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<sst xmlns="http://schemas.openxmlformats.org/spreadsheetml/2006/main" count="3041" uniqueCount="887">
  <si>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</si>
  <si>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</si>
  <si>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</si>
  <si>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</si>
  <si>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</si>
  <si>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</si>
  <si>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</si>
  <si>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</si>
  <si>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</si>
  <si>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</si>
  <si>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</si>
  <si>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</si>
  <si>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</si>
  <si>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</si>
  <si>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</si>
  <si>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</si>
  <si>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</si>
  <si>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</si>
  <si>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</si>
  <si>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</si>
  <si>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</si>
  <si>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</si>
  <si>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</si>
  <si>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</si>
  <si>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</si>
  <si>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</si>
  <si>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</si>
  <si>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</si>
  <si>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</si>
  <si>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</si>
  <si>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</si>
  <si>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</si>
  <si>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</si>
  <si>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</si>
  <si>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</si>
  <si>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</si>
  <si>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</si>
  <si>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</si>
  <si>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</si>
  <si>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</si>
  <si>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</si>
  <si>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</si>
  <si>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</si>
  <si>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</si>
  <si>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</si>
  <si>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Ma, Chiansan</t>
  </si>
  <si>
    <t>Santos, Marisol</t>
  </si>
  <si>
    <t>Gonzalez, Atenedoro</t>
  </si>
  <si>
    <t>Hong, Connie</t>
  </si>
  <si>
    <t>Vega, Rita</t>
  </si>
  <si>
    <t>Hoque, Shatti</t>
  </si>
  <si>
    <t>Latterner, Matt</t>
  </si>
  <si>
    <t>Hammond, Robert</t>
  </si>
  <si>
    <t>Jacobs, Alex</t>
  </si>
  <si>
    <t>Rubin, Jenn</t>
  </si>
  <si>
    <t>Corsaro, Veronica</t>
  </si>
  <si>
    <t>Farrell, Emily</t>
  </si>
  <si>
    <t>Marchena, Ivan</t>
  </si>
  <si>
    <t>Costa, Stephanie</t>
  </si>
  <si>
    <t>James, Lelia</t>
  </si>
  <si>
    <t>Almanzar, Milagros</t>
  </si>
  <si>
    <t>Delgadillo, Omar</t>
  </si>
  <si>
    <t>Schiff, Logan</t>
  </si>
  <si>
    <t>Cisneros, Marisol</t>
  </si>
  <si>
    <t>Crisona, Kathryn</t>
  </si>
  <si>
    <t>Lam, Kevin</t>
  </si>
  <si>
    <t>Lowery, Liam</t>
  </si>
  <si>
    <t>Braudy, Erica</t>
  </si>
  <si>
    <t>Almanzar, Yocari</t>
  </si>
  <si>
    <t>Salas, Emma</t>
  </si>
  <si>
    <t>Mottley, Darlene</t>
  </si>
  <si>
    <t>Yamasaki, Emily Woo</t>
  </si>
  <si>
    <t>Nilsson, Erik</t>
  </si>
  <si>
    <t>Wilkes, Nicole</t>
  </si>
  <si>
    <t>Heller, Steven</t>
  </si>
  <si>
    <t>McCowen, Tamella</t>
  </si>
  <si>
    <t>Robles-Castillo, Camila</t>
  </si>
  <si>
    <t>Pepe, Lailah</t>
  </si>
  <si>
    <t>Kelly, Kitanya</t>
  </si>
  <si>
    <t>Chew, Thomas</t>
  </si>
  <si>
    <t>Briggs, John</t>
  </si>
  <si>
    <t>Rookwood, Shardae</t>
  </si>
  <si>
    <t>Dittakavi, Archana</t>
  </si>
  <si>
    <t>Diaz, Lino</t>
  </si>
  <si>
    <t>Montoute, John</t>
  </si>
  <si>
    <t>Sanderman, Robert</t>
  </si>
  <si>
    <t>Schafler, Eliza</t>
  </si>
  <si>
    <t>Mulles, Carlos</t>
  </si>
  <si>
    <t>Frizell, Catherine</t>
  </si>
  <si>
    <t>07/25/2019</t>
  </si>
  <si>
    <t>07/19/2019</t>
  </si>
  <si>
    <t>04/01/2019</t>
  </si>
  <si>
    <t>07/30/2018</t>
  </si>
  <si>
    <t>12/04/2019</t>
  </si>
  <si>
    <t>12/17/2019</t>
  </si>
  <si>
    <t>12/11/2019</t>
  </si>
  <si>
    <t>08/09/2019</t>
  </si>
  <si>
    <t>12/05/2019</t>
  </si>
  <si>
    <t>11/22/2019</t>
  </si>
  <si>
    <t>03/28/2019</t>
  </si>
  <si>
    <t>08/22/2019</t>
  </si>
  <si>
    <t>07/30/2019</t>
  </si>
  <si>
    <t>12/16/2019</t>
  </si>
  <si>
    <t>12/02/2019</t>
  </si>
  <si>
    <t>12/10/2019</t>
  </si>
  <si>
    <t>12/09/2019</t>
  </si>
  <si>
    <t>09/11/2019</t>
  </si>
  <si>
    <t>11/04/2019</t>
  </si>
  <si>
    <t>11/15/2019</t>
  </si>
  <si>
    <t>11/14/2019</t>
  </si>
  <si>
    <t>12/13/2019</t>
  </si>
  <si>
    <t>12/12/2019</t>
  </si>
  <si>
    <t>12/06/2019</t>
  </si>
  <si>
    <t>10/31/2019</t>
  </si>
  <si>
    <t>12/19/2018</t>
  </si>
  <si>
    <t>12/03/2019</t>
  </si>
  <si>
    <t>08/28/2019</t>
  </si>
  <si>
    <t>11/21/2019</t>
  </si>
  <si>
    <t>09/04/2019</t>
  </si>
  <si>
    <t>08/21/2019</t>
  </si>
  <si>
    <t>11/19/2019</t>
  </si>
  <si>
    <t>10/11/2019</t>
  </si>
  <si>
    <t>10/21/2019</t>
  </si>
  <si>
    <t>10/23/2019</t>
  </si>
  <si>
    <t>08/26/2019</t>
  </si>
  <si>
    <t>08/05/2019</t>
  </si>
  <si>
    <t>12/08/2019</t>
  </si>
  <si>
    <t>Robert</t>
  </si>
  <si>
    <t>Kevin</t>
  </si>
  <si>
    <t>Awelda</t>
  </si>
  <si>
    <t>Patricia</t>
  </si>
  <si>
    <t>Mariatou</t>
  </si>
  <si>
    <t>Martina</t>
  </si>
  <si>
    <t>Lucia</t>
  </si>
  <si>
    <t>Juan</t>
  </si>
  <si>
    <t>Maria</t>
  </si>
  <si>
    <t>Christine</t>
  </si>
  <si>
    <t>Laura</t>
  </si>
  <si>
    <t>Valerie</t>
  </si>
  <si>
    <t>Jamilah</t>
  </si>
  <si>
    <t>Shahnaz</t>
  </si>
  <si>
    <t>Loretta</t>
  </si>
  <si>
    <t>Bridget</t>
  </si>
  <si>
    <t>Alec</t>
  </si>
  <si>
    <t>Ridley</t>
  </si>
  <si>
    <t>Dulce</t>
  </si>
  <si>
    <t>Sam</t>
  </si>
  <si>
    <t>Georgina</t>
  </si>
  <si>
    <t>Julianie</t>
  </si>
  <si>
    <t>Marilyn</t>
  </si>
  <si>
    <t>Samba</t>
  </si>
  <si>
    <t>Nashona</t>
  </si>
  <si>
    <t>Monisa</t>
  </si>
  <si>
    <t>Dinasia</t>
  </si>
  <si>
    <t>Gina</t>
  </si>
  <si>
    <t>Katherine</t>
  </si>
  <si>
    <t>Faisa</t>
  </si>
  <si>
    <t>Arissa</t>
  </si>
  <si>
    <t>Bernarda</t>
  </si>
  <si>
    <t>Eddelyn</t>
  </si>
  <si>
    <t>Walter</t>
  </si>
  <si>
    <t>Rodolfo</t>
  </si>
  <si>
    <t>Diana</t>
  </si>
  <si>
    <t>Cindy</t>
  </si>
  <si>
    <t>Joanna</t>
  </si>
  <si>
    <t>Yvonne</t>
  </si>
  <si>
    <t>Alfredo</t>
  </si>
  <si>
    <t>Yolanda</t>
  </si>
  <si>
    <t>Alicia</t>
  </si>
  <si>
    <t>Alan</t>
  </si>
  <si>
    <t>Kelli</t>
  </si>
  <si>
    <t>Frank</t>
  </si>
  <si>
    <t>Kyla</t>
  </si>
  <si>
    <t>I</t>
  </si>
  <si>
    <t>Ariel</t>
  </si>
  <si>
    <t>Shanel</t>
  </si>
  <si>
    <t>Krystyna</t>
  </si>
  <si>
    <t>Jeffrey</t>
  </si>
  <si>
    <t>Ousmane</t>
  </si>
  <si>
    <t>Jacinto</t>
  </si>
  <si>
    <t>Marie</t>
  </si>
  <si>
    <t>Michael</t>
  </si>
  <si>
    <t>Rogelin</t>
  </si>
  <si>
    <t>Luis</t>
  </si>
  <si>
    <t>Marcela</t>
  </si>
  <si>
    <t>Lorial</t>
  </si>
  <si>
    <t>Ana</t>
  </si>
  <si>
    <t>Vanessa</t>
  </si>
  <si>
    <t>Geraldin</t>
  </si>
  <si>
    <t>Ireen</t>
  </si>
  <si>
    <t>Faruk</t>
  </si>
  <si>
    <t>Daewoo</t>
  </si>
  <si>
    <t>Deborah</t>
  </si>
  <si>
    <t>Carmen</t>
  </si>
  <si>
    <t>Dawna</t>
  </si>
  <si>
    <t>Flavia</t>
  </si>
  <si>
    <t>Carter</t>
  </si>
  <si>
    <t>Aracelly</t>
  </si>
  <si>
    <t>Marcia</t>
  </si>
  <si>
    <t>Betty</t>
  </si>
  <si>
    <t>Altagracia</t>
  </si>
  <si>
    <t>Maria Valdez</t>
  </si>
  <si>
    <t>Gary</t>
  </si>
  <si>
    <t>Rosa</t>
  </si>
  <si>
    <t>Elvira</t>
  </si>
  <si>
    <t>David</t>
  </si>
  <si>
    <t>Hannah</t>
  </si>
  <si>
    <t>Pegi</t>
  </si>
  <si>
    <t>Charlie</t>
  </si>
  <si>
    <t>Dionne</t>
  </si>
  <si>
    <t>Esperanza</t>
  </si>
  <si>
    <t>Esther</t>
  </si>
  <si>
    <t>Damilola</t>
  </si>
  <si>
    <t>Belkis</t>
  </si>
  <si>
    <t>Margarita</t>
  </si>
  <si>
    <t>Jesse</t>
  </si>
  <si>
    <t>Magdalen</t>
  </si>
  <si>
    <t>Elizabeth</t>
  </si>
  <si>
    <t>Mary</t>
  </si>
  <si>
    <t>Blanch</t>
  </si>
  <si>
    <t>Daina</t>
  </si>
  <si>
    <t>Victoria</t>
  </si>
  <si>
    <t>Sedina</t>
  </si>
  <si>
    <t>Herlin</t>
  </si>
  <si>
    <t>Grace</t>
  </si>
  <si>
    <t>Florence</t>
  </si>
  <si>
    <t>Rachel</t>
  </si>
  <si>
    <t>Kwadwo</t>
  </si>
  <si>
    <t>Joann</t>
  </si>
  <si>
    <t>Ronald</t>
  </si>
  <si>
    <t>Ivette</t>
  </si>
  <si>
    <t>Monica</t>
  </si>
  <si>
    <t>Jessie</t>
  </si>
  <si>
    <t>Teresita</t>
  </si>
  <si>
    <t>Julianne</t>
  </si>
  <si>
    <t>Edward</t>
  </si>
  <si>
    <t>Jorge</t>
  </si>
  <si>
    <t>Shawn</t>
  </si>
  <si>
    <t>Nydia</t>
  </si>
  <si>
    <t>Adam</t>
  </si>
  <si>
    <t>Bryan</t>
  </si>
  <si>
    <t>Bilan</t>
  </si>
  <si>
    <t>Francisco</t>
  </si>
  <si>
    <t>Stephanie</t>
  </si>
  <si>
    <t>Walker</t>
  </si>
  <si>
    <t>Nesbitt</t>
  </si>
  <si>
    <t>Amaro</t>
  </si>
  <si>
    <t>Darby</t>
  </si>
  <si>
    <t>Diallo</t>
  </si>
  <si>
    <t>Sajery</t>
  </si>
  <si>
    <t>Mena Paulino</t>
  </si>
  <si>
    <t>Victorino</t>
  </si>
  <si>
    <t>Brown</t>
  </si>
  <si>
    <t>Santini</t>
  </si>
  <si>
    <t>Poteat</t>
  </si>
  <si>
    <t>Nigg</t>
  </si>
  <si>
    <t>Burton</t>
  </si>
  <si>
    <t>Choudhury</t>
  </si>
  <si>
    <t>Ansbro-Saghirashvili</t>
  </si>
  <si>
    <t>Balletta</t>
  </si>
  <si>
    <t>Black</t>
  </si>
  <si>
    <t>O'Donoghue</t>
  </si>
  <si>
    <t>Pompey</t>
  </si>
  <si>
    <t>De La Cruz</t>
  </si>
  <si>
    <t>Embry</t>
  </si>
  <si>
    <t>Reyes Fernandez</t>
  </si>
  <si>
    <t>Fernandez</t>
  </si>
  <si>
    <t>Rolon</t>
  </si>
  <si>
    <t>Winston</t>
  </si>
  <si>
    <t>Ferguson</t>
  </si>
  <si>
    <t>Marti</t>
  </si>
  <si>
    <t>Sanchez</t>
  </si>
  <si>
    <t>Thomas</t>
  </si>
  <si>
    <t>Ali</t>
  </si>
  <si>
    <t>Ifill</t>
  </si>
  <si>
    <t>Cabrera Guzman</t>
  </si>
  <si>
    <t>Romero</t>
  </si>
  <si>
    <t>Rosario</t>
  </si>
  <si>
    <t>Pineda</t>
  </si>
  <si>
    <t>Perez</t>
  </si>
  <si>
    <t>Cardona</t>
  </si>
  <si>
    <t>Canela</t>
  </si>
  <si>
    <t>Medina</t>
  </si>
  <si>
    <t>Mirla</t>
  </si>
  <si>
    <t>Rivera</t>
  </si>
  <si>
    <t>Rodriguez</t>
  </si>
  <si>
    <t>Sims</t>
  </si>
  <si>
    <t>Snipes</t>
  </si>
  <si>
    <t>Figueroa</t>
  </si>
  <si>
    <t>Williams</t>
  </si>
  <si>
    <t>Gonzalez</t>
  </si>
  <si>
    <t>Punuela</t>
  </si>
  <si>
    <t>Grant</t>
  </si>
  <si>
    <t>Bozek</t>
  </si>
  <si>
    <t>Covington</t>
  </si>
  <si>
    <t>Musillo</t>
  </si>
  <si>
    <t>Diatta</t>
  </si>
  <si>
    <t>Huitzil Paleta</t>
  </si>
  <si>
    <t>Miranda</t>
  </si>
  <si>
    <t>Luces</t>
  </si>
  <si>
    <t>Hernandez</t>
  </si>
  <si>
    <t>Garcia</t>
  </si>
  <si>
    <t>Salazar</t>
  </si>
  <si>
    <t>Crowder</t>
  </si>
  <si>
    <t>Caquias Ramos</t>
  </si>
  <si>
    <t>Tates</t>
  </si>
  <si>
    <t>Pichardo</t>
  </si>
  <si>
    <t>Simon</t>
  </si>
  <si>
    <t>Ahamed</t>
  </si>
  <si>
    <t>Kim</t>
  </si>
  <si>
    <t>Urena</t>
  </si>
  <si>
    <t>Denis</t>
  </si>
  <si>
    <t>Cabrera</t>
  </si>
  <si>
    <t>Dillman</t>
  </si>
  <si>
    <t>Chatman</t>
  </si>
  <si>
    <t>King</t>
  </si>
  <si>
    <t>Miner</t>
  </si>
  <si>
    <t>Flores</t>
  </si>
  <si>
    <t>Ganz</t>
  </si>
  <si>
    <t>Marrero</t>
  </si>
  <si>
    <t>Morrison</t>
  </si>
  <si>
    <t>Altamirano</t>
  </si>
  <si>
    <t>Owens</t>
  </si>
  <si>
    <t>Ross</t>
  </si>
  <si>
    <t>Dewale</t>
  </si>
  <si>
    <t>Adekoya</t>
  </si>
  <si>
    <t>Maldonado</t>
  </si>
  <si>
    <t>Otero</t>
  </si>
  <si>
    <t>Augustin</t>
  </si>
  <si>
    <t>Aponte</t>
  </si>
  <si>
    <t>Terris</t>
  </si>
  <si>
    <t>Alvarez</t>
  </si>
  <si>
    <t>Sanders</t>
  </si>
  <si>
    <t>McDonald</t>
  </si>
  <si>
    <t>Santana</t>
  </si>
  <si>
    <t>Torres</t>
  </si>
  <si>
    <t>Rosas</t>
  </si>
  <si>
    <t>Ramirez</t>
  </si>
  <si>
    <t>Ge</t>
  </si>
  <si>
    <t>Yee</t>
  </si>
  <si>
    <t>Mosley</t>
  </si>
  <si>
    <t>Okomeng</t>
  </si>
  <si>
    <t>Byrd</t>
  </si>
  <si>
    <t>Davila-Richards</t>
  </si>
  <si>
    <t>Prado</t>
  </si>
  <si>
    <t>Levandov</t>
  </si>
  <si>
    <t>Yepez</t>
  </si>
  <si>
    <t>Davidow</t>
  </si>
  <si>
    <t>Burke</t>
  </si>
  <si>
    <t>Busone Rodriguez</t>
  </si>
  <si>
    <t>Schand</t>
  </si>
  <si>
    <t>Rivera Mendez</t>
  </si>
  <si>
    <t>Baldwin</t>
  </si>
  <si>
    <t>Mette</t>
  </si>
  <si>
    <t>Wilburn</t>
  </si>
  <si>
    <t>Stribling</t>
  </si>
  <si>
    <t>Mohorn</t>
  </si>
  <si>
    <t>Cohen</t>
  </si>
  <si>
    <t>1495 Grand Concourse</t>
  </si>
  <si>
    <t>13753 234th St</t>
  </si>
  <si>
    <t>1876 cedar ave</t>
  </si>
  <si>
    <t>2518 Seagirt Ave</t>
  </si>
  <si>
    <t>1060 Sheridan Ave</t>
  </si>
  <si>
    <t>180 Park Hill Ave</t>
  </si>
  <si>
    <t>541 W 180th St</t>
  </si>
  <si>
    <t>129 Post Ave</t>
  </si>
  <si>
    <t>125 Seaman Ave</t>
  </si>
  <si>
    <t>1741 Norman St</t>
  </si>
  <si>
    <t>1295 5th Ave</t>
  </si>
  <si>
    <t>15 W 139th St</t>
  </si>
  <si>
    <t>14707 N Conduit Ave</t>
  </si>
  <si>
    <t>8822 Parsons Blvd</t>
  </si>
  <si>
    <t>10436 196th St</t>
  </si>
  <si>
    <t>4146 68th St</t>
  </si>
  <si>
    <t>571 Sterling Pl</t>
  </si>
  <si>
    <t>1904 Bergen st</t>
  </si>
  <si>
    <t>1074 Eastern Pkwy</t>
  </si>
  <si>
    <t>715 Riverdale Ave</t>
  </si>
  <si>
    <t>46 Wadsworth Ter</t>
  </si>
  <si>
    <t>655 W 160th St</t>
  </si>
  <si>
    <t>562 W 162nd St</t>
  </si>
  <si>
    <t>1692 Park Ave</t>
  </si>
  <si>
    <t>1646 Union St</t>
  </si>
  <si>
    <t>347 Chauncey st</t>
  </si>
  <si>
    <t>1805 Pitkin Ave</t>
  </si>
  <si>
    <t>1604 Caffrey Ave</t>
  </si>
  <si>
    <t>2022 Benedict Ave</t>
  </si>
  <si>
    <t>170 Vermilyea Ave</t>
  </si>
  <si>
    <t>165 Conover st</t>
  </si>
  <si>
    <t>1405 5th Ave</t>
  </si>
  <si>
    <t>4133 159th St</t>
  </si>
  <si>
    <t>610 Academy St</t>
  </si>
  <si>
    <t>1415 Mott Ave</t>
  </si>
  <si>
    <t>860 Riverside Dr</t>
  </si>
  <si>
    <t>610 W 178th St</t>
  </si>
  <si>
    <t>260 Park Hill Ave</t>
  </si>
  <si>
    <t>615 W 186th St</t>
  </si>
  <si>
    <t>19154 115th Rd</t>
  </si>
  <si>
    <t>2001 Morris Ave</t>
  </si>
  <si>
    <t>185 Audubon Ave</t>
  </si>
  <si>
    <t>127 E 107th St</t>
  </si>
  <si>
    <t>2276 Atlantic Ave</t>
  </si>
  <si>
    <t>107 E 129th St # 123</t>
  </si>
  <si>
    <t>662 Halsey St</t>
  </si>
  <si>
    <t>165 Sherman Ave</t>
  </si>
  <si>
    <t>5929 Queens Blvd</t>
  </si>
  <si>
    <t>711 W 180th St</t>
  </si>
  <si>
    <t>425 Grand Ave</t>
  </si>
  <si>
    <t>702 44th St</t>
  </si>
  <si>
    <t>1274 5th Ave</t>
  </si>
  <si>
    <t>235 E 117th St</t>
  </si>
  <si>
    <t>1652 Park Ave</t>
  </si>
  <si>
    <t>231 E 117th St</t>
  </si>
  <si>
    <t>8029 Jamaica Ave</t>
  </si>
  <si>
    <t>22 E 112th St</t>
  </si>
  <si>
    <t>4915 Broadway</t>
  </si>
  <si>
    <t>14 Thayer St</t>
  </si>
  <si>
    <t>769 Saint Marks Ave</t>
  </si>
  <si>
    <t>3325 72nd St</t>
  </si>
  <si>
    <t>4011 149th St</t>
  </si>
  <si>
    <t>165 Conover St</t>
  </si>
  <si>
    <t>125 Vermilyea Ave</t>
  </si>
  <si>
    <t>1460 Sterling Pl</t>
  </si>
  <si>
    <t>556 W 181st St</t>
  </si>
  <si>
    <t>666 W 188th St</t>
  </si>
  <si>
    <t>128 Sherman Ave</t>
  </si>
  <si>
    <t>121 Sherman Ave</t>
  </si>
  <si>
    <t>57-63 Wadsworth Terrace</t>
  </si>
  <si>
    <t>1422 Nelson Ave</t>
  </si>
  <si>
    <t>35 Saint Nicholas Ter</t>
  </si>
  <si>
    <t>8726 175th St</t>
  </si>
  <si>
    <t>320 Beach 100th St</t>
  </si>
  <si>
    <t>216 Rockaway Ave</t>
  </si>
  <si>
    <t>5433 Metropolitan Ave</t>
  </si>
  <si>
    <t>1331 Bay St</t>
  </si>
  <si>
    <t>9830 57th Ave</t>
  </si>
  <si>
    <t>22 E 112th ST</t>
  </si>
  <si>
    <t>160 E 88th St</t>
  </si>
  <si>
    <t>1195 Anderson Ave</t>
  </si>
  <si>
    <t>1111 Gerard Ave</t>
  </si>
  <si>
    <t>8 Rutland Rd</t>
  </si>
  <si>
    <t>712 W 176th St</t>
  </si>
  <si>
    <t>570 W 182nd St</t>
  </si>
  <si>
    <t>231 E 117th st</t>
  </si>
  <si>
    <t>220 Cabrini Blvd</t>
  </si>
  <si>
    <t>455 Fort Washington Ave</t>
  </si>
  <si>
    <t>701 W 177th St</t>
  </si>
  <si>
    <t>570 Fort Washington Ave</t>
  </si>
  <si>
    <t>2B</t>
  </si>
  <si>
    <t>2nd Floor</t>
  </si>
  <si>
    <t>1st floor</t>
  </si>
  <si>
    <t>apt #2</t>
  </si>
  <si>
    <t>4B</t>
  </si>
  <si>
    <t>1U</t>
  </si>
  <si>
    <t>5H</t>
  </si>
  <si>
    <t>5G</t>
  </si>
  <si>
    <t>15A</t>
  </si>
  <si>
    <t>1B</t>
  </si>
  <si>
    <t>1c</t>
  </si>
  <si>
    <t>4G</t>
  </si>
  <si>
    <t>4E</t>
  </si>
  <si>
    <t>2L</t>
  </si>
  <si>
    <t>6A</t>
  </si>
  <si>
    <t>5F</t>
  </si>
  <si>
    <t>2A</t>
  </si>
  <si>
    <t>5D</t>
  </si>
  <si>
    <t>2H</t>
  </si>
  <si>
    <t>1st fl</t>
  </si>
  <si>
    <t>B2</t>
  </si>
  <si>
    <t>1E</t>
  </si>
  <si>
    <t>1G</t>
  </si>
  <si>
    <t>B4</t>
  </si>
  <si>
    <t>5 H</t>
  </si>
  <si>
    <t>1R</t>
  </si>
  <si>
    <t>1H</t>
  </si>
  <si>
    <t>B3</t>
  </si>
  <si>
    <t>4F</t>
  </si>
  <si>
    <t>2F</t>
  </si>
  <si>
    <t>5E</t>
  </si>
  <si>
    <t>3F</t>
  </si>
  <si>
    <t>5B</t>
  </si>
  <si>
    <t>5N</t>
  </si>
  <si>
    <t>3B</t>
  </si>
  <si>
    <t>4-2k</t>
  </si>
  <si>
    <t>2nd fl</t>
  </si>
  <si>
    <t>10S</t>
  </si>
  <si>
    <t>1F</t>
  </si>
  <si>
    <t>2C</t>
  </si>
  <si>
    <t>6D</t>
  </si>
  <si>
    <t>3G</t>
  </si>
  <si>
    <t>2G</t>
  </si>
  <si>
    <t>14N</t>
  </si>
  <si>
    <t>19L</t>
  </si>
  <si>
    <t>6G</t>
  </si>
  <si>
    <t>2r</t>
  </si>
  <si>
    <t>6I</t>
  </si>
  <si>
    <t>3L</t>
  </si>
  <si>
    <t>3r</t>
  </si>
  <si>
    <t>3D</t>
  </si>
  <si>
    <t>3K</t>
  </si>
  <si>
    <t>15B</t>
  </si>
  <si>
    <t>1A</t>
  </si>
  <si>
    <t>6J</t>
  </si>
  <si>
    <t>3E</t>
  </si>
  <si>
    <t>2E</t>
  </si>
  <si>
    <t>2D</t>
  </si>
  <si>
    <t>6F</t>
  </si>
  <si>
    <t>7L</t>
  </si>
  <si>
    <t>Bronx</t>
  </si>
  <si>
    <t>Rosedale</t>
  </si>
  <si>
    <t>Far Rockaway</t>
  </si>
  <si>
    <t>Staten Island</t>
  </si>
  <si>
    <t>New York</t>
  </si>
  <si>
    <t>Ridgewood</t>
  </si>
  <si>
    <t>Jamaica</t>
  </si>
  <si>
    <t>Saint Albans</t>
  </si>
  <si>
    <t>Woodside</t>
  </si>
  <si>
    <t>Brooklyn</t>
  </si>
  <si>
    <t>Flushing</t>
  </si>
  <si>
    <t>Woodhaven</t>
  </si>
  <si>
    <t>Jackson Heights</t>
  </si>
  <si>
    <t>Rockaway Park</t>
  </si>
  <si>
    <t>Corona</t>
  </si>
  <si>
    <t>Yes</t>
  </si>
  <si>
    <t xml:space="preserve"> </t>
  </si>
  <si>
    <t>No</t>
  </si>
  <si>
    <t>DHCI Form</t>
  </si>
  <si>
    <t>None</t>
  </si>
  <si>
    <t>LT-063715-19/QU</t>
  </si>
  <si>
    <t>LT-058531-18/QU</t>
  </si>
  <si>
    <t>LT-025874-19/BX</t>
  </si>
  <si>
    <t>No case</t>
  </si>
  <si>
    <t>no case</t>
  </si>
  <si>
    <t>LT-066533-19/QU</t>
  </si>
  <si>
    <t>LT-52542-19/QU</t>
  </si>
  <si>
    <t>LT-064508-19/QU</t>
  </si>
  <si>
    <t>067466/19</t>
  </si>
  <si>
    <t>1228/19</t>
  </si>
  <si>
    <t>No Case</t>
  </si>
  <si>
    <t>none yet</t>
  </si>
  <si>
    <t>LT-72081-19/NY</t>
  </si>
  <si>
    <t>LT-081553-19/KI</t>
  </si>
  <si>
    <t>LT-58454-19/QU</t>
  </si>
  <si>
    <t>LT-071749-19/QU</t>
  </si>
  <si>
    <t>LT-69787/19-NY</t>
  </si>
  <si>
    <t>LT-052800-19/RI</t>
  </si>
  <si>
    <t>LT-071487-19/NY</t>
  </si>
  <si>
    <t>LT-069843-19/QU</t>
  </si>
  <si>
    <t>HP-1700/19-NY</t>
  </si>
  <si>
    <t>LT-082872-19/KI</t>
  </si>
  <si>
    <t>GW-130064-OM</t>
  </si>
  <si>
    <t>LT-070224-19/QU</t>
  </si>
  <si>
    <t>LT-071489-19/QU</t>
  </si>
  <si>
    <t>711397/2019</t>
  </si>
  <si>
    <t>LT-71670/19-NY</t>
  </si>
  <si>
    <t>19N072583</t>
  </si>
  <si>
    <t>LT-082830-19/KI</t>
  </si>
  <si>
    <t>LT-000956-18/NY</t>
  </si>
  <si>
    <t>LT-065486-19/QU</t>
  </si>
  <si>
    <t>LT-084641-19/KI</t>
  </si>
  <si>
    <t>LT-050476-19/RI</t>
  </si>
  <si>
    <t>LT-082870-19/KI</t>
  </si>
  <si>
    <t>LT-068254-19/QU</t>
  </si>
  <si>
    <t>LT-082871-19/KI</t>
  </si>
  <si>
    <t>LT-032313-19/BX</t>
  </si>
  <si>
    <t>LT-046406-19/BX</t>
  </si>
  <si>
    <t>Holdover</t>
  </si>
  <si>
    <t>Non-payment</t>
  </si>
  <si>
    <t>HP Action</t>
  </si>
  <si>
    <t>Affirmative Litigation Supreme</t>
  </si>
  <si>
    <t>PA Issue: City FEPS/SEPS</t>
  </si>
  <si>
    <t>DHCR Administrative Action</t>
  </si>
  <si>
    <t>Tenant Rights</t>
  </si>
  <si>
    <t>PA Issue: Other</t>
  </si>
  <si>
    <t>PA Issue: LINC</t>
  </si>
  <si>
    <t>Ejectment Action</t>
  </si>
  <si>
    <t>SCRIE/DRIE</t>
  </si>
  <si>
    <t>Advice</t>
  </si>
  <si>
    <t>Hold For Review</t>
  </si>
  <si>
    <t>Brief Service</t>
  </si>
  <si>
    <t>Representation - State Court</t>
  </si>
  <si>
    <t>Representation - Admin. Agency</t>
  </si>
  <si>
    <t>Out-of-Court Advocacy</t>
  </si>
  <si>
    <t>A - Counsel and Advice</t>
  </si>
  <si>
    <t>B - Limited Action (Brief Service)</t>
  </si>
  <si>
    <t>3018 Tenant Rights Coalition (TRC)</t>
  </si>
  <si>
    <t>3011 TRC FJC Initiative</t>
  </si>
  <si>
    <t>5556 Robin Hood-Foreclosure and Housing</t>
  </si>
  <si>
    <t>63 Private Landlord/Tenant</t>
  </si>
  <si>
    <t>69 Other Housing</t>
  </si>
  <si>
    <t>79 Other Income Maintenence</t>
  </si>
  <si>
    <t>71 TANF</t>
  </si>
  <si>
    <t>No Stipulation; No Judgment</t>
  </si>
  <si>
    <t>Post-Stipulation, No Judgment</t>
  </si>
  <si>
    <t>Post-Judgment, Tenant Out of Possession</t>
  </si>
  <si>
    <t>Post-Judgment, Tenant in Possession-Judgment Due to Default</t>
  </si>
  <si>
    <t>No Stipulation; No Judgment, Post-Stipulation, No Judgment</t>
  </si>
  <si>
    <t>12/01/2019</t>
  </si>
  <si>
    <t>12/15/2019</t>
  </si>
  <si>
    <t>12/18/2019</t>
  </si>
  <si>
    <t>12/28/2019</t>
  </si>
  <si>
    <t>12/20/2019</t>
  </si>
  <si>
    <t>12/22/2019</t>
  </si>
  <si>
    <t>Bronx Legal Services</t>
  </si>
  <si>
    <t>Queens Legal Services</t>
  </si>
  <si>
    <t>Staten Island Legal Services</t>
  </si>
  <si>
    <t>Manhattan Legal Services</t>
  </si>
  <si>
    <t>Brooklyn Legal Services</t>
  </si>
  <si>
    <t>Returning Client</t>
  </si>
  <si>
    <t>HRA</t>
  </si>
  <si>
    <t>Court</t>
  </si>
  <si>
    <t>Community Organization</t>
  </si>
  <si>
    <t>Word of mouth</t>
  </si>
  <si>
    <t>Self-referred</t>
  </si>
  <si>
    <t>Outreach</t>
  </si>
  <si>
    <t>Other</t>
  </si>
  <si>
    <t>Elected Official</t>
  </si>
  <si>
    <t>In-House</t>
  </si>
  <si>
    <t>3-1-1</t>
  </si>
  <si>
    <t>Court Referral-NON HRA</t>
  </si>
  <si>
    <t>FJC Housing Intake</t>
  </si>
  <si>
    <t>Other City Agency</t>
  </si>
  <si>
    <t>10/09/1987</t>
  </si>
  <si>
    <t>01/25/1956</t>
  </si>
  <si>
    <t>11/24/1975</t>
  </si>
  <si>
    <t>09/06/1967</t>
  </si>
  <si>
    <t>11/06/1980</t>
  </si>
  <si>
    <t>03/08/1962</t>
  </si>
  <si>
    <t>10/12/1984</t>
  </si>
  <si>
    <t>11/19/1958</t>
  </si>
  <si>
    <t>04/23/1944</t>
  </si>
  <si>
    <t>12/26/1967</t>
  </si>
  <si>
    <t>04/13/1946</t>
  </si>
  <si>
    <t>05/20/1995</t>
  </si>
  <si>
    <t>03/09/1993</t>
  </si>
  <si>
    <t>03/04/1968</t>
  </si>
  <si>
    <t>09/18/1975</t>
  </si>
  <si>
    <t>01/12/1975</t>
  </si>
  <si>
    <t>10/23/1962</t>
  </si>
  <si>
    <t>06/16/1977</t>
  </si>
  <si>
    <t>10/13/1933</t>
  </si>
  <si>
    <t>07/19/1969</t>
  </si>
  <si>
    <t>09/24/1991</t>
  </si>
  <si>
    <t>12/09/1960</t>
  </si>
  <si>
    <t>02/18/1991</t>
  </si>
  <si>
    <t>01/02/1958</t>
  </si>
  <si>
    <t>09/08/1973</t>
  </si>
  <si>
    <t>04/14/1987</t>
  </si>
  <si>
    <t>09/26/1989</t>
  </si>
  <si>
    <t>08/11/1989</t>
  </si>
  <si>
    <t>06/27/1986</t>
  </si>
  <si>
    <t>12/24/1953</t>
  </si>
  <si>
    <t>04/02/1975</t>
  </si>
  <si>
    <t>10/19/1977</t>
  </si>
  <si>
    <t>02/23/1995</t>
  </si>
  <si>
    <t>04/04/1958</t>
  </si>
  <si>
    <t>06/02/1978</t>
  </si>
  <si>
    <t>09/25/1995</t>
  </si>
  <si>
    <t>01/20/1973</t>
  </si>
  <si>
    <t>06/26/1957</t>
  </si>
  <si>
    <t>03/26/1980</t>
  </si>
  <si>
    <t>03/10/1985</t>
  </si>
  <si>
    <t>07/22/1976</t>
  </si>
  <si>
    <t>09/09/1971</t>
  </si>
  <si>
    <t>02/28/1953</t>
  </si>
  <si>
    <t>01/05/1951</t>
  </si>
  <si>
    <t>06/02/1932</t>
  </si>
  <si>
    <t>11/15/1950</t>
  </si>
  <si>
    <t>02/15/1989</t>
  </si>
  <si>
    <t>12/22/1983</t>
  </si>
  <si>
    <t>03/07/1955</t>
  </si>
  <si>
    <t>05/29/1958</t>
  </si>
  <si>
    <t>07/16/1960</t>
  </si>
  <si>
    <t>06/21/1976</t>
  </si>
  <si>
    <t>07/24/1957</t>
  </si>
  <si>
    <t>01/15/1981</t>
  </si>
  <si>
    <t>04/23/1981</t>
  </si>
  <si>
    <t>03/27/1952</t>
  </si>
  <si>
    <t>08/17/1974</t>
  </si>
  <si>
    <t>04/03/1951</t>
  </si>
  <si>
    <t>12/09/1956</t>
  </si>
  <si>
    <t>09/04/1941</t>
  </si>
  <si>
    <t>12/23/1961</t>
  </si>
  <si>
    <t>02/03/1955</t>
  </si>
  <si>
    <t>08/15/1976</t>
  </si>
  <si>
    <t>09/24/1938</t>
  </si>
  <si>
    <t>10/12/1953</t>
  </si>
  <si>
    <t>12/30/1991</t>
  </si>
  <si>
    <t>11/25/1970</t>
  </si>
  <si>
    <t>03/03/1965</t>
  </si>
  <si>
    <t>02/28/1978</t>
  </si>
  <si>
    <t>08/20/1955</t>
  </si>
  <si>
    <t>08/16/1976</t>
  </si>
  <si>
    <t>07/16/1978</t>
  </si>
  <si>
    <t>06/17/1953</t>
  </si>
  <si>
    <t>02/10/1950</t>
  </si>
  <si>
    <t>10/08/1956</t>
  </si>
  <si>
    <t>06/09/1970</t>
  </si>
  <si>
    <t>04/30/1939</t>
  </si>
  <si>
    <t>02/06/1966</t>
  </si>
  <si>
    <t>05/31/1962</t>
  </si>
  <si>
    <t>12/01/1958</t>
  </si>
  <si>
    <t>01/31/1968</t>
  </si>
  <si>
    <t>05/02/1960</t>
  </si>
  <si>
    <t>07/09/1979</t>
  </si>
  <si>
    <t>12/19/1998</t>
  </si>
  <si>
    <t>03/29/1955</t>
  </si>
  <si>
    <t>09/18/1962</t>
  </si>
  <si>
    <t>05/25/1973</t>
  </si>
  <si>
    <t>12/14/1948</t>
  </si>
  <si>
    <t>09/02/1960</t>
  </si>
  <si>
    <t>07/06/1996</t>
  </si>
  <si>
    <t>08/07/1969</t>
  </si>
  <si>
    <t>06/24/1963</t>
  </si>
  <si>
    <t>03/28/1980</t>
  </si>
  <si>
    <t>05/30/1929</t>
  </si>
  <si>
    <t>03/13/1960</t>
  </si>
  <si>
    <t>12/05/1978</t>
  </si>
  <si>
    <t>11/04/1968</t>
  </si>
  <si>
    <t>04/19/1950</t>
  </si>
  <si>
    <t>09/15/1948</t>
  </si>
  <si>
    <t>01/01/1979</t>
  </si>
  <si>
    <t>01/16/1951</t>
  </si>
  <si>
    <t>02/25/1981</t>
  </si>
  <si>
    <t>02/16/1973</t>
  </si>
  <si>
    <t>05/08/1946</t>
  </si>
  <si>
    <t>04/09/1987</t>
  </si>
  <si>
    <t>12/12/1954</t>
  </si>
  <si>
    <t>01/22/1961</t>
  </si>
  <si>
    <t>05/03/1956</t>
  </si>
  <si>
    <t>03/22/1970</t>
  </si>
  <si>
    <t>10/26/1972</t>
  </si>
  <si>
    <t>04/19/1987</t>
  </si>
  <si>
    <t>09/22/1949</t>
  </si>
  <si>
    <t>10/16/1952</t>
  </si>
  <si>
    <t>12/30/1963</t>
  </si>
  <si>
    <t>07/20/1992</t>
  </si>
  <si>
    <t>04/06/1990</t>
  </si>
  <si>
    <t>09/01/1953</t>
  </si>
  <si>
    <t>05/25/1997</t>
  </si>
  <si>
    <t>06/01/1979</t>
  </si>
  <si>
    <t>05/29/1975</t>
  </si>
  <si>
    <t>07/13/2019</t>
  </si>
  <si>
    <t>12/11/1981</t>
  </si>
  <si>
    <t>07/31/1970</t>
  </si>
  <si>
    <t>02/11/1982</t>
  </si>
  <si>
    <t>000-00-0000</t>
  </si>
  <si>
    <t>017987191I</t>
  </si>
  <si>
    <t>none</t>
  </si>
  <si>
    <t>00030223547I</t>
  </si>
  <si>
    <t>018866249I</t>
  </si>
  <si>
    <t>XN27477W</t>
  </si>
  <si>
    <t>017968660F</t>
  </si>
  <si>
    <t>00037688543A</t>
  </si>
  <si>
    <t>ZG55554C</t>
  </si>
  <si>
    <t>7383543B</t>
  </si>
  <si>
    <t>013600830H</t>
  </si>
  <si>
    <t>014629800F</t>
  </si>
  <si>
    <t>106-76-4351</t>
  </si>
  <si>
    <t>072-48-3478</t>
  </si>
  <si>
    <t>584-31-2432</t>
  </si>
  <si>
    <t>059-62-4508</t>
  </si>
  <si>
    <t>731-01-6741</t>
  </si>
  <si>
    <t>057-14-3966</t>
  </si>
  <si>
    <t>771-17-5754</t>
  </si>
  <si>
    <t>125-90-6190</t>
  </si>
  <si>
    <t>106-34-1599</t>
  </si>
  <si>
    <t>098-58-3477</t>
  </si>
  <si>
    <t>109-46-4981</t>
  </si>
  <si>
    <t>176-76-1304</t>
  </si>
  <si>
    <t>056-82-1452</t>
  </si>
  <si>
    <t>098-88-9680</t>
  </si>
  <si>
    <t>105-60-2841</t>
  </si>
  <si>
    <t>000-00-8053</t>
  </si>
  <si>
    <t>060-66-9013</t>
  </si>
  <si>
    <t>057-58-4306</t>
  </si>
  <si>
    <t>080-66-6759</t>
  </si>
  <si>
    <t>088-78-0994</t>
  </si>
  <si>
    <t>053-50-5580</t>
  </si>
  <si>
    <t>118-82-5418</t>
  </si>
  <si>
    <t>071-72-1789</t>
  </si>
  <si>
    <t>591-88-9632</t>
  </si>
  <si>
    <t>072-76-6814</t>
  </si>
  <si>
    <t>112-70-5333</t>
  </si>
  <si>
    <t>116-60-5536</t>
  </si>
  <si>
    <t>075-88-0209</t>
  </si>
  <si>
    <t>066-86-4507</t>
  </si>
  <si>
    <t>182-94-9772</t>
  </si>
  <si>
    <t>106-84-7286</t>
  </si>
  <si>
    <t>101-90-3599</t>
  </si>
  <si>
    <t>090-50-8173</t>
  </si>
  <si>
    <t>127-68-8798</t>
  </si>
  <si>
    <t>078-70-4086</t>
  </si>
  <si>
    <t>054-60-0972</t>
  </si>
  <si>
    <t>129-58-2330</t>
  </si>
  <si>
    <t>583-96-5909</t>
  </si>
  <si>
    <t>073-86-4945</t>
  </si>
  <si>
    <t>096-30-6271</t>
  </si>
  <si>
    <t>082-42-8885</t>
  </si>
  <si>
    <t>116-78-3571</t>
  </si>
  <si>
    <t>099-68-2305</t>
  </si>
  <si>
    <t>212-68-3264</t>
  </si>
  <si>
    <t>123-88-5390</t>
  </si>
  <si>
    <t>000-00-9752</t>
  </si>
  <si>
    <t>069-72-5393</t>
  </si>
  <si>
    <t>088-76-8918</t>
  </si>
  <si>
    <t>126-64-5469</t>
  </si>
  <si>
    <t>099-76-1528</t>
  </si>
  <si>
    <t>110-42-7376</t>
  </si>
  <si>
    <t>079-82-7030</t>
  </si>
  <si>
    <t>113-82-2794</t>
  </si>
  <si>
    <t>126-68-5017</t>
  </si>
  <si>
    <t>062-48-9591</t>
  </si>
  <si>
    <t>129-30-7516</t>
  </si>
  <si>
    <t>054-46-8797</t>
  </si>
  <si>
    <t>103-02-9984</t>
  </si>
  <si>
    <t>133-78-3215</t>
  </si>
  <si>
    <t>084-86-7598</t>
  </si>
  <si>
    <t>000-00-5760</t>
  </si>
  <si>
    <t>106-46-8872</t>
  </si>
  <si>
    <t>142-91-6874</t>
  </si>
  <si>
    <t>424-89-3007</t>
  </si>
  <si>
    <t>115-52-9638</t>
  </si>
  <si>
    <t>305-54-6795</t>
  </si>
  <si>
    <t>103-74-8303</t>
  </si>
  <si>
    <t>089-62-5893</t>
  </si>
  <si>
    <t>064-32-8222</t>
  </si>
  <si>
    <t>052-82-3973</t>
  </si>
  <si>
    <t>133-76-2262</t>
  </si>
  <si>
    <t>052-54-2516</t>
  </si>
  <si>
    <t>131-70-9663</t>
  </si>
  <si>
    <t>065-64-9016</t>
  </si>
  <si>
    <t>675-03-4943</t>
  </si>
  <si>
    <t>083-56-1560</t>
  </si>
  <si>
    <t>116-72-0032</t>
  </si>
  <si>
    <t>582-11-8987</t>
  </si>
  <si>
    <t>057-78-0673</t>
  </si>
  <si>
    <t>069-64-1702</t>
  </si>
  <si>
    <t>054-60-7154</t>
  </si>
  <si>
    <t>054-26-4400</t>
  </si>
  <si>
    <t>729-07-8907</t>
  </si>
  <si>
    <t>127-60-5998</t>
  </si>
  <si>
    <t>077-44-8917</t>
  </si>
  <si>
    <t>092-40-7625</t>
  </si>
  <si>
    <t>091-42-0814</t>
  </si>
  <si>
    <t>065-72-6768</t>
  </si>
  <si>
    <t>085-88-0704</t>
  </si>
  <si>
    <t>070-36-0278</t>
  </si>
  <si>
    <t>366-21-7739</t>
  </si>
  <si>
    <t>133-90-1176</t>
  </si>
  <si>
    <t>065-56-8975</t>
  </si>
  <si>
    <t>128-50-3227</t>
  </si>
  <si>
    <t>098-64-8015</t>
  </si>
  <si>
    <t>017-70-7033</t>
  </si>
  <si>
    <t>054-70-7207</t>
  </si>
  <si>
    <t>155-40-3672</t>
  </si>
  <si>
    <t>104-54-1885</t>
  </si>
  <si>
    <t>044-90-2463</t>
  </si>
  <si>
    <t>124-76-7374</t>
  </si>
  <si>
    <t>065-46-0754</t>
  </si>
  <si>
    <t>398-65-6349</t>
  </si>
  <si>
    <t>490-82-7965</t>
  </si>
  <si>
    <t>414-63-2438</t>
  </si>
  <si>
    <t>216-98-7491</t>
  </si>
  <si>
    <t>Project-based Sec. 8</t>
  </si>
  <si>
    <t>Unregulated</t>
  </si>
  <si>
    <t>Rent Stabilized</t>
  </si>
  <si>
    <t>Unknown</t>
  </si>
  <si>
    <t>Unregulated – Other</t>
  </si>
  <si>
    <t>Section 8</t>
  </si>
  <si>
    <t>FEPS</t>
  </si>
  <si>
    <t>City FEPS</t>
  </si>
  <si>
    <t>HASA</t>
  </si>
  <si>
    <t>DRIE/SCRIE</t>
  </si>
  <si>
    <t>Income Waiver</t>
  </si>
  <si>
    <t>English</t>
  </si>
  <si>
    <t>Spanish</t>
  </si>
  <si>
    <t>French</t>
  </si>
  <si>
    <t>Samoan</t>
  </si>
  <si>
    <t>Korean</t>
  </si>
  <si>
    <t>Cantonese</t>
  </si>
  <si>
    <t>Compliance Forms are located in file 18-1875239</t>
  </si>
  <si>
    <t>Compliance Forms are located in file 18-1875383</t>
  </si>
  <si>
    <t>Compliance Forms located in file 18-1877136</t>
  </si>
  <si>
    <t>Client Allowed to Remain in Residence</t>
  </si>
  <si>
    <t>2019-12-04</t>
  </si>
  <si>
    <t>2019-12-11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</si>
</sst>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136"/>
  <sheetViews>
    <sheetView tabSelected="1" workbookViewId="0"/>
  </sheetViews>
  <sheetFormatPr defaultRowHeight="15"/>
  <cols>
    <col min="1" max="1" width="20.7109375" style="1" customWidth="1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 s="1">
        <f>HYPERLINK("https://lsnyc.legalserver.org/matter/dynamic-profile/view/1905892","19-1905892")</f>
        <v>0</v>
      </c>
      <c r="B2" t="s">
        <v>45</v>
      </c>
      <c r="C2" t="s">
        <v>89</v>
      </c>
      <c r="D2" t="s">
        <v>115</v>
      </c>
      <c r="E2" t="s">
        <v>127</v>
      </c>
      <c r="F2" t="s">
        <v>244</v>
      </c>
      <c r="G2" t="s">
        <v>358</v>
      </c>
      <c r="H2" t="s">
        <v>448</v>
      </c>
      <c r="I2" t="s">
        <v>508</v>
      </c>
      <c r="J2">
        <v>10452</v>
      </c>
      <c r="K2" t="s">
        <v>523</v>
      </c>
      <c r="L2" t="s">
        <v>526</v>
      </c>
      <c r="O2" t="s">
        <v>577</v>
      </c>
      <c r="P2" t="s">
        <v>583</v>
      </c>
      <c r="Q2" t="s">
        <v>585</v>
      </c>
      <c r="R2" t="s">
        <v>525</v>
      </c>
      <c r="T2" t="s">
        <v>588</v>
      </c>
      <c r="U2" t="s">
        <v>592</v>
      </c>
      <c r="V2" t="s">
        <v>115</v>
      </c>
      <c r="W2">
        <v>1557</v>
      </c>
      <c r="X2" t="s">
        <v>603</v>
      </c>
      <c r="Y2" t="s">
        <v>608</v>
      </c>
      <c r="Z2" t="s">
        <v>622</v>
      </c>
      <c r="AB2" t="s">
        <v>758</v>
      </c>
      <c r="AC2">
        <v>18</v>
      </c>
      <c r="AD2" t="s">
        <v>864</v>
      </c>
      <c r="AE2" t="s">
        <v>527</v>
      </c>
      <c r="AF2">
        <v>10</v>
      </c>
      <c r="AG2">
        <v>1</v>
      </c>
      <c r="AH2">
        <v>0</v>
      </c>
      <c r="AI2">
        <v>23.83</v>
      </c>
      <c r="AL2" t="s">
        <v>875</v>
      </c>
      <c r="AM2">
        <v>2976</v>
      </c>
      <c r="AS2">
        <v>0.01</v>
      </c>
    </row>
    <row r="3" spans="1:45">
      <c r="A3" s="1">
        <f>HYPERLINK("https://lsnyc.legalserver.org/matter/dynamic-profile/view/1905350","19-1905350")</f>
        <v>0</v>
      </c>
      <c r="B3" t="s">
        <v>46</v>
      </c>
      <c r="C3" t="s">
        <v>90</v>
      </c>
      <c r="D3" t="s">
        <v>126</v>
      </c>
      <c r="E3" t="s">
        <v>128</v>
      </c>
      <c r="F3" t="s">
        <v>245</v>
      </c>
      <c r="G3" t="s">
        <v>359</v>
      </c>
      <c r="H3" t="s">
        <v>449</v>
      </c>
      <c r="I3" t="s">
        <v>509</v>
      </c>
      <c r="J3">
        <v>11422</v>
      </c>
      <c r="K3" t="s">
        <v>523</v>
      </c>
      <c r="L3" t="s">
        <v>526</v>
      </c>
      <c r="M3" t="s">
        <v>528</v>
      </c>
      <c r="N3" t="s">
        <v>566</v>
      </c>
      <c r="O3" t="s">
        <v>577</v>
      </c>
      <c r="P3" t="s">
        <v>583</v>
      </c>
      <c r="Q3" t="s">
        <v>585</v>
      </c>
      <c r="R3" t="s">
        <v>525</v>
      </c>
      <c r="T3" t="s">
        <v>588</v>
      </c>
      <c r="U3" t="s">
        <v>592</v>
      </c>
      <c r="V3" t="s">
        <v>126</v>
      </c>
      <c r="W3">
        <v>1300</v>
      </c>
      <c r="X3" t="s">
        <v>604</v>
      </c>
      <c r="Y3" t="s">
        <v>609</v>
      </c>
      <c r="Z3" t="s">
        <v>623</v>
      </c>
      <c r="AA3" t="s">
        <v>746</v>
      </c>
      <c r="AB3" t="s">
        <v>759</v>
      </c>
      <c r="AC3">
        <v>2</v>
      </c>
      <c r="AD3" t="s">
        <v>865</v>
      </c>
      <c r="AE3" t="s">
        <v>527</v>
      </c>
      <c r="AF3">
        <v>10</v>
      </c>
      <c r="AG3">
        <v>1</v>
      </c>
      <c r="AH3">
        <v>0</v>
      </c>
      <c r="AI3">
        <v>40.03</v>
      </c>
      <c r="AL3" t="s">
        <v>875</v>
      </c>
      <c r="AM3">
        <v>5000</v>
      </c>
      <c r="AS3">
        <v>2.35</v>
      </c>
    </row>
    <row r="4" spans="1:45">
      <c r="A4" s="1">
        <f>HYPERLINK("https://lsnyc.legalserver.org/matter/dynamic-profile/view/1895548","19-1895548")</f>
        <v>0</v>
      </c>
      <c r="B4" t="s">
        <v>47</v>
      </c>
      <c r="C4" t="s">
        <v>91</v>
      </c>
      <c r="D4" t="s">
        <v>112</v>
      </c>
      <c r="E4" t="s">
        <v>129</v>
      </c>
      <c r="F4" t="s">
        <v>246</v>
      </c>
      <c r="G4" t="s">
        <v>360</v>
      </c>
      <c r="H4" t="s">
        <v>450</v>
      </c>
      <c r="I4" t="s">
        <v>508</v>
      </c>
      <c r="J4">
        <v>10453</v>
      </c>
      <c r="K4" t="s">
        <v>524</v>
      </c>
      <c r="O4" t="s">
        <v>577</v>
      </c>
      <c r="P4" t="s">
        <v>583</v>
      </c>
      <c r="Q4" t="s">
        <v>585</v>
      </c>
      <c r="T4" t="s">
        <v>589</v>
      </c>
      <c r="V4" t="s">
        <v>112</v>
      </c>
      <c r="W4">
        <v>1483</v>
      </c>
      <c r="X4" t="s">
        <v>603</v>
      </c>
      <c r="Z4" t="s">
        <v>624</v>
      </c>
      <c r="AB4" t="s">
        <v>760</v>
      </c>
      <c r="AC4">
        <v>0</v>
      </c>
      <c r="AE4" t="s">
        <v>869</v>
      </c>
      <c r="AF4">
        <v>12</v>
      </c>
      <c r="AG4">
        <v>2</v>
      </c>
      <c r="AH4">
        <v>2</v>
      </c>
      <c r="AI4">
        <v>48.47</v>
      </c>
      <c r="AL4" t="s">
        <v>875</v>
      </c>
      <c r="AM4">
        <v>12480</v>
      </c>
      <c r="AS4">
        <v>1.2</v>
      </c>
    </row>
    <row r="5" spans="1:45">
      <c r="A5" s="1">
        <f>HYPERLINK("https://lsnyc.legalserver.org/matter/dynamic-profile/view/1873655","18-1873655")</f>
        <v>0</v>
      </c>
      <c r="B5" t="s">
        <v>46</v>
      </c>
      <c r="C5" t="s">
        <v>92</v>
      </c>
      <c r="D5" t="s">
        <v>95</v>
      </c>
      <c r="E5" t="s">
        <v>130</v>
      </c>
      <c r="F5" t="s">
        <v>247</v>
      </c>
      <c r="G5" t="s">
        <v>361</v>
      </c>
      <c r="H5" t="s">
        <v>451</v>
      </c>
      <c r="I5" t="s">
        <v>510</v>
      </c>
      <c r="J5">
        <v>11691</v>
      </c>
      <c r="K5" t="s">
        <v>523</v>
      </c>
      <c r="L5" t="s">
        <v>526</v>
      </c>
      <c r="M5" t="s">
        <v>529</v>
      </c>
      <c r="N5" t="s">
        <v>566</v>
      </c>
      <c r="O5" t="s">
        <v>577</v>
      </c>
      <c r="P5" t="s">
        <v>583</v>
      </c>
      <c r="Q5" t="s">
        <v>585</v>
      </c>
      <c r="R5" t="s">
        <v>525</v>
      </c>
      <c r="T5" t="s">
        <v>588</v>
      </c>
      <c r="U5" t="s">
        <v>593</v>
      </c>
      <c r="V5" t="s">
        <v>597</v>
      </c>
      <c r="W5">
        <v>1836</v>
      </c>
      <c r="X5" t="s">
        <v>604</v>
      </c>
      <c r="Y5" t="s">
        <v>610</v>
      </c>
      <c r="Z5" t="s">
        <v>625</v>
      </c>
      <c r="AA5" t="s">
        <v>747</v>
      </c>
      <c r="AB5" t="s">
        <v>761</v>
      </c>
      <c r="AC5">
        <v>3</v>
      </c>
      <c r="AD5" t="s">
        <v>865</v>
      </c>
      <c r="AE5" t="s">
        <v>869</v>
      </c>
      <c r="AF5">
        <v>3</v>
      </c>
      <c r="AG5">
        <v>3</v>
      </c>
      <c r="AH5">
        <v>1</v>
      </c>
      <c r="AI5">
        <v>62.15</v>
      </c>
      <c r="AL5" t="s">
        <v>875</v>
      </c>
      <c r="AM5">
        <v>15600</v>
      </c>
      <c r="AS5">
        <v>2.8</v>
      </c>
    </row>
    <row r="6" spans="1:45">
      <c r="A6" s="1">
        <f>HYPERLINK("https://lsnyc.legalserver.org/matter/dynamic-profile/view/1905894","19-1905894")</f>
        <v>0</v>
      </c>
      <c r="B6" t="s">
        <v>45</v>
      </c>
      <c r="C6" t="s">
        <v>89</v>
      </c>
      <c r="D6" t="s">
        <v>115</v>
      </c>
      <c r="E6" t="s">
        <v>131</v>
      </c>
      <c r="F6" t="s">
        <v>248</v>
      </c>
      <c r="G6" t="s">
        <v>362</v>
      </c>
      <c r="H6" t="s">
        <v>452</v>
      </c>
      <c r="I6" t="s">
        <v>508</v>
      </c>
      <c r="J6">
        <v>10456</v>
      </c>
      <c r="K6" t="s">
        <v>523</v>
      </c>
      <c r="L6" t="s">
        <v>526</v>
      </c>
      <c r="M6" t="s">
        <v>530</v>
      </c>
      <c r="N6" t="s">
        <v>567</v>
      </c>
      <c r="O6" t="s">
        <v>577</v>
      </c>
      <c r="P6" t="s">
        <v>583</v>
      </c>
      <c r="Q6" t="s">
        <v>585</v>
      </c>
      <c r="R6" t="s">
        <v>525</v>
      </c>
      <c r="T6" t="s">
        <v>588</v>
      </c>
      <c r="U6" t="s">
        <v>592</v>
      </c>
      <c r="V6" t="s">
        <v>597</v>
      </c>
      <c r="W6">
        <v>1511.88</v>
      </c>
      <c r="X6" t="s">
        <v>603</v>
      </c>
      <c r="Y6" t="s">
        <v>611</v>
      </c>
      <c r="Z6" t="s">
        <v>626</v>
      </c>
      <c r="AB6" t="s">
        <v>762</v>
      </c>
      <c r="AC6">
        <v>30</v>
      </c>
      <c r="AD6" t="s">
        <v>866</v>
      </c>
      <c r="AE6" t="s">
        <v>527</v>
      </c>
      <c r="AF6">
        <v>5</v>
      </c>
      <c r="AG6">
        <v>1</v>
      </c>
      <c r="AH6">
        <v>1</v>
      </c>
      <c r="AI6">
        <v>76.88</v>
      </c>
      <c r="AL6" t="s">
        <v>875</v>
      </c>
      <c r="AM6">
        <v>13000</v>
      </c>
      <c r="AS6">
        <v>0.01</v>
      </c>
    </row>
    <row r="7" spans="1:45">
      <c r="A7" s="1">
        <f>HYPERLINK("https://lsnyc.legalserver.org/matter/dynamic-profile/view/1915350","19-1915350")</f>
        <v>0</v>
      </c>
      <c r="B7" t="s">
        <v>48</v>
      </c>
      <c r="C7" t="s">
        <v>93</v>
      </c>
      <c r="D7" t="s">
        <v>93</v>
      </c>
      <c r="E7" t="s">
        <v>132</v>
      </c>
      <c r="F7" t="s">
        <v>249</v>
      </c>
      <c r="G7" t="s">
        <v>363</v>
      </c>
      <c r="H7" t="s">
        <v>453</v>
      </c>
      <c r="I7" t="s">
        <v>511</v>
      </c>
      <c r="J7">
        <v>10304</v>
      </c>
      <c r="K7" t="s">
        <v>523</v>
      </c>
      <c r="L7" t="s">
        <v>526</v>
      </c>
      <c r="M7" t="s">
        <v>531</v>
      </c>
      <c r="N7" t="s">
        <v>538</v>
      </c>
      <c r="O7" t="s">
        <v>577</v>
      </c>
      <c r="P7" t="s">
        <v>583</v>
      </c>
      <c r="Q7" t="s">
        <v>585</v>
      </c>
      <c r="R7" t="s">
        <v>525</v>
      </c>
      <c r="T7" t="s">
        <v>588</v>
      </c>
      <c r="V7" t="s">
        <v>93</v>
      </c>
      <c r="W7">
        <v>650</v>
      </c>
      <c r="X7" t="s">
        <v>605</v>
      </c>
      <c r="Y7" t="s">
        <v>612</v>
      </c>
      <c r="Z7" t="s">
        <v>627</v>
      </c>
      <c r="AB7" t="s">
        <v>763</v>
      </c>
      <c r="AC7">
        <v>0</v>
      </c>
      <c r="AD7" t="s">
        <v>864</v>
      </c>
      <c r="AF7">
        <v>8</v>
      </c>
      <c r="AG7">
        <v>2</v>
      </c>
      <c r="AH7">
        <v>0</v>
      </c>
      <c r="AI7">
        <v>96.87</v>
      </c>
      <c r="AL7" t="s">
        <v>875</v>
      </c>
      <c r="AM7">
        <v>16380</v>
      </c>
      <c r="AP7" t="s">
        <v>615</v>
      </c>
      <c r="AQ7" t="s">
        <v>884</v>
      </c>
      <c r="AR7" t="s">
        <v>885</v>
      </c>
      <c r="AS7">
        <v>1.95</v>
      </c>
    </row>
    <row r="8" spans="1:45">
      <c r="A8" s="1">
        <f>HYPERLINK("https://lsnyc.legalserver.org/matter/dynamic-profile/view/1916864","19-1916864")</f>
        <v>0</v>
      </c>
      <c r="B8" t="s">
        <v>49</v>
      </c>
      <c r="C8" t="s">
        <v>94</v>
      </c>
      <c r="D8" t="s">
        <v>94</v>
      </c>
      <c r="E8" t="s">
        <v>133</v>
      </c>
      <c r="F8" t="s">
        <v>250</v>
      </c>
      <c r="G8" t="s">
        <v>364</v>
      </c>
      <c r="H8">
        <v>56</v>
      </c>
      <c r="I8" t="s">
        <v>512</v>
      </c>
      <c r="J8">
        <v>10033</v>
      </c>
      <c r="K8" t="s">
        <v>523</v>
      </c>
      <c r="L8" t="s">
        <v>526</v>
      </c>
      <c r="O8" t="s">
        <v>578</v>
      </c>
      <c r="P8" t="s">
        <v>583</v>
      </c>
      <c r="Q8" t="s">
        <v>585</v>
      </c>
      <c r="R8" t="s">
        <v>525</v>
      </c>
      <c r="T8" t="s">
        <v>588</v>
      </c>
      <c r="V8" t="s">
        <v>94</v>
      </c>
      <c r="W8">
        <v>1700</v>
      </c>
      <c r="X8" t="s">
        <v>606</v>
      </c>
      <c r="Y8" t="s">
        <v>613</v>
      </c>
      <c r="Z8" t="s">
        <v>628</v>
      </c>
      <c r="AB8" t="s">
        <v>764</v>
      </c>
      <c r="AC8">
        <v>61</v>
      </c>
      <c r="AD8" t="s">
        <v>866</v>
      </c>
      <c r="AE8" t="s">
        <v>527</v>
      </c>
      <c r="AF8">
        <v>2</v>
      </c>
      <c r="AG8">
        <v>1</v>
      </c>
      <c r="AH8">
        <v>2</v>
      </c>
      <c r="AI8">
        <v>102.03</v>
      </c>
      <c r="AL8" t="s">
        <v>876</v>
      </c>
      <c r="AM8">
        <v>21762</v>
      </c>
      <c r="AS8">
        <v>1</v>
      </c>
    </row>
    <row r="9" spans="1:45">
      <c r="A9" s="1">
        <f>HYPERLINK("https://lsnyc.legalserver.org/matter/dynamic-profile/view/1916379","19-1916379")</f>
        <v>0</v>
      </c>
      <c r="B9" t="s">
        <v>49</v>
      </c>
      <c r="C9" t="s">
        <v>95</v>
      </c>
      <c r="D9" t="s">
        <v>95</v>
      </c>
      <c r="E9" t="s">
        <v>134</v>
      </c>
      <c r="F9" t="s">
        <v>251</v>
      </c>
      <c r="G9" t="s">
        <v>365</v>
      </c>
      <c r="H9">
        <v>10</v>
      </c>
      <c r="I9" t="s">
        <v>512</v>
      </c>
      <c r="J9">
        <v>10034</v>
      </c>
      <c r="K9" t="s">
        <v>523</v>
      </c>
      <c r="L9" t="s">
        <v>526</v>
      </c>
      <c r="O9" t="s">
        <v>577</v>
      </c>
      <c r="P9" t="s">
        <v>583</v>
      </c>
      <c r="Q9" t="s">
        <v>585</v>
      </c>
      <c r="R9" t="s">
        <v>525</v>
      </c>
      <c r="T9" t="s">
        <v>588</v>
      </c>
      <c r="V9" t="s">
        <v>95</v>
      </c>
      <c r="W9">
        <v>1520.81</v>
      </c>
      <c r="X9" t="s">
        <v>606</v>
      </c>
      <c r="Y9" t="s">
        <v>613</v>
      </c>
      <c r="Z9" t="s">
        <v>629</v>
      </c>
      <c r="AB9" t="s">
        <v>765</v>
      </c>
      <c r="AC9">
        <v>3</v>
      </c>
      <c r="AD9" t="s">
        <v>866</v>
      </c>
      <c r="AE9" t="s">
        <v>527</v>
      </c>
      <c r="AF9">
        <v>7</v>
      </c>
      <c r="AG9">
        <v>3</v>
      </c>
      <c r="AH9">
        <v>1</v>
      </c>
      <c r="AI9">
        <v>233.01</v>
      </c>
      <c r="AL9" t="s">
        <v>876</v>
      </c>
      <c r="AM9">
        <v>60000</v>
      </c>
      <c r="AS9">
        <v>0.2</v>
      </c>
    </row>
    <row r="10" spans="1:45">
      <c r="A10" s="1">
        <f>HYPERLINK("https://lsnyc.legalserver.org/matter/dynamic-profile/view/1916856","19-1916856")</f>
        <v>0</v>
      </c>
      <c r="B10" t="s">
        <v>49</v>
      </c>
      <c r="C10" t="s">
        <v>94</v>
      </c>
      <c r="D10" t="s">
        <v>94</v>
      </c>
      <c r="E10" t="s">
        <v>135</v>
      </c>
      <c r="F10" t="s">
        <v>252</v>
      </c>
      <c r="G10" t="s">
        <v>366</v>
      </c>
      <c r="H10" t="s">
        <v>454</v>
      </c>
      <c r="I10" t="s">
        <v>512</v>
      </c>
      <c r="J10">
        <v>10034</v>
      </c>
      <c r="K10" t="s">
        <v>523</v>
      </c>
      <c r="L10" t="s">
        <v>526</v>
      </c>
      <c r="O10" t="s">
        <v>578</v>
      </c>
      <c r="P10" t="s">
        <v>583</v>
      </c>
      <c r="Q10" t="s">
        <v>585</v>
      </c>
      <c r="R10" t="s">
        <v>525</v>
      </c>
      <c r="T10" t="s">
        <v>588</v>
      </c>
      <c r="V10" t="s">
        <v>94</v>
      </c>
      <c r="W10">
        <v>1800</v>
      </c>
      <c r="X10" t="s">
        <v>606</v>
      </c>
      <c r="Y10" t="s">
        <v>613</v>
      </c>
      <c r="Z10" t="s">
        <v>630</v>
      </c>
      <c r="AB10" t="s">
        <v>766</v>
      </c>
      <c r="AC10">
        <v>49</v>
      </c>
      <c r="AD10" t="s">
        <v>866</v>
      </c>
      <c r="AE10" t="s">
        <v>527</v>
      </c>
      <c r="AF10">
        <v>-1</v>
      </c>
      <c r="AG10">
        <v>1</v>
      </c>
      <c r="AH10">
        <v>0</v>
      </c>
      <c r="AI10">
        <v>321.47</v>
      </c>
      <c r="AL10" t="s">
        <v>875</v>
      </c>
      <c r="AM10">
        <v>40152</v>
      </c>
      <c r="AS10">
        <v>1</v>
      </c>
    </row>
    <row r="11" spans="1:45">
      <c r="A11" s="1">
        <f>HYPERLINK("https://lsnyc.legalserver.org/matter/dynamic-profile/view/1907060","19-1907060")</f>
        <v>0</v>
      </c>
      <c r="B11" t="s">
        <v>50</v>
      </c>
      <c r="C11" t="s">
        <v>96</v>
      </c>
      <c r="D11" t="s">
        <v>126</v>
      </c>
      <c r="E11" t="s">
        <v>136</v>
      </c>
      <c r="F11" t="s">
        <v>253</v>
      </c>
      <c r="G11" t="s">
        <v>367</v>
      </c>
      <c r="H11">
        <v>2</v>
      </c>
      <c r="I11" t="s">
        <v>513</v>
      </c>
      <c r="J11">
        <v>11385</v>
      </c>
      <c r="K11" t="s">
        <v>523</v>
      </c>
      <c r="L11" t="s">
        <v>526</v>
      </c>
      <c r="M11" t="s">
        <v>532</v>
      </c>
      <c r="N11" t="s">
        <v>538</v>
      </c>
      <c r="O11" t="s">
        <v>579</v>
      </c>
      <c r="P11" t="s">
        <v>584</v>
      </c>
      <c r="Q11" t="s">
        <v>585</v>
      </c>
      <c r="R11" t="s">
        <v>525</v>
      </c>
      <c r="T11" t="s">
        <v>588</v>
      </c>
      <c r="U11" t="s">
        <v>592</v>
      </c>
      <c r="V11" t="s">
        <v>126</v>
      </c>
      <c r="W11">
        <v>1495</v>
      </c>
      <c r="X11" t="s">
        <v>604</v>
      </c>
      <c r="Y11" t="s">
        <v>611</v>
      </c>
      <c r="Z11" t="s">
        <v>631</v>
      </c>
      <c r="AA11" t="s">
        <v>746</v>
      </c>
      <c r="AB11" t="s">
        <v>767</v>
      </c>
      <c r="AC11">
        <v>6</v>
      </c>
      <c r="AD11" t="s">
        <v>866</v>
      </c>
      <c r="AE11" t="s">
        <v>869</v>
      </c>
      <c r="AF11">
        <v>10</v>
      </c>
      <c r="AG11">
        <v>5</v>
      </c>
      <c r="AH11">
        <v>0</v>
      </c>
      <c r="AI11">
        <v>5.6</v>
      </c>
      <c r="AL11" t="s">
        <v>875</v>
      </c>
      <c r="AM11">
        <v>1690</v>
      </c>
      <c r="AS11">
        <v>8.1</v>
      </c>
    </row>
    <row r="12" spans="1:45">
      <c r="A12" s="1">
        <f>HYPERLINK("https://lsnyc.legalserver.org/matter/dynamic-profile/view/1915786","19-1915786")</f>
        <v>0</v>
      </c>
      <c r="B12" t="s">
        <v>51</v>
      </c>
      <c r="C12" t="s">
        <v>93</v>
      </c>
      <c r="D12" t="s">
        <v>93</v>
      </c>
      <c r="E12" t="s">
        <v>137</v>
      </c>
      <c r="F12" t="s">
        <v>254</v>
      </c>
      <c r="G12" t="s">
        <v>368</v>
      </c>
      <c r="H12" t="s">
        <v>455</v>
      </c>
      <c r="I12" t="s">
        <v>512</v>
      </c>
      <c r="J12">
        <v>10029</v>
      </c>
      <c r="K12" t="s">
        <v>523</v>
      </c>
      <c r="L12" t="s">
        <v>526</v>
      </c>
      <c r="N12" t="s">
        <v>538</v>
      </c>
      <c r="O12" t="s">
        <v>579</v>
      </c>
      <c r="P12" t="s">
        <v>584</v>
      </c>
      <c r="Q12" t="s">
        <v>585</v>
      </c>
      <c r="R12" t="s">
        <v>525</v>
      </c>
      <c r="T12" t="s">
        <v>588</v>
      </c>
      <c r="U12" t="s">
        <v>592</v>
      </c>
      <c r="V12" t="s">
        <v>93</v>
      </c>
      <c r="W12">
        <v>900</v>
      </c>
      <c r="X12" t="s">
        <v>606</v>
      </c>
      <c r="Y12" t="s">
        <v>608</v>
      </c>
      <c r="Z12" t="s">
        <v>632</v>
      </c>
      <c r="AB12" t="s">
        <v>768</v>
      </c>
      <c r="AC12">
        <v>272</v>
      </c>
      <c r="AD12" t="s">
        <v>864</v>
      </c>
      <c r="AE12" t="s">
        <v>869</v>
      </c>
      <c r="AF12">
        <v>45</v>
      </c>
      <c r="AG12">
        <v>2</v>
      </c>
      <c r="AH12">
        <v>0</v>
      </c>
      <c r="AI12">
        <v>121.99</v>
      </c>
      <c r="AL12" t="s">
        <v>875</v>
      </c>
      <c r="AM12">
        <v>20628</v>
      </c>
      <c r="AS12">
        <v>0.1</v>
      </c>
    </row>
    <row r="13" spans="1:45">
      <c r="A13" s="1">
        <f>HYPERLINK("https://lsnyc.legalserver.org/matter/dynamic-profile/view/1915787","19-1915787")</f>
        <v>0</v>
      </c>
      <c r="B13" t="s">
        <v>51</v>
      </c>
      <c r="C13" t="s">
        <v>93</v>
      </c>
      <c r="D13" t="s">
        <v>93</v>
      </c>
      <c r="E13" t="s">
        <v>137</v>
      </c>
      <c r="F13" t="s">
        <v>254</v>
      </c>
      <c r="G13" t="s">
        <v>368</v>
      </c>
      <c r="H13" t="s">
        <v>455</v>
      </c>
      <c r="I13" t="s">
        <v>512</v>
      </c>
      <c r="J13">
        <v>10029</v>
      </c>
      <c r="K13" t="s">
        <v>523</v>
      </c>
      <c r="L13" t="s">
        <v>526</v>
      </c>
      <c r="N13" t="s">
        <v>538</v>
      </c>
      <c r="O13" t="s">
        <v>579</v>
      </c>
      <c r="P13" t="s">
        <v>584</v>
      </c>
      <c r="Q13" t="s">
        <v>585</v>
      </c>
      <c r="R13" t="s">
        <v>525</v>
      </c>
      <c r="T13" t="s">
        <v>588</v>
      </c>
      <c r="U13" t="s">
        <v>592</v>
      </c>
      <c r="V13" t="s">
        <v>93</v>
      </c>
      <c r="W13">
        <v>900</v>
      </c>
      <c r="X13" t="s">
        <v>606</v>
      </c>
      <c r="Y13" t="s">
        <v>608</v>
      </c>
      <c r="Z13" t="s">
        <v>632</v>
      </c>
      <c r="AB13" t="s">
        <v>768</v>
      </c>
      <c r="AC13">
        <v>272</v>
      </c>
      <c r="AD13" t="s">
        <v>864</v>
      </c>
      <c r="AE13" t="s">
        <v>869</v>
      </c>
      <c r="AF13">
        <v>45</v>
      </c>
      <c r="AG13">
        <v>2</v>
      </c>
      <c r="AH13">
        <v>0</v>
      </c>
      <c r="AI13">
        <v>121.99</v>
      </c>
      <c r="AL13" t="s">
        <v>875</v>
      </c>
      <c r="AM13">
        <v>20628</v>
      </c>
      <c r="AS13">
        <v>0.1</v>
      </c>
    </row>
    <row r="14" spans="1:45">
      <c r="A14" s="1">
        <f>HYPERLINK("https://lsnyc.legalserver.org/matter/dynamic-profile/view/1915861","19-1915861")</f>
        <v>0</v>
      </c>
      <c r="B14" t="s">
        <v>51</v>
      </c>
      <c r="C14" t="s">
        <v>97</v>
      </c>
      <c r="D14" t="s">
        <v>97</v>
      </c>
      <c r="E14" t="s">
        <v>138</v>
      </c>
      <c r="F14" t="s">
        <v>255</v>
      </c>
      <c r="G14" t="s">
        <v>369</v>
      </c>
      <c r="H14" t="s">
        <v>456</v>
      </c>
      <c r="I14" t="s">
        <v>512</v>
      </c>
      <c r="J14">
        <v>10037</v>
      </c>
      <c r="K14" t="s">
        <v>523</v>
      </c>
      <c r="L14" t="s">
        <v>526</v>
      </c>
      <c r="N14" t="s">
        <v>538</v>
      </c>
      <c r="O14" t="s">
        <v>579</v>
      </c>
      <c r="P14" t="s">
        <v>584</v>
      </c>
      <c r="Q14" t="s">
        <v>585</v>
      </c>
      <c r="R14" t="s">
        <v>523</v>
      </c>
      <c r="T14" t="s">
        <v>588</v>
      </c>
      <c r="U14" t="s">
        <v>592</v>
      </c>
      <c r="V14" t="s">
        <v>97</v>
      </c>
      <c r="W14">
        <v>2300</v>
      </c>
      <c r="X14" t="s">
        <v>606</v>
      </c>
      <c r="Y14" t="s">
        <v>614</v>
      </c>
      <c r="Z14" t="s">
        <v>633</v>
      </c>
      <c r="AB14" t="s">
        <v>769</v>
      </c>
      <c r="AC14">
        <v>259</v>
      </c>
      <c r="AD14" t="s">
        <v>866</v>
      </c>
      <c r="AE14" t="s">
        <v>527</v>
      </c>
      <c r="AF14">
        <v>5</v>
      </c>
      <c r="AG14">
        <v>3</v>
      </c>
      <c r="AH14">
        <v>0</v>
      </c>
      <c r="AI14">
        <v>445.38</v>
      </c>
      <c r="AL14" t="s">
        <v>875</v>
      </c>
      <c r="AM14">
        <v>95000</v>
      </c>
      <c r="AS14">
        <v>0.1</v>
      </c>
    </row>
    <row r="15" spans="1:45">
      <c r="A15" s="1">
        <f>HYPERLINK("https://lsnyc.legalserver.org/matter/dynamic-profile/view/1915193","19-1915193")</f>
        <v>0</v>
      </c>
      <c r="B15" t="s">
        <v>52</v>
      </c>
      <c r="C15" t="s">
        <v>98</v>
      </c>
      <c r="E15" t="s">
        <v>139</v>
      </c>
      <c r="F15" t="s">
        <v>256</v>
      </c>
      <c r="G15" t="s">
        <v>370</v>
      </c>
      <c r="I15" t="s">
        <v>514</v>
      </c>
      <c r="J15">
        <v>11436</v>
      </c>
      <c r="K15" t="s">
        <v>523</v>
      </c>
      <c r="M15" t="s">
        <v>533</v>
      </c>
      <c r="N15" t="s">
        <v>566</v>
      </c>
      <c r="O15" t="s">
        <v>577</v>
      </c>
      <c r="Q15" t="s">
        <v>585</v>
      </c>
      <c r="R15" t="s">
        <v>525</v>
      </c>
      <c r="T15" t="s">
        <v>588</v>
      </c>
      <c r="U15" t="s">
        <v>592</v>
      </c>
      <c r="V15" t="s">
        <v>126</v>
      </c>
      <c r="W15">
        <v>2000</v>
      </c>
      <c r="X15" t="s">
        <v>604</v>
      </c>
      <c r="Y15" t="s">
        <v>609</v>
      </c>
      <c r="Z15" t="s">
        <v>634</v>
      </c>
      <c r="AA15" t="s">
        <v>746</v>
      </c>
      <c r="AB15" t="s">
        <v>770</v>
      </c>
      <c r="AC15">
        <v>1</v>
      </c>
      <c r="AD15" t="s">
        <v>865</v>
      </c>
      <c r="AE15" t="s">
        <v>527</v>
      </c>
      <c r="AF15">
        <v>1</v>
      </c>
      <c r="AG15">
        <v>2</v>
      </c>
      <c r="AH15">
        <v>1</v>
      </c>
      <c r="AI15">
        <v>0</v>
      </c>
      <c r="AL15" t="s">
        <v>875</v>
      </c>
      <c r="AM15">
        <v>0</v>
      </c>
      <c r="AS15">
        <v>1.7</v>
      </c>
    </row>
    <row r="16" spans="1:45">
      <c r="A16" s="1">
        <f>HYPERLINK("https://lsnyc.legalserver.org/matter/dynamic-profile/view/1895163","19-1895163")</f>
        <v>0</v>
      </c>
      <c r="B16" t="s">
        <v>53</v>
      </c>
      <c r="C16" t="s">
        <v>99</v>
      </c>
      <c r="E16" t="s">
        <v>140</v>
      </c>
      <c r="F16" t="s">
        <v>257</v>
      </c>
      <c r="G16" t="s">
        <v>371</v>
      </c>
      <c r="H16">
        <v>41</v>
      </c>
      <c r="I16" t="s">
        <v>514</v>
      </c>
      <c r="J16">
        <v>11432</v>
      </c>
      <c r="K16" t="s">
        <v>523</v>
      </c>
      <c r="M16" t="s">
        <v>534</v>
      </c>
      <c r="N16" t="s">
        <v>567</v>
      </c>
      <c r="O16" t="s">
        <v>580</v>
      </c>
      <c r="Q16" t="s">
        <v>585</v>
      </c>
      <c r="R16" t="s">
        <v>525</v>
      </c>
      <c r="T16" t="s">
        <v>588</v>
      </c>
      <c r="U16" t="s">
        <v>592</v>
      </c>
      <c r="V16" t="s">
        <v>126</v>
      </c>
      <c r="W16">
        <v>1421.57</v>
      </c>
      <c r="X16" t="s">
        <v>604</v>
      </c>
      <c r="Y16" t="s">
        <v>608</v>
      </c>
      <c r="Z16" t="s">
        <v>635</v>
      </c>
      <c r="AA16" t="s">
        <v>746</v>
      </c>
      <c r="AB16" t="s">
        <v>771</v>
      </c>
      <c r="AC16">
        <v>36</v>
      </c>
      <c r="AD16" t="s">
        <v>866</v>
      </c>
      <c r="AE16" t="s">
        <v>527</v>
      </c>
      <c r="AF16">
        <v>26</v>
      </c>
      <c r="AG16">
        <v>2</v>
      </c>
      <c r="AH16">
        <v>0</v>
      </c>
      <c r="AI16">
        <v>0</v>
      </c>
      <c r="AL16" t="s">
        <v>875</v>
      </c>
      <c r="AM16">
        <v>0</v>
      </c>
      <c r="AS16">
        <v>26.25</v>
      </c>
    </row>
    <row r="17" spans="1:45">
      <c r="A17" s="1">
        <f>HYPERLINK("https://lsnyc.legalserver.org/matter/dynamic-profile/view/1907982","19-1907982")</f>
        <v>0</v>
      </c>
      <c r="B17" t="s">
        <v>53</v>
      </c>
      <c r="C17" t="s">
        <v>100</v>
      </c>
      <c r="E17" t="s">
        <v>141</v>
      </c>
      <c r="F17" t="s">
        <v>258</v>
      </c>
      <c r="G17" t="s">
        <v>372</v>
      </c>
      <c r="H17" t="s">
        <v>457</v>
      </c>
      <c r="I17" t="s">
        <v>515</v>
      </c>
      <c r="J17">
        <v>11412</v>
      </c>
      <c r="K17" t="s">
        <v>523</v>
      </c>
      <c r="L17" t="s">
        <v>526</v>
      </c>
      <c r="M17" t="s">
        <v>535</v>
      </c>
      <c r="N17" t="s">
        <v>567</v>
      </c>
      <c r="O17" t="s">
        <v>580</v>
      </c>
      <c r="Q17" t="s">
        <v>585</v>
      </c>
      <c r="R17" t="s">
        <v>525</v>
      </c>
      <c r="T17" t="s">
        <v>588</v>
      </c>
      <c r="U17" t="s">
        <v>594</v>
      </c>
      <c r="V17" t="s">
        <v>126</v>
      </c>
      <c r="W17">
        <v>1400</v>
      </c>
      <c r="X17" t="s">
        <v>604</v>
      </c>
      <c r="Y17" t="s">
        <v>609</v>
      </c>
      <c r="Z17" t="s">
        <v>636</v>
      </c>
      <c r="AA17" t="s">
        <v>746</v>
      </c>
      <c r="AB17" t="s">
        <v>772</v>
      </c>
      <c r="AC17">
        <v>30</v>
      </c>
      <c r="AD17" t="s">
        <v>867</v>
      </c>
      <c r="AE17" t="s">
        <v>527</v>
      </c>
      <c r="AF17">
        <v>1</v>
      </c>
      <c r="AG17">
        <v>1</v>
      </c>
      <c r="AH17">
        <v>1</v>
      </c>
      <c r="AI17">
        <v>0</v>
      </c>
      <c r="AL17" t="s">
        <v>875</v>
      </c>
      <c r="AM17">
        <v>0</v>
      </c>
      <c r="AS17">
        <v>18.4</v>
      </c>
    </row>
    <row r="18" spans="1:45">
      <c r="A18" s="1">
        <f>HYPERLINK("https://lsnyc.legalserver.org/matter/dynamic-profile/view/1906212","19-1906212")</f>
        <v>0</v>
      </c>
      <c r="B18" t="s">
        <v>54</v>
      </c>
      <c r="C18" t="s">
        <v>101</v>
      </c>
      <c r="E18" t="s">
        <v>135</v>
      </c>
      <c r="F18" t="s">
        <v>259</v>
      </c>
      <c r="G18" t="s">
        <v>373</v>
      </c>
      <c r="H18" t="s">
        <v>458</v>
      </c>
      <c r="I18" t="s">
        <v>516</v>
      </c>
      <c r="J18">
        <v>11377</v>
      </c>
      <c r="K18" t="s">
        <v>523</v>
      </c>
      <c r="L18" t="s">
        <v>526</v>
      </c>
      <c r="M18" t="s">
        <v>536</v>
      </c>
      <c r="N18" t="s">
        <v>566</v>
      </c>
      <c r="O18" t="s">
        <v>580</v>
      </c>
      <c r="Q18" t="s">
        <v>585</v>
      </c>
      <c r="R18" t="s">
        <v>525</v>
      </c>
      <c r="T18" t="s">
        <v>588</v>
      </c>
      <c r="U18" t="s">
        <v>592</v>
      </c>
      <c r="V18" t="s">
        <v>126</v>
      </c>
      <c r="W18">
        <v>1400</v>
      </c>
      <c r="X18" t="s">
        <v>604</v>
      </c>
      <c r="Y18" t="s">
        <v>608</v>
      </c>
      <c r="Z18" t="s">
        <v>637</v>
      </c>
      <c r="AA18" t="s">
        <v>746</v>
      </c>
      <c r="AC18">
        <v>8</v>
      </c>
      <c r="AD18" t="s">
        <v>865</v>
      </c>
      <c r="AE18" t="s">
        <v>527</v>
      </c>
      <c r="AF18">
        <v>-1</v>
      </c>
      <c r="AG18">
        <v>1</v>
      </c>
      <c r="AH18">
        <v>1</v>
      </c>
      <c r="AI18">
        <v>0</v>
      </c>
      <c r="AL18" t="s">
        <v>876</v>
      </c>
      <c r="AM18">
        <v>0</v>
      </c>
      <c r="AS18">
        <v>23.42</v>
      </c>
    </row>
    <row r="19" spans="1:45">
      <c r="A19" s="1">
        <f>HYPERLINK("https://lsnyc.legalserver.org/matter/dynamic-profile/view/1916808","19-1916808")</f>
        <v>0</v>
      </c>
      <c r="B19" t="s">
        <v>54</v>
      </c>
      <c r="C19" t="s">
        <v>102</v>
      </c>
      <c r="E19" t="s">
        <v>135</v>
      </c>
      <c r="F19" t="s">
        <v>259</v>
      </c>
      <c r="G19" t="s">
        <v>373</v>
      </c>
      <c r="H19" t="s">
        <v>458</v>
      </c>
      <c r="I19" t="s">
        <v>516</v>
      </c>
      <c r="J19">
        <v>11377</v>
      </c>
      <c r="K19" t="s">
        <v>523</v>
      </c>
      <c r="L19" t="s">
        <v>526</v>
      </c>
      <c r="M19" t="s">
        <v>537</v>
      </c>
      <c r="N19" t="s">
        <v>568</v>
      </c>
      <c r="O19" t="s">
        <v>580</v>
      </c>
      <c r="Q19" t="s">
        <v>585</v>
      </c>
      <c r="R19" t="s">
        <v>525</v>
      </c>
      <c r="T19" t="s">
        <v>588</v>
      </c>
      <c r="V19" t="s">
        <v>102</v>
      </c>
      <c r="W19">
        <v>1400</v>
      </c>
      <c r="X19" t="s">
        <v>604</v>
      </c>
      <c r="Y19" t="s">
        <v>608</v>
      </c>
      <c r="Z19" t="s">
        <v>637</v>
      </c>
      <c r="AB19" t="s">
        <v>746</v>
      </c>
      <c r="AC19">
        <v>8</v>
      </c>
      <c r="AD19" t="s">
        <v>865</v>
      </c>
      <c r="AE19" t="s">
        <v>527</v>
      </c>
      <c r="AF19">
        <v>-1</v>
      </c>
      <c r="AG19">
        <v>1</v>
      </c>
      <c r="AH19">
        <v>1</v>
      </c>
      <c r="AI19">
        <v>0</v>
      </c>
      <c r="AL19" t="s">
        <v>876</v>
      </c>
      <c r="AM19">
        <v>0</v>
      </c>
      <c r="AQ19" t="s">
        <v>884</v>
      </c>
      <c r="AR19" t="s">
        <v>886</v>
      </c>
      <c r="AS19">
        <v>0.9</v>
      </c>
    </row>
    <row r="20" spans="1:45">
      <c r="A20" s="1">
        <f>HYPERLINK("https://lsnyc.legalserver.org/matter/dynamic-profile/view/1915608","19-1915608")</f>
        <v>0</v>
      </c>
      <c r="B20" t="s">
        <v>55</v>
      </c>
      <c r="C20" t="s">
        <v>103</v>
      </c>
      <c r="E20" t="s">
        <v>142</v>
      </c>
      <c r="F20" t="s">
        <v>260</v>
      </c>
      <c r="G20" t="s">
        <v>374</v>
      </c>
      <c r="H20">
        <v>11</v>
      </c>
      <c r="I20" t="s">
        <v>517</v>
      </c>
      <c r="J20">
        <v>11238</v>
      </c>
      <c r="K20" t="s">
        <v>523</v>
      </c>
      <c r="L20" t="s">
        <v>526</v>
      </c>
      <c r="O20" t="s">
        <v>580</v>
      </c>
      <c r="Q20" t="s">
        <v>585</v>
      </c>
      <c r="R20" t="s">
        <v>525</v>
      </c>
      <c r="T20" t="s">
        <v>588</v>
      </c>
      <c r="V20" t="s">
        <v>103</v>
      </c>
      <c r="W20">
        <v>1200</v>
      </c>
      <c r="X20" t="s">
        <v>607</v>
      </c>
      <c r="Z20" t="s">
        <v>638</v>
      </c>
      <c r="AB20" t="s">
        <v>773</v>
      </c>
      <c r="AC20">
        <v>6</v>
      </c>
      <c r="AF20">
        <v>0</v>
      </c>
      <c r="AG20">
        <v>2</v>
      </c>
      <c r="AH20">
        <v>0</v>
      </c>
      <c r="AI20">
        <v>0</v>
      </c>
      <c r="AL20" t="s">
        <v>875</v>
      </c>
      <c r="AM20">
        <v>0</v>
      </c>
      <c r="AS20">
        <v>3.4</v>
      </c>
    </row>
    <row r="21" spans="1:45">
      <c r="A21" s="1">
        <f>HYPERLINK("https://lsnyc.legalserver.org/matter/dynamic-profile/view/1916236","19-1916236")</f>
        <v>0</v>
      </c>
      <c r="B21" t="s">
        <v>56</v>
      </c>
      <c r="C21" t="s">
        <v>104</v>
      </c>
      <c r="E21" t="s">
        <v>143</v>
      </c>
      <c r="F21" t="s">
        <v>261</v>
      </c>
      <c r="G21" t="s">
        <v>375</v>
      </c>
      <c r="H21">
        <v>3</v>
      </c>
      <c r="I21" t="s">
        <v>517</v>
      </c>
      <c r="J21">
        <v>11233</v>
      </c>
      <c r="K21" t="s">
        <v>523</v>
      </c>
      <c r="L21" t="s">
        <v>526</v>
      </c>
      <c r="M21" t="s">
        <v>538</v>
      </c>
      <c r="N21" t="s">
        <v>538</v>
      </c>
      <c r="O21" t="s">
        <v>579</v>
      </c>
      <c r="Q21" t="s">
        <v>585</v>
      </c>
      <c r="R21" t="s">
        <v>525</v>
      </c>
      <c r="T21" t="s">
        <v>588</v>
      </c>
      <c r="V21" t="s">
        <v>104</v>
      </c>
      <c r="W21">
        <v>1400</v>
      </c>
      <c r="X21" t="s">
        <v>607</v>
      </c>
      <c r="Y21" t="s">
        <v>608</v>
      </c>
      <c r="Z21" t="s">
        <v>639</v>
      </c>
      <c r="AB21" t="s">
        <v>774</v>
      </c>
      <c r="AC21">
        <v>3</v>
      </c>
      <c r="AD21" t="s">
        <v>865</v>
      </c>
      <c r="AE21" t="s">
        <v>527</v>
      </c>
      <c r="AF21">
        <v>4</v>
      </c>
      <c r="AG21">
        <v>2</v>
      </c>
      <c r="AH21">
        <v>3</v>
      </c>
      <c r="AI21">
        <v>0</v>
      </c>
      <c r="AL21" t="s">
        <v>875</v>
      </c>
      <c r="AM21">
        <v>0</v>
      </c>
      <c r="AS21">
        <v>2.5</v>
      </c>
    </row>
    <row r="22" spans="1:45">
      <c r="A22" s="1">
        <f>HYPERLINK("https://lsnyc.legalserver.org/matter/dynamic-profile/view/1915832","19-1915832")</f>
        <v>0</v>
      </c>
      <c r="B22" t="s">
        <v>57</v>
      </c>
      <c r="C22" t="s">
        <v>97</v>
      </c>
      <c r="E22" t="s">
        <v>144</v>
      </c>
      <c r="F22" t="s">
        <v>262</v>
      </c>
      <c r="G22" t="s">
        <v>376</v>
      </c>
      <c r="H22">
        <v>1</v>
      </c>
      <c r="I22" t="s">
        <v>517</v>
      </c>
      <c r="J22">
        <v>11213</v>
      </c>
      <c r="K22" t="s">
        <v>523</v>
      </c>
      <c r="L22" t="s">
        <v>526</v>
      </c>
      <c r="N22" t="s">
        <v>538</v>
      </c>
      <c r="O22" t="s">
        <v>579</v>
      </c>
      <c r="Q22" t="s">
        <v>585</v>
      </c>
      <c r="R22" t="s">
        <v>523</v>
      </c>
      <c r="T22" t="s">
        <v>588</v>
      </c>
      <c r="V22" t="s">
        <v>97</v>
      </c>
      <c r="W22">
        <v>1016.93</v>
      </c>
      <c r="X22" t="s">
        <v>607</v>
      </c>
      <c r="Y22" t="s">
        <v>614</v>
      </c>
      <c r="Z22" t="s">
        <v>640</v>
      </c>
      <c r="AB22" t="s">
        <v>746</v>
      </c>
      <c r="AC22">
        <v>31</v>
      </c>
      <c r="AD22" t="s">
        <v>866</v>
      </c>
      <c r="AF22">
        <v>15</v>
      </c>
      <c r="AG22">
        <v>3</v>
      </c>
      <c r="AH22">
        <v>2</v>
      </c>
      <c r="AI22">
        <v>0</v>
      </c>
      <c r="AL22" t="s">
        <v>875</v>
      </c>
      <c r="AM22">
        <v>0</v>
      </c>
      <c r="AS22">
        <v>2.5</v>
      </c>
    </row>
    <row r="23" spans="1:45">
      <c r="A23" s="1">
        <f>HYPERLINK("https://lsnyc.legalserver.org/matter/dynamic-profile/view/1916413","19-1916413")</f>
        <v>0</v>
      </c>
      <c r="B23" t="s">
        <v>58</v>
      </c>
      <c r="C23" t="s">
        <v>95</v>
      </c>
      <c r="E23" t="s">
        <v>145</v>
      </c>
      <c r="F23" t="s">
        <v>263</v>
      </c>
      <c r="G23" t="s">
        <v>377</v>
      </c>
      <c r="H23">
        <v>5</v>
      </c>
      <c r="I23" t="s">
        <v>517</v>
      </c>
      <c r="J23">
        <v>11207</v>
      </c>
      <c r="K23" t="s">
        <v>525</v>
      </c>
      <c r="L23" t="s">
        <v>527</v>
      </c>
      <c r="M23" t="s">
        <v>539</v>
      </c>
      <c r="N23" t="s">
        <v>569</v>
      </c>
      <c r="O23" t="s">
        <v>580</v>
      </c>
      <c r="Q23" t="s">
        <v>585</v>
      </c>
      <c r="R23" t="s">
        <v>523</v>
      </c>
      <c r="T23" t="s">
        <v>588</v>
      </c>
      <c r="U23" t="s">
        <v>592</v>
      </c>
      <c r="V23" t="s">
        <v>104</v>
      </c>
      <c r="W23">
        <v>500</v>
      </c>
      <c r="X23" t="s">
        <v>607</v>
      </c>
      <c r="Y23" t="s">
        <v>615</v>
      </c>
      <c r="Z23" t="s">
        <v>641</v>
      </c>
      <c r="AA23" t="s">
        <v>748</v>
      </c>
      <c r="AB23" t="s">
        <v>775</v>
      </c>
      <c r="AC23">
        <v>7</v>
      </c>
      <c r="AD23" t="s">
        <v>865</v>
      </c>
      <c r="AE23" t="s">
        <v>527</v>
      </c>
      <c r="AF23">
        <v>46</v>
      </c>
      <c r="AG23">
        <v>3</v>
      </c>
      <c r="AH23">
        <v>0</v>
      </c>
      <c r="AI23">
        <v>0</v>
      </c>
      <c r="AL23" t="s">
        <v>875</v>
      </c>
      <c r="AM23">
        <v>0</v>
      </c>
      <c r="AS23">
        <v>0</v>
      </c>
    </row>
    <row r="24" spans="1:45">
      <c r="A24" s="1">
        <f>HYPERLINK("https://lsnyc.legalserver.org/matter/dynamic-profile/view/1916144","19-1916144")</f>
        <v>0</v>
      </c>
      <c r="B24" t="s">
        <v>59</v>
      </c>
      <c r="C24" t="s">
        <v>105</v>
      </c>
      <c r="E24" t="s">
        <v>146</v>
      </c>
      <c r="F24" t="s">
        <v>264</v>
      </c>
      <c r="G24" t="s">
        <v>378</v>
      </c>
      <c r="H24">
        <v>52</v>
      </c>
      <c r="I24" t="s">
        <v>512</v>
      </c>
      <c r="J24">
        <v>10040</v>
      </c>
      <c r="K24" t="s">
        <v>525</v>
      </c>
      <c r="O24" t="s">
        <v>578</v>
      </c>
      <c r="Q24" t="s">
        <v>585</v>
      </c>
      <c r="R24" t="s">
        <v>525</v>
      </c>
      <c r="T24" t="s">
        <v>588</v>
      </c>
      <c r="V24" t="s">
        <v>105</v>
      </c>
      <c r="W24">
        <v>2364.95</v>
      </c>
      <c r="X24" t="s">
        <v>606</v>
      </c>
      <c r="Y24" t="s">
        <v>614</v>
      </c>
      <c r="Z24" t="s">
        <v>642</v>
      </c>
      <c r="AC24">
        <v>0</v>
      </c>
      <c r="AD24" t="s">
        <v>866</v>
      </c>
      <c r="AE24" t="s">
        <v>527</v>
      </c>
      <c r="AF24">
        <v>3</v>
      </c>
      <c r="AG24">
        <v>1</v>
      </c>
      <c r="AH24">
        <v>0</v>
      </c>
      <c r="AI24">
        <v>0</v>
      </c>
      <c r="AL24" t="s">
        <v>875</v>
      </c>
      <c r="AM24">
        <v>0</v>
      </c>
      <c r="AS24">
        <v>0</v>
      </c>
    </row>
    <row r="25" spans="1:45">
      <c r="A25" s="1">
        <f>HYPERLINK("https://lsnyc.legalserver.org/matter/dynamic-profile/view/1909408","19-1909408")</f>
        <v>0</v>
      </c>
      <c r="B25" t="s">
        <v>60</v>
      </c>
      <c r="C25" t="s">
        <v>106</v>
      </c>
      <c r="E25" t="s">
        <v>147</v>
      </c>
      <c r="F25" t="s">
        <v>265</v>
      </c>
      <c r="G25" t="s">
        <v>379</v>
      </c>
      <c r="H25" t="s">
        <v>455</v>
      </c>
      <c r="I25" t="s">
        <v>512</v>
      </c>
      <c r="J25">
        <v>10032</v>
      </c>
      <c r="K25" t="s">
        <v>523</v>
      </c>
      <c r="L25" t="s">
        <v>526</v>
      </c>
      <c r="N25" t="s">
        <v>570</v>
      </c>
      <c r="O25" t="s">
        <v>579</v>
      </c>
      <c r="Q25" t="s">
        <v>585</v>
      </c>
      <c r="R25" t="s">
        <v>525</v>
      </c>
      <c r="T25" t="s">
        <v>588</v>
      </c>
      <c r="V25" t="s">
        <v>597</v>
      </c>
      <c r="W25">
        <v>858.16</v>
      </c>
      <c r="X25" t="s">
        <v>606</v>
      </c>
      <c r="Y25" t="s">
        <v>608</v>
      </c>
      <c r="Z25" t="s">
        <v>643</v>
      </c>
      <c r="AB25" t="s">
        <v>776</v>
      </c>
      <c r="AC25">
        <v>42</v>
      </c>
      <c r="AD25" t="s">
        <v>866</v>
      </c>
      <c r="AE25" t="s">
        <v>870</v>
      </c>
      <c r="AF25">
        <v>35</v>
      </c>
      <c r="AG25">
        <v>1</v>
      </c>
      <c r="AH25">
        <v>1</v>
      </c>
      <c r="AI25">
        <v>0</v>
      </c>
      <c r="AL25" t="s">
        <v>876</v>
      </c>
      <c r="AM25">
        <v>0</v>
      </c>
      <c r="AS25">
        <v>0.4</v>
      </c>
    </row>
    <row r="26" spans="1:45">
      <c r="A26" s="1">
        <f>HYPERLINK("https://lsnyc.legalserver.org/matter/dynamic-profile/view/1916372","19-1916372")</f>
        <v>0</v>
      </c>
      <c r="B26" t="s">
        <v>49</v>
      </c>
      <c r="C26" t="s">
        <v>95</v>
      </c>
      <c r="E26" t="s">
        <v>148</v>
      </c>
      <c r="F26" t="s">
        <v>266</v>
      </c>
      <c r="G26" t="s">
        <v>380</v>
      </c>
      <c r="H26">
        <v>41</v>
      </c>
      <c r="I26" t="s">
        <v>512</v>
      </c>
      <c r="J26">
        <v>10032</v>
      </c>
      <c r="K26" t="s">
        <v>523</v>
      </c>
      <c r="L26" t="s">
        <v>526</v>
      </c>
      <c r="M26" t="s">
        <v>540</v>
      </c>
      <c r="O26" t="s">
        <v>577</v>
      </c>
      <c r="Q26" t="s">
        <v>585</v>
      </c>
      <c r="R26" t="s">
        <v>525</v>
      </c>
      <c r="T26" t="s">
        <v>588</v>
      </c>
      <c r="V26" t="s">
        <v>95</v>
      </c>
      <c r="W26">
        <v>961.28</v>
      </c>
      <c r="X26" t="s">
        <v>606</v>
      </c>
      <c r="Y26" t="s">
        <v>613</v>
      </c>
      <c r="Z26" t="s">
        <v>644</v>
      </c>
      <c r="AB26" t="s">
        <v>777</v>
      </c>
      <c r="AC26">
        <v>40</v>
      </c>
      <c r="AD26" t="s">
        <v>866</v>
      </c>
      <c r="AE26" t="s">
        <v>527</v>
      </c>
      <c r="AF26">
        <v>8</v>
      </c>
      <c r="AG26">
        <v>1</v>
      </c>
      <c r="AH26">
        <v>0</v>
      </c>
      <c r="AI26">
        <v>0</v>
      </c>
      <c r="AL26" t="s">
        <v>875</v>
      </c>
      <c r="AM26">
        <v>0</v>
      </c>
      <c r="AS26">
        <v>1.9</v>
      </c>
    </row>
    <row r="27" spans="1:45">
      <c r="A27" s="1">
        <f>HYPERLINK("https://lsnyc.legalserver.org/matter/dynamic-profile/view/1915718","19-1915718")</f>
        <v>0</v>
      </c>
      <c r="B27" t="s">
        <v>61</v>
      </c>
      <c r="C27" t="s">
        <v>93</v>
      </c>
      <c r="E27" t="s">
        <v>149</v>
      </c>
      <c r="F27" t="s">
        <v>267</v>
      </c>
      <c r="G27" t="s">
        <v>381</v>
      </c>
      <c r="H27" t="s">
        <v>459</v>
      </c>
      <c r="I27" t="s">
        <v>512</v>
      </c>
      <c r="J27">
        <v>10035</v>
      </c>
      <c r="K27" t="s">
        <v>523</v>
      </c>
      <c r="L27" t="s">
        <v>526</v>
      </c>
      <c r="N27" t="s">
        <v>571</v>
      </c>
      <c r="O27" t="s">
        <v>581</v>
      </c>
      <c r="Q27" t="s">
        <v>585</v>
      </c>
      <c r="R27" t="s">
        <v>523</v>
      </c>
      <c r="T27" t="s">
        <v>588</v>
      </c>
      <c r="U27" t="s">
        <v>592</v>
      </c>
      <c r="V27" t="s">
        <v>93</v>
      </c>
      <c r="W27">
        <v>0</v>
      </c>
      <c r="X27" t="s">
        <v>606</v>
      </c>
      <c r="Y27" t="s">
        <v>608</v>
      </c>
      <c r="Z27" t="s">
        <v>645</v>
      </c>
      <c r="AB27" t="s">
        <v>778</v>
      </c>
      <c r="AC27">
        <v>0</v>
      </c>
      <c r="AD27" t="s">
        <v>866</v>
      </c>
      <c r="AE27" t="s">
        <v>869</v>
      </c>
      <c r="AF27">
        <v>16</v>
      </c>
      <c r="AG27">
        <v>1</v>
      </c>
      <c r="AH27">
        <v>0</v>
      </c>
      <c r="AI27">
        <v>0.08</v>
      </c>
      <c r="AL27" t="s">
        <v>875</v>
      </c>
      <c r="AM27">
        <v>10.45</v>
      </c>
      <c r="AS27">
        <v>0</v>
      </c>
    </row>
    <row r="28" spans="1:45">
      <c r="A28" s="1">
        <f>HYPERLINK("https://lsnyc.legalserver.org/matter/dynamic-profile/view/1915607","19-1915607")</f>
        <v>0</v>
      </c>
      <c r="B28" t="s">
        <v>62</v>
      </c>
      <c r="C28" t="s">
        <v>103</v>
      </c>
      <c r="E28" t="s">
        <v>150</v>
      </c>
      <c r="F28" t="s">
        <v>248</v>
      </c>
      <c r="G28" t="s">
        <v>382</v>
      </c>
      <c r="H28" t="s">
        <v>460</v>
      </c>
      <c r="I28" t="s">
        <v>517</v>
      </c>
      <c r="J28">
        <v>11213</v>
      </c>
      <c r="K28" t="s">
        <v>523</v>
      </c>
      <c r="L28" t="s">
        <v>526</v>
      </c>
      <c r="N28" t="s">
        <v>572</v>
      </c>
      <c r="O28" t="s">
        <v>582</v>
      </c>
      <c r="Q28" t="s">
        <v>585</v>
      </c>
      <c r="R28" t="s">
        <v>525</v>
      </c>
      <c r="T28" t="s">
        <v>588</v>
      </c>
      <c r="V28" t="s">
        <v>103</v>
      </c>
      <c r="W28">
        <v>947</v>
      </c>
      <c r="X28" t="s">
        <v>607</v>
      </c>
      <c r="Z28" t="s">
        <v>646</v>
      </c>
      <c r="AB28" t="s">
        <v>779</v>
      </c>
      <c r="AC28">
        <v>0</v>
      </c>
      <c r="AD28" t="s">
        <v>866</v>
      </c>
      <c r="AF28">
        <v>22</v>
      </c>
      <c r="AG28">
        <v>3</v>
      </c>
      <c r="AH28">
        <v>5</v>
      </c>
      <c r="AI28">
        <v>9.67</v>
      </c>
      <c r="AL28" t="s">
        <v>877</v>
      </c>
      <c r="AM28">
        <v>4200</v>
      </c>
      <c r="AS28">
        <v>2</v>
      </c>
    </row>
    <row r="29" spans="1:45">
      <c r="A29" s="1">
        <f>HYPERLINK("https://lsnyc.legalserver.org/matter/dynamic-profile/view/1916094","19-1916094")</f>
        <v>0</v>
      </c>
      <c r="B29" t="s">
        <v>63</v>
      </c>
      <c r="C29" t="s">
        <v>105</v>
      </c>
      <c r="E29" t="s">
        <v>151</v>
      </c>
      <c r="F29" t="s">
        <v>268</v>
      </c>
      <c r="G29" t="s">
        <v>383</v>
      </c>
      <c r="H29" t="s">
        <v>461</v>
      </c>
      <c r="I29" t="s">
        <v>517</v>
      </c>
      <c r="J29">
        <v>11233</v>
      </c>
      <c r="K29" t="s">
        <v>523</v>
      </c>
      <c r="L29" t="s">
        <v>526</v>
      </c>
      <c r="M29" t="s">
        <v>538</v>
      </c>
      <c r="N29" t="s">
        <v>538</v>
      </c>
      <c r="Q29" t="s">
        <v>585</v>
      </c>
      <c r="R29" t="s">
        <v>525</v>
      </c>
      <c r="T29" t="s">
        <v>588</v>
      </c>
      <c r="V29" t="s">
        <v>105</v>
      </c>
      <c r="W29">
        <v>309</v>
      </c>
      <c r="X29" t="s">
        <v>607</v>
      </c>
      <c r="Y29" t="s">
        <v>613</v>
      </c>
      <c r="Z29" t="s">
        <v>647</v>
      </c>
      <c r="AB29" t="s">
        <v>780</v>
      </c>
      <c r="AC29">
        <v>6</v>
      </c>
      <c r="AD29" t="s">
        <v>866</v>
      </c>
      <c r="AE29" t="s">
        <v>527</v>
      </c>
      <c r="AF29">
        <v>-1</v>
      </c>
      <c r="AG29">
        <v>1</v>
      </c>
      <c r="AH29">
        <v>4</v>
      </c>
      <c r="AI29">
        <v>24.58</v>
      </c>
      <c r="AL29" t="s">
        <v>875</v>
      </c>
      <c r="AM29">
        <v>7416</v>
      </c>
      <c r="AS29">
        <v>0</v>
      </c>
    </row>
    <row r="30" spans="1:45">
      <c r="A30" s="1">
        <f>HYPERLINK("https://lsnyc.legalserver.org/matter/dynamic-profile/view/1913644","19-1913644")</f>
        <v>0</v>
      </c>
      <c r="B30" t="s">
        <v>64</v>
      </c>
      <c r="C30" t="s">
        <v>107</v>
      </c>
      <c r="E30" t="s">
        <v>152</v>
      </c>
      <c r="F30" t="s">
        <v>244</v>
      </c>
      <c r="G30" t="s">
        <v>384</v>
      </c>
      <c r="I30" t="s">
        <v>517</v>
      </c>
      <c r="J30">
        <v>11212</v>
      </c>
      <c r="K30" t="s">
        <v>523</v>
      </c>
      <c r="L30" t="s">
        <v>526</v>
      </c>
      <c r="M30" t="s">
        <v>541</v>
      </c>
      <c r="N30" t="s">
        <v>567</v>
      </c>
      <c r="O30" t="s">
        <v>578</v>
      </c>
      <c r="Q30" t="s">
        <v>585</v>
      </c>
      <c r="R30" t="s">
        <v>525</v>
      </c>
      <c r="T30" t="s">
        <v>588</v>
      </c>
      <c r="U30" t="s">
        <v>592</v>
      </c>
      <c r="V30" t="s">
        <v>112</v>
      </c>
      <c r="W30">
        <v>1417.68</v>
      </c>
      <c r="X30" t="s">
        <v>607</v>
      </c>
      <c r="Y30" t="s">
        <v>615</v>
      </c>
      <c r="Z30" t="s">
        <v>648</v>
      </c>
      <c r="AA30" t="s">
        <v>749</v>
      </c>
      <c r="AB30" t="s">
        <v>781</v>
      </c>
      <c r="AC30">
        <v>19</v>
      </c>
      <c r="AD30" t="s">
        <v>866</v>
      </c>
      <c r="AE30" t="s">
        <v>869</v>
      </c>
      <c r="AF30">
        <v>8</v>
      </c>
      <c r="AG30">
        <v>2</v>
      </c>
      <c r="AH30">
        <v>0</v>
      </c>
      <c r="AI30">
        <v>28.24</v>
      </c>
      <c r="AL30" t="s">
        <v>875</v>
      </c>
      <c r="AM30">
        <v>4776</v>
      </c>
      <c r="AS30">
        <v>1</v>
      </c>
    </row>
    <row r="31" spans="1:45">
      <c r="A31" s="1">
        <f>HYPERLINK("https://lsnyc.legalserver.org/matter/dynamic-profile/view/1915938","19-1915938")</f>
        <v>0</v>
      </c>
      <c r="B31" t="s">
        <v>65</v>
      </c>
      <c r="C31" t="s">
        <v>97</v>
      </c>
      <c r="E31" t="s">
        <v>153</v>
      </c>
      <c r="F31" t="s">
        <v>269</v>
      </c>
      <c r="G31" t="s">
        <v>385</v>
      </c>
      <c r="I31" t="s">
        <v>510</v>
      </c>
      <c r="J31">
        <v>11691</v>
      </c>
      <c r="K31" t="s">
        <v>523</v>
      </c>
      <c r="L31" t="s">
        <v>526</v>
      </c>
      <c r="M31" t="s">
        <v>542</v>
      </c>
      <c r="N31" t="s">
        <v>567</v>
      </c>
      <c r="O31" t="s">
        <v>580</v>
      </c>
      <c r="Q31" t="s">
        <v>585</v>
      </c>
      <c r="R31" t="s">
        <v>525</v>
      </c>
      <c r="T31" t="s">
        <v>588</v>
      </c>
      <c r="U31" t="s">
        <v>595</v>
      </c>
      <c r="V31" t="s">
        <v>97</v>
      </c>
      <c r="W31">
        <v>2100</v>
      </c>
      <c r="X31" t="s">
        <v>604</v>
      </c>
      <c r="Y31" t="s">
        <v>609</v>
      </c>
      <c r="Z31" t="s">
        <v>649</v>
      </c>
      <c r="AA31" t="s">
        <v>750</v>
      </c>
      <c r="AB31" t="s">
        <v>782</v>
      </c>
      <c r="AC31">
        <v>2</v>
      </c>
      <c r="AD31" t="s">
        <v>865</v>
      </c>
      <c r="AE31" t="s">
        <v>527</v>
      </c>
      <c r="AF31">
        <v>2</v>
      </c>
      <c r="AG31">
        <v>1</v>
      </c>
      <c r="AH31">
        <v>4</v>
      </c>
      <c r="AI31">
        <v>30.67</v>
      </c>
      <c r="AM31">
        <v>9252</v>
      </c>
      <c r="AS31">
        <v>9.6</v>
      </c>
    </row>
    <row r="32" spans="1:45">
      <c r="A32" s="1">
        <f>HYPERLINK("https://lsnyc.legalserver.org/matter/dynamic-profile/view/1914564","19-1914564")</f>
        <v>0</v>
      </c>
      <c r="B32" t="s">
        <v>66</v>
      </c>
      <c r="C32" t="s">
        <v>108</v>
      </c>
      <c r="E32" t="s">
        <v>154</v>
      </c>
      <c r="F32" t="s">
        <v>270</v>
      </c>
      <c r="G32" t="s">
        <v>386</v>
      </c>
      <c r="H32" t="s">
        <v>462</v>
      </c>
      <c r="I32" t="s">
        <v>508</v>
      </c>
      <c r="J32">
        <v>10462</v>
      </c>
      <c r="K32" t="s">
        <v>523</v>
      </c>
      <c r="L32" t="s">
        <v>526</v>
      </c>
      <c r="N32" t="s">
        <v>569</v>
      </c>
      <c r="O32" t="s">
        <v>578</v>
      </c>
      <c r="Q32" t="s">
        <v>585</v>
      </c>
      <c r="R32" t="s">
        <v>523</v>
      </c>
      <c r="T32" t="s">
        <v>588</v>
      </c>
      <c r="V32" t="s">
        <v>105</v>
      </c>
      <c r="W32">
        <v>1557</v>
      </c>
      <c r="X32" t="s">
        <v>603</v>
      </c>
      <c r="Y32" t="s">
        <v>616</v>
      </c>
      <c r="Z32" t="s">
        <v>650</v>
      </c>
      <c r="AB32" t="s">
        <v>783</v>
      </c>
      <c r="AC32">
        <v>98</v>
      </c>
      <c r="AD32" t="s">
        <v>868</v>
      </c>
      <c r="AE32" t="s">
        <v>871</v>
      </c>
      <c r="AF32">
        <v>1</v>
      </c>
      <c r="AG32">
        <v>1</v>
      </c>
      <c r="AH32">
        <v>2</v>
      </c>
      <c r="AI32">
        <v>33.64</v>
      </c>
      <c r="AL32" t="s">
        <v>875</v>
      </c>
      <c r="AM32">
        <v>7176</v>
      </c>
      <c r="AS32">
        <v>0.5</v>
      </c>
    </row>
    <row r="33" spans="1:45">
      <c r="A33" s="1">
        <f>HYPERLINK("https://lsnyc.legalserver.org/matter/dynamic-profile/view/1916228","19-1916228")</f>
        <v>0</v>
      </c>
      <c r="B33" t="s">
        <v>67</v>
      </c>
      <c r="C33" t="s">
        <v>104</v>
      </c>
      <c r="E33" t="s">
        <v>135</v>
      </c>
      <c r="F33" t="s">
        <v>271</v>
      </c>
      <c r="G33" t="s">
        <v>387</v>
      </c>
      <c r="H33" t="s">
        <v>463</v>
      </c>
      <c r="I33" t="s">
        <v>512</v>
      </c>
      <c r="J33">
        <v>10034</v>
      </c>
      <c r="K33" t="s">
        <v>523</v>
      </c>
      <c r="L33" t="s">
        <v>526</v>
      </c>
      <c r="O33" t="s">
        <v>578</v>
      </c>
      <c r="Q33" t="s">
        <v>585</v>
      </c>
      <c r="R33" t="s">
        <v>525</v>
      </c>
      <c r="T33" t="s">
        <v>588</v>
      </c>
      <c r="V33" t="s">
        <v>104</v>
      </c>
      <c r="W33">
        <v>0</v>
      </c>
      <c r="X33" t="s">
        <v>606</v>
      </c>
      <c r="Y33" t="s">
        <v>614</v>
      </c>
      <c r="Z33" t="s">
        <v>651</v>
      </c>
      <c r="AC33">
        <v>41</v>
      </c>
      <c r="AD33" t="s">
        <v>866</v>
      </c>
      <c r="AE33" t="s">
        <v>527</v>
      </c>
      <c r="AF33">
        <v>0</v>
      </c>
      <c r="AG33">
        <v>3</v>
      </c>
      <c r="AH33">
        <v>0</v>
      </c>
      <c r="AI33">
        <v>33.76</v>
      </c>
      <c r="AL33" t="s">
        <v>876</v>
      </c>
      <c r="AM33">
        <v>7200</v>
      </c>
      <c r="AS33">
        <v>0</v>
      </c>
    </row>
    <row r="34" spans="1:45">
      <c r="A34" s="1">
        <f>HYPERLINK("https://lsnyc.legalserver.org/matter/dynamic-profile/view/1916914","19-1916914")</f>
        <v>0</v>
      </c>
      <c r="B34" t="s">
        <v>58</v>
      </c>
      <c r="C34" t="s">
        <v>94</v>
      </c>
      <c r="E34" t="s">
        <v>155</v>
      </c>
      <c r="F34" t="s">
        <v>272</v>
      </c>
      <c r="G34" t="s">
        <v>388</v>
      </c>
      <c r="H34" t="s">
        <v>464</v>
      </c>
      <c r="I34" t="s">
        <v>517</v>
      </c>
      <c r="J34">
        <v>11231</v>
      </c>
      <c r="K34" t="s">
        <v>523</v>
      </c>
      <c r="L34" t="s">
        <v>526</v>
      </c>
      <c r="M34" t="s">
        <v>527</v>
      </c>
      <c r="N34" t="s">
        <v>538</v>
      </c>
      <c r="O34" t="s">
        <v>577</v>
      </c>
      <c r="Q34" t="s">
        <v>585</v>
      </c>
      <c r="R34" t="s">
        <v>523</v>
      </c>
      <c r="T34" t="s">
        <v>588</v>
      </c>
      <c r="V34" t="s">
        <v>598</v>
      </c>
      <c r="W34">
        <v>0</v>
      </c>
      <c r="X34" t="s">
        <v>607</v>
      </c>
      <c r="Y34" t="s">
        <v>617</v>
      </c>
      <c r="Z34" t="s">
        <v>652</v>
      </c>
      <c r="AB34" t="s">
        <v>784</v>
      </c>
      <c r="AC34">
        <v>36</v>
      </c>
      <c r="AD34" t="s">
        <v>866</v>
      </c>
      <c r="AE34" t="s">
        <v>872</v>
      </c>
      <c r="AF34">
        <v>3</v>
      </c>
      <c r="AG34">
        <v>1</v>
      </c>
      <c r="AH34">
        <v>2</v>
      </c>
      <c r="AI34">
        <v>35.47</v>
      </c>
      <c r="AL34" t="s">
        <v>875</v>
      </c>
      <c r="AM34">
        <v>7566</v>
      </c>
      <c r="AS34">
        <v>0</v>
      </c>
    </row>
    <row r="35" spans="1:45">
      <c r="A35" s="1">
        <f>HYPERLINK("https://lsnyc.legalserver.org/matter/dynamic-profile/view/1916883","19-1916883")</f>
        <v>0</v>
      </c>
      <c r="B35" t="s">
        <v>68</v>
      </c>
      <c r="C35" t="s">
        <v>94</v>
      </c>
      <c r="E35" t="s">
        <v>156</v>
      </c>
      <c r="F35" t="s">
        <v>273</v>
      </c>
      <c r="G35" t="s">
        <v>389</v>
      </c>
      <c r="H35" t="s">
        <v>465</v>
      </c>
      <c r="I35" t="s">
        <v>512</v>
      </c>
      <c r="J35">
        <v>10029</v>
      </c>
      <c r="K35" t="s">
        <v>523</v>
      </c>
      <c r="L35" t="s">
        <v>526</v>
      </c>
      <c r="N35" t="s">
        <v>573</v>
      </c>
      <c r="O35" t="s">
        <v>582</v>
      </c>
      <c r="Q35" t="s">
        <v>585</v>
      </c>
      <c r="R35" t="s">
        <v>525</v>
      </c>
      <c r="T35" t="s">
        <v>590</v>
      </c>
      <c r="U35" t="s">
        <v>592</v>
      </c>
      <c r="V35" t="s">
        <v>94</v>
      </c>
      <c r="W35">
        <v>0</v>
      </c>
      <c r="X35" t="s">
        <v>606</v>
      </c>
      <c r="Z35" t="s">
        <v>653</v>
      </c>
      <c r="AB35" t="s">
        <v>785</v>
      </c>
      <c r="AC35">
        <v>32</v>
      </c>
      <c r="AD35" t="s">
        <v>866</v>
      </c>
      <c r="AE35" t="s">
        <v>527</v>
      </c>
      <c r="AF35">
        <v>8</v>
      </c>
      <c r="AG35">
        <v>1</v>
      </c>
      <c r="AH35">
        <v>1</v>
      </c>
      <c r="AI35">
        <v>35.48</v>
      </c>
      <c r="AL35" t="s">
        <v>875</v>
      </c>
      <c r="AM35">
        <v>6000</v>
      </c>
      <c r="AS35">
        <v>0</v>
      </c>
    </row>
    <row r="36" spans="1:45">
      <c r="A36" s="1">
        <f>HYPERLINK("https://lsnyc.legalserver.org/matter/dynamic-profile/view/1916410","19-1916410")</f>
        <v>0</v>
      </c>
      <c r="B36" t="s">
        <v>58</v>
      </c>
      <c r="C36" t="s">
        <v>95</v>
      </c>
      <c r="E36" t="s">
        <v>157</v>
      </c>
      <c r="F36" t="s">
        <v>274</v>
      </c>
      <c r="G36" t="s">
        <v>377</v>
      </c>
      <c r="H36">
        <v>4</v>
      </c>
      <c r="I36" t="s">
        <v>517</v>
      </c>
      <c r="J36">
        <v>11207</v>
      </c>
      <c r="K36" t="s">
        <v>525</v>
      </c>
      <c r="L36" t="s">
        <v>527</v>
      </c>
      <c r="M36" t="s">
        <v>539</v>
      </c>
      <c r="N36" t="s">
        <v>569</v>
      </c>
      <c r="O36" t="s">
        <v>580</v>
      </c>
      <c r="Q36" t="s">
        <v>585</v>
      </c>
      <c r="R36" t="s">
        <v>523</v>
      </c>
      <c r="T36" t="s">
        <v>588</v>
      </c>
      <c r="U36" t="s">
        <v>592</v>
      </c>
      <c r="V36" t="s">
        <v>104</v>
      </c>
      <c r="W36">
        <v>1100</v>
      </c>
      <c r="X36" t="s">
        <v>607</v>
      </c>
      <c r="Y36" t="s">
        <v>614</v>
      </c>
      <c r="Z36" t="s">
        <v>654</v>
      </c>
      <c r="AA36" t="s">
        <v>748</v>
      </c>
      <c r="AB36" t="s">
        <v>786</v>
      </c>
      <c r="AC36">
        <v>7</v>
      </c>
      <c r="AD36" t="s">
        <v>865</v>
      </c>
      <c r="AE36" t="s">
        <v>527</v>
      </c>
      <c r="AF36">
        <v>4</v>
      </c>
      <c r="AG36">
        <v>3</v>
      </c>
      <c r="AH36">
        <v>1</v>
      </c>
      <c r="AI36">
        <v>41.94</v>
      </c>
      <c r="AL36" t="s">
        <v>875</v>
      </c>
      <c r="AM36">
        <v>10800</v>
      </c>
      <c r="AS36">
        <v>0</v>
      </c>
    </row>
    <row r="37" spans="1:45">
      <c r="A37" s="1">
        <f>HYPERLINK("https://lsnyc.legalserver.org/matter/dynamic-profile/view/1916224","19-1916224")</f>
        <v>0</v>
      </c>
      <c r="B37" t="s">
        <v>67</v>
      </c>
      <c r="C37" t="s">
        <v>104</v>
      </c>
      <c r="E37" t="s">
        <v>158</v>
      </c>
      <c r="F37" t="s">
        <v>275</v>
      </c>
      <c r="G37" t="s">
        <v>387</v>
      </c>
      <c r="H37" t="s">
        <v>466</v>
      </c>
      <c r="I37" t="s">
        <v>512</v>
      </c>
      <c r="J37">
        <v>10034</v>
      </c>
      <c r="K37" t="s">
        <v>523</v>
      </c>
      <c r="L37" t="s">
        <v>526</v>
      </c>
      <c r="O37" t="s">
        <v>578</v>
      </c>
      <c r="Q37" t="s">
        <v>585</v>
      </c>
      <c r="R37" t="s">
        <v>525</v>
      </c>
      <c r="T37" t="s">
        <v>588</v>
      </c>
      <c r="V37" t="s">
        <v>104</v>
      </c>
      <c r="W37">
        <v>0</v>
      </c>
      <c r="X37" t="s">
        <v>606</v>
      </c>
      <c r="Y37" t="s">
        <v>614</v>
      </c>
      <c r="Z37" t="s">
        <v>655</v>
      </c>
      <c r="AC37">
        <v>41</v>
      </c>
      <c r="AD37" t="s">
        <v>866</v>
      </c>
      <c r="AE37" t="s">
        <v>527</v>
      </c>
      <c r="AF37">
        <v>0</v>
      </c>
      <c r="AG37">
        <v>3</v>
      </c>
      <c r="AH37">
        <v>0</v>
      </c>
      <c r="AI37">
        <v>44.5</v>
      </c>
      <c r="AL37" t="s">
        <v>876</v>
      </c>
      <c r="AM37">
        <v>9492</v>
      </c>
      <c r="AS37">
        <v>0</v>
      </c>
    </row>
    <row r="38" spans="1:45">
      <c r="A38" s="1">
        <f>HYPERLINK("https://lsnyc.legalserver.org/matter/dynamic-profile/view/1915864","19-1915864")</f>
        <v>0</v>
      </c>
      <c r="B38" t="s">
        <v>69</v>
      </c>
      <c r="C38" t="s">
        <v>97</v>
      </c>
      <c r="E38" t="s">
        <v>147</v>
      </c>
      <c r="F38" t="s">
        <v>276</v>
      </c>
      <c r="G38" t="s">
        <v>390</v>
      </c>
      <c r="H38" t="s">
        <v>467</v>
      </c>
      <c r="I38" t="s">
        <v>518</v>
      </c>
      <c r="J38">
        <v>11358</v>
      </c>
      <c r="K38" t="s">
        <v>523</v>
      </c>
      <c r="L38" t="s">
        <v>526</v>
      </c>
      <c r="M38" t="s">
        <v>543</v>
      </c>
      <c r="N38" t="s">
        <v>566</v>
      </c>
      <c r="O38" t="s">
        <v>578</v>
      </c>
      <c r="Q38" t="s">
        <v>585</v>
      </c>
      <c r="R38" t="s">
        <v>525</v>
      </c>
      <c r="T38" t="s">
        <v>588</v>
      </c>
      <c r="V38" t="s">
        <v>97</v>
      </c>
      <c r="W38">
        <v>2000</v>
      </c>
      <c r="X38" t="s">
        <v>604</v>
      </c>
      <c r="Y38" t="s">
        <v>609</v>
      </c>
      <c r="Z38" t="s">
        <v>656</v>
      </c>
      <c r="AB38" t="s">
        <v>787</v>
      </c>
      <c r="AC38">
        <v>2</v>
      </c>
      <c r="AD38" t="s">
        <v>867</v>
      </c>
      <c r="AE38" t="s">
        <v>527</v>
      </c>
      <c r="AF38">
        <v>-1</v>
      </c>
      <c r="AG38">
        <v>1</v>
      </c>
      <c r="AH38">
        <v>5</v>
      </c>
      <c r="AI38">
        <v>45.1</v>
      </c>
      <c r="AL38" t="s">
        <v>876</v>
      </c>
      <c r="AM38">
        <v>15600</v>
      </c>
      <c r="AS38">
        <v>1.5</v>
      </c>
    </row>
    <row r="39" spans="1:45">
      <c r="A39" s="1">
        <f>HYPERLINK("https://lsnyc.legalserver.org/matter/dynamic-profile/view/1914413","19-1914413")</f>
        <v>0</v>
      </c>
      <c r="B39" t="s">
        <v>70</v>
      </c>
      <c r="C39" t="s">
        <v>109</v>
      </c>
      <c r="E39" t="s">
        <v>159</v>
      </c>
      <c r="F39" t="s">
        <v>277</v>
      </c>
      <c r="G39" t="s">
        <v>391</v>
      </c>
      <c r="H39" t="s">
        <v>468</v>
      </c>
      <c r="I39" t="s">
        <v>512</v>
      </c>
      <c r="J39">
        <v>10034</v>
      </c>
      <c r="K39" t="s">
        <v>523</v>
      </c>
      <c r="L39" t="s">
        <v>526</v>
      </c>
      <c r="M39" t="s">
        <v>544</v>
      </c>
      <c r="N39" t="s">
        <v>567</v>
      </c>
      <c r="O39" t="s">
        <v>578</v>
      </c>
      <c r="Q39" t="s">
        <v>585</v>
      </c>
      <c r="R39" t="s">
        <v>525</v>
      </c>
      <c r="T39" t="s">
        <v>588</v>
      </c>
      <c r="V39" t="s">
        <v>115</v>
      </c>
      <c r="W39">
        <v>1750</v>
      </c>
      <c r="X39" t="s">
        <v>606</v>
      </c>
      <c r="Y39" t="s">
        <v>618</v>
      </c>
      <c r="Z39" t="s">
        <v>657</v>
      </c>
      <c r="AB39" t="s">
        <v>788</v>
      </c>
      <c r="AC39">
        <v>40</v>
      </c>
      <c r="AD39" t="s">
        <v>866</v>
      </c>
      <c r="AE39" t="s">
        <v>870</v>
      </c>
      <c r="AF39">
        <v>2</v>
      </c>
      <c r="AG39">
        <v>1</v>
      </c>
      <c r="AH39">
        <v>2</v>
      </c>
      <c r="AI39">
        <v>46.32</v>
      </c>
      <c r="AL39" t="s">
        <v>876</v>
      </c>
      <c r="AM39">
        <v>9880</v>
      </c>
      <c r="AS39">
        <v>2.7</v>
      </c>
    </row>
    <row r="40" spans="1:45">
      <c r="A40" s="1">
        <f>HYPERLINK("https://lsnyc.legalserver.org/matter/dynamic-profile/view/1915927","19-1915927")</f>
        <v>0</v>
      </c>
      <c r="B40" t="s">
        <v>53</v>
      </c>
      <c r="C40" t="s">
        <v>97</v>
      </c>
      <c r="E40" t="s">
        <v>160</v>
      </c>
      <c r="F40" t="s">
        <v>278</v>
      </c>
      <c r="G40" t="s">
        <v>392</v>
      </c>
      <c r="H40" t="s">
        <v>469</v>
      </c>
      <c r="I40" t="s">
        <v>510</v>
      </c>
      <c r="J40">
        <v>11691</v>
      </c>
      <c r="K40" t="s">
        <v>523</v>
      </c>
      <c r="L40" t="s">
        <v>526</v>
      </c>
      <c r="N40" t="s">
        <v>567</v>
      </c>
      <c r="O40" t="s">
        <v>582</v>
      </c>
      <c r="Q40" t="s">
        <v>585</v>
      </c>
      <c r="R40" t="s">
        <v>525</v>
      </c>
      <c r="T40" t="s">
        <v>588</v>
      </c>
      <c r="V40" t="s">
        <v>97</v>
      </c>
      <c r="W40">
        <v>819</v>
      </c>
      <c r="X40" t="s">
        <v>604</v>
      </c>
      <c r="Y40" t="s">
        <v>614</v>
      </c>
      <c r="Z40" t="s">
        <v>658</v>
      </c>
      <c r="AB40" t="s">
        <v>789</v>
      </c>
      <c r="AC40">
        <v>43</v>
      </c>
      <c r="AD40" t="s">
        <v>866</v>
      </c>
      <c r="AE40" t="s">
        <v>527</v>
      </c>
      <c r="AF40">
        <v>15</v>
      </c>
      <c r="AG40">
        <v>2</v>
      </c>
      <c r="AH40">
        <v>3</v>
      </c>
      <c r="AI40">
        <v>51.71</v>
      </c>
      <c r="AL40" t="s">
        <v>876</v>
      </c>
      <c r="AM40">
        <v>15600</v>
      </c>
      <c r="AS40">
        <v>0.4</v>
      </c>
    </row>
    <row r="41" spans="1:45">
      <c r="A41" s="1">
        <f>HYPERLINK("https://lsnyc.legalserver.org/matter/dynamic-profile/view/1916386","19-1916386")</f>
        <v>0</v>
      </c>
      <c r="B41" t="s">
        <v>71</v>
      </c>
      <c r="C41" t="s">
        <v>95</v>
      </c>
      <c r="E41" t="s">
        <v>161</v>
      </c>
      <c r="F41" t="s">
        <v>279</v>
      </c>
      <c r="G41" t="s">
        <v>393</v>
      </c>
      <c r="H41" t="s">
        <v>462</v>
      </c>
      <c r="I41" t="s">
        <v>512</v>
      </c>
      <c r="J41">
        <v>10032</v>
      </c>
      <c r="K41" t="s">
        <v>523</v>
      </c>
      <c r="L41" t="s">
        <v>526</v>
      </c>
      <c r="O41" t="s">
        <v>578</v>
      </c>
      <c r="Q41" t="s">
        <v>585</v>
      </c>
      <c r="R41" t="s">
        <v>525</v>
      </c>
      <c r="T41" t="s">
        <v>588</v>
      </c>
      <c r="V41" t="s">
        <v>95</v>
      </c>
      <c r="W41">
        <v>579.9400000000001</v>
      </c>
      <c r="X41" t="s">
        <v>606</v>
      </c>
      <c r="Y41" t="s">
        <v>608</v>
      </c>
      <c r="Z41" t="s">
        <v>659</v>
      </c>
      <c r="AA41" t="s">
        <v>751</v>
      </c>
      <c r="AB41" t="s">
        <v>790</v>
      </c>
      <c r="AC41">
        <v>62</v>
      </c>
      <c r="AD41" t="s">
        <v>866</v>
      </c>
      <c r="AE41" t="s">
        <v>873</v>
      </c>
      <c r="AF41">
        <v>49</v>
      </c>
      <c r="AG41">
        <v>3</v>
      </c>
      <c r="AH41">
        <v>0</v>
      </c>
      <c r="AI41">
        <v>52.51</v>
      </c>
      <c r="AL41" t="s">
        <v>878</v>
      </c>
      <c r="AM41">
        <v>11200</v>
      </c>
      <c r="AS41">
        <v>0</v>
      </c>
    </row>
    <row r="42" spans="1:45">
      <c r="A42" s="1">
        <f>HYPERLINK("https://lsnyc.legalserver.org/matter/dynamic-profile/view/1916615","19-1916615")</f>
        <v>0</v>
      </c>
      <c r="B42" t="s">
        <v>59</v>
      </c>
      <c r="C42" t="s">
        <v>110</v>
      </c>
      <c r="E42" t="s">
        <v>162</v>
      </c>
      <c r="F42" t="s">
        <v>280</v>
      </c>
      <c r="G42" t="s">
        <v>394</v>
      </c>
      <c r="I42" t="s">
        <v>512</v>
      </c>
      <c r="J42">
        <v>10033</v>
      </c>
      <c r="K42" t="s">
        <v>523</v>
      </c>
      <c r="L42" t="s">
        <v>526</v>
      </c>
      <c r="O42" t="s">
        <v>578</v>
      </c>
      <c r="Q42" t="s">
        <v>585</v>
      </c>
      <c r="R42" t="s">
        <v>525</v>
      </c>
      <c r="T42" t="s">
        <v>588</v>
      </c>
      <c r="V42" t="s">
        <v>110</v>
      </c>
      <c r="W42">
        <v>735</v>
      </c>
      <c r="X42" t="s">
        <v>606</v>
      </c>
      <c r="Y42" t="s">
        <v>613</v>
      </c>
      <c r="Z42" t="s">
        <v>660</v>
      </c>
      <c r="AB42" t="s">
        <v>791</v>
      </c>
      <c r="AC42">
        <v>22</v>
      </c>
      <c r="AD42" t="s">
        <v>866</v>
      </c>
      <c r="AE42" t="s">
        <v>527</v>
      </c>
      <c r="AF42">
        <v>27</v>
      </c>
      <c r="AG42">
        <v>1</v>
      </c>
      <c r="AH42">
        <v>1</v>
      </c>
      <c r="AI42">
        <v>53.58</v>
      </c>
      <c r="AL42" t="s">
        <v>875</v>
      </c>
      <c r="AM42">
        <v>9060</v>
      </c>
      <c r="AS42">
        <v>1</v>
      </c>
    </row>
    <row r="43" spans="1:45">
      <c r="A43" s="1">
        <f>HYPERLINK("https://lsnyc.legalserver.org/matter/dynamic-profile/view/1916450","19-1916450")</f>
        <v>0</v>
      </c>
      <c r="B43" t="s">
        <v>72</v>
      </c>
      <c r="C43" t="s">
        <v>111</v>
      </c>
      <c r="E43" t="s">
        <v>163</v>
      </c>
      <c r="F43" t="s">
        <v>281</v>
      </c>
      <c r="G43" t="s">
        <v>395</v>
      </c>
      <c r="H43" t="s">
        <v>470</v>
      </c>
      <c r="I43" t="s">
        <v>511</v>
      </c>
      <c r="J43">
        <v>10304</v>
      </c>
      <c r="K43" t="s">
        <v>523</v>
      </c>
      <c r="L43" t="s">
        <v>526</v>
      </c>
      <c r="N43" t="s">
        <v>568</v>
      </c>
      <c r="O43" t="s">
        <v>580</v>
      </c>
      <c r="Q43" t="s">
        <v>585</v>
      </c>
      <c r="R43" t="s">
        <v>523</v>
      </c>
      <c r="T43" t="s">
        <v>588</v>
      </c>
      <c r="V43" t="s">
        <v>95</v>
      </c>
      <c r="W43">
        <v>1300</v>
      </c>
      <c r="X43" t="s">
        <v>605</v>
      </c>
      <c r="Y43" t="s">
        <v>608</v>
      </c>
      <c r="Z43" t="s">
        <v>661</v>
      </c>
      <c r="AB43" t="s">
        <v>792</v>
      </c>
      <c r="AC43">
        <v>0</v>
      </c>
      <c r="AD43" t="s">
        <v>864</v>
      </c>
      <c r="AE43" t="s">
        <v>527</v>
      </c>
      <c r="AF43">
        <v>1</v>
      </c>
      <c r="AG43">
        <v>1</v>
      </c>
      <c r="AH43">
        <v>1</v>
      </c>
      <c r="AI43">
        <v>55.35</v>
      </c>
      <c r="AL43" t="s">
        <v>875</v>
      </c>
      <c r="AM43">
        <v>9360</v>
      </c>
      <c r="AS43">
        <v>0.25</v>
      </c>
    </row>
    <row r="44" spans="1:45">
      <c r="A44" s="1">
        <f>HYPERLINK("https://lsnyc.legalserver.org/matter/dynamic-profile/view/1915756","19-1915756")</f>
        <v>0</v>
      </c>
      <c r="B44" t="s">
        <v>72</v>
      </c>
      <c r="C44" t="s">
        <v>111</v>
      </c>
      <c r="E44" t="s">
        <v>163</v>
      </c>
      <c r="F44" t="s">
        <v>281</v>
      </c>
      <c r="G44" t="s">
        <v>395</v>
      </c>
      <c r="H44" t="s">
        <v>470</v>
      </c>
      <c r="I44" t="s">
        <v>511</v>
      </c>
      <c r="J44">
        <v>10304</v>
      </c>
      <c r="K44" t="s">
        <v>523</v>
      </c>
      <c r="L44" t="s">
        <v>526</v>
      </c>
      <c r="M44" t="s">
        <v>545</v>
      </c>
      <c r="N44" t="s">
        <v>567</v>
      </c>
      <c r="O44" t="s">
        <v>580</v>
      </c>
      <c r="Q44" t="s">
        <v>585</v>
      </c>
      <c r="R44" t="s">
        <v>525</v>
      </c>
      <c r="T44" t="s">
        <v>588</v>
      </c>
      <c r="V44" t="s">
        <v>95</v>
      </c>
      <c r="W44">
        <v>1300</v>
      </c>
      <c r="X44" t="s">
        <v>605</v>
      </c>
      <c r="Y44" t="s">
        <v>619</v>
      </c>
      <c r="Z44" t="s">
        <v>661</v>
      </c>
      <c r="AB44" t="s">
        <v>792</v>
      </c>
      <c r="AC44">
        <v>0</v>
      </c>
      <c r="AD44" t="s">
        <v>864</v>
      </c>
      <c r="AE44" t="s">
        <v>527</v>
      </c>
      <c r="AF44">
        <v>1</v>
      </c>
      <c r="AG44">
        <v>1</v>
      </c>
      <c r="AH44">
        <v>1</v>
      </c>
      <c r="AI44">
        <v>55.35</v>
      </c>
      <c r="AL44" t="s">
        <v>875</v>
      </c>
      <c r="AM44">
        <v>9360</v>
      </c>
      <c r="AS44">
        <v>0.25</v>
      </c>
    </row>
    <row r="45" spans="1:45">
      <c r="A45" s="1">
        <f>HYPERLINK("https://lsnyc.legalserver.org/matter/dynamic-profile/view/1915957","19-1915957")</f>
        <v>0</v>
      </c>
      <c r="B45" t="s">
        <v>73</v>
      </c>
      <c r="C45" t="s">
        <v>112</v>
      </c>
      <c r="E45" t="s">
        <v>164</v>
      </c>
      <c r="F45" t="s">
        <v>271</v>
      </c>
      <c r="G45" t="s">
        <v>396</v>
      </c>
      <c r="I45" t="s">
        <v>512</v>
      </c>
      <c r="J45">
        <v>10033</v>
      </c>
      <c r="K45" t="s">
        <v>523</v>
      </c>
      <c r="L45" t="s">
        <v>526</v>
      </c>
      <c r="M45" t="s">
        <v>546</v>
      </c>
      <c r="N45" t="s">
        <v>567</v>
      </c>
      <c r="O45" t="s">
        <v>578</v>
      </c>
      <c r="Q45" t="s">
        <v>585</v>
      </c>
      <c r="R45" t="s">
        <v>525</v>
      </c>
      <c r="T45" t="s">
        <v>588</v>
      </c>
      <c r="U45" t="s">
        <v>592</v>
      </c>
      <c r="V45" t="s">
        <v>112</v>
      </c>
      <c r="W45">
        <v>1089.64</v>
      </c>
      <c r="X45" t="s">
        <v>606</v>
      </c>
      <c r="Y45" t="s">
        <v>609</v>
      </c>
      <c r="Z45" t="s">
        <v>662</v>
      </c>
      <c r="AB45" t="s">
        <v>793</v>
      </c>
      <c r="AC45">
        <v>83</v>
      </c>
      <c r="AD45" t="s">
        <v>867</v>
      </c>
      <c r="AE45" t="s">
        <v>527</v>
      </c>
      <c r="AF45">
        <v>6</v>
      </c>
      <c r="AG45">
        <v>2</v>
      </c>
      <c r="AH45">
        <v>1</v>
      </c>
      <c r="AI45">
        <v>57.2</v>
      </c>
      <c r="AL45" t="s">
        <v>875</v>
      </c>
      <c r="AM45">
        <v>12200</v>
      </c>
      <c r="AS45">
        <v>0</v>
      </c>
    </row>
    <row r="46" spans="1:45">
      <c r="A46" s="1">
        <f>HYPERLINK("https://lsnyc.legalserver.org/matter/dynamic-profile/view/1913315","19-1913315")</f>
        <v>0</v>
      </c>
      <c r="B46" t="s">
        <v>50</v>
      </c>
      <c r="C46" t="s">
        <v>113</v>
      </c>
      <c r="E46" t="s">
        <v>165</v>
      </c>
      <c r="F46" t="s">
        <v>282</v>
      </c>
      <c r="G46" t="s">
        <v>397</v>
      </c>
      <c r="I46" t="s">
        <v>515</v>
      </c>
      <c r="J46">
        <v>11412</v>
      </c>
      <c r="K46" t="s">
        <v>523</v>
      </c>
      <c r="L46" t="s">
        <v>526</v>
      </c>
      <c r="M46" t="s">
        <v>547</v>
      </c>
      <c r="N46" t="s">
        <v>566</v>
      </c>
      <c r="O46" t="s">
        <v>577</v>
      </c>
      <c r="Q46" t="s">
        <v>585</v>
      </c>
      <c r="R46" t="s">
        <v>525</v>
      </c>
      <c r="T46" t="s">
        <v>588</v>
      </c>
      <c r="U46" t="s">
        <v>592</v>
      </c>
      <c r="V46" t="s">
        <v>126</v>
      </c>
      <c r="W46">
        <v>900</v>
      </c>
      <c r="X46" t="s">
        <v>604</v>
      </c>
      <c r="Y46" t="s">
        <v>609</v>
      </c>
      <c r="Z46" t="s">
        <v>663</v>
      </c>
      <c r="AA46" t="s">
        <v>752</v>
      </c>
      <c r="AB46" t="s">
        <v>794</v>
      </c>
      <c r="AC46">
        <v>1</v>
      </c>
      <c r="AD46" t="s">
        <v>865</v>
      </c>
      <c r="AE46" t="s">
        <v>527</v>
      </c>
      <c r="AF46">
        <v>8</v>
      </c>
      <c r="AG46">
        <v>1</v>
      </c>
      <c r="AH46">
        <v>1</v>
      </c>
      <c r="AI46">
        <v>62.09</v>
      </c>
      <c r="AL46" t="s">
        <v>875</v>
      </c>
      <c r="AM46">
        <v>10500</v>
      </c>
      <c r="AS46">
        <v>2.13</v>
      </c>
    </row>
    <row r="47" spans="1:45">
      <c r="A47" s="1">
        <f>HYPERLINK("https://lsnyc.legalserver.org/matter/dynamic-profile/view/1890394","18-1890394")</f>
        <v>0</v>
      </c>
      <c r="B47" t="s">
        <v>66</v>
      </c>
      <c r="C47" t="s">
        <v>114</v>
      </c>
      <c r="E47" t="s">
        <v>166</v>
      </c>
      <c r="F47" t="s">
        <v>283</v>
      </c>
      <c r="G47" t="s">
        <v>398</v>
      </c>
      <c r="H47" t="s">
        <v>460</v>
      </c>
      <c r="I47" t="s">
        <v>508</v>
      </c>
      <c r="J47">
        <v>10453</v>
      </c>
      <c r="K47" t="s">
        <v>523</v>
      </c>
      <c r="N47" t="s">
        <v>538</v>
      </c>
      <c r="O47" t="s">
        <v>582</v>
      </c>
      <c r="Q47" t="s">
        <v>585</v>
      </c>
      <c r="R47" t="s">
        <v>523</v>
      </c>
      <c r="T47" t="s">
        <v>588</v>
      </c>
      <c r="V47" t="s">
        <v>599</v>
      </c>
      <c r="W47">
        <v>187</v>
      </c>
      <c r="X47" t="s">
        <v>603</v>
      </c>
      <c r="Y47" t="s">
        <v>611</v>
      </c>
      <c r="Z47" t="s">
        <v>664</v>
      </c>
      <c r="AB47" t="s">
        <v>795</v>
      </c>
      <c r="AC47">
        <v>44</v>
      </c>
      <c r="AD47" t="s">
        <v>866</v>
      </c>
      <c r="AE47" t="s">
        <v>869</v>
      </c>
      <c r="AF47">
        <v>25</v>
      </c>
      <c r="AG47">
        <v>1</v>
      </c>
      <c r="AH47">
        <v>0</v>
      </c>
      <c r="AI47">
        <v>63.95</v>
      </c>
      <c r="AL47" t="s">
        <v>876</v>
      </c>
      <c r="AM47">
        <v>7764</v>
      </c>
      <c r="AS47">
        <v>0</v>
      </c>
    </row>
    <row r="48" spans="1:45">
      <c r="A48" s="1">
        <f>HYPERLINK("https://lsnyc.legalserver.org/matter/dynamic-profile/view/1916881","19-1916881")</f>
        <v>0</v>
      </c>
      <c r="B48" t="s">
        <v>49</v>
      </c>
      <c r="C48" t="s">
        <v>94</v>
      </c>
      <c r="E48" t="s">
        <v>167</v>
      </c>
      <c r="F48" t="s">
        <v>284</v>
      </c>
      <c r="G48" t="s">
        <v>399</v>
      </c>
      <c r="H48" t="s">
        <v>471</v>
      </c>
      <c r="I48" t="s">
        <v>512</v>
      </c>
      <c r="J48">
        <v>10033</v>
      </c>
      <c r="K48" t="s">
        <v>523</v>
      </c>
      <c r="L48" t="s">
        <v>526</v>
      </c>
      <c r="M48" t="s">
        <v>548</v>
      </c>
      <c r="N48" t="s">
        <v>568</v>
      </c>
      <c r="O48" t="s">
        <v>578</v>
      </c>
      <c r="Q48" t="s">
        <v>585</v>
      </c>
      <c r="R48" t="s">
        <v>525</v>
      </c>
      <c r="T48" t="s">
        <v>588</v>
      </c>
      <c r="V48" t="s">
        <v>94</v>
      </c>
      <c r="W48">
        <v>748</v>
      </c>
      <c r="X48" t="s">
        <v>606</v>
      </c>
      <c r="Y48" t="s">
        <v>613</v>
      </c>
      <c r="Z48" t="s">
        <v>665</v>
      </c>
      <c r="AB48" t="s">
        <v>796</v>
      </c>
      <c r="AC48">
        <v>30</v>
      </c>
      <c r="AD48" t="s">
        <v>866</v>
      </c>
      <c r="AE48" t="s">
        <v>873</v>
      </c>
      <c r="AF48">
        <v>24</v>
      </c>
      <c r="AG48">
        <v>1</v>
      </c>
      <c r="AH48">
        <v>0</v>
      </c>
      <c r="AI48">
        <v>64.28</v>
      </c>
      <c r="AL48" t="s">
        <v>876</v>
      </c>
      <c r="AM48">
        <v>8028</v>
      </c>
      <c r="AS48">
        <v>1.9</v>
      </c>
    </row>
    <row r="49" spans="1:45">
      <c r="A49" s="1">
        <f>HYPERLINK("https://lsnyc.legalserver.org/matter/dynamic-profile/view/1916879","19-1916879")</f>
        <v>0</v>
      </c>
      <c r="B49" t="s">
        <v>74</v>
      </c>
      <c r="C49" t="s">
        <v>94</v>
      </c>
      <c r="E49" t="s">
        <v>168</v>
      </c>
      <c r="F49" t="s">
        <v>285</v>
      </c>
      <c r="G49" t="s">
        <v>400</v>
      </c>
      <c r="H49">
        <v>209</v>
      </c>
      <c r="I49" t="s">
        <v>512</v>
      </c>
      <c r="J49">
        <v>10029</v>
      </c>
      <c r="K49" t="s">
        <v>523</v>
      </c>
      <c r="L49" t="s">
        <v>526</v>
      </c>
      <c r="N49" t="s">
        <v>568</v>
      </c>
      <c r="O49" t="s">
        <v>580</v>
      </c>
      <c r="Q49" t="s">
        <v>585</v>
      </c>
      <c r="R49" t="s">
        <v>523</v>
      </c>
      <c r="T49" t="s">
        <v>588</v>
      </c>
      <c r="U49" t="s">
        <v>592</v>
      </c>
      <c r="V49" t="s">
        <v>94</v>
      </c>
      <c r="W49">
        <v>178</v>
      </c>
      <c r="X49" t="s">
        <v>606</v>
      </c>
      <c r="Y49" t="s">
        <v>614</v>
      </c>
      <c r="Z49" t="s">
        <v>666</v>
      </c>
      <c r="AB49" t="s">
        <v>797</v>
      </c>
      <c r="AC49">
        <v>108</v>
      </c>
      <c r="AD49" t="s">
        <v>864</v>
      </c>
      <c r="AE49" t="s">
        <v>869</v>
      </c>
      <c r="AF49">
        <v>32</v>
      </c>
      <c r="AG49">
        <v>1</v>
      </c>
      <c r="AH49">
        <v>0</v>
      </c>
      <c r="AI49">
        <v>66.58</v>
      </c>
      <c r="AL49" t="s">
        <v>876</v>
      </c>
      <c r="AM49">
        <v>8316</v>
      </c>
      <c r="AS49">
        <v>0</v>
      </c>
    </row>
    <row r="50" spans="1:45">
      <c r="A50" s="1">
        <f>HYPERLINK("https://lsnyc.legalserver.org/matter/dynamic-profile/view/1916793","19-1916793")</f>
        <v>0</v>
      </c>
      <c r="B50" t="s">
        <v>75</v>
      </c>
      <c r="C50" t="s">
        <v>102</v>
      </c>
      <c r="E50" t="s">
        <v>169</v>
      </c>
      <c r="F50" t="s">
        <v>286</v>
      </c>
      <c r="G50" t="s">
        <v>401</v>
      </c>
      <c r="H50">
        <v>3</v>
      </c>
      <c r="I50" t="s">
        <v>517</v>
      </c>
      <c r="J50">
        <v>11233</v>
      </c>
      <c r="K50" t="s">
        <v>523</v>
      </c>
      <c r="L50" t="s">
        <v>526</v>
      </c>
      <c r="M50" t="s">
        <v>527</v>
      </c>
      <c r="N50" t="s">
        <v>574</v>
      </c>
      <c r="Q50" t="s">
        <v>585</v>
      </c>
      <c r="R50" t="s">
        <v>525</v>
      </c>
      <c r="T50" t="s">
        <v>591</v>
      </c>
      <c r="U50" t="s">
        <v>592</v>
      </c>
      <c r="V50" t="s">
        <v>102</v>
      </c>
      <c r="W50">
        <v>800</v>
      </c>
      <c r="X50" t="s">
        <v>607</v>
      </c>
      <c r="Y50" t="s">
        <v>613</v>
      </c>
      <c r="Z50" t="s">
        <v>667</v>
      </c>
      <c r="AB50" t="s">
        <v>798</v>
      </c>
      <c r="AC50">
        <v>3</v>
      </c>
      <c r="AD50" t="s">
        <v>865</v>
      </c>
      <c r="AE50" t="s">
        <v>871</v>
      </c>
      <c r="AF50">
        <v>4</v>
      </c>
      <c r="AG50">
        <v>1</v>
      </c>
      <c r="AH50">
        <v>0</v>
      </c>
      <c r="AI50">
        <v>77.92</v>
      </c>
      <c r="AL50" t="s">
        <v>875</v>
      </c>
      <c r="AM50">
        <v>9732</v>
      </c>
      <c r="AS50">
        <v>5</v>
      </c>
    </row>
    <row r="51" spans="1:45">
      <c r="A51" s="1">
        <f>HYPERLINK("https://lsnyc.legalserver.org/matter/dynamic-profile/view/1916905","19-1916905")</f>
        <v>0</v>
      </c>
      <c r="B51" t="s">
        <v>76</v>
      </c>
      <c r="C51" t="s">
        <v>94</v>
      </c>
      <c r="E51" t="s">
        <v>170</v>
      </c>
      <c r="F51" t="s">
        <v>287</v>
      </c>
      <c r="G51" t="s">
        <v>402</v>
      </c>
      <c r="H51" t="s">
        <v>472</v>
      </c>
      <c r="I51" t="s">
        <v>512</v>
      </c>
      <c r="J51">
        <v>10035</v>
      </c>
      <c r="K51" t="s">
        <v>523</v>
      </c>
      <c r="L51" t="s">
        <v>526</v>
      </c>
      <c r="N51" t="s">
        <v>573</v>
      </c>
      <c r="O51" t="s">
        <v>582</v>
      </c>
      <c r="Q51" t="s">
        <v>585</v>
      </c>
      <c r="R51" t="s">
        <v>525</v>
      </c>
      <c r="T51" t="s">
        <v>590</v>
      </c>
      <c r="U51" t="s">
        <v>592</v>
      </c>
      <c r="V51" t="s">
        <v>94</v>
      </c>
      <c r="W51">
        <v>811</v>
      </c>
      <c r="X51" t="s">
        <v>606</v>
      </c>
      <c r="Y51" t="s">
        <v>608</v>
      </c>
      <c r="Z51" t="s">
        <v>668</v>
      </c>
      <c r="AB51" t="s">
        <v>799</v>
      </c>
      <c r="AC51">
        <v>90</v>
      </c>
      <c r="AD51" t="s">
        <v>864</v>
      </c>
      <c r="AE51" t="s">
        <v>869</v>
      </c>
      <c r="AF51">
        <v>5</v>
      </c>
      <c r="AG51">
        <v>2</v>
      </c>
      <c r="AH51">
        <v>3</v>
      </c>
      <c r="AI51">
        <v>79.55</v>
      </c>
      <c r="AL51" t="s">
        <v>875</v>
      </c>
      <c r="AM51">
        <v>24000</v>
      </c>
      <c r="AS51">
        <v>0.75</v>
      </c>
    </row>
    <row r="52" spans="1:45">
      <c r="A52" s="1">
        <f>HYPERLINK("https://lsnyc.legalserver.org/matter/dynamic-profile/view/1916025","19-1916025")</f>
        <v>0</v>
      </c>
      <c r="B52" t="s">
        <v>58</v>
      </c>
      <c r="C52" t="s">
        <v>112</v>
      </c>
      <c r="E52" t="s">
        <v>171</v>
      </c>
      <c r="F52" t="s">
        <v>288</v>
      </c>
      <c r="G52" t="s">
        <v>403</v>
      </c>
      <c r="H52" t="s">
        <v>473</v>
      </c>
      <c r="I52" t="s">
        <v>517</v>
      </c>
      <c r="J52">
        <v>11233</v>
      </c>
      <c r="K52" t="s">
        <v>523</v>
      </c>
      <c r="L52" t="s">
        <v>526</v>
      </c>
      <c r="M52" t="s">
        <v>549</v>
      </c>
      <c r="N52" t="s">
        <v>567</v>
      </c>
      <c r="O52" t="s">
        <v>580</v>
      </c>
      <c r="Q52" t="s">
        <v>585</v>
      </c>
      <c r="R52" t="s">
        <v>525</v>
      </c>
      <c r="T52" t="s">
        <v>588</v>
      </c>
      <c r="V52" t="s">
        <v>112</v>
      </c>
      <c r="W52">
        <v>1290</v>
      </c>
      <c r="X52" t="s">
        <v>607</v>
      </c>
      <c r="Y52" t="s">
        <v>608</v>
      </c>
      <c r="Z52" t="s">
        <v>669</v>
      </c>
      <c r="AA52" t="s">
        <v>753</v>
      </c>
      <c r="AB52" t="s">
        <v>800</v>
      </c>
      <c r="AC52">
        <v>6</v>
      </c>
      <c r="AD52" t="s">
        <v>866</v>
      </c>
      <c r="AE52" t="s">
        <v>870</v>
      </c>
      <c r="AF52">
        <v>13</v>
      </c>
      <c r="AG52">
        <v>3</v>
      </c>
      <c r="AH52">
        <v>4</v>
      </c>
      <c r="AI52">
        <v>79.98</v>
      </c>
      <c r="AL52" t="s">
        <v>875</v>
      </c>
      <c r="AM52">
        <v>31200</v>
      </c>
      <c r="AN52" t="s">
        <v>881</v>
      </c>
      <c r="AS52">
        <v>4</v>
      </c>
    </row>
    <row r="53" spans="1:45">
      <c r="A53" s="1">
        <f>HYPERLINK("https://lsnyc.legalserver.org/matter/dynamic-profile/view/1915632","19-1915632")</f>
        <v>0</v>
      </c>
      <c r="B53" t="s">
        <v>70</v>
      </c>
      <c r="C53" t="s">
        <v>115</v>
      </c>
      <c r="E53" t="s">
        <v>172</v>
      </c>
      <c r="F53" t="s">
        <v>289</v>
      </c>
      <c r="G53" t="s">
        <v>404</v>
      </c>
      <c r="H53" t="s">
        <v>462</v>
      </c>
      <c r="I53" t="s">
        <v>512</v>
      </c>
      <c r="J53">
        <v>10034</v>
      </c>
      <c r="K53" t="s">
        <v>523</v>
      </c>
      <c r="L53" t="s">
        <v>526</v>
      </c>
      <c r="N53" t="s">
        <v>538</v>
      </c>
      <c r="O53" t="s">
        <v>577</v>
      </c>
      <c r="Q53" t="s">
        <v>585</v>
      </c>
      <c r="R53" t="s">
        <v>525</v>
      </c>
      <c r="T53" t="s">
        <v>588</v>
      </c>
      <c r="V53" t="s">
        <v>115</v>
      </c>
      <c r="W53">
        <v>1100</v>
      </c>
      <c r="X53" t="s">
        <v>606</v>
      </c>
      <c r="Y53" t="s">
        <v>613</v>
      </c>
      <c r="Z53" t="s">
        <v>670</v>
      </c>
      <c r="AA53" t="s">
        <v>754</v>
      </c>
      <c r="AB53" t="s">
        <v>801</v>
      </c>
      <c r="AC53">
        <v>100</v>
      </c>
      <c r="AD53" t="s">
        <v>866</v>
      </c>
      <c r="AE53" t="s">
        <v>869</v>
      </c>
      <c r="AF53">
        <v>27</v>
      </c>
      <c r="AG53">
        <v>1</v>
      </c>
      <c r="AH53">
        <v>0</v>
      </c>
      <c r="AI53">
        <v>81.67</v>
      </c>
      <c r="AL53" t="s">
        <v>875</v>
      </c>
      <c r="AM53">
        <v>10200</v>
      </c>
      <c r="AS53">
        <v>1.3</v>
      </c>
    </row>
    <row r="54" spans="1:45">
      <c r="A54" s="1">
        <f>HYPERLINK("https://lsnyc.legalserver.org/matter/dynamic-profile/view/1908385","19-1908385")</f>
        <v>0</v>
      </c>
      <c r="B54" t="s">
        <v>52</v>
      </c>
      <c r="C54" t="s">
        <v>116</v>
      </c>
      <c r="E54" t="s">
        <v>173</v>
      </c>
      <c r="F54" t="s">
        <v>290</v>
      </c>
      <c r="G54" t="s">
        <v>405</v>
      </c>
      <c r="H54" t="s">
        <v>474</v>
      </c>
      <c r="I54" t="s">
        <v>516</v>
      </c>
      <c r="J54">
        <v>11377</v>
      </c>
      <c r="K54" t="s">
        <v>523</v>
      </c>
      <c r="L54" t="s">
        <v>526</v>
      </c>
      <c r="M54" t="s">
        <v>550</v>
      </c>
      <c r="N54" t="s">
        <v>571</v>
      </c>
      <c r="O54" t="s">
        <v>581</v>
      </c>
      <c r="Q54" t="s">
        <v>585</v>
      </c>
      <c r="R54" t="s">
        <v>523</v>
      </c>
      <c r="T54" t="s">
        <v>588</v>
      </c>
      <c r="V54" t="s">
        <v>600</v>
      </c>
      <c r="W54">
        <v>1382</v>
      </c>
      <c r="X54" t="s">
        <v>604</v>
      </c>
      <c r="Y54" t="s">
        <v>611</v>
      </c>
      <c r="Z54" t="s">
        <v>671</v>
      </c>
      <c r="AB54" t="s">
        <v>802</v>
      </c>
      <c r="AC54">
        <v>66</v>
      </c>
      <c r="AD54" t="s">
        <v>866</v>
      </c>
      <c r="AE54" t="s">
        <v>527</v>
      </c>
      <c r="AF54">
        <v>19</v>
      </c>
      <c r="AG54">
        <v>2</v>
      </c>
      <c r="AH54">
        <v>0</v>
      </c>
      <c r="AI54">
        <v>82.79000000000001</v>
      </c>
      <c r="AL54" t="s">
        <v>876</v>
      </c>
      <c r="AM54">
        <v>14000</v>
      </c>
      <c r="AS54">
        <v>0.2</v>
      </c>
    </row>
    <row r="55" spans="1:45">
      <c r="A55" s="1">
        <f>HYPERLINK("https://lsnyc.legalserver.org/matter/dynamic-profile/view/1916382","19-1916382")</f>
        <v>0</v>
      </c>
      <c r="B55" t="s">
        <v>70</v>
      </c>
      <c r="C55" t="s">
        <v>95</v>
      </c>
      <c r="E55" t="s">
        <v>174</v>
      </c>
      <c r="F55" t="s">
        <v>291</v>
      </c>
      <c r="G55" t="s">
        <v>406</v>
      </c>
      <c r="H55">
        <v>23</v>
      </c>
      <c r="I55" t="s">
        <v>512</v>
      </c>
      <c r="J55">
        <v>10033</v>
      </c>
      <c r="K55" t="s">
        <v>523</v>
      </c>
      <c r="L55" t="s">
        <v>526</v>
      </c>
      <c r="N55" t="s">
        <v>568</v>
      </c>
      <c r="O55" t="s">
        <v>580</v>
      </c>
      <c r="Q55" t="s">
        <v>585</v>
      </c>
      <c r="R55" t="s">
        <v>523</v>
      </c>
      <c r="T55" t="s">
        <v>588</v>
      </c>
      <c r="V55" t="s">
        <v>95</v>
      </c>
      <c r="W55">
        <v>1250</v>
      </c>
      <c r="X55" t="s">
        <v>606</v>
      </c>
      <c r="Y55" t="s">
        <v>613</v>
      </c>
      <c r="Z55" t="s">
        <v>672</v>
      </c>
      <c r="AC55">
        <v>21</v>
      </c>
      <c r="AD55" t="s">
        <v>866</v>
      </c>
      <c r="AE55" t="s">
        <v>527</v>
      </c>
      <c r="AF55">
        <v>28</v>
      </c>
      <c r="AG55">
        <v>5</v>
      </c>
      <c r="AH55">
        <v>0</v>
      </c>
      <c r="AI55">
        <v>82.86</v>
      </c>
      <c r="AL55" t="s">
        <v>876</v>
      </c>
      <c r="AM55">
        <v>25000</v>
      </c>
      <c r="AS55">
        <v>0</v>
      </c>
    </row>
    <row r="56" spans="1:45">
      <c r="A56" s="1">
        <f>HYPERLINK("https://lsnyc.legalserver.org/matter/dynamic-profile/view/1916218","19-1916218")</f>
        <v>0</v>
      </c>
      <c r="B56" t="s">
        <v>77</v>
      </c>
      <c r="C56" t="s">
        <v>104</v>
      </c>
      <c r="E56" t="s">
        <v>175</v>
      </c>
      <c r="F56" t="s">
        <v>292</v>
      </c>
      <c r="G56" t="s">
        <v>407</v>
      </c>
      <c r="H56" t="s">
        <v>475</v>
      </c>
      <c r="I56" t="s">
        <v>517</v>
      </c>
      <c r="J56">
        <v>11238</v>
      </c>
      <c r="K56" t="s">
        <v>523</v>
      </c>
      <c r="L56" t="s">
        <v>526</v>
      </c>
      <c r="N56" t="s">
        <v>567</v>
      </c>
      <c r="O56" t="s">
        <v>580</v>
      </c>
      <c r="Q56" t="s">
        <v>585</v>
      </c>
      <c r="R56" t="s">
        <v>525</v>
      </c>
      <c r="T56" t="s">
        <v>588</v>
      </c>
      <c r="V56" t="s">
        <v>105</v>
      </c>
      <c r="W56">
        <v>918</v>
      </c>
      <c r="X56" t="s">
        <v>607</v>
      </c>
      <c r="Z56" t="s">
        <v>673</v>
      </c>
      <c r="AB56" t="s">
        <v>803</v>
      </c>
      <c r="AC56">
        <v>0</v>
      </c>
      <c r="AF56">
        <v>20</v>
      </c>
      <c r="AG56">
        <v>1</v>
      </c>
      <c r="AH56">
        <v>0</v>
      </c>
      <c r="AI56">
        <v>83.27</v>
      </c>
      <c r="AL56" t="s">
        <v>875</v>
      </c>
      <c r="AM56">
        <v>10400</v>
      </c>
      <c r="AS56">
        <v>0</v>
      </c>
    </row>
    <row r="57" spans="1:45">
      <c r="A57" s="1">
        <f>HYPERLINK("https://lsnyc.legalserver.org/matter/dynamic-profile/view/1916737","19-1916737")</f>
        <v>0</v>
      </c>
      <c r="B57" t="s">
        <v>55</v>
      </c>
      <c r="C57" t="s">
        <v>102</v>
      </c>
      <c r="E57" t="s">
        <v>176</v>
      </c>
      <c r="F57" t="s">
        <v>293</v>
      </c>
      <c r="G57" t="s">
        <v>408</v>
      </c>
      <c r="H57" t="s">
        <v>476</v>
      </c>
      <c r="I57" t="s">
        <v>517</v>
      </c>
      <c r="J57">
        <v>11220</v>
      </c>
      <c r="K57" t="s">
        <v>523</v>
      </c>
      <c r="L57" t="s">
        <v>526</v>
      </c>
      <c r="N57" t="s">
        <v>569</v>
      </c>
      <c r="O57" t="s">
        <v>580</v>
      </c>
      <c r="Q57" t="s">
        <v>585</v>
      </c>
      <c r="R57" t="s">
        <v>523</v>
      </c>
      <c r="T57" t="s">
        <v>588</v>
      </c>
      <c r="V57" t="s">
        <v>104</v>
      </c>
      <c r="W57">
        <v>0</v>
      </c>
      <c r="X57" t="s">
        <v>607</v>
      </c>
      <c r="Z57" t="s">
        <v>674</v>
      </c>
      <c r="AB57" t="s">
        <v>804</v>
      </c>
      <c r="AC57">
        <v>0</v>
      </c>
      <c r="AE57" t="s">
        <v>873</v>
      </c>
      <c r="AF57">
        <v>35</v>
      </c>
      <c r="AG57">
        <v>3</v>
      </c>
      <c r="AH57">
        <v>0</v>
      </c>
      <c r="AI57">
        <v>88.05</v>
      </c>
      <c r="AL57" t="s">
        <v>875</v>
      </c>
      <c r="AM57">
        <v>18780</v>
      </c>
      <c r="AS57">
        <v>0</v>
      </c>
    </row>
    <row r="58" spans="1:45">
      <c r="A58" s="1">
        <f>HYPERLINK("https://lsnyc.legalserver.org/matter/dynamic-profile/view/1915058","19-1915058")</f>
        <v>0</v>
      </c>
      <c r="B58" t="s">
        <v>61</v>
      </c>
      <c r="C58" t="s">
        <v>117</v>
      </c>
      <c r="E58" t="s">
        <v>169</v>
      </c>
      <c r="F58" t="s">
        <v>294</v>
      </c>
      <c r="G58" t="s">
        <v>409</v>
      </c>
      <c r="H58">
        <v>609</v>
      </c>
      <c r="I58" t="s">
        <v>512</v>
      </c>
      <c r="J58">
        <v>10029</v>
      </c>
      <c r="K58" t="s">
        <v>523</v>
      </c>
      <c r="L58" t="s">
        <v>526</v>
      </c>
      <c r="N58" t="s">
        <v>567</v>
      </c>
      <c r="O58" t="s">
        <v>578</v>
      </c>
      <c r="Q58" t="s">
        <v>585</v>
      </c>
      <c r="R58" t="s">
        <v>525</v>
      </c>
      <c r="T58" t="s">
        <v>588</v>
      </c>
      <c r="U58" t="s">
        <v>592</v>
      </c>
      <c r="V58" t="s">
        <v>97</v>
      </c>
      <c r="W58">
        <v>843</v>
      </c>
      <c r="X58" t="s">
        <v>606</v>
      </c>
      <c r="Z58" t="s">
        <v>675</v>
      </c>
      <c r="AB58" t="s">
        <v>805</v>
      </c>
      <c r="AC58">
        <v>0</v>
      </c>
      <c r="AD58" t="s">
        <v>866</v>
      </c>
      <c r="AE58" t="s">
        <v>527</v>
      </c>
      <c r="AF58">
        <v>30</v>
      </c>
      <c r="AG58">
        <v>1</v>
      </c>
      <c r="AH58">
        <v>0</v>
      </c>
      <c r="AI58">
        <v>96.08</v>
      </c>
      <c r="AL58" t="s">
        <v>875</v>
      </c>
      <c r="AM58">
        <v>12000</v>
      </c>
      <c r="AS58">
        <v>1</v>
      </c>
    </row>
    <row r="59" spans="1:45">
      <c r="A59" s="1">
        <f>HYPERLINK("https://lsnyc.legalserver.org/matter/dynamic-profile/view/1916345","19-1916345")</f>
        <v>0</v>
      </c>
      <c r="B59" t="s">
        <v>51</v>
      </c>
      <c r="C59" t="s">
        <v>95</v>
      </c>
      <c r="E59" t="s">
        <v>177</v>
      </c>
      <c r="F59" t="s">
        <v>295</v>
      </c>
      <c r="G59" t="s">
        <v>410</v>
      </c>
      <c r="H59" t="s">
        <v>477</v>
      </c>
      <c r="I59" t="s">
        <v>512</v>
      </c>
      <c r="J59">
        <v>10035</v>
      </c>
      <c r="K59" t="s">
        <v>523</v>
      </c>
      <c r="L59" t="s">
        <v>526</v>
      </c>
      <c r="N59" t="s">
        <v>538</v>
      </c>
      <c r="O59" t="s">
        <v>579</v>
      </c>
      <c r="Q59" t="s">
        <v>585</v>
      </c>
      <c r="R59" t="s">
        <v>523</v>
      </c>
      <c r="T59" t="s">
        <v>588</v>
      </c>
      <c r="U59" t="s">
        <v>592</v>
      </c>
      <c r="V59" t="s">
        <v>95</v>
      </c>
      <c r="W59">
        <v>2675</v>
      </c>
      <c r="X59" t="s">
        <v>606</v>
      </c>
      <c r="Y59" t="s">
        <v>608</v>
      </c>
      <c r="Z59" t="s">
        <v>676</v>
      </c>
      <c r="AB59" t="s">
        <v>806</v>
      </c>
      <c r="AC59">
        <v>33</v>
      </c>
      <c r="AD59" t="s">
        <v>866</v>
      </c>
      <c r="AE59" t="s">
        <v>869</v>
      </c>
      <c r="AF59">
        <v>2</v>
      </c>
      <c r="AG59">
        <v>3</v>
      </c>
      <c r="AH59">
        <v>0</v>
      </c>
      <c r="AI59">
        <v>97.52</v>
      </c>
      <c r="AL59" t="s">
        <v>875</v>
      </c>
      <c r="AM59">
        <v>20800</v>
      </c>
      <c r="AS59">
        <v>0</v>
      </c>
    </row>
    <row r="60" spans="1:45">
      <c r="A60" s="1">
        <f>HYPERLINK("https://lsnyc.legalserver.org/matter/dynamic-profile/view/1915716","19-1915716")</f>
        <v>0</v>
      </c>
      <c r="B60" t="s">
        <v>61</v>
      </c>
      <c r="C60" t="s">
        <v>93</v>
      </c>
      <c r="E60" t="s">
        <v>178</v>
      </c>
      <c r="F60" t="s">
        <v>296</v>
      </c>
      <c r="G60" t="s">
        <v>411</v>
      </c>
      <c r="H60" t="s">
        <v>478</v>
      </c>
      <c r="I60" t="s">
        <v>512</v>
      </c>
      <c r="J60">
        <v>10035</v>
      </c>
      <c r="K60" t="s">
        <v>523</v>
      </c>
      <c r="L60" t="s">
        <v>526</v>
      </c>
      <c r="N60" t="s">
        <v>571</v>
      </c>
      <c r="O60" t="s">
        <v>581</v>
      </c>
      <c r="Q60" t="s">
        <v>585</v>
      </c>
      <c r="R60" t="s">
        <v>523</v>
      </c>
      <c r="T60" t="s">
        <v>588</v>
      </c>
      <c r="U60" t="s">
        <v>592</v>
      </c>
      <c r="V60" t="s">
        <v>93</v>
      </c>
      <c r="W60">
        <v>1350</v>
      </c>
      <c r="X60" t="s">
        <v>606</v>
      </c>
      <c r="Y60" t="s">
        <v>608</v>
      </c>
      <c r="Z60" t="s">
        <v>677</v>
      </c>
      <c r="AB60" t="s">
        <v>807</v>
      </c>
      <c r="AC60">
        <v>60</v>
      </c>
      <c r="AD60" t="s">
        <v>866</v>
      </c>
      <c r="AE60" t="s">
        <v>527</v>
      </c>
      <c r="AF60">
        <v>7</v>
      </c>
      <c r="AG60">
        <v>2</v>
      </c>
      <c r="AH60">
        <v>4</v>
      </c>
      <c r="AI60">
        <v>98.87</v>
      </c>
      <c r="AL60" t="s">
        <v>875</v>
      </c>
      <c r="AM60">
        <v>34200</v>
      </c>
      <c r="AS60">
        <v>0</v>
      </c>
    </row>
    <row r="61" spans="1:45">
      <c r="A61" s="1">
        <f>HYPERLINK("https://lsnyc.legalserver.org/matter/dynamic-profile/view/1908752","19-1908752")</f>
        <v>0</v>
      </c>
      <c r="B61" t="s">
        <v>52</v>
      </c>
      <c r="C61" t="s">
        <v>118</v>
      </c>
      <c r="E61" t="s">
        <v>179</v>
      </c>
      <c r="F61" t="s">
        <v>297</v>
      </c>
      <c r="G61" t="s">
        <v>405</v>
      </c>
      <c r="H61" t="s">
        <v>469</v>
      </c>
      <c r="I61" t="s">
        <v>516</v>
      </c>
      <c r="J61">
        <v>11377</v>
      </c>
      <c r="K61" t="s">
        <v>523</v>
      </c>
      <c r="L61" t="s">
        <v>526</v>
      </c>
      <c r="M61" t="s">
        <v>550</v>
      </c>
      <c r="N61" t="s">
        <v>571</v>
      </c>
      <c r="O61" t="s">
        <v>581</v>
      </c>
      <c r="Q61" t="s">
        <v>585</v>
      </c>
      <c r="R61" t="s">
        <v>523</v>
      </c>
      <c r="T61" t="s">
        <v>588</v>
      </c>
      <c r="V61" t="s">
        <v>600</v>
      </c>
      <c r="W61">
        <v>1541.52</v>
      </c>
      <c r="X61" t="s">
        <v>604</v>
      </c>
      <c r="Y61" t="s">
        <v>611</v>
      </c>
      <c r="Z61" t="s">
        <v>678</v>
      </c>
      <c r="AB61" t="s">
        <v>746</v>
      </c>
      <c r="AC61">
        <v>66</v>
      </c>
      <c r="AD61" t="s">
        <v>866</v>
      </c>
      <c r="AE61" t="s">
        <v>527</v>
      </c>
      <c r="AF61">
        <v>14</v>
      </c>
      <c r="AG61">
        <v>3</v>
      </c>
      <c r="AH61">
        <v>1</v>
      </c>
      <c r="AI61">
        <v>100.97</v>
      </c>
      <c r="AL61" t="s">
        <v>876</v>
      </c>
      <c r="AM61">
        <v>26000</v>
      </c>
      <c r="AS61">
        <v>0.2</v>
      </c>
    </row>
    <row r="62" spans="1:45">
      <c r="A62" s="1">
        <f>HYPERLINK("https://lsnyc.legalserver.org/matter/dynamic-profile/view/1916874","19-1916874")</f>
        <v>0</v>
      </c>
      <c r="B62" t="s">
        <v>51</v>
      </c>
      <c r="C62" t="s">
        <v>94</v>
      </c>
      <c r="E62" t="s">
        <v>180</v>
      </c>
      <c r="F62" t="s">
        <v>298</v>
      </c>
      <c r="G62" t="s">
        <v>412</v>
      </c>
      <c r="H62" t="s">
        <v>457</v>
      </c>
      <c r="I62" t="s">
        <v>512</v>
      </c>
      <c r="J62">
        <v>10035</v>
      </c>
      <c r="K62" t="s">
        <v>523</v>
      </c>
      <c r="L62" t="s">
        <v>526</v>
      </c>
      <c r="N62" t="s">
        <v>538</v>
      </c>
      <c r="O62" t="s">
        <v>579</v>
      </c>
      <c r="Q62" t="s">
        <v>585</v>
      </c>
      <c r="R62" t="s">
        <v>523</v>
      </c>
      <c r="T62" t="s">
        <v>588</v>
      </c>
      <c r="U62" t="s">
        <v>592</v>
      </c>
      <c r="V62" t="s">
        <v>94</v>
      </c>
      <c r="W62">
        <v>831</v>
      </c>
      <c r="X62" t="s">
        <v>606</v>
      </c>
      <c r="Y62" t="s">
        <v>608</v>
      </c>
      <c r="Z62" t="s">
        <v>679</v>
      </c>
      <c r="AB62" t="s">
        <v>808</v>
      </c>
      <c r="AC62">
        <v>35</v>
      </c>
      <c r="AD62" t="s">
        <v>866</v>
      </c>
      <c r="AE62" t="s">
        <v>873</v>
      </c>
      <c r="AF62">
        <v>32</v>
      </c>
      <c r="AG62">
        <v>1</v>
      </c>
      <c r="AH62">
        <v>0</v>
      </c>
      <c r="AI62">
        <v>103.28</v>
      </c>
      <c r="AL62" t="s">
        <v>875</v>
      </c>
      <c r="AM62">
        <v>12900</v>
      </c>
      <c r="AS62">
        <v>0.1</v>
      </c>
    </row>
    <row r="63" spans="1:45">
      <c r="A63" s="1">
        <f>HYPERLINK("https://lsnyc.legalserver.org/matter/dynamic-profile/view/1914403","19-1914403")</f>
        <v>0</v>
      </c>
      <c r="B63" t="s">
        <v>53</v>
      </c>
      <c r="C63" t="s">
        <v>109</v>
      </c>
      <c r="E63" t="s">
        <v>181</v>
      </c>
      <c r="F63" t="s">
        <v>299</v>
      </c>
      <c r="G63" t="s">
        <v>413</v>
      </c>
      <c r="H63" t="s">
        <v>479</v>
      </c>
      <c r="I63" t="s">
        <v>519</v>
      </c>
      <c r="J63">
        <v>11421</v>
      </c>
      <c r="K63" t="s">
        <v>523</v>
      </c>
      <c r="L63" t="s">
        <v>526</v>
      </c>
      <c r="M63" t="s">
        <v>551</v>
      </c>
      <c r="N63" t="s">
        <v>566</v>
      </c>
      <c r="O63" t="s">
        <v>577</v>
      </c>
      <c r="Q63" t="s">
        <v>585</v>
      </c>
      <c r="R63" t="s">
        <v>525</v>
      </c>
      <c r="T63" t="s">
        <v>588</v>
      </c>
      <c r="V63" t="s">
        <v>111</v>
      </c>
      <c r="W63">
        <v>800</v>
      </c>
      <c r="X63" t="s">
        <v>604</v>
      </c>
      <c r="Y63" t="s">
        <v>609</v>
      </c>
      <c r="Z63" t="s">
        <v>680</v>
      </c>
      <c r="AB63" t="s">
        <v>809</v>
      </c>
      <c r="AC63">
        <v>3</v>
      </c>
      <c r="AD63" t="s">
        <v>867</v>
      </c>
      <c r="AE63" t="s">
        <v>527</v>
      </c>
      <c r="AF63">
        <v>33</v>
      </c>
      <c r="AG63">
        <v>2</v>
      </c>
      <c r="AH63">
        <v>0</v>
      </c>
      <c r="AI63">
        <v>108.5</v>
      </c>
      <c r="AL63" t="s">
        <v>875</v>
      </c>
      <c r="AM63">
        <v>18348</v>
      </c>
      <c r="AS63">
        <v>0.6</v>
      </c>
    </row>
    <row r="64" spans="1:45">
      <c r="A64" s="1">
        <f>HYPERLINK("https://lsnyc.legalserver.org/matter/dynamic-profile/view/1916723","19-1916723")</f>
        <v>0</v>
      </c>
      <c r="B64" t="s">
        <v>51</v>
      </c>
      <c r="C64" t="s">
        <v>102</v>
      </c>
      <c r="E64" t="s">
        <v>182</v>
      </c>
      <c r="F64" t="s">
        <v>300</v>
      </c>
      <c r="G64" t="s">
        <v>414</v>
      </c>
      <c r="H64">
        <v>51</v>
      </c>
      <c r="I64" t="s">
        <v>512</v>
      </c>
      <c r="J64">
        <v>10029</v>
      </c>
      <c r="K64" t="s">
        <v>523</v>
      </c>
      <c r="L64" t="s">
        <v>526</v>
      </c>
      <c r="N64" t="s">
        <v>568</v>
      </c>
      <c r="O64" t="s">
        <v>579</v>
      </c>
      <c r="Q64" t="s">
        <v>585</v>
      </c>
      <c r="R64" t="s">
        <v>523</v>
      </c>
      <c r="T64" t="s">
        <v>588</v>
      </c>
      <c r="U64" t="s">
        <v>592</v>
      </c>
      <c r="V64" t="s">
        <v>102</v>
      </c>
      <c r="W64">
        <v>138</v>
      </c>
      <c r="X64" t="s">
        <v>606</v>
      </c>
      <c r="Y64" t="s">
        <v>614</v>
      </c>
      <c r="Z64" t="s">
        <v>681</v>
      </c>
      <c r="AB64" t="s">
        <v>810</v>
      </c>
      <c r="AC64">
        <v>135</v>
      </c>
      <c r="AD64" t="s">
        <v>866</v>
      </c>
      <c r="AE64" t="s">
        <v>869</v>
      </c>
      <c r="AF64">
        <v>25</v>
      </c>
      <c r="AG64">
        <v>2</v>
      </c>
      <c r="AH64">
        <v>0</v>
      </c>
      <c r="AI64">
        <v>109.36</v>
      </c>
      <c r="AL64" t="s">
        <v>875</v>
      </c>
      <c r="AM64">
        <v>18492</v>
      </c>
      <c r="AS64">
        <v>0</v>
      </c>
    </row>
    <row r="65" spans="1:45">
      <c r="A65" s="1">
        <f>HYPERLINK("https://lsnyc.legalserver.org/matter/dynamic-profile/view/1907976","19-1907976")</f>
        <v>0</v>
      </c>
      <c r="B65" t="s">
        <v>52</v>
      </c>
      <c r="C65" t="s">
        <v>100</v>
      </c>
      <c r="E65" t="s">
        <v>183</v>
      </c>
      <c r="F65" t="s">
        <v>301</v>
      </c>
      <c r="G65" t="s">
        <v>405</v>
      </c>
      <c r="H65" t="s">
        <v>460</v>
      </c>
      <c r="I65" t="s">
        <v>516</v>
      </c>
      <c r="J65">
        <v>11377</v>
      </c>
      <c r="K65" t="s">
        <v>523</v>
      </c>
      <c r="L65" t="s">
        <v>526</v>
      </c>
      <c r="M65" t="s">
        <v>550</v>
      </c>
      <c r="N65" t="s">
        <v>571</v>
      </c>
      <c r="O65" t="s">
        <v>581</v>
      </c>
      <c r="Q65" t="s">
        <v>585</v>
      </c>
      <c r="R65" t="s">
        <v>523</v>
      </c>
      <c r="T65" t="s">
        <v>588</v>
      </c>
      <c r="V65" t="s">
        <v>600</v>
      </c>
      <c r="W65">
        <v>1450</v>
      </c>
      <c r="X65" t="s">
        <v>604</v>
      </c>
      <c r="Y65" t="s">
        <v>611</v>
      </c>
      <c r="Z65" t="s">
        <v>682</v>
      </c>
      <c r="AB65" t="s">
        <v>811</v>
      </c>
      <c r="AC65">
        <v>66</v>
      </c>
      <c r="AD65" t="s">
        <v>866</v>
      </c>
      <c r="AE65" t="s">
        <v>527</v>
      </c>
      <c r="AF65">
        <v>10</v>
      </c>
      <c r="AG65">
        <v>2</v>
      </c>
      <c r="AH65">
        <v>1</v>
      </c>
      <c r="AI65">
        <v>110.17</v>
      </c>
      <c r="AL65" t="s">
        <v>876</v>
      </c>
      <c r="AM65">
        <v>23500</v>
      </c>
      <c r="AS65">
        <v>0.2</v>
      </c>
    </row>
    <row r="66" spans="1:45">
      <c r="A66" s="1">
        <f>HYPERLINK("https://lsnyc.legalserver.org/matter/dynamic-profile/view/1916779","19-1916779")</f>
        <v>0</v>
      </c>
      <c r="B66" t="s">
        <v>55</v>
      </c>
      <c r="C66" t="s">
        <v>102</v>
      </c>
      <c r="E66" t="s">
        <v>184</v>
      </c>
      <c r="F66" t="s">
        <v>302</v>
      </c>
      <c r="G66" t="s">
        <v>408</v>
      </c>
      <c r="H66" t="s">
        <v>480</v>
      </c>
      <c r="I66" t="s">
        <v>517</v>
      </c>
      <c r="J66">
        <v>11220</v>
      </c>
      <c r="K66" t="s">
        <v>523</v>
      </c>
      <c r="L66" t="s">
        <v>526</v>
      </c>
      <c r="N66" t="s">
        <v>569</v>
      </c>
      <c r="O66" t="s">
        <v>580</v>
      </c>
      <c r="Q66" t="s">
        <v>585</v>
      </c>
      <c r="R66" t="s">
        <v>523</v>
      </c>
      <c r="T66" t="s">
        <v>588</v>
      </c>
      <c r="V66" t="s">
        <v>104</v>
      </c>
      <c r="W66">
        <v>0</v>
      </c>
      <c r="X66" t="s">
        <v>607</v>
      </c>
      <c r="Z66" t="s">
        <v>683</v>
      </c>
      <c r="AB66" t="s">
        <v>812</v>
      </c>
      <c r="AC66">
        <v>0</v>
      </c>
      <c r="AD66" t="s">
        <v>866</v>
      </c>
      <c r="AF66">
        <v>30</v>
      </c>
      <c r="AG66">
        <v>2</v>
      </c>
      <c r="AH66">
        <v>0</v>
      </c>
      <c r="AI66">
        <v>112.48</v>
      </c>
      <c r="AL66" t="s">
        <v>875</v>
      </c>
      <c r="AM66">
        <v>19020</v>
      </c>
      <c r="AS66">
        <v>0</v>
      </c>
    </row>
    <row r="67" spans="1:45">
      <c r="A67" s="1">
        <f>HYPERLINK("https://lsnyc.legalserver.org/matter/dynamic-profile/view/1916906","19-1916906")</f>
        <v>0</v>
      </c>
      <c r="B67" t="s">
        <v>70</v>
      </c>
      <c r="C67" t="s">
        <v>94</v>
      </c>
      <c r="E67" t="s">
        <v>185</v>
      </c>
      <c r="F67" t="s">
        <v>303</v>
      </c>
      <c r="G67" t="s">
        <v>415</v>
      </c>
      <c r="H67" t="s">
        <v>481</v>
      </c>
      <c r="I67" t="s">
        <v>512</v>
      </c>
      <c r="J67">
        <v>10034</v>
      </c>
      <c r="K67" t="s">
        <v>523</v>
      </c>
      <c r="L67" t="s">
        <v>526</v>
      </c>
      <c r="O67" t="s">
        <v>578</v>
      </c>
      <c r="Q67" t="s">
        <v>585</v>
      </c>
      <c r="R67" t="s">
        <v>525</v>
      </c>
      <c r="T67" t="s">
        <v>588</v>
      </c>
      <c r="V67" t="s">
        <v>94</v>
      </c>
      <c r="W67">
        <v>2075</v>
      </c>
      <c r="X67" t="s">
        <v>606</v>
      </c>
      <c r="Y67" t="s">
        <v>614</v>
      </c>
      <c r="Z67" t="s">
        <v>684</v>
      </c>
      <c r="AC67">
        <v>94</v>
      </c>
      <c r="AD67" t="s">
        <v>866</v>
      </c>
      <c r="AE67" t="s">
        <v>527</v>
      </c>
      <c r="AF67">
        <v>7</v>
      </c>
      <c r="AG67">
        <v>1</v>
      </c>
      <c r="AH67">
        <v>1</v>
      </c>
      <c r="AI67">
        <v>113.54</v>
      </c>
      <c r="AL67" t="s">
        <v>875</v>
      </c>
      <c r="AM67">
        <v>19200</v>
      </c>
      <c r="AS67">
        <v>0</v>
      </c>
    </row>
    <row r="68" spans="1:45">
      <c r="A68" s="1">
        <f>HYPERLINK("https://lsnyc.legalserver.org/matter/dynamic-profile/view/1916434","19-1916434")</f>
        <v>0</v>
      </c>
      <c r="B68" t="s">
        <v>78</v>
      </c>
      <c r="C68" t="s">
        <v>95</v>
      </c>
      <c r="E68" t="s">
        <v>186</v>
      </c>
      <c r="F68" t="s">
        <v>304</v>
      </c>
      <c r="G68" t="s">
        <v>416</v>
      </c>
      <c r="H68" t="s">
        <v>482</v>
      </c>
      <c r="I68" t="s">
        <v>512</v>
      </c>
      <c r="J68">
        <v>10040</v>
      </c>
      <c r="K68" t="s">
        <v>523</v>
      </c>
      <c r="L68" t="s">
        <v>526</v>
      </c>
      <c r="N68" t="s">
        <v>568</v>
      </c>
      <c r="O68" t="s">
        <v>580</v>
      </c>
      <c r="Q68" t="s">
        <v>585</v>
      </c>
      <c r="R68" t="s">
        <v>523</v>
      </c>
      <c r="T68" t="s">
        <v>588</v>
      </c>
      <c r="V68" t="s">
        <v>95</v>
      </c>
      <c r="W68">
        <v>862</v>
      </c>
      <c r="X68" t="s">
        <v>606</v>
      </c>
      <c r="Y68" t="s">
        <v>608</v>
      </c>
      <c r="Z68" t="s">
        <v>685</v>
      </c>
      <c r="AB68" t="s">
        <v>813</v>
      </c>
      <c r="AC68">
        <v>60</v>
      </c>
      <c r="AD68" t="s">
        <v>866</v>
      </c>
      <c r="AE68" t="s">
        <v>869</v>
      </c>
      <c r="AF68">
        <v>41</v>
      </c>
      <c r="AG68">
        <v>2</v>
      </c>
      <c r="AH68">
        <v>0</v>
      </c>
      <c r="AI68">
        <v>115.17</v>
      </c>
      <c r="AL68" t="s">
        <v>876</v>
      </c>
      <c r="AM68">
        <v>19476</v>
      </c>
      <c r="AS68">
        <v>0</v>
      </c>
    </row>
    <row r="69" spans="1:45">
      <c r="A69" s="1">
        <f>HYPERLINK("https://lsnyc.legalserver.org/matter/dynamic-profile/view/1916015","19-1916015")</f>
        <v>0</v>
      </c>
      <c r="B69" t="s">
        <v>77</v>
      </c>
      <c r="C69" t="s">
        <v>112</v>
      </c>
      <c r="E69" t="s">
        <v>187</v>
      </c>
      <c r="F69" t="s">
        <v>305</v>
      </c>
      <c r="G69" t="s">
        <v>417</v>
      </c>
      <c r="H69" t="s">
        <v>483</v>
      </c>
      <c r="I69" t="s">
        <v>517</v>
      </c>
      <c r="J69">
        <v>11213</v>
      </c>
      <c r="K69" t="s">
        <v>523</v>
      </c>
      <c r="L69" t="s">
        <v>526</v>
      </c>
      <c r="O69" t="s">
        <v>582</v>
      </c>
      <c r="Q69" t="s">
        <v>585</v>
      </c>
      <c r="R69" t="s">
        <v>525</v>
      </c>
      <c r="T69" t="s">
        <v>588</v>
      </c>
      <c r="V69" t="s">
        <v>112</v>
      </c>
      <c r="W69">
        <v>0</v>
      </c>
      <c r="X69" t="s">
        <v>607</v>
      </c>
      <c r="Y69" t="s">
        <v>618</v>
      </c>
      <c r="Z69" t="s">
        <v>686</v>
      </c>
      <c r="AA69" t="s">
        <v>755</v>
      </c>
      <c r="AB69" t="s">
        <v>814</v>
      </c>
      <c r="AC69">
        <v>54</v>
      </c>
      <c r="AD69" t="s">
        <v>864</v>
      </c>
      <c r="AF69">
        <v>3</v>
      </c>
      <c r="AG69">
        <v>1</v>
      </c>
      <c r="AH69">
        <v>0</v>
      </c>
      <c r="AI69">
        <v>116.57</v>
      </c>
      <c r="AL69" t="s">
        <v>875</v>
      </c>
      <c r="AM69">
        <v>14559.96</v>
      </c>
      <c r="AS69">
        <v>3</v>
      </c>
    </row>
    <row r="70" spans="1:45">
      <c r="A70" s="1">
        <f>HYPERLINK("https://lsnyc.legalserver.org/matter/dynamic-profile/view/1915975","19-1915975")</f>
        <v>0</v>
      </c>
      <c r="B70" t="s">
        <v>54</v>
      </c>
      <c r="C70" t="s">
        <v>112</v>
      </c>
      <c r="E70" t="s">
        <v>188</v>
      </c>
      <c r="F70" t="s">
        <v>306</v>
      </c>
      <c r="G70" t="s">
        <v>418</v>
      </c>
      <c r="H70" t="s">
        <v>484</v>
      </c>
      <c r="I70" t="s">
        <v>520</v>
      </c>
      <c r="J70">
        <v>11372</v>
      </c>
      <c r="K70" t="s">
        <v>523</v>
      </c>
      <c r="L70" t="s">
        <v>526</v>
      </c>
      <c r="M70" t="s">
        <v>552</v>
      </c>
      <c r="N70" t="s">
        <v>567</v>
      </c>
      <c r="O70" t="s">
        <v>578</v>
      </c>
      <c r="Q70" t="s">
        <v>585</v>
      </c>
      <c r="R70" t="s">
        <v>525</v>
      </c>
      <c r="T70" t="s">
        <v>588</v>
      </c>
      <c r="V70" t="s">
        <v>112</v>
      </c>
      <c r="W70">
        <v>1900</v>
      </c>
      <c r="X70" t="s">
        <v>604</v>
      </c>
      <c r="Y70" t="s">
        <v>609</v>
      </c>
      <c r="Z70" t="s">
        <v>687</v>
      </c>
      <c r="AA70" t="s">
        <v>756</v>
      </c>
      <c r="AB70" t="s">
        <v>815</v>
      </c>
      <c r="AC70">
        <v>2</v>
      </c>
      <c r="AD70" t="s">
        <v>867</v>
      </c>
      <c r="AE70" t="s">
        <v>527</v>
      </c>
      <c r="AF70">
        <v>-1</v>
      </c>
      <c r="AG70">
        <v>2</v>
      </c>
      <c r="AH70">
        <v>1</v>
      </c>
      <c r="AI70">
        <v>117.21</v>
      </c>
      <c r="AL70" t="s">
        <v>876</v>
      </c>
      <c r="AM70">
        <v>25000</v>
      </c>
      <c r="AS70">
        <v>1.5</v>
      </c>
    </row>
    <row r="71" spans="1:45">
      <c r="A71" s="1">
        <f>HYPERLINK("https://lsnyc.legalserver.org/matter/dynamic-profile/view/1916318","19-1916318")</f>
        <v>0</v>
      </c>
      <c r="B71" t="s">
        <v>51</v>
      </c>
      <c r="C71" t="s">
        <v>95</v>
      </c>
      <c r="E71" t="s">
        <v>189</v>
      </c>
      <c r="F71" t="s">
        <v>307</v>
      </c>
      <c r="G71" t="s">
        <v>369</v>
      </c>
      <c r="H71" t="s">
        <v>485</v>
      </c>
      <c r="I71" t="s">
        <v>512</v>
      </c>
      <c r="J71">
        <v>10037</v>
      </c>
      <c r="K71" t="s">
        <v>523</v>
      </c>
      <c r="L71" t="s">
        <v>526</v>
      </c>
      <c r="N71" t="s">
        <v>538</v>
      </c>
      <c r="O71" t="s">
        <v>579</v>
      </c>
      <c r="Q71" t="s">
        <v>585</v>
      </c>
      <c r="R71" t="s">
        <v>523</v>
      </c>
      <c r="T71" t="s">
        <v>588</v>
      </c>
      <c r="U71" t="s">
        <v>592</v>
      </c>
      <c r="V71" t="s">
        <v>95</v>
      </c>
      <c r="W71">
        <v>1987.34</v>
      </c>
      <c r="X71" t="s">
        <v>606</v>
      </c>
      <c r="Y71" t="s">
        <v>608</v>
      </c>
      <c r="Z71" t="s">
        <v>688</v>
      </c>
      <c r="AB71" t="s">
        <v>816</v>
      </c>
      <c r="AC71">
        <v>259</v>
      </c>
      <c r="AD71" t="s">
        <v>866</v>
      </c>
      <c r="AE71" t="s">
        <v>527</v>
      </c>
      <c r="AF71">
        <v>3</v>
      </c>
      <c r="AG71">
        <v>1</v>
      </c>
      <c r="AH71">
        <v>2</v>
      </c>
      <c r="AI71">
        <v>117.21</v>
      </c>
      <c r="AL71" t="s">
        <v>875</v>
      </c>
      <c r="AM71">
        <v>25000</v>
      </c>
      <c r="AS71">
        <v>0</v>
      </c>
    </row>
    <row r="72" spans="1:45">
      <c r="A72" s="1">
        <f>HYPERLINK("https://lsnyc.legalserver.org/matter/dynamic-profile/view/1908355","19-1908355")</f>
        <v>0</v>
      </c>
      <c r="B72" t="s">
        <v>52</v>
      </c>
      <c r="C72" t="s">
        <v>116</v>
      </c>
      <c r="E72" t="s">
        <v>190</v>
      </c>
      <c r="F72" t="s">
        <v>308</v>
      </c>
      <c r="G72" t="s">
        <v>405</v>
      </c>
      <c r="H72" t="s">
        <v>486</v>
      </c>
      <c r="I72" t="s">
        <v>516</v>
      </c>
      <c r="J72">
        <v>11377</v>
      </c>
      <c r="K72" t="s">
        <v>523</v>
      </c>
      <c r="L72" t="s">
        <v>526</v>
      </c>
      <c r="M72" t="s">
        <v>550</v>
      </c>
      <c r="N72" t="s">
        <v>571</v>
      </c>
      <c r="O72" t="s">
        <v>581</v>
      </c>
      <c r="Q72" t="s">
        <v>585</v>
      </c>
      <c r="R72" t="s">
        <v>523</v>
      </c>
      <c r="T72" t="s">
        <v>588</v>
      </c>
      <c r="V72" t="s">
        <v>600</v>
      </c>
      <c r="W72">
        <v>1624.22</v>
      </c>
      <c r="X72" t="s">
        <v>604</v>
      </c>
      <c r="Y72" t="s">
        <v>611</v>
      </c>
      <c r="Z72" t="s">
        <v>689</v>
      </c>
      <c r="AB72" t="s">
        <v>817</v>
      </c>
      <c r="AC72">
        <v>66</v>
      </c>
      <c r="AD72" t="s">
        <v>866</v>
      </c>
      <c r="AE72" t="s">
        <v>527</v>
      </c>
      <c r="AF72">
        <v>0</v>
      </c>
      <c r="AG72">
        <v>4</v>
      </c>
      <c r="AH72">
        <v>1</v>
      </c>
      <c r="AI72">
        <v>119.32</v>
      </c>
      <c r="AL72" t="s">
        <v>875</v>
      </c>
      <c r="AM72">
        <v>36000</v>
      </c>
      <c r="AS72">
        <v>0.2</v>
      </c>
    </row>
    <row r="73" spans="1:45">
      <c r="A73" s="1">
        <f>HYPERLINK("https://lsnyc.legalserver.org/matter/dynamic-profile/view/1905904","19-1905904")</f>
        <v>0</v>
      </c>
      <c r="B73" t="s">
        <v>50</v>
      </c>
      <c r="C73" t="s">
        <v>89</v>
      </c>
      <c r="E73" t="s">
        <v>191</v>
      </c>
      <c r="F73" t="s">
        <v>309</v>
      </c>
      <c r="G73" t="s">
        <v>419</v>
      </c>
      <c r="I73" t="s">
        <v>518</v>
      </c>
      <c r="J73">
        <v>11354</v>
      </c>
      <c r="K73" t="s">
        <v>523</v>
      </c>
      <c r="L73" t="s">
        <v>526</v>
      </c>
      <c r="M73" t="s">
        <v>553</v>
      </c>
      <c r="N73" t="s">
        <v>575</v>
      </c>
      <c r="O73" t="s">
        <v>580</v>
      </c>
      <c r="Q73" t="s">
        <v>585</v>
      </c>
      <c r="R73" t="s">
        <v>525</v>
      </c>
      <c r="S73" t="s">
        <v>585</v>
      </c>
      <c r="T73" t="s">
        <v>588</v>
      </c>
      <c r="U73" t="s">
        <v>592</v>
      </c>
      <c r="V73" t="s">
        <v>126</v>
      </c>
      <c r="W73">
        <v>1100</v>
      </c>
      <c r="X73" t="s">
        <v>604</v>
      </c>
      <c r="Y73" t="s">
        <v>608</v>
      </c>
      <c r="Z73" t="s">
        <v>690</v>
      </c>
      <c r="AB73" t="s">
        <v>818</v>
      </c>
      <c r="AC73">
        <v>2</v>
      </c>
      <c r="AD73" t="s">
        <v>865</v>
      </c>
      <c r="AE73" t="s">
        <v>527</v>
      </c>
      <c r="AF73">
        <v>1</v>
      </c>
      <c r="AG73">
        <v>1</v>
      </c>
      <c r="AH73">
        <v>0</v>
      </c>
      <c r="AI73">
        <v>120.1</v>
      </c>
      <c r="AL73" t="s">
        <v>879</v>
      </c>
      <c r="AM73">
        <v>15000</v>
      </c>
      <c r="AS73">
        <v>38</v>
      </c>
    </row>
    <row r="74" spans="1:45">
      <c r="A74" s="1">
        <f>HYPERLINK("https://lsnyc.legalserver.org/matter/dynamic-profile/view/1916907","19-1916907")</f>
        <v>0</v>
      </c>
      <c r="B74" t="s">
        <v>58</v>
      </c>
      <c r="C74" t="s">
        <v>94</v>
      </c>
      <c r="E74" t="s">
        <v>192</v>
      </c>
      <c r="F74" t="s">
        <v>252</v>
      </c>
      <c r="G74" t="s">
        <v>420</v>
      </c>
      <c r="H74" t="s">
        <v>487</v>
      </c>
      <c r="I74" t="s">
        <v>517</v>
      </c>
      <c r="J74">
        <v>11231</v>
      </c>
      <c r="K74" t="s">
        <v>523</v>
      </c>
      <c r="L74" t="s">
        <v>526</v>
      </c>
      <c r="M74" t="s">
        <v>527</v>
      </c>
      <c r="N74" t="s">
        <v>538</v>
      </c>
      <c r="O74" t="s">
        <v>577</v>
      </c>
      <c r="Q74" t="s">
        <v>585</v>
      </c>
      <c r="R74" t="s">
        <v>523</v>
      </c>
      <c r="T74" t="s">
        <v>588</v>
      </c>
      <c r="V74" t="s">
        <v>598</v>
      </c>
      <c r="W74">
        <v>507</v>
      </c>
      <c r="X74" t="s">
        <v>607</v>
      </c>
      <c r="Y74" t="s">
        <v>617</v>
      </c>
      <c r="Z74" t="s">
        <v>691</v>
      </c>
      <c r="AB74" t="s">
        <v>819</v>
      </c>
      <c r="AC74">
        <v>36</v>
      </c>
      <c r="AD74" t="s">
        <v>866</v>
      </c>
      <c r="AE74" t="s">
        <v>872</v>
      </c>
      <c r="AF74">
        <v>18</v>
      </c>
      <c r="AG74">
        <v>2</v>
      </c>
      <c r="AH74">
        <v>0</v>
      </c>
      <c r="AI74">
        <v>125.25</v>
      </c>
      <c r="AL74" t="s">
        <v>875</v>
      </c>
      <c r="AM74">
        <v>21180.36</v>
      </c>
      <c r="AS74">
        <v>0</v>
      </c>
    </row>
    <row r="75" spans="1:45">
      <c r="A75" s="1">
        <f>HYPERLINK("https://lsnyc.legalserver.org/matter/dynamic-profile/view/1916417","19-1916417")</f>
        <v>0</v>
      </c>
      <c r="B75" t="s">
        <v>78</v>
      </c>
      <c r="C75" t="s">
        <v>95</v>
      </c>
      <c r="E75" t="s">
        <v>193</v>
      </c>
      <c r="F75" t="s">
        <v>310</v>
      </c>
      <c r="G75" t="s">
        <v>421</v>
      </c>
      <c r="H75" t="s">
        <v>457</v>
      </c>
      <c r="I75" t="s">
        <v>512</v>
      </c>
      <c r="J75">
        <v>10034</v>
      </c>
      <c r="K75" t="s">
        <v>523</v>
      </c>
      <c r="L75" t="s">
        <v>526</v>
      </c>
      <c r="M75" t="s">
        <v>554</v>
      </c>
      <c r="N75" t="s">
        <v>566</v>
      </c>
      <c r="O75" t="s">
        <v>578</v>
      </c>
      <c r="Q75" t="s">
        <v>585</v>
      </c>
      <c r="R75" t="s">
        <v>525</v>
      </c>
      <c r="T75" t="s">
        <v>588</v>
      </c>
      <c r="V75" t="s">
        <v>95</v>
      </c>
      <c r="W75">
        <v>809</v>
      </c>
      <c r="X75" t="s">
        <v>606</v>
      </c>
      <c r="Y75" t="s">
        <v>613</v>
      </c>
      <c r="Z75" t="s">
        <v>692</v>
      </c>
      <c r="AB75" t="s">
        <v>820</v>
      </c>
      <c r="AC75">
        <v>16</v>
      </c>
      <c r="AD75" t="s">
        <v>866</v>
      </c>
      <c r="AE75" t="s">
        <v>527</v>
      </c>
      <c r="AF75">
        <v>4</v>
      </c>
      <c r="AG75">
        <v>2</v>
      </c>
      <c r="AH75">
        <v>3</v>
      </c>
      <c r="AI75">
        <v>126.68</v>
      </c>
      <c r="AM75">
        <v>38220</v>
      </c>
      <c r="AS75">
        <v>0</v>
      </c>
    </row>
    <row r="76" spans="1:45">
      <c r="A76" s="1">
        <f>HYPERLINK("https://lsnyc.legalserver.org/matter/dynamic-profile/view/1915899","19-1915899")</f>
        <v>0</v>
      </c>
      <c r="B76" t="s">
        <v>79</v>
      </c>
      <c r="C76" t="s">
        <v>97</v>
      </c>
      <c r="E76" t="s">
        <v>194</v>
      </c>
      <c r="F76" t="s">
        <v>311</v>
      </c>
      <c r="G76" t="s">
        <v>422</v>
      </c>
      <c r="H76" t="s">
        <v>486</v>
      </c>
      <c r="I76" t="s">
        <v>517</v>
      </c>
      <c r="J76">
        <v>11213</v>
      </c>
      <c r="K76" t="s">
        <v>523</v>
      </c>
      <c r="L76" t="s">
        <v>526</v>
      </c>
      <c r="M76" t="s">
        <v>539</v>
      </c>
      <c r="N76" t="s">
        <v>569</v>
      </c>
      <c r="O76" t="s">
        <v>580</v>
      </c>
      <c r="Q76" t="s">
        <v>585</v>
      </c>
      <c r="R76" t="s">
        <v>523</v>
      </c>
      <c r="T76" t="s">
        <v>588</v>
      </c>
      <c r="U76" t="s">
        <v>592</v>
      </c>
      <c r="V76" t="s">
        <v>115</v>
      </c>
      <c r="W76">
        <v>1500</v>
      </c>
      <c r="X76" t="s">
        <v>607</v>
      </c>
      <c r="Y76" t="s">
        <v>608</v>
      </c>
      <c r="Z76" t="s">
        <v>693</v>
      </c>
      <c r="AA76" t="s">
        <v>748</v>
      </c>
      <c r="AB76" t="s">
        <v>821</v>
      </c>
      <c r="AC76">
        <v>35</v>
      </c>
      <c r="AD76" t="s">
        <v>866</v>
      </c>
      <c r="AE76" t="s">
        <v>527</v>
      </c>
      <c r="AF76">
        <v>3</v>
      </c>
      <c r="AG76">
        <v>3</v>
      </c>
      <c r="AH76">
        <v>1</v>
      </c>
      <c r="AI76">
        <v>126.76</v>
      </c>
      <c r="AL76" t="s">
        <v>875</v>
      </c>
      <c r="AM76">
        <v>32640</v>
      </c>
      <c r="AS76">
        <v>2.5</v>
      </c>
    </row>
    <row r="77" spans="1:45">
      <c r="A77" s="1">
        <f>HYPERLINK("https://lsnyc.legalserver.org/matter/dynamic-profile/view/1916642","19-1916642")</f>
        <v>0</v>
      </c>
      <c r="B77" t="s">
        <v>80</v>
      </c>
      <c r="C77" t="s">
        <v>110</v>
      </c>
      <c r="E77" t="s">
        <v>195</v>
      </c>
      <c r="F77" t="s">
        <v>312</v>
      </c>
      <c r="G77" t="s">
        <v>423</v>
      </c>
      <c r="I77" t="s">
        <v>512</v>
      </c>
      <c r="J77">
        <v>10033</v>
      </c>
      <c r="K77" t="s">
        <v>523</v>
      </c>
      <c r="L77" t="s">
        <v>526</v>
      </c>
      <c r="N77" t="s">
        <v>576</v>
      </c>
      <c r="O77" t="s">
        <v>582</v>
      </c>
      <c r="Q77" t="s">
        <v>585</v>
      </c>
      <c r="R77" t="s">
        <v>525</v>
      </c>
      <c r="T77" t="s">
        <v>588</v>
      </c>
      <c r="V77" t="s">
        <v>110</v>
      </c>
      <c r="W77">
        <v>811.77</v>
      </c>
      <c r="X77" t="s">
        <v>606</v>
      </c>
      <c r="Y77" t="s">
        <v>608</v>
      </c>
      <c r="Z77" t="s">
        <v>694</v>
      </c>
      <c r="AB77" t="s">
        <v>822</v>
      </c>
      <c r="AC77">
        <v>12</v>
      </c>
      <c r="AD77" t="s">
        <v>866</v>
      </c>
      <c r="AE77" t="s">
        <v>873</v>
      </c>
      <c r="AF77">
        <v>45</v>
      </c>
      <c r="AG77">
        <v>2</v>
      </c>
      <c r="AH77">
        <v>0</v>
      </c>
      <c r="AI77">
        <v>130.15</v>
      </c>
      <c r="AL77" t="s">
        <v>876</v>
      </c>
      <c r="AM77">
        <v>22008</v>
      </c>
      <c r="AS77">
        <v>0</v>
      </c>
    </row>
    <row r="78" spans="1:45">
      <c r="A78" s="1">
        <f>HYPERLINK("https://lsnyc.legalserver.org/matter/dynamic-profile/view/1916645","19-1916645")</f>
        <v>0</v>
      </c>
      <c r="B78" t="s">
        <v>80</v>
      </c>
      <c r="C78" t="s">
        <v>110</v>
      </c>
      <c r="E78" t="s">
        <v>195</v>
      </c>
      <c r="F78" t="s">
        <v>312</v>
      </c>
      <c r="G78" t="s">
        <v>423</v>
      </c>
      <c r="I78" t="s">
        <v>512</v>
      </c>
      <c r="J78">
        <v>10033</v>
      </c>
      <c r="K78" t="s">
        <v>523</v>
      </c>
      <c r="L78" t="s">
        <v>526</v>
      </c>
      <c r="N78" t="s">
        <v>572</v>
      </c>
      <c r="O78" t="s">
        <v>582</v>
      </c>
      <c r="Q78" t="s">
        <v>585</v>
      </c>
      <c r="R78" t="s">
        <v>525</v>
      </c>
      <c r="T78" t="s">
        <v>588</v>
      </c>
      <c r="V78" t="s">
        <v>110</v>
      </c>
      <c r="W78">
        <v>811.77</v>
      </c>
      <c r="X78" t="s">
        <v>606</v>
      </c>
      <c r="Y78" t="s">
        <v>608</v>
      </c>
      <c r="Z78" t="s">
        <v>694</v>
      </c>
      <c r="AB78" t="s">
        <v>822</v>
      </c>
      <c r="AC78">
        <v>22</v>
      </c>
      <c r="AD78" t="s">
        <v>866</v>
      </c>
      <c r="AE78" t="s">
        <v>873</v>
      </c>
      <c r="AF78">
        <v>45</v>
      </c>
      <c r="AG78">
        <v>2</v>
      </c>
      <c r="AH78">
        <v>0</v>
      </c>
      <c r="AI78">
        <v>130.15</v>
      </c>
      <c r="AL78" t="s">
        <v>876</v>
      </c>
      <c r="AM78">
        <v>22008</v>
      </c>
      <c r="AS78">
        <v>0</v>
      </c>
    </row>
    <row r="79" spans="1:45">
      <c r="A79" s="1">
        <f>HYPERLINK("https://lsnyc.legalserver.org/matter/dynamic-profile/view/1915571","19-1915571")</f>
        <v>0</v>
      </c>
      <c r="B79" t="s">
        <v>59</v>
      </c>
      <c r="C79" t="s">
        <v>103</v>
      </c>
      <c r="E79" t="s">
        <v>196</v>
      </c>
      <c r="F79" t="s">
        <v>313</v>
      </c>
      <c r="G79" t="s">
        <v>424</v>
      </c>
      <c r="H79" t="s">
        <v>461</v>
      </c>
      <c r="I79" t="s">
        <v>512</v>
      </c>
      <c r="J79">
        <v>10040</v>
      </c>
      <c r="K79" t="s">
        <v>523</v>
      </c>
      <c r="L79" t="s">
        <v>526</v>
      </c>
      <c r="M79" t="s">
        <v>555</v>
      </c>
      <c r="O79" t="s">
        <v>578</v>
      </c>
      <c r="Q79" t="s">
        <v>585</v>
      </c>
      <c r="R79" t="s">
        <v>525</v>
      </c>
      <c r="T79" t="s">
        <v>588</v>
      </c>
      <c r="V79" t="s">
        <v>110</v>
      </c>
      <c r="W79">
        <v>2187</v>
      </c>
      <c r="X79" t="s">
        <v>606</v>
      </c>
      <c r="Y79" t="s">
        <v>619</v>
      </c>
      <c r="Z79" t="s">
        <v>695</v>
      </c>
      <c r="AB79" t="s">
        <v>823</v>
      </c>
      <c r="AC79">
        <v>92</v>
      </c>
      <c r="AD79" t="s">
        <v>866</v>
      </c>
      <c r="AF79">
        <v>-1</v>
      </c>
      <c r="AG79">
        <v>1</v>
      </c>
      <c r="AH79">
        <v>0</v>
      </c>
      <c r="AI79">
        <v>132.77</v>
      </c>
      <c r="AL79" t="s">
        <v>875</v>
      </c>
      <c r="AM79">
        <v>16583</v>
      </c>
      <c r="AS79">
        <v>1.5</v>
      </c>
    </row>
    <row r="80" spans="1:45">
      <c r="A80" s="1">
        <f>HYPERLINK("https://lsnyc.legalserver.org/matter/dynamic-profile/view/1907829","19-1907829")</f>
        <v>0</v>
      </c>
      <c r="B80" t="s">
        <v>52</v>
      </c>
      <c r="C80" t="s">
        <v>119</v>
      </c>
      <c r="E80" t="s">
        <v>197</v>
      </c>
      <c r="F80" t="s">
        <v>271</v>
      </c>
      <c r="G80" t="s">
        <v>405</v>
      </c>
      <c r="H80" t="s">
        <v>488</v>
      </c>
      <c r="I80" t="s">
        <v>516</v>
      </c>
      <c r="J80">
        <v>11377</v>
      </c>
      <c r="K80" t="s">
        <v>523</v>
      </c>
      <c r="L80" t="s">
        <v>526</v>
      </c>
      <c r="M80" t="s">
        <v>550</v>
      </c>
      <c r="N80" t="s">
        <v>571</v>
      </c>
      <c r="O80" t="s">
        <v>581</v>
      </c>
      <c r="Q80" t="s">
        <v>585</v>
      </c>
      <c r="R80" t="s">
        <v>523</v>
      </c>
      <c r="T80" t="s">
        <v>588</v>
      </c>
      <c r="V80" t="s">
        <v>600</v>
      </c>
      <c r="W80">
        <v>0</v>
      </c>
      <c r="X80" t="s">
        <v>604</v>
      </c>
      <c r="Y80" t="s">
        <v>611</v>
      </c>
      <c r="Z80" t="s">
        <v>696</v>
      </c>
      <c r="AB80" t="s">
        <v>824</v>
      </c>
      <c r="AC80">
        <v>66</v>
      </c>
      <c r="AD80" t="s">
        <v>866</v>
      </c>
      <c r="AE80" t="s">
        <v>527</v>
      </c>
      <c r="AF80">
        <v>8</v>
      </c>
      <c r="AG80">
        <v>1</v>
      </c>
      <c r="AH80">
        <v>0</v>
      </c>
      <c r="AI80">
        <v>133.23</v>
      </c>
      <c r="AL80" t="s">
        <v>876</v>
      </c>
      <c r="AM80">
        <v>16640</v>
      </c>
      <c r="AS80">
        <v>0.3</v>
      </c>
    </row>
    <row r="81" spans="1:45">
      <c r="A81" s="1">
        <f>HYPERLINK("https://lsnyc.legalserver.org/matter/dynamic-profile/view/1914713","19-1914713")</f>
        <v>0</v>
      </c>
      <c r="B81" t="s">
        <v>64</v>
      </c>
      <c r="C81" t="s">
        <v>120</v>
      </c>
      <c r="E81" t="s">
        <v>198</v>
      </c>
      <c r="F81" t="s">
        <v>314</v>
      </c>
      <c r="G81" t="s">
        <v>384</v>
      </c>
      <c r="H81" t="s">
        <v>487</v>
      </c>
      <c r="I81" t="s">
        <v>517</v>
      </c>
      <c r="J81">
        <v>11212</v>
      </c>
      <c r="K81" t="s">
        <v>523</v>
      </c>
      <c r="L81" t="s">
        <v>526</v>
      </c>
      <c r="M81" t="s">
        <v>556</v>
      </c>
      <c r="N81" t="s">
        <v>567</v>
      </c>
      <c r="Q81" t="s">
        <v>585</v>
      </c>
      <c r="R81" t="s">
        <v>525</v>
      </c>
      <c r="T81" t="s">
        <v>588</v>
      </c>
      <c r="U81" t="s">
        <v>592</v>
      </c>
      <c r="V81" t="s">
        <v>111</v>
      </c>
      <c r="W81">
        <v>706</v>
      </c>
      <c r="X81" t="s">
        <v>607</v>
      </c>
      <c r="Y81" t="s">
        <v>611</v>
      </c>
      <c r="Z81" t="s">
        <v>697</v>
      </c>
      <c r="AA81" t="s">
        <v>527</v>
      </c>
      <c r="AB81" t="s">
        <v>825</v>
      </c>
      <c r="AC81">
        <v>21</v>
      </c>
      <c r="AD81" t="s">
        <v>866</v>
      </c>
      <c r="AE81" t="s">
        <v>869</v>
      </c>
      <c r="AF81">
        <v>10</v>
      </c>
      <c r="AG81">
        <v>3</v>
      </c>
      <c r="AH81">
        <v>0</v>
      </c>
      <c r="AI81">
        <v>135.02</v>
      </c>
      <c r="AL81" t="s">
        <v>875</v>
      </c>
      <c r="AM81">
        <v>28800</v>
      </c>
      <c r="AS81">
        <v>0</v>
      </c>
    </row>
    <row r="82" spans="1:45">
      <c r="A82" s="1">
        <f>HYPERLINK("https://lsnyc.legalserver.org/matter/dynamic-profile/view/1915929","19-1915929")</f>
        <v>0</v>
      </c>
      <c r="B82" t="s">
        <v>53</v>
      </c>
      <c r="C82" t="s">
        <v>97</v>
      </c>
      <c r="E82" t="s">
        <v>199</v>
      </c>
      <c r="F82" t="s">
        <v>315</v>
      </c>
      <c r="G82" t="s">
        <v>392</v>
      </c>
      <c r="H82">
        <v>40</v>
      </c>
      <c r="I82" t="s">
        <v>510</v>
      </c>
      <c r="J82">
        <v>11691</v>
      </c>
      <c r="K82" t="s">
        <v>523</v>
      </c>
      <c r="L82" t="s">
        <v>526</v>
      </c>
      <c r="N82" t="s">
        <v>567</v>
      </c>
      <c r="O82" t="s">
        <v>580</v>
      </c>
      <c r="Q82" t="s">
        <v>585</v>
      </c>
      <c r="R82" t="s">
        <v>525</v>
      </c>
      <c r="T82" t="s">
        <v>588</v>
      </c>
      <c r="V82" t="s">
        <v>97</v>
      </c>
      <c r="W82">
        <v>660</v>
      </c>
      <c r="X82" t="s">
        <v>604</v>
      </c>
      <c r="Y82" t="s">
        <v>614</v>
      </c>
      <c r="Z82" t="s">
        <v>698</v>
      </c>
      <c r="AB82" t="s">
        <v>826</v>
      </c>
      <c r="AC82">
        <v>43</v>
      </c>
      <c r="AD82" t="s">
        <v>866</v>
      </c>
      <c r="AE82" t="s">
        <v>527</v>
      </c>
      <c r="AF82">
        <v>40</v>
      </c>
      <c r="AG82">
        <v>1</v>
      </c>
      <c r="AH82">
        <v>0</v>
      </c>
      <c r="AI82">
        <v>145.17</v>
      </c>
      <c r="AL82" t="s">
        <v>875</v>
      </c>
      <c r="AM82">
        <v>18132</v>
      </c>
      <c r="AS82">
        <v>0.4</v>
      </c>
    </row>
    <row r="83" spans="1:45">
      <c r="A83" s="1">
        <f>HYPERLINK("https://lsnyc.legalserver.org/matter/dynamic-profile/view/1915933","19-1915933")</f>
        <v>0</v>
      </c>
      <c r="B83" t="s">
        <v>53</v>
      </c>
      <c r="C83" t="s">
        <v>97</v>
      </c>
      <c r="E83" t="s">
        <v>199</v>
      </c>
      <c r="F83" t="s">
        <v>315</v>
      </c>
      <c r="G83" t="s">
        <v>392</v>
      </c>
      <c r="H83">
        <v>40</v>
      </c>
      <c r="I83" t="s">
        <v>510</v>
      </c>
      <c r="J83">
        <v>11691</v>
      </c>
      <c r="K83" t="s">
        <v>523</v>
      </c>
      <c r="L83" t="s">
        <v>526</v>
      </c>
      <c r="N83" t="s">
        <v>576</v>
      </c>
      <c r="O83" t="s">
        <v>582</v>
      </c>
      <c r="Q83" t="s">
        <v>585</v>
      </c>
      <c r="R83" t="s">
        <v>525</v>
      </c>
      <c r="T83" t="s">
        <v>588</v>
      </c>
      <c r="V83" t="s">
        <v>97</v>
      </c>
      <c r="W83">
        <v>660</v>
      </c>
      <c r="X83" t="s">
        <v>604</v>
      </c>
      <c r="Y83" t="s">
        <v>614</v>
      </c>
      <c r="Z83" t="s">
        <v>698</v>
      </c>
      <c r="AB83" t="s">
        <v>826</v>
      </c>
      <c r="AC83">
        <v>43</v>
      </c>
      <c r="AD83" t="s">
        <v>866</v>
      </c>
      <c r="AE83" t="s">
        <v>527</v>
      </c>
      <c r="AF83">
        <v>40</v>
      </c>
      <c r="AG83">
        <v>1</v>
      </c>
      <c r="AH83">
        <v>0</v>
      </c>
      <c r="AI83">
        <v>145.17</v>
      </c>
      <c r="AL83" t="s">
        <v>875</v>
      </c>
      <c r="AM83">
        <v>18132</v>
      </c>
      <c r="AS83">
        <v>0.5</v>
      </c>
    </row>
    <row r="84" spans="1:45">
      <c r="A84" s="1">
        <f>HYPERLINK("https://lsnyc.legalserver.org/matter/dynamic-profile/view/1916441","19-1916441")</f>
        <v>0</v>
      </c>
      <c r="B84" t="s">
        <v>78</v>
      </c>
      <c r="C84" t="s">
        <v>95</v>
      </c>
      <c r="E84" t="s">
        <v>200</v>
      </c>
      <c r="F84" t="s">
        <v>316</v>
      </c>
      <c r="G84" t="s">
        <v>425</v>
      </c>
      <c r="H84">
        <v>7</v>
      </c>
      <c r="I84" t="s">
        <v>512</v>
      </c>
      <c r="J84">
        <v>10034</v>
      </c>
      <c r="K84" t="s">
        <v>523</v>
      </c>
      <c r="L84" t="s">
        <v>526</v>
      </c>
      <c r="O84" t="s">
        <v>578</v>
      </c>
      <c r="Q84" t="s">
        <v>585</v>
      </c>
      <c r="R84" t="s">
        <v>525</v>
      </c>
      <c r="T84" t="s">
        <v>588</v>
      </c>
      <c r="V84" t="s">
        <v>95</v>
      </c>
      <c r="W84">
        <v>0</v>
      </c>
      <c r="X84" t="s">
        <v>606</v>
      </c>
      <c r="Z84" t="s">
        <v>699</v>
      </c>
      <c r="AB84" t="s">
        <v>827</v>
      </c>
      <c r="AC84">
        <v>0</v>
      </c>
      <c r="AE84" t="s">
        <v>527</v>
      </c>
      <c r="AF84">
        <v>22</v>
      </c>
      <c r="AG84">
        <v>5</v>
      </c>
      <c r="AH84">
        <v>1</v>
      </c>
      <c r="AI84">
        <v>153.22</v>
      </c>
      <c r="AL84" t="s">
        <v>875</v>
      </c>
      <c r="AM84">
        <v>53000</v>
      </c>
      <c r="AS84">
        <v>0</v>
      </c>
    </row>
    <row r="85" spans="1:45">
      <c r="A85" s="1">
        <f>HYPERLINK("https://lsnyc.legalserver.org/matter/dynamic-profile/view/1916431","19-1916431")</f>
        <v>0</v>
      </c>
      <c r="B85" t="s">
        <v>55</v>
      </c>
      <c r="C85" t="s">
        <v>95</v>
      </c>
      <c r="E85" t="s">
        <v>201</v>
      </c>
      <c r="F85" t="s">
        <v>317</v>
      </c>
      <c r="G85" t="s">
        <v>408</v>
      </c>
      <c r="H85" t="s">
        <v>477</v>
      </c>
      <c r="I85" t="s">
        <v>517</v>
      </c>
      <c r="J85">
        <v>11220</v>
      </c>
      <c r="K85" t="s">
        <v>523</v>
      </c>
      <c r="L85" t="s">
        <v>526</v>
      </c>
      <c r="N85" t="s">
        <v>569</v>
      </c>
      <c r="O85" t="s">
        <v>580</v>
      </c>
      <c r="Q85" t="s">
        <v>585</v>
      </c>
      <c r="R85" t="s">
        <v>523</v>
      </c>
      <c r="T85" t="s">
        <v>588</v>
      </c>
      <c r="V85" t="s">
        <v>104</v>
      </c>
      <c r="W85">
        <v>1297</v>
      </c>
      <c r="X85" t="s">
        <v>607</v>
      </c>
      <c r="Z85" t="s">
        <v>700</v>
      </c>
      <c r="AB85" t="s">
        <v>828</v>
      </c>
      <c r="AC85">
        <v>0</v>
      </c>
      <c r="AD85" t="s">
        <v>866</v>
      </c>
      <c r="AF85">
        <v>23</v>
      </c>
      <c r="AG85">
        <v>4</v>
      </c>
      <c r="AH85">
        <v>0</v>
      </c>
      <c r="AI85">
        <v>155.34</v>
      </c>
      <c r="AL85" t="s">
        <v>875</v>
      </c>
      <c r="AM85">
        <v>40000</v>
      </c>
      <c r="AS85">
        <v>0</v>
      </c>
    </row>
    <row r="86" spans="1:45">
      <c r="A86" s="1">
        <f>HYPERLINK("https://lsnyc.legalserver.org/matter/dynamic-profile/view/1907844","19-1907844")</f>
        <v>0</v>
      </c>
      <c r="B86" t="s">
        <v>52</v>
      </c>
      <c r="C86" t="s">
        <v>119</v>
      </c>
      <c r="E86" t="s">
        <v>202</v>
      </c>
      <c r="F86" t="s">
        <v>318</v>
      </c>
      <c r="G86" t="s">
        <v>405</v>
      </c>
      <c r="H86" t="s">
        <v>452</v>
      </c>
      <c r="I86" t="s">
        <v>516</v>
      </c>
      <c r="J86">
        <v>11377</v>
      </c>
      <c r="K86" t="s">
        <v>523</v>
      </c>
      <c r="L86" t="s">
        <v>526</v>
      </c>
      <c r="M86" t="s">
        <v>550</v>
      </c>
      <c r="N86" t="s">
        <v>571</v>
      </c>
      <c r="O86" t="s">
        <v>581</v>
      </c>
      <c r="Q86" t="s">
        <v>585</v>
      </c>
      <c r="R86" t="s">
        <v>525</v>
      </c>
      <c r="T86" t="s">
        <v>588</v>
      </c>
      <c r="V86" t="s">
        <v>600</v>
      </c>
      <c r="W86">
        <v>892.58</v>
      </c>
      <c r="X86" t="s">
        <v>604</v>
      </c>
      <c r="Y86" t="s">
        <v>611</v>
      </c>
      <c r="Z86" t="s">
        <v>701</v>
      </c>
      <c r="AA86" t="s">
        <v>757</v>
      </c>
      <c r="AB86" t="s">
        <v>829</v>
      </c>
      <c r="AC86">
        <v>66</v>
      </c>
      <c r="AD86" t="s">
        <v>866</v>
      </c>
      <c r="AE86" t="s">
        <v>873</v>
      </c>
      <c r="AF86">
        <v>61</v>
      </c>
      <c r="AG86">
        <v>1</v>
      </c>
      <c r="AH86">
        <v>0</v>
      </c>
      <c r="AI86">
        <v>162.66</v>
      </c>
      <c r="AL86" t="s">
        <v>875</v>
      </c>
      <c r="AM86">
        <v>20316</v>
      </c>
      <c r="AS86">
        <v>0.2</v>
      </c>
    </row>
    <row r="87" spans="1:45">
      <c r="A87" s="1">
        <f>HYPERLINK("https://lsnyc.legalserver.org/matter/dynamic-profile/view/1915850","19-1915850")</f>
        <v>0</v>
      </c>
      <c r="B87" t="s">
        <v>59</v>
      </c>
      <c r="C87" t="s">
        <v>97</v>
      </c>
      <c r="E87" t="s">
        <v>203</v>
      </c>
      <c r="F87" t="s">
        <v>279</v>
      </c>
      <c r="G87" t="s">
        <v>426</v>
      </c>
      <c r="H87">
        <v>33</v>
      </c>
      <c r="I87" t="s">
        <v>512</v>
      </c>
      <c r="J87">
        <v>10034</v>
      </c>
      <c r="K87" t="s">
        <v>523</v>
      </c>
      <c r="L87" t="s">
        <v>526</v>
      </c>
      <c r="N87" t="s">
        <v>571</v>
      </c>
      <c r="O87" t="s">
        <v>578</v>
      </c>
      <c r="Q87" t="s">
        <v>585</v>
      </c>
      <c r="R87" t="s">
        <v>525</v>
      </c>
      <c r="T87" t="s">
        <v>588</v>
      </c>
      <c r="V87" t="s">
        <v>97</v>
      </c>
      <c r="W87">
        <v>818</v>
      </c>
      <c r="X87" t="s">
        <v>606</v>
      </c>
      <c r="Y87" t="s">
        <v>608</v>
      </c>
      <c r="Z87" t="s">
        <v>702</v>
      </c>
      <c r="AB87" t="s">
        <v>830</v>
      </c>
      <c r="AC87">
        <v>25</v>
      </c>
      <c r="AD87" t="s">
        <v>866</v>
      </c>
      <c r="AE87" t="s">
        <v>527</v>
      </c>
      <c r="AF87">
        <v>18</v>
      </c>
      <c r="AG87">
        <v>3</v>
      </c>
      <c r="AH87">
        <v>0</v>
      </c>
      <c r="AI87">
        <v>166.9</v>
      </c>
      <c r="AL87" t="s">
        <v>876</v>
      </c>
      <c r="AM87">
        <v>35600</v>
      </c>
      <c r="AS87">
        <v>0.5</v>
      </c>
    </row>
    <row r="88" spans="1:45">
      <c r="A88" s="1">
        <f>HYPERLINK("https://lsnyc.legalserver.org/matter/dynamic-profile/view/1915854","19-1915854")</f>
        <v>0</v>
      </c>
      <c r="B88" t="s">
        <v>59</v>
      </c>
      <c r="C88" t="s">
        <v>97</v>
      </c>
      <c r="E88" t="s">
        <v>203</v>
      </c>
      <c r="F88" t="s">
        <v>279</v>
      </c>
      <c r="G88" t="s">
        <v>426</v>
      </c>
      <c r="H88">
        <v>33</v>
      </c>
      <c r="I88" t="s">
        <v>512</v>
      </c>
      <c r="J88">
        <v>10034</v>
      </c>
      <c r="K88" t="s">
        <v>523</v>
      </c>
      <c r="L88" t="s">
        <v>526</v>
      </c>
      <c r="M88" t="s">
        <v>557</v>
      </c>
      <c r="N88" t="s">
        <v>568</v>
      </c>
      <c r="O88" t="s">
        <v>580</v>
      </c>
      <c r="Q88" t="s">
        <v>585</v>
      </c>
      <c r="R88" t="s">
        <v>525</v>
      </c>
      <c r="T88" t="s">
        <v>588</v>
      </c>
      <c r="V88" t="s">
        <v>97</v>
      </c>
      <c r="W88">
        <v>818</v>
      </c>
      <c r="X88" t="s">
        <v>606</v>
      </c>
      <c r="Y88" t="s">
        <v>608</v>
      </c>
      <c r="Z88" t="s">
        <v>702</v>
      </c>
      <c r="AB88" t="s">
        <v>830</v>
      </c>
      <c r="AC88">
        <v>25</v>
      </c>
      <c r="AD88" t="s">
        <v>866</v>
      </c>
      <c r="AE88" t="s">
        <v>527</v>
      </c>
      <c r="AF88">
        <v>18</v>
      </c>
      <c r="AG88">
        <v>3</v>
      </c>
      <c r="AH88">
        <v>0</v>
      </c>
      <c r="AI88">
        <v>166.9</v>
      </c>
      <c r="AL88" t="s">
        <v>876</v>
      </c>
      <c r="AM88">
        <v>35600</v>
      </c>
      <c r="AS88">
        <v>0</v>
      </c>
    </row>
    <row r="89" spans="1:45">
      <c r="A89" s="1">
        <f>HYPERLINK("https://lsnyc.legalserver.org/matter/dynamic-profile/view/1916032","19-1916032")</f>
        <v>0</v>
      </c>
      <c r="B89" t="s">
        <v>59</v>
      </c>
      <c r="C89" t="s">
        <v>112</v>
      </c>
      <c r="E89" t="s">
        <v>204</v>
      </c>
      <c r="F89" t="s">
        <v>312</v>
      </c>
      <c r="G89" t="s">
        <v>427</v>
      </c>
      <c r="H89" t="s">
        <v>479</v>
      </c>
      <c r="I89" t="s">
        <v>512</v>
      </c>
      <c r="J89">
        <v>10040</v>
      </c>
      <c r="K89" t="s">
        <v>523</v>
      </c>
      <c r="L89" t="s">
        <v>526</v>
      </c>
      <c r="O89" t="s">
        <v>580</v>
      </c>
      <c r="Q89" t="s">
        <v>585</v>
      </c>
      <c r="R89" t="s">
        <v>523</v>
      </c>
      <c r="T89" t="s">
        <v>588</v>
      </c>
      <c r="V89" t="s">
        <v>112</v>
      </c>
      <c r="W89">
        <v>1494.26</v>
      </c>
      <c r="X89" t="s">
        <v>606</v>
      </c>
      <c r="Y89" t="s">
        <v>608</v>
      </c>
      <c r="Z89" t="s">
        <v>703</v>
      </c>
      <c r="AC89">
        <v>44</v>
      </c>
      <c r="AD89" t="s">
        <v>866</v>
      </c>
      <c r="AE89" t="s">
        <v>527</v>
      </c>
      <c r="AF89">
        <v>29</v>
      </c>
      <c r="AG89">
        <v>3</v>
      </c>
      <c r="AH89">
        <v>0</v>
      </c>
      <c r="AI89">
        <v>167.22</v>
      </c>
      <c r="AL89" t="s">
        <v>876</v>
      </c>
      <c r="AM89">
        <v>35668</v>
      </c>
      <c r="AS89">
        <v>0</v>
      </c>
    </row>
    <row r="90" spans="1:45">
      <c r="A90" s="1">
        <f>HYPERLINK("https://lsnyc.legalserver.org/matter/dynamic-profile/view/1916804","19-1916804")</f>
        <v>0</v>
      </c>
      <c r="B90" t="s">
        <v>55</v>
      </c>
      <c r="C90" t="s">
        <v>102</v>
      </c>
      <c r="E90" t="s">
        <v>205</v>
      </c>
      <c r="F90" t="s">
        <v>319</v>
      </c>
      <c r="G90" t="s">
        <v>408</v>
      </c>
      <c r="H90" t="s">
        <v>462</v>
      </c>
      <c r="I90" t="s">
        <v>517</v>
      </c>
      <c r="J90">
        <v>11220</v>
      </c>
      <c r="K90" t="s">
        <v>523</v>
      </c>
      <c r="L90" t="s">
        <v>526</v>
      </c>
      <c r="N90" t="s">
        <v>569</v>
      </c>
      <c r="O90" t="s">
        <v>580</v>
      </c>
      <c r="Q90" t="s">
        <v>585</v>
      </c>
      <c r="R90" t="s">
        <v>523</v>
      </c>
      <c r="T90" t="s">
        <v>588</v>
      </c>
      <c r="V90" t="s">
        <v>104</v>
      </c>
      <c r="W90">
        <v>1375</v>
      </c>
      <c r="X90" t="s">
        <v>607</v>
      </c>
      <c r="Z90" t="s">
        <v>704</v>
      </c>
      <c r="AB90" t="s">
        <v>831</v>
      </c>
      <c r="AC90">
        <v>0</v>
      </c>
      <c r="AF90">
        <v>16</v>
      </c>
      <c r="AG90">
        <v>2</v>
      </c>
      <c r="AH90">
        <v>0</v>
      </c>
      <c r="AI90">
        <v>170.31</v>
      </c>
      <c r="AL90" t="s">
        <v>875</v>
      </c>
      <c r="AM90">
        <v>28800</v>
      </c>
      <c r="AS90">
        <v>0</v>
      </c>
    </row>
    <row r="91" spans="1:45">
      <c r="A91" s="1">
        <f>HYPERLINK("https://lsnyc.legalserver.org/matter/dynamic-profile/view/1915744","19-1915744")</f>
        <v>0</v>
      </c>
      <c r="B91" t="s">
        <v>51</v>
      </c>
      <c r="C91" t="s">
        <v>93</v>
      </c>
      <c r="E91" t="s">
        <v>206</v>
      </c>
      <c r="F91" t="s">
        <v>320</v>
      </c>
      <c r="G91" t="s">
        <v>412</v>
      </c>
      <c r="H91" t="s">
        <v>460</v>
      </c>
      <c r="I91" t="s">
        <v>512</v>
      </c>
      <c r="J91">
        <v>10035</v>
      </c>
      <c r="K91" t="s">
        <v>523</v>
      </c>
      <c r="L91" t="s">
        <v>526</v>
      </c>
      <c r="N91" t="s">
        <v>538</v>
      </c>
      <c r="O91" t="s">
        <v>579</v>
      </c>
      <c r="Q91" t="s">
        <v>585</v>
      </c>
      <c r="R91" t="s">
        <v>523</v>
      </c>
      <c r="T91" t="s">
        <v>588</v>
      </c>
      <c r="U91" t="s">
        <v>592</v>
      </c>
      <c r="V91" t="s">
        <v>93</v>
      </c>
      <c r="W91">
        <v>2400</v>
      </c>
      <c r="X91" t="s">
        <v>606</v>
      </c>
      <c r="Y91" t="s">
        <v>614</v>
      </c>
      <c r="Z91" t="s">
        <v>705</v>
      </c>
      <c r="AB91" t="s">
        <v>832</v>
      </c>
      <c r="AC91">
        <v>30</v>
      </c>
      <c r="AD91" t="s">
        <v>866</v>
      </c>
      <c r="AE91" t="s">
        <v>527</v>
      </c>
      <c r="AF91">
        <v>1</v>
      </c>
      <c r="AG91">
        <v>1</v>
      </c>
      <c r="AH91">
        <v>0</v>
      </c>
      <c r="AI91">
        <v>180.14</v>
      </c>
      <c r="AL91" t="s">
        <v>875</v>
      </c>
      <c r="AM91">
        <v>22500</v>
      </c>
      <c r="AS91">
        <v>2.5</v>
      </c>
    </row>
    <row r="92" spans="1:45">
      <c r="A92" s="1">
        <f>HYPERLINK("https://lsnyc.legalserver.org/matter/dynamic-profile/view/1915753","19-1915753")</f>
        <v>0</v>
      </c>
      <c r="B92" t="s">
        <v>51</v>
      </c>
      <c r="C92" t="s">
        <v>93</v>
      </c>
      <c r="E92" t="s">
        <v>206</v>
      </c>
      <c r="F92" t="s">
        <v>320</v>
      </c>
      <c r="G92" t="s">
        <v>412</v>
      </c>
      <c r="H92" t="s">
        <v>460</v>
      </c>
      <c r="I92" t="s">
        <v>512</v>
      </c>
      <c r="J92">
        <v>10035</v>
      </c>
      <c r="K92" t="s">
        <v>523</v>
      </c>
      <c r="L92" t="s">
        <v>526</v>
      </c>
      <c r="N92" t="s">
        <v>538</v>
      </c>
      <c r="O92" t="s">
        <v>579</v>
      </c>
      <c r="Q92" t="s">
        <v>585</v>
      </c>
      <c r="R92" t="s">
        <v>523</v>
      </c>
      <c r="T92" t="s">
        <v>588</v>
      </c>
      <c r="U92" t="s">
        <v>592</v>
      </c>
      <c r="V92" t="s">
        <v>93</v>
      </c>
      <c r="W92">
        <v>2400</v>
      </c>
      <c r="X92" t="s">
        <v>606</v>
      </c>
      <c r="Y92" t="s">
        <v>608</v>
      </c>
      <c r="Z92" t="s">
        <v>705</v>
      </c>
      <c r="AB92" t="s">
        <v>832</v>
      </c>
      <c r="AC92">
        <v>30</v>
      </c>
      <c r="AD92" t="s">
        <v>866</v>
      </c>
      <c r="AE92" t="s">
        <v>527</v>
      </c>
      <c r="AF92">
        <v>1</v>
      </c>
      <c r="AG92">
        <v>1</v>
      </c>
      <c r="AH92">
        <v>0</v>
      </c>
      <c r="AI92">
        <v>180.14</v>
      </c>
      <c r="AL92" t="s">
        <v>875</v>
      </c>
      <c r="AM92">
        <v>22500</v>
      </c>
      <c r="AS92">
        <v>0.1</v>
      </c>
    </row>
    <row r="93" spans="1:45">
      <c r="A93" s="1">
        <f>HYPERLINK("https://lsnyc.legalserver.org/matter/dynamic-profile/view/1916007","19-1916007")</f>
        <v>0</v>
      </c>
      <c r="B93" t="s">
        <v>81</v>
      </c>
      <c r="C93" t="s">
        <v>112</v>
      </c>
      <c r="E93" t="s">
        <v>207</v>
      </c>
      <c r="F93" t="s">
        <v>321</v>
      </c>
      <c r="G93" t="s">
        <v>428</v>
      </c>
      <c r="H93" t="s">
        <v>459</v>
      </c>
      <c r="I93" t="s">
        <v>508</v>
      </c>
      <c r="J93">
        <v>10452</v>
      </c>
      <c r="K93" t="s">
        <v>523</v>
      </c>
      <c r="L93" t="s">
        <v>526</v>
      </c>
      <c r="N93" t="s">
        <v>538</v>
      </c>
      <c r="O93" t="s">
        <v>577</v>
      </c>
      <c r="Q93" t="s">
        <v>585</v>
      </c>
      <c r="R93" t="s">
        <v>525</v>
      </c>
      <c r="T93" t="s">
        <v>588</v>
      </c>
      <c r="V93" t="s">
        <v>112</v>
      </c>
      <c r="W93">
        <v>840</v>
      </c>
      <c r="X93" t="s">
        <v>603</v>
      </c>
      <c r="Z93" t="s">
        <v>706</v>
      </c>
      <c r="AB93" t="s">
        <v>833</v>
      </c>
      <c r="AC93">
        <v>0</v>
      </c>
      <c r="AD93" t="s">
        <v>866</v>
      </c>
      <c r="AE93" t="s">
        <v>527</v>
      </c>
      <c r="AF93">
        <v>39</v>
      </c>
      <c r="AG93">
        <v>2</v>
      </c>
      <c r="AH93">
        <v>1</v>
      </c>
      <c r="AI93">
        <v>184.02</v>
      </c>
      <c r="AL93" t="s">
        <v>876</v>
      </c>
      <c r="AM93">
        <v>39252</v>
      </c>
      <c r="AS93">
        <v>0.5</v>
      </c>
    </row>
    <row r="94" spans="1:45">
      <c r="A94" s="1">
        <f>HYPERLINK("https://lsnyc.legalserver.org/matter/dynamic-profile/view/1916198","19-1916198")</f>
        <v>0</v>
      </c>
      <c r="B94" t="s">
        <v>82</v>
      </c>
      <c r="C94" t="s">
        <v>104</v>
      </c>
      <c r="E94" t="s">
        <v>208</v>
      </c>
      <c r="F94" t="s">
        <v>322</v>
      </c>
      <c r="G94" t="s">
        <v>429</v>
      </c>
      <c r="H94" t="s">
        <v>489</v>
      </c>
      <c r="I94" t="s">
        <v>512</v>
      </c>
      <c r="J94">
        <v>10027</v>
      </c>
      <c r="K94" t="s">
        <v>523</v>
      </c>
      <c r="L94" t="s">
        <v>526</v>
      </c>
      <c r="O94" t="s">
        <v>578</v>
      </c>
      <c r="Q94" t="s">
        <v>585</v>
      </c>
      <c r="R94" t="s">
        <v>525</v>
      </c>
      <c r="T94" t="s">
        <v>588</v>
      </c>
      <c r="V94" t="s">
        <v>104</v>
      </c>
      <c r="W94">
        <v>1473.81</v>
      </c>
      <c r="X94" t="s">
        <v>606</v>
      </c>
      <c r="Y94" t="s">
        <v>614</v>
      </c>
      <c r="Z94" t="s">
        <v>707</v>
      </c>
      <c r="AC94">
        <v>55</v>
      </c>
      <c r="AD94" t="s">
        <v>866</v>
      </c>
      <c r="AE94" t="s">
        <v>527</v>
      </c>
      <c r="AF94">
        <v>15</v>
      </c>
      <c r="AG94">
        <v>1</v>
      </c>
      <c r="AH94">
        <v>0</v>
      </c>
      <c r="AI94">
        <v>187.35</v>
      </c>
      <c r="AL94" t="s">
        <v>875</v>
      </c>
      <c r="AM94">
        <v>23400</v>
      </c>
      <c r="AS94">
        <v>0</v>
      </c>
    </row>
    <row r="95" spans="1:45">
      <c r="A95" s="1">
        <f>HYPERLINK("https://lsnyc.legalserver.org/matter/dynamic-profile/view/1915642","19-1915642")</f>
        <v>0</v>
      </c>
      <c r="B95" t="s">
        <v>50</v>
      </c>
      <c r="C95" t="s">
        <v>115</v>
      </c>
      <c r="E95" t="s">
        <v>209</v>
      </c>
      <c r="F95" t="s">
        <v>323</v>
      </c>
      <c r="G95" t="s">
        <v>430</v>
      </c>
      <c r="I95" t="s">
        <v>514</v>
      </c>
      <c r="J95">
        <v>11432</v>
      </c>
      <c r="K95" t="s">
        <v>523</v>
      </c>
      <c r="L95" t="s">
        <v>526</v>
      </c>
      <c r="N95" t="s">
        <v>538</v>
      </c>
      <c r="O95" t="s">
        <v>578</v>
      </c>
      <c r="Q95" t="s">
        <v>586</v>
      </c>
      <c r="R95" t="s">
        <v>525</v>
      </c>
      <c r="T95" t="s">
        <v>588</v>
      </c>
      <c r="V95" t="s">
        <v>115</v>
      </c>
      <c r="W95">
        <v>2100</v>
      </c>
      <c r="X95" t="s">
        <v>604</v>
      </c>
      <c r="Y95" t="s">
        <v>620</v>
      </c>
      <c r="Z95" t="s">
        <v>708</v>
      </c>
      <c r="AB95" t="s">
        <v>834</v>
      </c>
      <c r="AC95">
        <v>24</v>
      </c>
      <c r="AD95" t="s">
        <v>865</v>
      </c>
      <c r="AF95">
        <v>1</v>
      </c>
      <c r="AG95">
        <v>2</v>
      </c>
      <c r="AH95">
        <v>1</v>
      </c>
      <c r="AI95">
        <v>187.53</v>
      </c>
      <c r="AL95" t="s">
        <v>875</v>
      </c>
      <c r="AM95">
        <v>40000</v>
      </c>
      <c r="AS95">
        <v>1</v>
      </c>
    </row>
    <row r="96" spans="1:45">
      <c r="A96" s="1">
        <f>HYPERLINK("https://lsnyc.legalserver.org/matter/dynamic-profile/view/1915971","19-1915971")</f>
        <v>0</v>
      </c>
      <c r="B96" t="s">
        <v>59</v>
      </c>
      <c r="C96" t="s">
        <v>112</v>
      </c>
      <c r="E96" t="s">
        <v>210</v>
      </c>
      <c r="F96" t="s">
        <v>290</v>
      </c>
      <c r="G96" t="s">
        <v>427</v>
      </c>
      <c r="H96" t="s">
        <v>490</v>
      </c>
      <c r="I96" t="s">
        <v>512</v>
      </c>
      <c r="J96">
        <v>10040</v>
      </c>
      <c r="K96" t="s">
        <v>523</v>
      </c>
      <c r="L96" t="s">
        <v>526</v>
      </c>
      <c r="N96" t="s">
        <v>571</v>
      </c>
      <c r="O96" t="s">
        <v>581</v>
      </c>
      <c r="Q96" t="s">
        <v>585</v>
      </c>
      <c r="R96" t="s">
        <v>523</v>
      </c>
      <c r="T96" t="s">
        <v>588</v>
      </c>
      <c r="V96" t="s">
        <v>112</v>
      </c>
      <c r="W96">
        <v>1045.94</v>
      </c>
      <c r="X96" t="s">
        <v>606</v>
      </c>
      <c r="Y96" t="s">
        <v>608</v>
      </c>
      <c r="Z96" t="s">
        <v>709</v>
      </c>
      <c r="AB96" t="s">
        <v>835</v>
      </c>
      <c r="AC96">
        <v>44</v>
      </c>
      <c r="AD96" t="s">
        <v>866</v>
      </c>
      <c r="AE96" t="s">
        <v>527</v>
      </c>
      <c r="AF96">
        <v>38</v>
      </c>
      <c r="AG96">
        <v>3</v>
      </c>
      <c r="AH96">
        <v>0</v>
      </c>
      <c r="AI96">
        <v>195.71</v>
      </c>
      <c r="AL96" t="s">
        <v>876</v>
      </c>
      <c r="AM96">
        <v>41744</v>
      </c>
      <c r="AS96">
        <v>0</v>
      </c>
    </row>
    <row r="97" spans="1:45">
      <c r="A97" s="1">
        <f>HYPERLINK("https://lsnyc.legalserver.org/matter/dynamic-profile/view/1916027","19-1916027")</f>
        <v>0</v>
      </c>
      <c r="B97" t="s">
        <v>59</v>
      </c>
      <c r="C97" t="s">
        <v>112</v>
      </c>
      <c r="E97" t="s">
        <v>210</v>
      </c>
      <c r="F97" t="s">
        <v>290</v>
      </c>
      <c r="G97" t="s">
        <v>427</v>
      </c>
      <c r="H97" t="s">
        <v>490</v>
      </c>
      <c r="I97" t="s">
        <v>512</v>
      </c>
      <c r="J97">
        <v>10040</v>
      </c>
      <c r="K97" t="s">
        <v>523</v>
      </c>
      <c r="L97" t="s">
        <v>526</v>
      </c>
      <c r="O97" t="s">
        <v>580</v>
      </c>
      <c r="Q97" t="s">
        <v>585</v>
      </c>
      <c r="R97" t="s">
        <v>523</v>
      </c>
      <c r="T97" t="s">
        <v>588</v>
      </c>
      <c r="V97" t="s">
        <v>112</v>
      </c>
      <c r="W97">
        <v>1079.03</v>
      </c>
      <c r="X97" t="s">
        <v>606</v>
      </c>
      <c r="Y97" t="s">
        <v>608</v>
      </c>
      <c r="Z97" t="s">
        <v>709</v>
      </c>
      <c r="AB97" t="s">
        <v>835</v>
      </c>
      <c r="AC97">
        <v>44</v>
      </c>
      <c r="AD97" t="s">
        <v>866</v>
      </c>
      <c r="AE97" t="s">
        <v>527</v>
      </c>
      <c r="AF97">
        <v>38</v>
      </c>
      <c r="AG97">
        <v>3</v>
      </c>
      <c r="AH97">
        <v>0</v>
      </c>
      <c r="AI97">
        <v>195.71</v>
      </c>
      <c r="AL97" t="s">
        <v>876</v>
      </c>
      <c r="AM97">
        <v>41744</v>
      </c>
      <c r="AS97">
        <v>0</v>
      </c>
    </row>
    <row r="98" spans="1:45">
      <c r="A98" s="1">
        <f>HYPERLINK("https://lsnyc.legalserver.org/matter/dynamic-profile/view/1911885","19-1911885")</f>
        <v>0</v>
      </c>
      <c r="B98" t="s">
        <v>52</v>
      </c>
      <c r="C98" t="s">
        <v>121</v>
      </c>
      <c r="E98" t="s">
        <v>211</v>
      </c>
      <c r="F98" t="s">
        <v>324</v>
      </c>
      <c r="G98" t="s">
        <v>431</v>
      </c>
      <c r="H98" t="s">
        <v>491</v>
      </c>
      <c r="I98" t="s">
        <v>521</v>
      </c>
      <c r="J98">
        <v>11694</v>
      </c>
      <c r="K98" t="s">
        <v>523</v>
      </c>
      <c r="L98" t="s">
        <v>526</v>
      </c>
      <c r="M98" t="s">
        <v>558</v>
      </c>
      <c r="N98" t="s">
        <v>567</v>
      </c>
      <c r="O98" t="s">
        <v>580</v>
      </c>
      <c r="Q98" t="s">
        <v>585</v>
      </c>
      <c r="R98" t="s">
        <v>525</v>
      </c>
      <c r="T98" t="s">
        <v>588</v>
      </c>
      <c r="U98" t="s">
        <v>592</v>
      </c>
      <c r="V98" t="s">
        <v>601</v>
      </c>
      <c r="W98">
        <v>1025</v>
      </c>
      <c r="X98" t="s">
        <v>604</v>
      </c>
      <c r="Y98" t="s">
        <v>609</v>
      </c>
      <c r="Z98" t="s">
        <v>710</v>
      </c>
      <c r="AB98" t="s">
        <v>836</v>
      </c>
      <c r="AC98">
        <v>0</v>
      </c>
      <c r="AD98" t="s">
        <v>867</v>
      </c>
      <c r="AE98" t="s">
        <v>527</v>
      </c>
      <c r="AF98">
        <v>16</v>
      </c>
      <c r="AG98">
        <v>1</v>
      </c>
      <c r="AH98">
        <v>0</v>
      </c>
      <c r="AI98">
        <v>196.77</v>
      </c>
      <c r="AL98" t="s">
        <v>875</v>
      </c>
      <c r="AM98">
        <v>24576</v>
      </c>
      <c r="AS98">
        <v>20.28</v>
      </c>
    </row>
    <row r="99" spans="1:45">
      <c r="A99" s="1">
        <f>HYPERLINK("https://lsnyc.legalserver.org/matter/dynamic-profile/view/1916742","19-1916742")</f>
        <v>0</v>
      </c>
      <c r="B99" t="s">
        <v>64</v>
      </c>
      <c r="C99" t="s">
        <v>102</v>
      </c>
      <c r="E99" t="s">
        <v>212</v>
      </c>
      <c r="F99" t="s">
        <v>325</v>
      </c>
      <c r="G99" t="s">
        <v>432</v>
      </c>
      <c r="H99" t="s">
        <v>492</v>
      </c>
      <c r="I99" t="s">
        <v>517</v>
      </c>
      <c r="J99">
        <v>11233</v>
      </c>
      <c r="K99" t="s">
        <v>523</v>
      </c>
      <c r="L99" t="s">
        <v>526</v>
      </c>
      <c r="M99" t="s">
        <v>559</v>
      </c>
      <c r="N99" t="s">
        <v>567</v>
      </c>
      <c r="Q99" t="s">
        <v>585</v>
      </c>
      <c r="R99" t="s">
        <v>525</v>
      </c>
      <c r="T99" t="s">
        <v>588</v>
      </c>
      <c r="V99" t="s">
        <v>102</v>
      </c>
      <c r="W99">
        <v>944.87</v>
      </c>
      <c r="X99" t="s">
        <v>607</v>
      </c>
      <c r="Y99" t="s">
        <v>613</v>
      </c>
      <c r="Z99" t="s">
        <v>711</v>
      </c>
      <c r="AA99" t="s">
        <v>527</v>
      </c>
      <c r="AC99">
        <v>1107</v>
      </c>
      <c r="AD99" t="s">
        <v>866</v>
      </c>
      <c r="AE99" t="s">
        <v>527</v>
      </c>
      <c r="AF99">
        <v>0</v>
      </c>
      <c r="AG99">
        <v>1</v>
      </c>
      <c r="AH99">
        <v>0</v>
      </c>
      <c r="AI99">
        <v>200.16</v>
      </c>
      <c r="AL99" t="s">
        <v>875</v>
      </c>
      <c r="AM99">
        <v>25000</v>
      </c>
      <c r="AS99">
        <v>0</v>
      </c>
    </row>
    <row r="100" spans="1:45">
      <c r="A100" s="1">
        <f>HYPERLINK("https://lsnyc.legalserver.org/matter/dynamic-profile/view/1915714","19-1915714")</f>
        <v>0</v>
      </c>
      <c r="B100" t="s">
        <v>61</v>
      </c>
      <c r="C100" t="s">
        <v>93</v>
      </c>
      <c r="E100" t="s">
        <v>213</v>
      </c>
      <c r="F100" t="s">
        <v>326</v>
      </c>
      <c r="G100" t="s">
        <v>411</v>
      </c>
      <c r="H100" t="s">
        <v>493</v>
      </c>
      <c r="I100" t="s">
        <v>512</v>
      </c>
      <c r="J100">
        <v>10035</v>
      </c>
      <c r="K100" t="s">
        <v>523</v>
      </c>
      <c r="L100" t="s">
        <v>526</v>
      </c>
      <c r="N100" t="s">
        <v>571</v>
      </c>
      <c r="O100" t="s">
        <v>580</v>
      </c>
      <c r="Q100" t="s">
        <v>585</v>
      </c>
      <c r="R100" t="s">
        <v>523</v>
      </c>
      <c r="T100" t="s">
        <v>588</v>
      </c>
      <c r="U100" t="s">
        <v>596</v>
      </c>
      <c r="V100" t="s">
        <v>93</v>
      </c>
      <c r="W100">
        <v>985</v>
      </c>
      <c r="X100" t="s">
        <v>606</v>
      </c>
      <c r="Y100" t="s">
        <v>608</v>
      </c>
      <c r="Z100" t="s">
        <v>712</v>
      </c>
      <c r="AB100" t="s">
        <v>837</v>
      </c>
      <c r="AC100">
        <v>60</v>
      </c>
      <c r="AD100" t="s">
        <v>866</v>
      </c>
      <c r="AE100" t="s">
        <v>527</v>
      </c>
      <c r="AF100">
        <v>10</v>
      </c>
      <c r="AG100">
        <v>3</v>
      </c>
      <c r="AH100">
        <v>1</v>
      </c>
      <c r="AI100">
        <v>201.94</v>
      </c>
      <c r="AL100" t="s">
        <v>875</v>
      </c>
      <c r="AM100">
        <v>52000</v>
      </c>
      <c r="AS100">
        <v>0</v>
      </c>
    </row>
    <row r="101" spans="1:45">
      <c r="A101" s="1">
        <f>HYPERLINK("https://lsnyc.legalserver.org/matter/dynamic-profile/view/1912395","19-1912395")</f>
        <v>0</v>
      </c>
      <c r="B101" t="s">
        <v>83</v>
      </c>
      <c r="C101" t="s">
        <v>122</v>
      </c>
      <c r="E101" t="s">
        <v>193</v>
      </c>
      <c r="F101" t="s">
        <v>327</v>
      </c>
      <c r="G101" t="s">
        <v>433</v>
      </c>
      <c r="H101" t="s">
        <v>494</v>
      </c>
      <c r="I101" t="s">
        <v>513</v>
      </c>
      <c r="J101">
        <v>11385</v>
      </c>
      <c r="K101" t="s">
        <v>525</v>
      </c>
      <c r="L101" t="s">
        <v>527</v>
      </c>
      <c r="N101" t="s">
        <v>568</v>
      </c>
      <c r="O101" t="s">
        <v>580</v>
      </c>
      <c r="Q101" t="s">
        <v>585</v>
      </c>
      <c r="R101" t="s">
        <v>525</v>
      </c>
      <c r="T101" t="s">
        <v>588</v>
      </c>
      <c r="U101" t="s">
        <v>592</v>
      </c>
      <c r="V101" t="s">
        <v>126</v>
      </c>
      <c r="W101">
        <v>756.72</v>
      </c>
      <c r="X101" t="s">
        <v>604</v>
      </c>
      <c r="Y101" t="s">
        <v>617</v>
      </c>
      <c r="Z101" t="s">
        <v>713</v>
      </c>
      <c r="AA101" t="s">
        <v>746</v>
      </c>
      <c r="AB101" t="s">
        <v>838</v>
      </c>
      <c r="AC101">
        <v>6</v>
      </c>
      <c r="AD101" t="s">
        <v>866</v>
      </c>
      <c r="AE101" t="s">
        <v>527</v>
      </c>
      <c r="AF101">
        <v>20</v>
      </c>
      <c r="AG101">
        <v>1</v>
      </c>
      <c r="AH101">
        <v>0</v>
      </c>
      <c r="AI101">
        <v>204</v>
      </c>
      <c r="AL101" t="s">
        <v>876</v>
      </c>
      <c r="AM101">
        <v>25480</v>
      </c>
      <c r="AS101">
        <v>9.43</v>
      </c>
    </row>
    <row r="102" spans="1:45">
      <c r="A102" s="1">
        <f>HYPERLINK("https://lsnyc.legalserver.org/matter/dynamic-profile/view/1915721","19-1915721")</f>
        <v>0</v>
      </c>
      <c r="B102" t="s">
        <v>61</v>
      </c>
      <c r="C102" t="s">
        <v>93</v>
      </c>
      <c r="E102" t="s">
        <v>214</v>
      </c>
      <c r="F102" t="s">
        <v>328</v>
      </c>
      <c r="G102" t="s">
        <v>411</v>
      </c>
      <c r="H102" t="s">
        <v>495</v>
      </c>
      <c r="I102" t="s">
        <v>512</v>
      </c>
      <c r="J102">
        <v>10035</v>
      </c>
      <c r="K102" t="s">
        <v>523</v>
      </c>
      <c r="L102" t="s">
        <v>526</v>
      </c>
      <c r="N102" t="s">
        <v>571</v>
      </c>
      <c r="O102" t="s">
        <v>581</v>
      </c>
      <c r="Q102" t="s">
        <v>585</v>
      </c>
      <c r="R102" t="s">
        <v>523</v>
      </c>
      <c r="T102" t="s">
        <v>588</v>
      </c>
      <c r="U102" t="s">
        <v>592</v>
      </c>
      <c r="V102" t="s">
        <v>93</v>
      </c>
      <c r="W102">
        <v>900</v>
      </c>
      <c r="X102" t="s">
        <v>606</v>
      </c>
      <c r="Y102" t="s">
        <v>608</v>
      </c>
      <c r="Z102" t="s">
        <v>714</v>
      </c>
      <c r="AC102">
        <v>60</v>
      </c>
      <c r="AD102" t="s">
        <v>866</v>
      </c>
      <c r="AE102" t="s">
        <v>527</v>
      </c>
      <c r="AF102">
        <v>15</v>
      </c>
      <c r="AG102">
        <v>1</v>
      </c>
      <c r="AH102">
        <v>1</v>
      </c>
      <c r="AI102">
        <v>212.89</v>
      </c>
      <c r="AL102" t="s">
        <v>875</v>
      </c>
      <c r="AM102">
        <v>36000</v>
      </c>
      <c r="AS102">
        <v>0</v>
      </c>
    </row>
    <row r="103" spans="1:45">
      <c r="A103" s="1">
        <f>HYPERLINK("https://lsnyc.legalserver.org/matter/dynamic-profile/view/1893014","19-1893014")</f>
        <v>0</v>
      </c>
      <c r="B103" t="s">
        <v>84</v>
      </c>
      <c r="C103" t="s">
        <v>112</v>
      </c>
      <c r="E103" t="s">
        <v>215</v>
      </c>
      <c r="F103" t="s">
        <v>329</v>
      </c>
      <c r="G103" t="s">
        <v>434</v>
      </c>
      <c r="H103">
        <v>211</v>
      </c>
      <c r="I103" t="s">
        <v>511</v>
      </c>
      <c r="J103">
        <v>10305</v>
      </c>
      <c r="K103" t="s">
        <v>523</v>
      </c>
      <c r="L103" t="s">
        <v>526</v>
      </c>
      <c r="M103" t="s">
        <v>560</v>
      </c>
      <c r="N103" t="s">
        <v>567</v>
      </c>
      <c r="O103" t="s">
        <v>580</v>
      </c>
      <c r="Q103" t="s">
        <v>585</v>
      </c>
      <c r="R103" t="s">
        <v>525</v>
      </c>
      <c r="T103" t="s">
        <v>588</v>
      </c>
      <c r="U103" t="s">
        <v>592</v>
      </c>
      <c r="V103" t="s">
        <v>112</v>
      </c>
      <c r="W103">
        <v>740</v>
      </c>
      <c r="X103" t="s">
        <v>605</v>
      </c>
      <c r="Y103" t="s">
        <v>621</v>
      </c>
      <c r="Z103" t="s">
        <v>715</v>
      </c>
      <c r="AB103" t="s">
        <v>839</v>
      </c>
      <c r="AC103">
        <v>85</v>
      </c>
      <c r="AD103" t="s">
        <v>866</v>
      </c>
      <c r="AE103" t="s">
        <v>873</v>
      </c>
      <c r="AF103">
        <v>9</v>
      </c>
      <c r="AG103">
        <v>1</v>
      </c>
      <c r="AH103">
        <v>0</v>
      </c>
      <c r="AI103">
        <v>220.98</v>
      </c>
      <c r="AL103" t="s">
        <v>875</v>
      </c>
      <c r="AM103">
        <v>27600</v>
      </c>
      <c r="AS103">
        <v>3.95</v>
      </c>
    </row>
    <row r="104" spans="1:45">
      <c r="A104" s="1">
        <f>HYPERLINK("https://lsnyc.legalserver.org/matter/dynamic-profile/view/1916028","19-1916028")</f>
        <v>0</v>
      </c>
      <c r="B104" t="s">
        <v>58</v>
      </c>
      <c r="C104" t="s">
        <v>112</v>
      </c>
      <c r="E104" t="s">
        <v>216</v>
      </c>
      <c r="F104" t="s">
        <v>330</v>
      </c>
      <c r="G104" t="s">
        <v>403</v>
      </c>
      <c r="H104" t="s">
        <v>461</v>
      </c>
      <c r="I104" t="s">
        <v>517</v>
      </c>
      <c r="J104">
        <v>11233</v>
      </c>
      <c r="K104" t="s">
        <v>523</v>
      </c>
      <c r="L104" t="s">
        <v>526</v>
      </c>
      <c r="M104" t="s">
        <v>561</v>
      </c>
      <c r="N104" t="s">
        <v>567</v>
      </c>
      <c r="O104" t="s">
        <v>580</v>
      </c>
      <c r="Q104" t="s">
        <v>585</v>
      </c>
      <c r="R104" t="s">
        <v>525</v>
      </c>
      <c r="T104" t="s">
        <v>588</v>
      </c>
      <c r="V104" t="s">
        <v>112</v>
      </c>
      <c r="W104">
        <v>1328</v>
      </c>
      <c r="X104" t="s">
        <v>607</v>
      </c>
      <c r="Y104" t="s">
        <v>608</v>
      </c>
      <c r="Z104" t="s">
        <v>716</v>
      </c>
      <c r="AA104" t="s">
        <v>527</v>
      </c>
      <c r="AB104" t="s">
        <v>840</v>
      </c>
      <c r="AC104">
        <v>6</v>
      </c>
      <c r="AD104" t="s">
        <v>866</v>
      </c>
      <c r="AE104" t="s">
        <v>527</v>
      </c>
      <c r="AF104">
        <v>5</v>
      </c>
      <c r="AG104">
        <v>1</v>
      </c>
      <c r="AH104">
        <v>0</v>
      </c>
      <c r="AI104">
        <v>227.73</v>
      </c>
      <c r="AL104" t="s">
        <v>875</v>
      </c>
      <c r="AM104">
        <v>28444</v>
      </c>
      <c r="AN104" t="s">
        <v>882</v>
      </c>
      <c r="AS104">
        <v>1.5</v>
      </c>
    </row>
    <row r="105" spans="1:45">
      <c r="A105" s="1">
        <f>HYPERLINK("https://lsnyc.legalserver.org/matter/dynamic-profile/view/1915715","19-1915715")</f>
        <v>0</v>
      </c>
      <c r="B105" t="s">
        <v>61</v>
      </c>
      <c r="C105" t="s">
        <v>93</v>
      </c>
      <c r="E105" t="s">
        <v>217</v>
      </c>
      <c r="F105" t="s">
        <v>331</v>
      </c>
      <c r="G105" t="s">
        <v>411</v>
      </c>
      <c r="H105" t="s">
        <v>488</v>
      </c>
      <c r="I105" t="s">
        <v>512</v>
      </c>
      <c r="J105">
        <v>10035</v>
      </c>
      <c r="K105" t="s">
        <v>523</v>
      </c>
      <c r="L105" t="s">
        <v>526</v>
      </c>
      <c r="N105" t="s">
        <v>571</v>
      </c>
      <c r="O105" t="s">
        <v>581</v>
      </c>
      <c r="Q105" t="s">
        <v>585</v>
      </c>
      <c r="R105" t="s">
        <v>523</v>
      </c>
      <c r="T105" t="s">
        <v>588</v>
      </c>
      <c r="U105" t="s">
        <v>592</v>
      </c>
      <c r="V105" t="s">
        <v>93</v>
      </c>
      <c r="W105">
        <v>1116</v>
      </c>
      <c r="X105" t="s">
        <v>606</v>
      </c>
      <c r="Y105" t="s">
        <v>608</v>
      </c>
      <c r="Z105" t="s">
        <v>717</v>
      </c>
      <c r="AC105">
        <v>60</v>
      </c>
      <c r="AD105" t="s">
        <v>866</v>
      </c>
      <c r="AE105" t="s">
        <v>527</v>
      </c>
      <c r="AF105">
        <v>18</v>
      </c>
      <c r="AG105">
        <v>2</v>
      </c>
      <c r="AH105">
        <v>2</v>
      </c>
      <c r="AI105">
        <v>233.01</v>
      </c>
      <c r="AL105" t="s">
        <v>875</v>
      </c>
      <c r="AM105">
        <v>60000</v>
      </c>
      <c r="AS105">
        <v>0</v>
      </c>
    </row>
    <row r="106" spans="1:45">
      <c r="A106" s="1">
        <f>HYPERLINK("https://lsnyc.legalserver.org/matter/dynamic-profile/view/1912664","19-1912664")</f>
        <v>0</v>
      </c>
      <c r="B106" t="s">
        <v>85</v>
      </c>
      <c r="C106" t="s">
        <v>123</v>
      </c>
      <c r="E106" t="s">
        <v>218</v>
      </c>
      <c r="F106" t="s">
        <v>332</v>
      </c>
      <c r="G106" t="s">
        <v>435</v>
      </c>
      <c r="H106" t="s">
        <v>496</v>
      </c>
      <c r="I106" t="s">
        <v>522</v>
      </c>
      <c r="J106">
        <v>11368</v>
      </c>
      <c r="K106" t="s">
        <v>525</v>
      </c>
      <c r="L106" t="s">
        <v>526</v>
      </c>
      <c r="M106" t="s">
        <v>562</v>
      </c>
      <c r="N106" t="s">
        <v>567</v>
      </c>
      <c r="O106" t="s">
        <v>580</v>
      </c>
      <c r="Q106" t="s">
        <v>585</v>
      </c>
      <c r="R106" t="s">
        <v>525</v>
      </c>
      <c r="T106" t="s">
        <v>588</v>
      </c>
      <c r="U106" t="s">
        <v>592</v>
      </c>
      <c r="V106" t="s">
        <v>95</v>
      </c>
      <c r="W106">
        <v>1694.28</v>
      </c>
      <c r="X106" t="s">
        <v>604</v>
      </c>
      <c r="Y106" t="s">
        <v>614</v>
      </c>
      <c r="Z106" t="s">
        <v>718</v>
      </c>
      <c r="AA106" t="s">
        <v>746</v>
      </c>
      <c r="AB106" t="s">
        <v>841</v>
      </c>
      <c r="AC106">
        <v>237</v>
      </c>
      <c r="AD106" t="s">
        <v>866</v>
      </c>
      <c r="AE106" t="s">
        <v>527</v>
      </c>
      <c r="AF106">
        <v>19</v>
      </c>
      <c r="AG106">
        <v>3</v>
      </c>
      <c r="AH106">
        <v>0</v>
      </c>
      <c r="AI106">
        <v>234.41</v>
      </c>
      <c r="AJ106" t="s">
        <v>104</v>
      </c>
      <c r="AK106" t="s">
        <v>874</v>
      </c>
      <c r="AL106" t="s">
        <v>875</v>
      </c>
      <c r="AM106">
        <v>50000</v>
      </c>
      <c r="AS106">
        <v>5.8</v>
      </c>
    </row>
    <row r="107" spans="1:45">
      <c r="A107" s="1">
        <f>HYPERLINK("https://lsnyc.legalserver.org/matter/dynamic-profile/view/1916030","19-1916030")</f>
        <v>0</v>
      </c>
      <c r="B107" t="s">
        <v>58</v>
      </c>
      <c r="C107" t="s">
        <v>112</v>
      </c>
      <c r="E107" t="s">
        <v>219</v>
      </c>
      <c r="F107" t="s">
        <v>333</v>
      </c>
      <c r="G107" t="s">
        <v>403</v>
      </c>
      <c r="H107" t="s">
        <v>497</v>
      </c>
      <c r="I107" t="s">
        <v>517</v>
      </c>
      <c r="J107">
        <v>11233</v>
      </c>
      <c r="K107" t="s">
        <v>523</v>
      </c>
      <c r="L107" t="s">
        <v>527</v>
      </c>
      <c r="M107" t="s">
        <v>563</v>
      </c>
      <c r="N107" t="s">
        <v>567</v>
      </c>
      <c r="O107" t="s">
        <v>580</v>
      </c>
      <c r="Q107" t="s">
        <v>585</v>
      </c>
      <c r="R107" t="s">
        <v>525</v>
      </c>
      <c r="T107" t="s">
        <v>588</v>
      </c>
      <c r="V107" t="s">
        <v>112</v>
      </c>
      <c r="W107">
        <v>594.33</v>
      </c>
      <c r="X107" t="s">
        <v>607</v>
      </c>
      <c r="Y107" t="s">
        <v>608</v>
      </c>
      <c r="Z107" t="s">
        <v>719</v>
      </c>
      <c r="AA107" t="s">
        <v>527</v>
      </c>
      <c r="AB107" t="s">
        <v>842</v>
      </c>
      <c r="AC107">
        <v>6</v>
      </c>
      <c r="AD107" t="s">
        <v>866</v>
      </c>
      <c r="AE107" t="s">
        <v>527</v>
      </c>
      <c r="AF107">
        <v>42</v>
      </c>
      <c r="AG107">
        <v>2</v>
      </c>
      <c r="AH107">
        <v>1</v>
      </c>
      <c r="AI107">
        <v>235.59</v>
      </c>
      <c r="AL107" t="s">
        <v>875</v>
      </c>
      <c r="AM107">
        <v>50252.28</v>
      </c>
      <c r="AN107" t="s">
        <v>883</v>
      </c>
      <c r="AS107">
        <v>1.5</v>
      </c>
    </row>
    <row r="108" spans="1:45">
      <c r="A108" s="1">
        <f>HYPERLINK("https://lsnyc.legalserver.org/matter/dynamic-profile/view/1916444","19-1916444")</f>
        <v>0</v>
      </c>
      <c r="B108" t="s">
        <v>55</v>
      </c>
      <c r="C108" t="s">
        <v>95</v>
      </c>
      <c r="E108" t="s">
        <v>220</v>
      </c>
      <c r="F108" t="s">
        <v>334</v>
      </c>
      <c r="G108" t="s">
        <v>408</v>
      </c>
      <c r="H108" t="s">
        <v>482</v>
      </c>
      <c r="I108" t="s">
        <v>517</v>
      </c>
      <c r="J108">
        <v>11220</v>
      </c>
      <c r="K108" t="s">
        <v>523</v>
      </c>
      <c r="L108" t="s">
        <v>526</v>
      </c>
      <c r="N108" t="s">
        <v>569</v>
      </c>
      <c r="O108" t="s">
        <v>580</v>
      </c>
      <c r="Q108" t="s">
        <v>585</v>
      </c>
      <c r="R108" t="s">
        <v>523</v>
      </c>
      <c r="T108" t="s">
        <v>588</v>
      </c>
      <c r="V108" t="s">
        <v>104</v>
      </c>
      <c r="W108">
        <v>745</v>
      </c>
      <c r="X108" t="s">
        <v>607</v>
      </c>
      <c r="Z108" t="s">
        <v>720</v>
      </c>
      <c r="AB108" t="s">
        <v>843</v>
      </c>
      <c r="AC108">
        <v>0</v>
      </c>
      <c r="AD108" t="s">
        <v>866</v>
      </c>
      <c r="AF108">
        <v>40</v>
      </c>
      <c r="AG108">
        <v>3</v>
      </c>
      <c r="AH108">
        <v>3</v>
      </c>
      <c r="AI108">
        <v>236.37</v>
      </c>
      <c r="AL108" t="s">
        <v>875</v>
      </c>
      <c r="AM108">
        <v>81760</v>
      </c>
      <c r="AS108">
        <v>0</v>
      </c>
    </row>
    <row r="109" spans="1:45">
      <c r="A109" s="1">
        <f>HYPERLINK("https://lsnyc.legalserver.org/matter/dynamic-profile/view/1916445","19-1916445")</f>
        <v>0</v>
      </c>
      <c r="B109" t="s">
        <v>55</v>
      </c>
      <c r="C109" t="s">
        <v>111</v>
      </c>
      <c r="E109" t="s">
        <v>221</v>
      </c>
      <c r="F109" t="s">
        <v>335</v>
      </c>
      <c r="G109" t="s">
        <v>408</v>
      </c>
      <c r="H109" t="s">
        <v>498</v>
      </c>
      <c r="I109" t="s">
        <v>517</v>
      </c>
      <c r="J109">
        <v>11220</v>
      </c>
      <c r="K109" t="s">
        <v>523</v>
      </c>
      <c r="L109" t="s">
        <v>526</v>
      </c>
      <c r="N109" t="s">
        <v>569</v>
      </c>
      <c r="O109" t="s">
        <v>580</v>
      </c>
      <c r="Q109" t="s">
        <v>585</v>
      </c>
      <c r="R109" t="s">
        <v>523</v>
      </c>
      <c r="T109" t="s">
        <v>588</v>
      </c>
      <c r="V109" t="s">
        <v>104</v>
      </c>
      <c r="W109">
        <v>1167.7</v>
      </c>
      <c r="X109" t="s">
        <v>607</v>
      </c>
      <c r="Z109" t="s">
        <v>721</v>
      </c>
      <c r="AC109">
        <v>0</v>
      </c>
      <c r="AD109" t="s">
        <v>866</v>
      </c>
      <c r="AF109">
        <v>27</v>
      </c>
      <c r="AG109">
        <v>1</v>
      </c>
      <c r="AH109">
        <v>0</v>
      </c>
      <c r="AI109">
        <v>240.19</v>
      </c>
      <c r="AL109" t="s">
        <v>876</v>
      </c>
      <c r="AM109">
        <v>30000</v>
      </c>
      <c r="AS109">
        <v>0</v>
      </c>
    </row>
    <row r="110" spans="1:45">
      <c r="A110" s="1">
        <f>HYPERLINK("https://lsnyc.legalserver.org/matter/dynamic-profile/view/1916799","19-1916799")</f>
        <v>0</v>
      </c>
      <c r="B110" t="s">
        <v>55</v>
      </c>
      <c r="C110" t="s">
        <v>102</v>
      </c>
      <c r="E110" t="s">
        <v>222</v>
      </c>
      <c r="F110" t="s">
        <v>336</v>
      </c>
      <c r="G110" t="s">
        <v>408</v>
      </c>
      <c r="H110" t="s">
        <v>463</v>
      </c>
      <c r="I110" t="s">
        <v>517</v>
      </c>
      <c r="J110">
        <v>11220</v>
      </c>
      <c r="K110" t="s">
        <v>523</v>
      </c>
      <c r="L110" t="s">
        <v>526</v>
      </c>
      <c r="N110" t="s">
        <v>569</v>
      </c>
      <c r="O110" t="s">
        <v>580</v>
      </c>
      <c r="Q110" t="s">
        <v>585</v>
      </c>
      <c r="R110" t="s">
        <v>523</v>
      </c>
      <c r="T110" t="s">
        <v>588</v>
      </c>
      <c r="V110" t="s">
        <v>104</v>
      </c>
      <c r="W110">
        <v>879.46</v>
      </c>
      <c r="X110" t="s">
        <v>607</v>
      </c>
      <c r="Z110" t="s">
        <v>722</v>
      </c>
      <c r="AB110" t="s">
        <v>844</v>
      </c>
      <c r="AC110">
        <v>0</v>
      </c>
      <c r="AD110" t="s">
        <v>866</v>
      </c>
      <c r="AF110">
        <v>43</v>
      </c>
      <c r="AG110">
        <v>1</v>
      </c>
      <c r="AH110">
        <v>0</v>
      </c>
      <c r="AI110">
        <v>240.19</v>
      </c>
      <c r="AL110" t="s">
        <v>875</v>
      </c>
      <c r="AM110">
        <v>30000</v>
      </c>
      <c r="AS110">
        <v>0</v>
      </c>
    </row>
    <row r="111" spans="1:45">
      <c r="A111" s="1">
        <f>HYPERLINK("https://lsnyc.legalserver.org/matter/dynamic-profile/view/1907856","19-1907856")</f>
        <v>0</v>
      </c>
      <c r="B111" t="s">
        <v>52</v>
      </c>
      <c r="C111" t="s">
        <v>119</v>
      </c>
      <c r="E111" t="s">
        <v>223</v>
      </c>
      <c r="F111" t="s">
        <v>337</v>
      </c>
      <c r="G111" t="s">
        <v>405</v>
      </c>
      <c r="H111" t="s">
        <v>499</v>
      </c>
      <c r="I111" t="s">
        <v>516</v>
      </c>
      <c r="J111">
        <v>11377</v>
      </c>
      <c r="K111" t="s">
        <v>523</v>
      </c>
      <c r="L111" t="s">
        <v>526</v>
      </c>
      <c r="M111" t="s">
        <v>550</v>
      </c>
      <c r="N111" t="s">
        <v>571</v>
      </c>
      <c r="O111" t="s">
        <v>581</v>
      </c>
      <c r="Q111" t="s">
        <v>585</v>
      </c>
      <c r="R111" t="s">
        <v>523</v>
      </c>
      <c r="T111" t="s">
        <v>588</v>
      </c>
      <c r="V111" t="s">
        <v>600</v>
      </c>
      <c r="W111">
        <v>1291</v>
      </c>
      <c r="X111" t="s">
        <v>604</v>
      </c>
      <c r="Y111" t="s">
        <v>611</v>
      </c>
      <c r="Z111" t="s">
        <v>723</v>
      </c>
      <c r="AB111" t="s">
        <v>845</v>
      </c>
      <c r="AC111">
        <v>66</v>
      </c>
      <c r="AD111" t="s">
        <v>866</v>
      </c>
      <c r="AE111" t="s">
        <v>527</v>
      </c>
      <c r="AF111">
        <v>66</v>
      </c>
      <c r="AG111">
        <v>2</v>
      </c>
      <c r="AH111">
        <v>1</v>
      </c>
      <c r="AI111">
        <v>257.85</v>
      </c>
      <c r="AL111" t="s">
        <v>875</v>
      </c>
      <c r="AM111">
        <v>55000</v>
      </c>
      <c r="AS111">
        <v>0.4</v>
      </c>
    </row>
    <row r="112" spans="1:45">
      <c r="A112" s="1">
        <f>HYPERLINK("https://lsnyc.legalserver.org/matter/dynamic-profile/view/1916749","19-1916749")</f>
        <v>0</v>
      </c>
      <c r="B112" t="s">
        <v>51</v>
      </c>
      <c r="C112" t="s">
        <v>102</v>
      </c>
      <c r="E112" t="s">
        <v>224</v>
      </c>
      <c r="F112" t="s">
        <v>338</v>
      </c>
      <c r="G112" t="s">
        <v>436</v>
      </c>
      <c r="H112">
        <v>409</v>
      </c>
      <c r="I112" t="s">
        <v>512</v>
      </c>
      <c r="J112">
        <v>10029</v>
      </c>
      <c r="K112" t="s">
        <v>523</v>
      </c>
      <c r="L112" t="s">
        <v>526</v>
      </c>
      <c r="N112" t="s">
        <v>568</v>
      </c>
      <c r="O112" t="s">
        <v>579</v>
      </c>
      <c r="Q112" t="s">
        <v>585</v>
      </c>
      <c r="R112" t="s">
        <v>523</v>
      </c>
      <c r="T112" t="s">
        <v>588</v>
      </c>
      <c r="U112" t="s">
        <v>592</v>
      </c>
      <c r="V112" t="s">
        <v>102</v>
      </c>
      <c r="W112">
        <v>1075</v>
      </c>
      <c r="X112" t="s">
        <v>606</v>
      </c>
      <c r="Y112" t="s">
        <v>614</v>
      </c>
      <c r="Z112" t="s">
        <v>724</v>
      </c>
      <c r="AB112" t="s">
        <v>846</v>
      </c>
      <c r="AC112">
        <v>135</v>
      </c>
      <c r="AD112" t="s">
        <v>866</v>
      </c>
      <c r="AE112" t="s">
        <v>869</v>
      </c>
      <c r="AF112">
        <v>10</v>
      </c>
      <c r="AG112">
        <v>2</v>
      </c>
      <c r="AH112">
        <v>0</v>
      </c>
      <c r="AI112">
        <v>257.91</v>
      </c>
      <c r="AL112" t="s">
        <v>880</v>
      </c>
      <c r="AM112">
        <v>43613</v>
      </c>
      <c r="AS112">
        <v>0</v>
      </c>
    </row>
    <row r="113" spans="1:45">
      <c r="A113" s="1">
        <f>HYPERLINK("https://lsnyc.legalserver.org/matter/dynamic-profile/view/1916214","19-1916214")</f>
        <v>0</v>
      </c>
      <c r="B113" t="s">
        <v>80</v>
      </c>
      <c r="C113" t="s">
        <v>104</v>
      </c>
      <c r="E113" t="s">
        <v>225</v>
      </c>
      <c r="F113" t="s">
        <v>339</v>
      </c>
      <c r="G113" t="s">
        <v>437</v>
      </c>
      <c r="H113" t="s">
        <v>500</v>
      </c>
      <c r="I113" t="s">
        <v>512</v>
      </c>
      <c r="J113">
        <v>10128</v>
      </c>
      <c r="K113" t="s">
        <v>523</v>
      </c>
      <c r="L113" t="s">
        <v>526</v>
      </c>
      <c r="O113" t="s">
        <v>578</v>
      </c>
      <c r="Q113" t="s">
        <v>585</v>
      </c>
      <c r="R113" t="s">
        <v>525</v>
      </c>
      <c r="T113" t="s">
        <v>588</v>
      </c>
      <c r="V113" t="s">
        <v>104</v>
      </c>
      <c r="W113">
        <v>14</v>
      </c>
      <c r="X113" t="s">
        <v>606</v>
      </c>
      <c r="Y113" t="s">
        <v>614</v>
      </c>
      <c r="Z113" t="s">
        <v>725</v>
      </c>
      <c r="AB113" t="s">
        <v>847</v>
      </c>
      <c r="AC113">
        <v>143</v>
      </c>
      <c r="AD113" t="s">
        <v>866</v>
      </c>
      <c r="AE113" t="s">
        <v>527</v>
      </c>
      <c r="AF113">
        <v>40</v>
      </c>
      <c r="AG113">
        <v>2</v>
      </c>
      <c r="AH113">
        <v>0</v>
      </c>
      <c r="AI113">
        <v>287.4</v>
      </c>
      <c r="AL113" t="s">
        <v>875</v>
      </c>
      <c r="AM113">
        <v>48600</v>
      </c>
      <c r="AS113">
        <v>0</v>
      </c>
    </row>
    <row r="114" spans="1:45">
      <c r="A114" s="1">
        <f>HYPERLINK("https://lsnyc.legalserver.org/matter/dynamic-profile/view/1915774","19-1915774")</f>
        <v>0</v>
      </c>
      <c r="B114" t="s">
        <v>51</v>
      </c>
      <c r="C114" t="s">
        <v>93</v>
      </c>
      <c r="E114" t="s">
        <v>226</v>
      </c>
      <c r="F114" t="s">
        <v>340</v>
      </c>
      <c r="G114" t="s">
        <v>412</v>
      </c>
      <c r="H114" t="s">
        <v>501</v>
      </c>
      <c r="I114" t="s">
        <v>512</v>
      </c>
      <c r="J114">
        <v>10035</v>
      </c>
      <c r="K114" t="s">
        <v>523</v>
      </c>
      <c r="L114" t="s">
        <v>526</v>
      </c>
      <c r="N114" t="s">
        <v>538</v>
      </c>
      <c r="O114" t="s">
        <v>579</v>
      </c>
      <c r="Q114" t="s">
        <v>585</v>
      </c>
      <c r="R114" t="s">
        <v>523</v>
      </c>
      <c r="T114" t="s">
        <v>588</v>
      </c>
      <c r="U114" t="s">
        <v>592</v>
      </c>
      <c r="V114" t="s">
        <v>93</v>
      </c>
      <c r="W114">
        <v>2150</v>
      </c>
      <c r="X114" t="s">
        <v>606</v>
      </c>
      <c r="Y114" t="s">
        <v>614</v>
      </c>
      <c r="Z114" t="s">
        <v>726</v>
      </c>
      <c r="AB114" t="s">
        <v>848</v>
      </c>
      <c r="AC114">
        <v>35</v>
      </c>
      <c r="AD114" t="s">
        <v>866</v>
      </c>
      <c r="AE114" t="s">
        <v>527</v>
      </c>
      <c r="AF114">
        <v>2</v>
      </c>
      <c r="AG114">
        <v>2</v>
      </c>
      <c r="AH114">
        <v>0</v>
      </c>
      <c r="AI114">
        <v>296.63</v>
      </c>
      <c r="AL114" t="s">
        <v>875</v>
      </c>
      <c r="AM114">
        <v>50160</v>
      </c>
      <c r="AS114">
        <v>3.5</v>
      </c>
    </row>
    <row r="115" spans="1:45">
      <c r="A115" s="1">
        <f>HYPERLINK("https://lsnyc.legalserver.org/matter/dynamic-profile/view/1916780","19-1916780")</f>
        <v>0</v>
      </c>
      <c r="B115" t="s">
        <v>51</v>
      </c>
      <c r="C115" t="s">
        <v>102</v>
      </c>
      <c r="E115" t="s">
        <v>226</v>
      </c>
      <c r="F115" t="s">
        <v>340</v>
      </c>
      <c r="G115" t="s">
        <v>412</v>
      </c>
      <c r="H115" t="s">
        <v>501</v>
      </c>
      <c r="I115" t="s">
        <v>512</v>
      </c>
      <c r="J115">
        <v>10035</v>
      </c>
      <c r="K115" t="s">
        <v>523</v>
      </c>
      <c r="L115" t="s">
        <v>526</v>
      </c>
      <c r="N115" t="s">
        <v>538</v>
      </c>
      <c r="O115" t="s">
        <v>579</v>
      </c>
      <c r="Q115" t="s">
        <v>585</v>
      </c>
      <c r="R115" t="s">
        <v>523</v>
      </c>
      <c r="T115" t="s">
        <v>588</v>
      </c>
      <c r="U115" t="s">
        <v>592</v>
      </c>
      <c r="V115" t="s">
        <v>102</v>
      </c>
      <c r="W115">
        <v>2150</v>
      </c>
      <c r="X115" t="s">
        <v>606</v>
      </c>
      <c r="Y115" t="s">
        <v>614</v>
      </c>
      <c r="Z115" t="s">
        <v>726</v>
      </c>
      <c r="AB115" t="s">
        <v>848</v>
      </c>
      <c r="AC115">
        <v>35</v>
      </c>
      <c r="AD115" t="s">
        <v>866</v>
      </c>
      <c r="AE115" t="s">
        <v>527</v>
      </c>
      <c r="AF115">
        <v>2</v>
      </c>
      <c r="AG115">
        <v>2</v>
      </c>
      <c r="AH115">
        <v>0</v>
      </c>
      <c r="AI115">
        <v>296.63</v>
      </c>
      <c r="AL115" t="s">
        <v>875</v>
      </c>
      <c r="AM115">
        <v>50160</v>
      </c>
      <c r="AS115">
        <v>0.1</v>
      </c>
    </row>
    <row r="116" spans="1:45">
      <c r="A116" s="1">
        <f>HYPERLINK("https://lsnyc.legalserver.org/matter/dynamic-profile/view/1908120","19-1908120")</f>
        <v>0</v>
      </c>
      <c r="B116" t="s">
        <v>86</v>
      </c>
      <c r="C116" t="s">
        <v>124</v>
      </c>
      <c r="E116" t="s">
        <v>227</v>
      </c>
      <c r="F116" t="s">
        <v>341</v>
      </c>
      <c r="G116" t="s">
        <v>438</v>
      </c>
      <c r="H116" t="s">
        <v>463</v>
      </c>
      <c r="I116" t="s">
        <v>508</v>
      </c>
      <c r="J116">
        <v>10452</v>
      </c>
      <c r="K116" t="s">
        <v>523</v>
      </c>
      <c r="L116" t="s">
        <v>526</v>
      </c>
      <c r="M116" t="s">
        <v>564</v>
      </c>
      <c r="N116" t="s">
        <v>566</v>
      </c>
      <c r="O116" t="s">
        <v>580</v>
      </c>
      <c r="Q116" t="s">
        <v>585</v>
      </c>
      <c r="R116" t="s">
        <v>525</v>
      </c>
      <c r="T116" t="s">
        <v>588</v>
      </c>
      <c r="V116" t="s">
        <v>597</v>
      </c>
      <c r="W116">
        <v>1182</v>
      </c>
      <c r="X116" t="s">
        <v>603</v>
      </c>
      <c r="Y116" t="s">
        <v>611</v>
      </c>
      <c r="Z116" t="s">
        <v>727</v>
      </c>
      <c r="AB116" t="s">
        <v>849</v>
      </c>
      <c r="AC116">
        <v>129</v>
      </c>
      <c r="AD116" t="s">
        <v>867</v>
      </c>
      <c r="AE116" t="s">
        <v>527</v>
      </c>
      <c r="AF116">
        <v>4</v>
      </c>
      <c r="AG116">
        <v>1</v>
      </c>
      <c r="AH116">
        <v>0</v>
      </c>
      <c r="AI116">
        <v>312.25</v>
      </c>
      <c r="AL116" t="s">
        <v>875</v>
      </c>
      <c r="AM116">
        <v>39000</v>
      </c>
      <c r="AS116">
        <v>14.4</v>
      </c>
    </row>
    <row r="117" spans="1:45">
      <c r="A117" s="1">
        <f>HYPERLINK("https://lsnyc.legalserver.org/matter/dynamic-profile/view/1914803","19-1914803")</f>
        <v>0</v>
      </c>
      <c r="B117" t="s">
        <v>87</v>
      </c>
      <c r="C117" t="s">
        <v>120</v>
      </c>
      <c r="E117" t="s">
        <v>228</v>
      </c>
      <c r="F117" t="s">
        <v>342</v>
      </c>
      <c r="G117" t="s">
        <v>439</v>
      </c>
      <c r="H117" t="s">
        <v>502</v>
      </c>
      <c r="I117" t="s">
        <v>508</v>
      </c>
      <c r="J117">
        <v>10452</v>
      </c>
      <c r="K117" t="s">
        <v>523</v>
      </c>
      <c r="L117" t="s">
        <v>526</v>
      </c>
      <c r="M117" t="s">
        <v>565</v>
      </c>
      <c r="N117" t="s">
        <v>567</v>
      </c>
      <c r="O117" t="s">
        <v>580</v>
      </c>
      <c r="Q117" t="s">
        <v>585</v>
      </c>
      <c r="R117" t="s">
        <v>525</v>
      </c>
      <c r="T117" t="s">
        <v>588</v>
      </c>
      <c r="U117" t="s">
        <v>592</v>
      </c>
      <c r="V117" t="s">
        <v>602</v>
      </c>
      <c r="W117">
        <v>849</v>
      </c>
      <c r="X117" t="s">
        <v>603</v>
      </c>
      <c r="Y117" t="s">
        <v>608</v>
      </c>
      <c r="Z117" t="s">
        <v>728</v>
      </c>
      <c r="AB117" t="s">
        <v>850</v>
      </c>
      <c r="AC117">
        <v>60</v>
      </c>
      <c r="AD117" t="s">
        <v>866</v>
      </c>
      <c r="AF117">
        <v>28</v>
      </c>
      <c r="AG117">
        <v>1</v>
      </c>
      <c r="AH117">
        <v>0</v>
      </c>
      <c r="AI117">
        <v>326.41</v>
      </c>
      <c r="AL117" t="s">
        <v>875</v>
      </c>
      <c r="AM117">
        <v>40768</v>
      </c>
      <c r="AS117">
        <v>7</v>
      </c>
    </row>
    <row r="118" spans="1:45">
      <c r="A118" s="1">
        <f>HYPERLINK("https://lsnyc.legalserver.org/matter/dynamic-profile/view/1916523","19-1916523")</f>
        <v>0</v>
      </c>
      <c r="B118" t="s">
        <v>55</v>
      </c>
      <c r="C118" t="s">
        <v>111</v>
      </c>
      <c r="E118" t="s">
        <v>229</v>
      </c>
      <c r="F118" t="s">
        <v>277</v>
      </c>
      <c r="G118" t="s">
        <v>408</v>
      </c>
      <c r="H118" t="s">
        <v>489</v>
      </c>
      <c r="I118" t="s">
        <v>517</v>
      </c>
      <c r="J118">
        <v>11220</v>
      </c>
      <c r="K118" t="s">
        <v>523</v>
      </c>
      <c r="L118" t="s">
        <v>526</v>
      </c>
      <c r="N118" t="s">
        <v>569</v>
      </c>
      <c r="O118" t="s">
        <v>580</v>
      </c>
      <c r="Q118" t="s">
        <v>585</v>
      </c>
      <c r="R118" t="s">
        <v>523</v>
      </c>
      <c r="T118" t="s">
        <v>588</v>
      </c>
      <c r="V118" t="s">
        <v>104</v>
      </c>
      <c r="W118">
        <v>881.53</v>
      </c>
      <c r="X118" t="s">
        <v>607</v>
      </c>
      <c r="Z118" t="s">
        <v>729</v>
      </c>
      <c r="AB118" t="s">
        <v>851</v>
      </c>
      <c r="AC118">
        <v>0</v>
      </c>
      <c r="AF118">
        <v>51</v>
      </c>
      <c r="AG118">
        <v>1</v>
      </c>
      <c r="AH118">
        <v>0</v>
      </c>
      <c r="AI118">
        <v>333.07</v>
      </c>
      <c r="AL118" t="s">
        <v>875</v>
      </c>
      <c r="AM118">
        <v>41600</v>
      </c>
      <c r="AS118">
        <v>0</v>
      </c>
    </row>
    <row r="119" spans="1:45">
      <c r="A119" s="1">
        <f>HYPERLINK("https://lsnyc.legalserver.org/matter/dynamic-profile/view/1916500","19-1916500")</f>
        <v>0</v>
      </c>
      <c r="B119" t="s">
        <v>55</v>
      </c>
      <c r="C119" t="s">
        <v>111</v>
      </c>
      <c r="E119" t="s">
        <v>230</v>
      </c>
      <c r="F119" t="s">
        <v>343</v>
      </c>
      <c r="G119" t="s">
        <v>408</v>
      </c>
      <c r="H119" t="s">
        <v>503</v>
      </c>
      <c r="I119" t="s">
        <v>517</v>
      </c>
      <c r="J119">
        <v>11220</v>
      </c>
      <c r="K119" t="s">
        <v>523</v>
      </c>
      <c r="L119" t="s">
        <v>526</v>
      </c>
      <c r="N119" t="s">
        <v>569</v>
      </c>
      <c r="O119" t="s">
        <v>580</v>
      </c>
      <c r="Q119" t="s">
        <v>585</v>
      </c>
      <c r="R119" t="s">
        <v>523</v>
      </c>
      <c r="T119" t="s">
        <v>588</v>
      </c>
      <c r="V119" t="s">
        <v>104</v>
      </c>
      <c r="W119">
        <v>1014.8</v>
      </c>
      <c r="X119" t="s">
        <v>607</v>
      </c>
      <c r="Z119" t="s">
        <v>730</v>
      </c>
      <c r="AC119">
        <v>0</v>
      </c>
      <c r="AD119" t="s">
        <v>866</v>
      </c>
      <c r="AF119">
        <v>34</v>
      </c>
      <c r="AG119">
        <v>3</v>
      </c>
      <c r="AH119">
        <v>0</v>
      </c>
      <c r="AI119">
        <v>365.68</v>
      </c>
      <c r="AM119">
        <v>78000</v>
      </c>
      <c r="AS119">
        <v>0</v>
      </c>
    </row>
    <row r="120" spans="1:45">
      <c r="A120" s="1">
        <f>HYPERLINK("https://lsnyc.legalserver.org/matter/dynamic-profile/view/1908223","19-1908223")</f>
        <v>0</v>
      </c>
      <c r="B120" t="s">
        <v>52</v>
      </c>
      <c r="C120" t="s">
        <v>124</v>
      </c>
      <c r="E120" t="s">
        <v>231</v>
      </c>
      <c r="F120" t="s">
        <v>344</v>
      </c>
      <c r="G120" t="s">
        <v>405</v>
      </c>
      <c r="H120" t="s">
        <v>504</v>
      </c>
      <c r="I120" t="s">
        <v>516</v>
      </c>
      <c r="J120">
        <v>11377</v>
      </c>
      <c r="K120" t="s">
        <v>523</v>
      </c>
      <c r="L120" t="s">
        <v>526</v>
      </c>
      <c r="M120" t="s">
        <v>550</v>
      </c>
      <c r="N120" t="s">
        <v>571</v>
      </c>
      <c r="O120" t="s">
        <v>581</v>
      </c>
      <c r="Q120" t="s">
        <v>585</v>
      </c>
      <c r="R120" t="s">
        <v>523</v>
      </c>
      <c r="T120" t="s">
        <v>588</v>
      </c>
      <c r="V120" t="s">
        <v>600</v>
      </c>
      <c r="W120">
        <v>1277</v>
      </c>
      <c r="X120" t="s">
        <v>604</v>
      </c>
      <c r="Y120" t="s">
        <v>611</v>
      </c>
      <c r="Z120" t="s">
        <v>731</v>
      </c>
      <c r="AB120" t="s">
        <v>852</v>
      </c>
      <c r="AC120">
        <v>66</v>
      </c>
      <c r="AD120" t="s">
        <v>866</v>
      </c>
      <c r="AE120" t="s">
        <v>527</v>
      </c>
      <c r="AF120">
        <v>0</v>
      </c>
      <c r="AG120">
        <v>4</v>
      </c>
      <c r="AH120">
        <v>0</v>
      </c>
      <c r="AI120">
        <v>411.65</v>
      </c>
      <c r="AL120" t="s">
        <v>875</v>
      </c>
      <c r="AM120">
        <v>106000</v>
      </c>
      <c r="AS120">
        <v>0.3</v>
      </c>
    </row>
    <row r="121" spans="1:45">
      <c r="A121" s="1">
        <f>HYPERLINK("https://lsnyc.legalserver.org/matter/dynamic-profile/view/1916892","19-1916892")</f>
        <v>0</v>
      </c>
      <c r="B121" t="s">
        <v>51</v>
      </c>
      <c r="C121" t="s">
        <v>94</v>
      </c>
      <c r="E121" t="s">
        <v>138</v>
      </c>
      <c r="F121" t="s">
        <v>255</v>
      </c>
      <c r="G121" t="s">
        <v>369</v>
      </c>
      <c r="H121" t="s">
        <v>456</v>
      </c>
      <c r="I121" t="s">
        <v>512</v>
      </c>
      <c r="J121">
        <v>10037</v>
      </c>
      <c r="K121" t="s">
        <v>523</v>
      </c>
      <c r="L121" t="s">
        <v>526</v>
      </c>
      <c r="N121" t="s">
        <v>538</v>
      </c>
      <c r="O121" t="s">
        <v>579</v>
      </c>
      <c r="Q121" t="s">
        <v>585</v>
      </c>
      <c r="R121" t="s">
        <v>523</v>
      </c>
      <c r="T121" t="s">
        <v>588</v>
      </c>
      <c r="U121" t="s">
        <v>592</v>
      </c>
      <c r="V121" t="s">
        <v>94</v>
      </c>
      <c r="W121">
        <v>2300</v>
      </c>
      <c r="X121" t="s">
        <v>606</v>
      </c>
      <c r="Y121" t="s">
        <v>608</v>
      </c>
      <c r="Z121" t="s">
        <v>633</v>
      </c>
      <c r="AB121" t="s">
        <v>769</v>
      </c>
      <c r="AC121">
        <v>259</v>
      </c>
      <c r="AD121" t="s">
        <v>866</v>
      </c>
      <c r="AE121" t="s">
        <v>527</v>
      </c>
      <c r="AF121">
        <v>5</v>
      </c>
      <c r="AG121">
        <v>3</v>
      </c>
      <c r="AH121">
        <v>0</v>
      </c>
      <c r="AI121">
        <v>445.38</v>
      </c>
      <c r="AL121" t="s">
        <v>875</v>
      </c>
      <c r="AM121">
        <v>95000</v>
      </c>
      <c r="AS121">
        <v>0</v>
      </c>
    </row>
    <row r="122" spans="1:45">
      <c r="A122" s="1">
        <f>HYPERLINK("https://lsnyc.legalserver.org/matter/dynamic-profile/view/1906678","19-1906678")</f>
        <v>0</v>
      </c>
      <c r="B122" t="s">
        <v>88</v>
      </c>
      <c r="C122" t="s">
        <v>125</v>
      </c>
      <c r="E122" t="s">
        <v>232</v>
      </c>
      <c r="F122" t="s">
        <v>345</v>
      </c>
      <c r="G122" t="s">
        <v>440</v>
      </c>
      <c r="H122" t="s">
        <v>452</v>
      </c>
      <c r="I122" t="s">
        <v>517</v>
      </c>
      <c r="J122">
        <v>11225</v>
      </c>
      <c r="K122" t="s">
        <v>523</v>
      </c>
      <c r="L122" t="s">
        <v>526</v>
      </c>
      <c r="O122" t="s">
        <v>581</v>
      </c>
      <c r="Q122" t="s">
        <v>585</v>
      </c>
      <c r="R122" t="s">
        <v>523</v>
      </c>
      <c r="S122" t="s">
        <v>587</v>
      </c>
      <c r="T122" t="s">
        <v>588</v>
      </c>
      <c r="V122" t="s">
        <v>97</v>
      </c>
      <c r="W122">
        <v>1639.25</v>
      </c>
      <c r="X122" t="s">
        <v>607</v>
      </c>
      <c r="Z122" t="s">
        <v>732</v>
      </c>
      <c r="AB122" t="s">
        <v>853</v>
      </c>
      <c r="AC122">
        <v>0</v>
      </c>
      <c r="AF122">
        <v>7</v>
      </c>
      <c r="AG122">
        <v>2</v>
      </c>
      <c r="AH122">
        <v>0</v>
      </c>
      <c r="AI122">
        <v>473.09</v>
      </c>
      <c r="AL122" t="s">
        <v>875</v>
      </c>
      <c r="AM122">
        <v>80000</v>
      </c>
      <c r="AS122">
        <v>0.1</v>
      </c>
    </row>
    <row r="123" spans="1:45">
      <c r="A123" s="1">
        <f>HYPERLINK("https://lsnyc.legalserver.org/matter/dynamic-profile/view/1908367","19-1908367")</f>
        <v>0</v>
      </c>
      <c r="B123" t="s">
        <v>52</v>
      </c>
      <c r="C123" t="s">
        <v>116</v>
      </c>
      <c r="E123" t="s">
        <v>233</v>
      </c>
      <c r="F123" t="s">
        <v>346</v>
      </c>
      <c r="G123" t="s">
        <v>405</v>
      </c>
      <c r="H123" t="s">
        <v>448</v>
      </c>
      <c r="I123" t="s">
        <v>516</v>
      </c>
      <c r="J123">
        <v>11377</v>
      </c>
      <c r="K123" t="s">
        <v>523</v>
      </c>
      <c r="L123" t="s">
        <v>526</v>
      </c>
      <c r="M123" t="s">
        <v>550</v>
      </c>
      <c r="N123" t="s">
        <v>571</v>
      </c>
      <c r="O123" t="s">
        <v>581</v>
      </c>
      <c r="Q123" t="s">
        <v>585</v>
      </c>
      <c r="R123" t="s">
        <v>523</v>
      </c>
      <c r="T123" t="s">
        <v>588</v>
      </c>
      <c r="V123" t="s">
        <v>600</v>
      </c>
      <c r="W123">
        <v>1854</v>
      </c>
      <c r="X123" t="s">
        <v>604</v>
      </c>
      <c r="Y123" t="s">
        <v>611</v>
      </c>
      <c r="Z123" t="s">
        <v>733</v>
      </c>
      <c r="AB123" t="s">
        <v>854</v>
      </c>
      <c r="AC123">
        <v>66</v>
      </c>
      <c r="AD123" t="s">
        <v>866</v>
      </c>
      <c r="AE123" t="s">
        <v>527</v>
      </c>
      <c r="AF123">
        <v>26</v>
      </c>
      <c r="AG123">
        <v>1</v>
      </c>
      <c r="AH123">
        <v>0</v>
      </c>
      <c r="AI123">
        <v>480.38</v>
      </c>
      <c r="AL123" t="s">
        <v>876</v>
      </c>
      <c r="AM123">
        <v>60000</v>
      </c>
      <c r="AS123">
        <v>0.2</v>
      </c>
    </row>
    <row r="124" spans="1:45">
      <c r="A124" s="1">
        <f>HYPERLINK("https://lsnyc.legalserver.org/matter/dynamic-profile/view/1916915","19-1916915")</f>
        <v>0</v>
      </c>
      <c r="B124" t="s">
        <v>82</v>
      </c>
      <c r="C124" t="s">
        <v>94</v>
      </c>
      <c r="E124" t="s">
        <v>234</v>
      </c>
      <c r="F124" t="s">
        <v>347</v>
      </c>
      <c r="G124" t="s">
        <v>441</v>
      </c>
      <c r="H124" t="s">
        <v>479</v>
      </c>
      <c r="I124" t="s">
        <v>512</v>
      </c>
      <c r="J124">
        <v>10033</v>
      </c>
      <c r="K124" t="s">
        <v>523</v>
      </c>
      <c r="L124" t="s">
        <v>526</v>
      </c>
      <c r="O124" t="s">
        <v>578</v>
      </c>
      <c r="Q124" t="s">
        <v>585</v>
      </c>
      <c r="R124" t="s">
        <v>525</v>
      </c>
      <c r="T124" t="s">
        <v>588</v>
      </c>
      <c r="V124" t="s">
        <v>94</v>
      </c>
      <c r="W124">
        <v>2325</v>
      </c>
      <c r="X124" t="s">
        <v>606</v>
      </c>
      <c r="Y124" t="s">
        <v>614</v>
      </c>
      <c r="Z124" t="s">
        <v>734</v>
      </c>
      <c r="AB124" t="s">
        <v>855</v>
      </c>
      <c r="AC124">
        <v>41</v>
      </c>
      <c r="AD124" t="s">
        <v>866</v>
      </c>
      <c r="AE124" t="s">
        <v>527</v>
      </c>
      <c r="AF124">
        <v>3</v>
      </c>
      <c r="AG124">
        <v>1</v>
      </c>
      <c r="AH124">
        <v>0</v>
      </c>
      <c r="AI124">
        <v>480.38</v>
      </c>
      <c r="AL124" t="s">
        <v>875</v>
      </c>
      <c r="AM124">
        <v>60000</v>
      </c>
      <c r="AS124">
        <v>0</v>
      </c>
    </row>
    <row r="125" spans="1:45">
      <c r="A125" s="1">
        <f>HYPERLINK("https://lsnyc.legalserver.org/matter/dynamic-profile/view/1916208","19-1916208")</f>
        <v>0</v>
      </c>
      <c r="B125" t="s">
        <v>80</v>
      </c>
      <c r="C125" t="s">
        <v>104</v>
      </c>
      <c r="E125" t="s">
        <v>235</v>
      </c>
      <c r="F125" t="s">
        <v>348</v>
      </c>
      <c r="G125" t="s">
        <v>415</v>
      </c>
      <c r="H125" t="s">
        <v>488</v>
      </c>
      <c r="I125" t="s">
        <v>512</v>
      </c>
      <c r="J125">
        <v>10034</v>
      </c>
      <c r="K125" t="s">
        <v>523</v>
      </c>
      <c r="L125" t="s">
        <v>526</v>
      </c>
      <c r="O125" t="s">
        <v>578</v>
      </c>
      <c r="Q125" t="s">
        <v>585</v>
      </c>
      <c r="R125" t="s">
        <v>525</v>
      </c>
      <c r="T125" t="s">
        <v>588</v>
      </c>
      <c r="V125" t="s">
        <v>104</v>
      </c>
      <c r="W125">
        <v>2150</v>
      </c>
      <c r="X125" t="s">
        <v>606</v>
      </c>
      <c r="Y125" t="s">
        <v>614</v>
      </c>
      <c r="Z125" t="s">
        <v>735</v>
      </c>
      <c r="AB125" t="s">
        <v>856</v>
      </c>
      <c r="AC125">
        <v>94</v>
      </c>
      <c r="AD125" t="s">
        <v>865</v>
      </c>
      <c r="AE125" t="s">
        <v>527</v>
      </c>
      <c r="AF125">
        <v>3</v>
      </c>
      <c r="AG125">
        <v>2</v>
      </c>
      <c r="AH125">
        <v>1</v>
      </c>
      <c r="AI125">
        <v>496.95</v>
      </c>
      <c r="AL125" t="s">
        <v>875</v>
      </c>
      <c r="AM125">
        <v>106000</v>
      </c>
      <c r="AS125">
        <v>0</v>
      </c>
    </row>
    <row r="126" spans="1:45">
      <c r="A126" s="1">
        <f>HYPERLINK("https://lsnyc.legalserver.org/matter/dynamic-profile/view/1916664","19-1916664")</f>
        <v>0</v>
      </c>
      <c r="B126" t="s">
        <v>59</v>
      </c>
      <c r="C126" t="s">
        <v>110</v>
      </c>
      <c r="E126" t="s">
        <v>236</v>
      </c>
      <c r="F126" t="s">
        <v>349</v>
      </c>
      <c r="G126" t="s">
        <v>442</v>
      </c>
      <c r="H126" t="s">
        <v>498</v>
      </c>
      <c r="I126" t="s">
        <v>512</v>
      </c>
      <c r="J126">
        <v>10033</v>
      </c>
      <c r="K126" t="s">
        <v>523</v>
      </c>
      <c r="L126" t="s">
        <v>526</v>
      </c>
      <c r="O126" t="s">
        <v>578</v>
      </c>
      <c r="Q126" t="s">
        <v>585</v>
      </c>
      <c r="R126" t="s">
        <v>525</v>
      </c>
      <c r="T126" t="s">
        <v>588</v>
      </c>
      <c r="V126" t="s">
        <v>110</v>
      </c>
      <c r="W126">
        <v>2600</v>
      </c>
      <c r="X126" t="s">
        <v>606</v>
      </c>
      <c r="Y126" t="s">
        <v>613</v>
      </c>
      <c r="Z126" t="s">
        <v>736</v>
      </c>
      <c r="AB126" t="s">
        <v>857</v>
      </c>
      <c r="AC126">
        <v>26</v>
      </c>
      <c r="AD126" t="s">
        <v>866</v>
      </c>
      <c r="AE126" t="s">
        <v>527</v>
      </c>
      <c r="AF126">
        <v>-1</v>
      </c>
      <c r="AG126">
        <v>2</v>
      </c>
      <c r="AH126">
        <v>0</v>
      </c>
      <c r="AI126">
        <v>532.23</v>
      </c>
      <c r="AL126" t="s">
        <v>875</v>
      </c>
      <c r="AM126">
        <v>90000</v>
      </c>
      <c r="AS126">
        <v>1.5</v>
      </c>
    </row>
    <row r="127" spans="1:45">
      <c r="A127" s="1">
        <f>HYPERLINK("https://lsnyc.legalserver.org/matter/dynamic-profile/view/1916338","19-1916338")</f>
        <v>0</v>
      </c>
      <c r="B127" t="s">
        <v>51</v>
      </c>
      <c r="C127" t="s">
        <v>95</v>
      </c>
      <c r="E127" t="s">
        <v>237</v>
      </c>
      <c r="F127" t="s">
        <v>350</v>
      </c>
      <c r="G127" t="s">
        <v>443</v>
      </c>
      <c r="H127" t="s">
        <v>477</v>
      </c>
      <c r="I127" t="s">
        <v>512</v>
      </c>
      <c r="J127">
        <v>10035</v>
      </c>
      <c r="K127" t="s">
        <v>523</v>
      </c>
      <c r="L127" t="s">
        <v>526</v>
      </c>
      <c r="N127" t="s">
        <v>538</v>
      </c>
      <c r="O127" t="s">
        <v>579</v>
      </c>
      <c r="Q127" t="s">
        <v>585</v>
      </c>
      <c r="R127" t="s">
        <v>523</v>
      </c>
      <c r="T127" t="s">
        <v>588</v>
      </c>
      <c r="U127" t="s">
        <v>592</v>
      </c>
      <c r="V127" t="s">
        <v>95</v>
      </c>
      <c r="W127">
        <v>1900</v>
      </c>
      <c r="X127" t="s">
        <v>606</v>
      </c>
      <c r="Y127" t="s">
        <v>608</v>
      </c>
      <c r="Z127" t="s">
        <v>737</v>
      </c>
      <c r="AB127" t="s">
        <v>858</v>
      </c>
      <c r="AC127">
        <v>35</v>
      </c>
      <c r="AD127" t="s">
        <v>866</v>
      </c>
      <c r="AE127" t="s">
        <v>615</v>
      </c>
      <c r="AF127">
        <v>2</v>
      </c>
      <c r="AG127">
        <v>2</v>
      </c>
      <c r="AH127">
        <v>0</v>
      </c>
      <c r="AI127">
        <v>591.37</v>
      </c>
      <c r="AL127" t="s">
        <v>875</v>
      </c>
      <c r="AM127">
        <v>100000</v>
      </c>
      <c r="AS127">
        <v>0</v>
      </c>
    </row>
    <row r="128" spans="1:45">
      <c r="A128" s="1">
        <f>HYPERLINK("https://lsnyc.legalserver.org/matter/dynamic-profile/view/1916406","19-1916406")</f>
        <v>0</v>
      </c>
      <c r="B128" t="s">
        <v>55</v>
      </c>
      <c r="C128" t="s">
        <v>95</v>
      </c>
      <c r="E128" t="s">
        <v>238</v>
      </c>
      <c r="F128" t="s">
        <v>351</v>
      </c>
      <c r="G128" t="s">
        <v>408</v>
      </c>
      <c r="H128" t="s">
        <v>470</v>
      </c>
      <c r="I128" t="s">
        <v>517</v>
      </c>
      <c r="J128">
        <v>11220</v>
      </c>
      <c r="K128" t="s">
        <v>523</v>
      </c>
      <c r="L128" t="s">
        <v>526</v>
      </c>
      <c r="N128" t="s">
        <v>569</v>
      </c>
      <c r="O128" t="s">
        <v>580</v>
      </c>
      <c r="Q128" t="s">
        <v>585</v>
      </c>
      <c r="R128" t="s">
        <v>523</v>
      </c>
      <c r="T128" t="s">
        <v>588</v>
      </c>
      <c r="V128" t="s">
        <v>104</v>
      </c>
      <c r="W128">
        <v>1432.55</v>
      </c>
      <c r="X128" t="s">
        <v>607</v>
      </c>
      <c r="Z128" t="s">
        <v>738</v>
      </c>
      <c r="AB128" t="s">
        <v>859</v>
      </c>
      <c r="AC128">
        <v>0</v>
      </c>
      <c r="AD128" t="s">
        <v>866</v>
      </c>
      <c r="AF128">
        <v>40</v>
      </c>
      <c r="AG128">
        <v>3</v>
      </c>
      <c r="AH128">
        <v>0</v>
      </c>
      <c r="AI128">
        <v>625.9299999999999</v>
      </c>
      <c r="AL128" t="s">
        <v>875</v>
      </c>
      <c r="AM128">
        <v>133510</v>
      </c>
      <c r="AS128">
        <v>0.5</v>
      </c>
    </row>
    <row r="129" spans="1:45">
      <c r="A129" s="1">
        <f>HYPERLINK("https://lsnyc.legalserver.org/matter/dynamic-profile/view/1916800","19-1916800")</f>
        <v>0</v>
      </c>
      <c r="B129" t="s">
        <v>51</v>
      </c>
      <c r="C129" t="s">
        <v>102</v>
      </c>
      <c r="E129" t="s">
        <v>239</v>
      </c>
      <c r="F129" t="s">
        <v>352</v>
      </c>
      <c r="G129" t="s">
        <v>412</v>
      </c>
      <c r="H129" t="s">
        <v>505</v>
      </c>
      <c r="I129" t="s">
        <v>512</v>
      </c>
      <c r="J129">
        <v>10035</v>
      </c>
      <c r="K129" t="s">
        <v>523</v>
      </c>
      <c r="L129" t="s">
        <v>526</v>
      </c>
      <c r="N129" t="s">
        <v>538</v>
      </c>
      <c r="O129" t="s">
        <v>579</v>
      </c>
      <c r="Q129" t="s">
        <v>585</v>
      </c>
      <c r="R129" t="s">
        <v>523</v>
      </c>
      <c r="T129" t="s">
        <v>588</v>
      </c>
      <c r="U129" t="s">
        <v>592</v>
      </c>
      <c r="V129" t="s">
        <v>102</v>
      </c>
      <c r="W129">
        <v>1975</v>
      </c>
      <c r="X129" t="s">
        <v>606</v>
      </c>
      <c r="Y129" t="s">
        <v>614</v>
      </c>
      <c r="Z129" t="s">
        <v>739</v>
      </c>
      <c r="AB129" t="s">
        <v>860</v>
      </c>
      <c r="AC129">
        <v>35</v>
      </c>
      <c r="AD129" t="s">
        <v>866</v>
      </c>
      <c r="AE129" t="s">
        <v>527</v>
      </c>
      <c r="AF129">
        <v>1</v>
      </c>
      <c r="AG129">
        <v>2</v>
      </c>
      <c r="AH129">
        <v>0</v>
      </c>
      <c r="AI129">
        <v>642.22</v>
      </c>
      <c r="AL129" t="s">
        <v>875</v>
      </c>
      <c r="AM129">
        <v>108600</v>
      </c>
      <c r="AS129">
        <v>0</v>
      </c>
    </row>
    <row r="130" spans="1:45">
      <c r="A130" s="1">
        <f>HYPERLINK("https://lsnyc.legalserver.org/matter/dynamic-profile/view/1916893","19-1916893")</f>
        <v>0</v>
      </c>
      <c r="B130" t="s">
        <v>78</v>
      </c>
      <c r="C130" t="s">
        <v>94</v>
      </c>
      <c r="E130" t="s">
        <v>240</v>
      </c>
      <c r="F130" t="s">
        <v>353</v>
      </c>
      <c r="G130" t="s">
        <v>444</v>
      </c>
      <c r="H130" t="s">
        <v>506</v>
      </c>
      <c r="I130" t="s">
        <v>512</v>
      </c>
      <c r="J130">
        <v>10033</v>
      </c>
      <c r="K130" t="s">
        <v>523</v>
      </c>
      <c r="L130" t="s">
        <v>526</v>
      </c>
      <c r="O130" t="s">
        <v>578</v>
      </c>
      <c r="Q130" t="s">
        <v>585</v>
      </c>
      <c r="R130" t="s">
        <v>525</v>
      </c>
      <c r="T130" t="s">
        <v>588</v>
      </c>
      <c r="V130" t="s">
        <v>94</v>
      </c>
      <c r="W130">
        <v>2775</v>
      </c>
      <c r="X130" t="s">
        <v>606</v>
      </c>
      <c r="Y130" t="s">
        <v>613</v>
      </c>
      <c r="Z130" t="s">
        <v>740</v>
      </c>
      <c r="AB130" t="s">
        <v>861</v>
      </c>
      <c r="AC130">
        <v>60</v>
      </c>
      <c r="AD130" t="s">
        <v>866</v>
      </c>
      <c r="AE130" t="s">
        <v>527</v>
      </c>
      <c r="AF130">
        <v>4</v>
      </c>
      <c r="AG130">
        <v>2</v>
      </c>
      <c r="AH130">
        <v>1</v>
      </c>
      <c r="AI130">
        <v>679.79</v>
      </c>
      <c r="AL130" t="s">
        <v>875</v>
      </c>
      <c r="AM130">
        <v>145000</v>
      </c>
      <c r="AS130">
        <v>0</v>
      </c>
    </row>
    <row r="131" spans="1:45">
      <c r="A131" s="1">
        <f>HYPERLINK("https://lsnyc.legalserver.org/matter/dynamic-profile/view/1916745","19-1916745")</f>
        <v>0</v>
      </c>
      <c r="B131" t="s">
        <v>70</v>
      </c>
      <c r="C131" t="s">
        <v>102</v>
      </c>
      <c r="E131" t="s">
        <v>177</v>
      </c>
      <c r="F131" t="s">
        <v>354</v>
      </c>
      <c r="G131" t="s">
        <v>445</v>
      </c>
      <c r="H131">
        <v>3</v>
      </c>
      <c r="I131" t="s">
        <v>512</v>
      </c>
      <c r="J131">
        <v>10033</v>
      </c>
      <c r="K131" t="s">
        <v>523</v>
      </c>
      <c r="L131" t="s">
        <v>526</v>
      </c>
      <c r="O131" t="s">
        <v>578</v>
      </c>
      <c r="Q131" t="s">
        <v>585</v>
      </c>
      <c r="R131" t="s">
        <v>525</v>
      </c>
      <c r="T131" t="s">
        <v>588</v>
      </c>
      <c r="V131" t="s">
        <v>102</v>
      </c>
      <c r="W131">
        <v>2400</v>
      </c>
      <c r="X131" t="s">
        <v>606</v>
      </c>
      <c r="Y131" t="s">
        <v>614</v>
      </c>
      <c r="Z131" t="s">
        <v>741</v>
      </c>
      <c r="AC131">
        <v>30</v>
      </c>
      <c r="AD131" t="s">
        <v>866</v>
      </c>
      <c r="AE131" t="s">
        <v>527</v>
      </c>
      <c r="AF131">
        <v>15</v>
      </c>
      <c r="AG131">
        <v>2</v>
      </c>
      <c r="AH131">
        <v>0</v>
      </c>
      <c r="AI131">
        <v>739.21</v>
      </c>
      <c r="AL131" t="s">
        <v>875</v>
      </c>
      <c r="AM131">
        <v>125000</v>
      </c>
      <c r="AS131">
        <v>0</v>
      </c>
    </row>
    <row r="132" spans="1:45">
      <c r="A132" s="1">
        <f>HYPERLINK("https://lsnyc.legalserver.org/matter/dynamic-profile/view/1915781","19-1915781")</f>
        <v>0</v>
      </c>
      <c r="B132" t="s">
        <v>51</v>
      </c>
      <c r="C132" t="s">
        <v>93</v>
      </c>
      <c r="E132" t="s">
        <v>241</v>
      </c>
      <c r="F132" t="s">
        <v>355</v>
      </c>
      <c r="G132" t="s">
        <v>412</v>
      </c>
      <c r="H132" t="s">
        <v>488</v>
      </c>
      <c r="I132" t="s">
        <v>512</v>
      </c>
      <c r="J132">
        <v>10035</v>
      </c>
      <c r="K132" t="s">
        <v>523</v>
      </c>
      <c r="L132" t="s">
        <v>526</v>
      </c>
      <c r="N132" t="s">
        <v>538</v>
      </c>
      <c r="O132" t="s">
        <v>579</v>
      </c>
      <c r="Q132" t="s">
        <v>585</v>
      </c>
      <c r="T132" t="s">
        <v>588</v>
      </c>
      <c r="U132" t="s">
        <v>592</v>
      </c>
      <c r="V132" t="s">
        <v>93</v>
      </c>
      <c r="W132">
        <v>2250</v>
      </c>
      <c r="X132" t="s">
        <v>606</v>
      </c>
      <c r="Y132" t="s">
        <v>614</v>
      </c>
      <c r="Z132" t="s">
        <v>742</v>
      </c>
      <c r="AB132" t="s">
        <v>862</v>
      </c>
      <c r="AC132">
        <v>30</v>
      </c>
      <c r="AD132" t="s">
        <v>866</v>
      </c>
      <c r="AE132" t="s">
        <v>527</v>
      </c>
      <c r="AF132">
        <v>1</v>
      </c>
      <c r="AG132">
        <v>1</v>
      </c>
      <c r="AH132">
        <v>0</v>
      </c>
      <c r="AI132">
        <v>784.63</v>
      </c>
      <c r="AL132" t="s">
        <v>875</v>
      </c>
      <c r="AM132">
        <v>98000</v>
      </c>
      <c r="AS132">
        <v>3.1</v>
      </c>
    </row>
    <row r="133" spans="1:45">
      <c r="A133" s="1">
        <f>HYPERLINK("https://lsnyc.legalserver.org/matter/dynamic-profile/view/1916788","19-1916788")</f>
        <v>0</v>
      </c>
      <c r="B133" t="s">
        <v>51</v>
      </c>
      <c r="C133" t="s">
        <v>102</v>
      </c>
      <c r="E133" t="s">
        <v>241</v>
      </c>
      <c r="F133" t="s">
        <v>355</v>
      </c>
      <c r="G133" t="s">
        <v>412</v>
      </c>
      <c r="H133" t="s">
        <v>488</v>
      </c>
      <c r="I133" t="s">
        <v>512</v>
      </c>
      <c r="J133">
        <v>10035</v>
      </c>
      <c r="K133" t="s">
        <v>523</v>
      </c>
      <c r="L133" t="s">
        <v>526</v>
      </c>
      <c r="N133" t="s">
        <v>538</v>
      </c>
      <c r="O133" t="s">
        <v>579</v>
      </c>
      <c r="Q133" t="s">
        <v>585</v>
      </c>
      <c r="T133" t="s">
        <v>588</v>
      </c>
      <c r="U133" t="s">
        <v>592</v>
      </c>
      <c r="V133" t="s">
        <v>102</v>
      </c>
      <c r="W133">
        <v>2250</v>
      </c>
      <c r="X133" t="s">
        <v>606</v>
      </c>
      <c r="Y133" t="s">
        <v>608</v>
      </c>
      <c r="Z133" t="s">
        <v>742</v>
      </c>
      <c r="AB133" t="s">
        <v>862</v>
      </c>
      <c r="AC133">
        <v>30</v>
      </c>
      <c r="AD133" t="s">
        <v>866</v>
      </c>
      <c r="AE133" t="s">
        <v>527</v>
      </c>
      <c r="AF133">
        <v>1</v>
      </c>
      <c r="AG133">
        <v>1</v>
      </c>
      <c r="AH133">
        <v>0</v>
      </c>
      <c r="AI133">
        <v>784.63</v>
      </c>
      <c r="AL133" t="s">
        <v>875</v>
      </c>
      <c r="AM133">
        <v>98000</v>
      </c>
      <c r="AS133">
        <v>0</v>
      </c>
    </row>
    <row r="134" spans="1:45">
      <c r="A134" s="1">
        <f>HYPERLINK("https://lsnyc.legalserver.org/matter/dynamic-profile/view/1916150","19-1916150")</f>
        <v>0</v>
      </c>
      <c r="B134" t="s">
        <v>82</v>
      </c>
      <c r="C134" t="s">
        <v>105</v>
      </c>
      <c r="E134" t="s">
        <v>242</v>
      </c>
      <c r="F134" t="s">
        <v>246</v>
      </c>
      <c r="G134" t="s">
        <v>446</v>
      </c>
      <c r="H134">
        <v>43</v>
      </c>
      <c r="I134" t="s">
        <v>512</v>
      </c>
      <c r="J134">
        <v>10033</v>
      </c>
      <c r="K134" t="s">
        <v>523</v>
      </c>
      <c r="L134" t="s">
        <v>526</v>
      </c>
      <c r="O134" t="s">
        <v>578</v>
      </c>
      <c r="Q134" t="s">
        <v>585</v>
      </c>
      <c r="R134" t="s">
        <v>525</v>
      </c>
      <c r="T134" t="s">
        <v>588</v>
      </c>
      <c r="V134" t="s">
        <v>105</v>
      </c>
      <c r="W134">
        <v>2050</v>
      </c>
      <c r="X134" t="s">
        <v>606</v>
      </c>
      <c r="Y134" t="s">
        <v>614</v>
      </c>
      <c r="Z134" t="s">
        <v>743</v>
      </c>
      <c r="AC134">
        <v>40</v>
      </c>
      <c r="AD134" t="s">
        <v>866</v>
      </c>
      <c r="AE134" t="s">
        <v>527</v>
      </c>
      <c r="AF134">
        <v>5</v>
      </c>
      <c r="AG134">
        <v>3</v>
      </c>
      <c r="AH134">
        <v>0</v>
      </c>
      <c r="AI134">
        <v>918.89</v>
      </c>
      <c r="AL134" t="s">
        <v>875</v>
      </c>
      <c r="AM134">
        <v>196000</v>
      </c>
      <c r="AS134">
        <v>0</v>
      </c>
    </row>
    <row r="135" spans="1:45">
      <c r="A135" s="1">
        <f>HYPERLINK("https://lsnyc.legalserver.org/matter/dynamic-profile/view/1916326","19-1916326")</f>
        <v>0</v>
      </c>
      <c r="B135" t="s">
        <v>51</v>
      </c>
      <c r="C135" t="s">
        <v>95</v>
      </c>
      <c r="E135" t="s">
        <v>243</v>
      </c>
      <c r="F135" t="s">
        <v>356</v>
      </c>
      <c r="G135" t="s">
        <v>410</v>
      </c>
      <c r="H135" t="s">
        <v>457</v>
      </c>
      <c r="I135" t="s">
        <v>512</v>
      </c>
      <c r="J135">
        <v>10035</v>
      </c>
      <c r="K135" t="s">
        <v>523</v>
      </c>
      <c r="L135" t="s">
        <v>526</v>
      </c>
      <c r="N135" t="s">
        <v>538</v>
      </c>
      <c r="O135" t="s">
        <v>579</v>
      </c>
      <c r="Q135" t="s">
        <v>585</v>
      </c>
      <c r="R135" t="s">
        <v>523</v>
      </c>
      <c r="T135" t="s">
        <v>588</v>
      </c>
      <c r="U135" t="s">
        <v>592</v>
      </c>
      <c r="V135" t="s">
        <v>95</v>
      </c>
      <c r="W135">
        <v>2100</v>
      </c>
      <c r="X135" t="s">
        <v>606</v>
      </c>
      <c r="Y135" t="s">
        <v>608</v>
      </c>
      <c r="Z135" t="s">
        <v>744</v>
      </c>
      <c r="AC135">
        <v>33</v>
      </c>
      <c r="AD135" t="s">
        <v>866</v>
      </c>
      <c r="AE135" t="s">
        <v>527</v>
      </c>
      <c r="AF135">
        <v>2</v>
      </c>
      <c r="AG135">
        <v>1</v>
      </c>
      <c r="AH135">
        <v>0</v>
      </c>
      <c r="AI135">
        <v>920.74</v>
      </c>
      <c r="AL135" t="s">
        <v>875</v>
      </c>
      <c r="AM135">
        <v>115000</v>
      </c>
      <c r="AS135">
        <v>0.1</v>
      </c>
    </row>
    <row r="136" spans="1:45">
      <c r="A136" s="1">
        <f>HYPERLINK("https://lsnyc.legalserver.org/matter/dynamic-profile/view/1916205","19-1916205")</f>
        <v>0</v>
      </c>
      <c r="B136" t="s">
        <v>82</v>
      </c>
      <c r="C136" t="s">
        <v>104</v>
      </c>
      <c r="E136" t="s">
        <v>206</v>
      </c>
      <c r="F136" t="s">
        <v>357</v>
      </c>
      <c r="G136" t="s">
        <v>447</v>
      </c>
      <c r="H136" t="s">
        <v>507</v>
      </c>
      <c r="I136" t="s">
        <v>512</v>
      </c>
      <c r="J136">
        <v>10033</v>
      </c>
      <c r="K136" t="s">
        <v>523</v>
      </c>
      <c r="L136" t="s">
        <v>526</v>
      </c>
      <c r="O136" t="s">
        <v>578</v>
      </c>
      <c r="Q136" t="s">
        <v>585</v>
      </c>
      <c r="R136" t="s">
        <v>525</v>
      </c>
      <c r="T136" t="s">
        <v>588</v>
      </c>
      <c r="V136" t="s">
        <v>104</v>
      </c>
      <c r="W136">
        <v>1666.58</v>
      </c>
      <c r="X136" t="s">
        <v>606</v>
      </c>
      <c r="Y136" t="s">
        <v>614</v>
      </c>
      <c r="Z136" t="s">
        <v>745</v>
      </c>
      <c r="AB136" t="s">
        <v>863</v>
      </c>
      <c r="AC136">
        <v>90</v>
      </c>
      <c r="AD136" t="s">
        <v>866</v>
      </c>
      <c r="AE136" t="s">
        <v>527</v>
      </c>
      <c r="AF136">
        <v>4</v>
      </c>
      <c r="AG136">
        <v>2</v>
      </c>
      <c r="AH136">
        <v>0</v>
      </c>
      <c r="AI136">
        <v>1028.98</v>
      </c>
      <c r="AL136" t="s">
        <v>875</v>
      </c>
      <c r="AM136">
        <v>174000</v>
      </c>
      <c r="AS1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2019-12-17T20:29:29Z</dcterms:created>
  <dcterms:modified xsi:type="dcterms:W3CDTF">2019-12-17T20:29:29Z</dcterms:modified>
</cp:coreProperties>
</file>