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C Raw Case Data Report" sheetId="1" r:id="rId1"/>
  </sheets>
  <calcPr calcId="124519" fullCalcOnLoad="1"/>
</workbook>
</file>

<file path=xl/sharedStrings.xml><?xml version="1.0" encoding="utf-8"?>
<sst xmlns="http://schemas.openxmlformats.org/spreadsheetml/2006/main" count="2295" uniqueCount="781">
  <si>
    <t>Hyperlinked Case #</t>
  </si>
  <si>
    <t>Primary Advocate</t>
  </si>
  <si>
    <t>Case Disposition</t>
  </si>
  <si>
    <t>Date Opened</t>
  </si>
  <si>
    <t>Date Closed</t>
  </si>
  <si>
    <t>Client First Name</t>
  </si>
  <si>
    <t>Client Last Name</t>
  </si>
  <si>
    <t>Street Address</t>
  </si>
  <si>
    <t>Apt#/Suite#</t>
  </si>
  <si>
    <t>City</t>
  </si>
  <si>
    <t>Zip Code</t>
  </si>
  <si>
    <t>HRA Release?</t>
  </si>
  <si>
    <t>Housing Signed DHCI Form</t>
  </si>
  <si>
    <t>Gen Case Index Number</t>
  </si>
  <si>
    <t>Housing Type Of Case</t>
  </si>
  <si>
    <t>Housing Level of Service</t>
  </si>
  <si>
    <t>Close Reason</t>
  </si>
  <si>
    <t>Primary Funding Code</t>
  </si>
  <si>
    <t>Housing Building Case?</t>
  </si>
  <si>
    <t>Secondary Funding Codes</t>
  </si>
  <si>
    <t>Legal Problem Code</t>
  </si>
  <si>
    <t>Housing Posture of Case on Eligibility Date</t>
  </si>
  <si>
    <t>HAL Eligibility Date</t>
  </si>
  <si>
    <t>Housing Total Monthly Rent</t>
  </si>
  <si>
    <t>Assigned Branch/CC</t>
  </si>
  <si>
    <t>Referral Source</t>
  </si>
  <si>
    <t>IOLA Outcome</t>
  </si>
  <si>
    <t>Date of Birth</t>
  </si>
  <si>
    <t>Gen Pub Assist Case Number</t>
  </si>
  <si>
    <t>Social Security #</t>
  </si>
  <si>
    <t>Housing Number Of Units In Building</t>
  </si>
  <si>
    <t>Housing Form Of Regulation</t>
  </si>
  <si>
    <t>Housing Subsidy Type</t>
  </si>
  <si>
    <t>Housing Years Living In Apartment</t>
  </si>
  <si>
    <t>Number of People 18 and Over</t>
  </si>
  <si>
    <t>Number of People under 18</t>
  </si>
  <si>
    <t>Percentage of Poverty</t>
  </si>
  <si>
    <t>Housing Date Of Waiver Approval</t>
  </si>
  <si>
    <t>Housing TRC HRA Waiver Categories</t>
  </si>
  <si>
    <t>Language</t>
  </si>
  <si>
    <t xml:space="preserve">Total Annual Income </t>
  </si>
  <si>
    <t>Housing Funding Note</t>
  </si>
  <si>
    <t>Housing Activity Indicators</t>
  </si>
  <si>
    <t>Housing Services Rendered to Client</t>
  </si>
  <si>
    <t>Housing Outcome</t>
  </si>
  <si>
    <t>Housing Outcome Date</t>
  </si>
  <si>
    <t>Housing Income Verification</t>
  </si>
  <si>
    <t>Chen, Eugene</t>
  </si>
  <si>
    <t>Honan, Thomas</t>
  </si>
  <si>
    <t>Golden, Tashanna</t>
  </si>
  <si>
    <t>Gonzalez, Atenedoro</t>
  </si>
  <si>
    <t>Barreda, Catherine</t>
  </si>
  <si>
    <t>Hong, Connie</t>
  </si>
  <si>
    <t>Heller, Steven</t>
  </si>
  <si>
    <t>Cowen, Lindsay</t>
  </si>
  <si>
    <t>Jacobs, Alex</t>
  </si>
  <si>
    <t>DeLong, Sarah</t>
  </si>
  <si>
    <t>Hammond, Robert</t>
  </si>
  <si>
    <t>Kelly, Kitanya</t>
  </si>
  <si>
    <t>Puleo Jr, Michael</t>
  </si>
  <si>
    <t>Hoque, Shatti</t>
  </si>
  <si>
    <t>Burns, Erin</t>
  </si>
  <si>
    <t>Tan, Andrea</t>
  </si>
  <si>
    <t>Falco, Fara</t>
  </si>
  <si>
    <t>Delgadillo, Omar</t>
  </si>
  <si>
    <t>Almanzar, Milagros</t>
  </si>
  <si>
    <t>Sharma, Sagar</t>
  </si>
  <si>
    <t>Ross, Jasmine</t>
  </si>
  <si>
    <t>Bernardez, Florencita</t>
  </si>
  <si>
    <t>Taylor, Mark</t>
  </si>
  <si>
    <t>McCormick, James</t>
  </si>
  <si>
    <t>Rave, Helen</t>
  </si>
  <si>
    <t>Xie, Vivian</t>
  </si>
  <si>
    <t>Watson, Michael</t>
  </si>
  <si>
    <t>Lam, Kevin</t>
  </si>
  <si>
    <t>Farrell, Emily</t>
  </si>
  <si>
    <t>Vega, Rita</t>
  </si>
  <si>
    <t>Corsaro, Veronica</t>
  </si>
  <si>
    <t>Crisona, Kathryn</t>
  </si>
  <si>
    <t>Briggs, John</t>
  </si>
  <si>
    <t>Belhomme, Wilesca</t>
  </si>
  <si>
    <t>Ma, Chiansan</t>
  </si>
  <si>
    <t>Frizell, Catherine</t>
  </si>
  <si>
    <t>Patel, Mona</t>
  </si>
  <si>
    <t>Mottley, Darlene</t>
  </si>
  <si>
    <t>Carwin, Mikailla</t>
  </si>
  <si>
    <t>Braudy, Erica</t>
  </si>
  <si>
    <t>James, Lelia</t>
  </si>
  <si>
    <t>Santos, Marisol</t>
  </si>
  <si>
    <t>Betances, Gabriella</t>
  </si>
  <si>
    <t>Wong, Humbert</t>
  </si>
  <si>
    <t>Lin, Tina</t>
  </si>
  <si>
    <t>Open</t>
  </si>
  <si>
    <t>Closed</t>
  </si>
  <si>
    <t>07/18/2019</t>
  </si>
  <si>
    <t>07/17/2019</t>
  </si>
  <si>
    <t>07/22/2019</t>
  </si>
  <si>
    <t>03/26/2019</t>
  </si>
  <si>
    <t>07/10/2019</t>
  </si>
  <si>
    <t>08/29/2019</t>
  </si>
  <si>
    <t>08/07/2019</t>
  </si>
  <si>
    <t>09/26/2019</t>
  </si>
  <si>
    <t>09/09/2019</t>
  </si>
  <si>
    <t>09/12/2019</t>
  </si>
  <si>
    <t>08/15/2019</t>
  </si>
  <si>
    <t>07/31/2019</t>
  </si>
  <si>
    <t>09/11/2019</t>
  </si>
  <si>
    <t>07/02/2019</t>
  </si>
  <si>
    <t>08/14/2019</t>
  </si>
  <si>
    <t>07/16/2019</t>
  </si>
  <si>
    <t>02/21/2019</t>
  </si>
  <si>
    <t>07/03/2019</t>
  </si>
  <si>
    <t>08/01/2019</t>
  </si>
  <si>
    <t>09/24/2019</t>
  </si>
  <si>
    <t>06/27/2019</t>
  </si>
  <si>
    <t>07/30/2019</t>
  </si>
  <si>
    <t>09/10/2019</t>
  </si>
  <si>
    <t>09/05/2019</t>
  </si>
  <si>
    <t>08/28/2019</t>
  </si>
  <si>
    <t>06/20/2019</t>
  </si>
  <si>
    <t>06/28/2019</t>
  </si>
  <si>
    <t>08/05/2019</t>
  </si>
  <si>
    <t>07/26/2019</t>
  </si>
  <si>
    <t>08/20/2019</t>
  </si>
  <si>
    <t>07/01/2019</t>
  </si>
  <si>
    <t>09/19/2019</t>
  </si>
  <si>
    <t>09/17/2019</t>
  </si>
  <si>
    <t>09/04/2019</t>
  </si>
  <si>
    <t>09/30/2019</t>
  </si>
  <si>
    <t>08/21/2019</t>
  </si>
  <si>
    <t>09/06/2019</t>
  </si>
  <si>
    <t>08/16/2019</t>
  </si>
  <si>
    <t>09/13/2019</t>
  </si>
  <si>
    <t>08/11/2019</t>
  </si>
  <si>
    <t>08/02/2019</t>
  </si>
  <si>
    <t>07/29/2019</t>
  </si>
  <si>
    <t>09/21/2019</t>
  </si>
  <si>
    <t>08/22/2019</t>
  </si>
  <si>
    <t>07/23/2019</t>
  </si>
  <si>
    <t>07/12/2019</t>
  </si>
  <si>
    <t>07/08/2019</t>
  </si>
  <si>
    <t>06/12/2019</t>
  </si>
  <si>
    <t>08/30/2019</t>
  </si>
  <si>
    <t>08/08/2019</t>
  </si>
  <si>
    <t>09/03/2019</t>
  </si>
  <si>
    <t>09/23/2019</t>
  </si>
  <si>
    <t>09/27/2019</t>
  </si>
  <si>
    <t>09/16/2019</t>
  </si>
  <si>
    <t>09/25/2019</t>
  </si>
  <si>
    <t>Anthony</t>
  </si>
  <si>
    <t>Jacqueline</t>
  </si>
  <si>
    <t>Nichole</t>
  </si>
  <si>
    <t>Aquilina</t>
  </si>
  <si>
    <t>Nermine</t>
  </si>
  <si>
    <t>Christina</t>
  </si>
  <si>
    <t>Francesca</t>
  </si>
  <si>
    <t>Altagracia</t>
  </si>
  <si>
    <t>Jessica</t>
  </si>
  <si>
    <t>Heather</t>
  </si>
  <si>
    <t>Roberto</t>
  </si>
  <si>
    <t>Yadira</t>
  </si>
  <si>
    <t>Kimberly</t>
  </si>
  <si>
    <t>Zul-qarnain</t>
  </si>
  <si>
    <t>Saabirah</t>
  </si>
  <si>
    <t>Massa</t>
  </si>
  <si>
    <t>Colleen</t>
  </si>
  <si>
    <t>Jeanette</t>
  </si>
  <si>
    <t>Hanirka</t>
  </si>
  <si>
    <t>Mayra</t>
  </si>
  <si>
    <t>Nicole</t>
  </si>
  <si>
    <t>Georgina</t>
  </si>
  <si>
    <t>Asuncion</t>
  </si>
  <si>
    <t>Magino</t>
  </si>
  <si>
    <t>Lorraine</t>
  </si>
  <si>
    <t>Marcia</t>
  </si>
  <si>
    <t>Angel</t>
  </si>
  <si>
    <t>Faruk</t>
  </si>
  <si>
    <t>Nikita</t>
  </si>
  <si>
    <t>Lakisha</t>
  </si>
  <si>
    <t>Lourdes</t>
  </si>
  <si>
    <t>Maleja</t>
  </si>
  <si>
    <t>Lisa</t>
  </si>
  <si>
    <t>David</t>
  </si>
  <si>
    <t>Regina</t>
  </si>
  <si>
    <t>Daina</t>
  </si>
  <si>
    <t>Carmen</t>
  </si>
  <si>
    <t>Soribel</t>
  </si>
  <si>
    <t>Oneal</t>
  </si>
  <si>
    <t>Ruth</t>
  </si>
  <si>
    <t>Ana</t>
  </si>
  <si>
    <t>Alejandra</t>
  </si>
  <si>
    <t>Shani</t>
  </si>
  <si>
    <t>Helen</t>
  </si>
  <si>
    <t>Xenia</t>
  </si>
  <si>
    <t>Salisha</t>
  </si>
  <si>
    <t>Roberta</t>
  </si>
  <si>
    <t>Mahbub</t>
  </si>
  <si>
    <t>Halimeh</t>
  </si>
  <si>
    <t>Ivette</t>
  </si>
  <si>
    <t>Ada</t>
  </si>
  <si>
    <t>Ray</t>
  </si>
  <si>
    <t>Trent</t>
  </si>
  <si>
    <t>Gisela</t>
  </si>
  <si>
    <t>Sherry</t>
  </si>
  <si>
    <t>Carol</t>
  </si>
  <si>
    <t>Adiel</t>
  </si>
  <si>
    <t>Hongjie</t>
  </si>
  <si>
    <t>Sara</t>
  </si>
  <si>
    <t>Aysha</t>
  </si>
  <si>
    <t>Luis</t>
  </si>
  <si>
    <t>Lucy</t>
  </si>
  <si>
    <t>Yesenia</t>
  </si>
  <si>
    <t>Antoine</t>
  </si>
  <si>
    <t>Isabel</t>
  </si>
  <si>
    <t>Yukie</t>
  </si>
  <si>
    <t>Albert</t>
  </si>
  <si>
    <t>Venice</t>
  </si>
  <si>
    <t>Arinola</t>
  </si>
  <si>
    <t>Abdul</t>
  </si>
  <si>
    <t>Leidy Yesenia Escandon</t>
  </si>
  <si>
    <t>Barbara</t>
  </si>
  <si>
    <t>Wanda</t>
  </si>
  <si>
    <t>Renee</t>
  </si>
  <si>
    <t>Jaime</t>
  </si>
  <si>
    <t>Hosnahara</t>
  </si>
  <si>
    <t>Peta</t>
  </si>
  <si>
    <t>Md</t>
  </si>
  <si>
    <t>Morris</t>
  </si>
  <si>
    <t>Veras</t>
  </si>
  <si>
    <t>Taveras</t>
  </si>
  <si>
    <t>Rivera</t>
  </si>
  <si>
    <t>Paca</t>
  </si>
  <si>
    <t>Hussein</t>
  </si>
  <si>
    <t>Baker</t>
  </si>
  <si>
    <t>Santiago</t>
  </si>
  <si>
    <t>Smartt</t>
  </si>
  <si>
    <t>Richard</t>
  </si>
  <si>
    <t>Curley</t>
  </si>
  <si>
    <t>Perez</t>
  </si>
  <si>
    <t>Gonzalez</t>
  </si>
  <si>
    <t>Williams</t>
  </si>
  <si>
    <t>Abdu-Shahid</t>
  </si>
  <si>
    <t>Emanuel</t>
  </si>
  <si>
    <t>Swaray</t>
  </si>
  <si>
    <t>Henry</t>
  </si>
  <si>
    <t>Brown</t>
  </si>
  <si>
    <t>Segura</t>
  </si>
  <si>
    <t>Abreu</t>
  </si>
  <si>
    <t>Orta</t>
  </si>
  <si>
    <t>Reyes Fernandez</t>
  </si>
  <si>
    <t>Rodriguez</t>
  </si>
  <si>
    <t>Acosta-De la Cruz</t>
  </si>
  <si>
    <t>Bethea</t>
  </si>
  <si>
    <t>de Souza-King</t>
  </si>
  <si>
    <t>Ortiz</t>
  </si>
  <si>
    <t>Ahamed</t>
  </si>
  <si>
    <t>Price</t>
  </si>
  <si>
    <t>Stubbs</t>
  </si>
  <si>
    <t>Baltazer</t>
  </si>
  <si>
    <t>Brooks</t>
  </si>
  <si>
    <t>Lynch</t>
  </si>
  <si>
    <t>Hargett</t>
  </si>
  <si>
    <t>Hailstalk</t>
  </si>
  <si>
    <t>Santana</t>
  </si>
  <si>
    <t>Tejada</t>
  </si>
  <si>
    <t>Murphy</t>
  </si>
  <si>
    <t>Johnson</t>
  </si>
  <si>
    <t>Mayo</t>
  </si>
  <si>
    <t>Aguilar</t>
  </si>
  <si>
    <t>Hinton</t>
  </si>
  <si>
    <t>Bracy</t>
  </si>
  <si>
    <t>Henriquez</t>
  </si>
  <si>
    <t>Ali</t>
  </si>
  <si>
    <t>Butler</t>
  </si>
  <si>
    <t>Khan</t>
  </si>
  <si>
    <t>Abuzahrieh</t>
  </si>
  <si>
    <t>Calise</t>
  </si>
  <si>
    <t>Cepeda</t>
  </si>
  <si>
    <t>Elvy</t>
  </si>
  <si>
    <t>Checo</t>
  </si>
  <si>
    <t>George</t>
  </si>
  <si>
    <t>Willson</t>
  </si>
  <si>
    <t>Eshkenazi</t>
  </si>
  <si>
    <t>Zou</t>
  </si>
  <si>
    <t>Saravia</t>
  </si>
  <si>
    <t>Khanam</t>
  </si>
  <si>
    <t>Garcia</t>
  </si>
  <si>
    <t>Lopez</t>
  </si>
  <si>
    <t>Bedoya</t>
  </si>
  <si>
    <t>Knight</t>
  </si>
  <si>
    <t>Tarantola</t>
  </si>
  <si>
    <t>Thompson-Dean Bailey</t>
  </si>
  <si>
    <t>Valentine</t>
  </si>
  <si>
    <t>Suarez</t>
  </si>
  <si>
    <t>Lopes Malave</t>
  </si>
  <si>
    <t>Mojica</t>
  </si>
  <si>
    <t>Thompson</t>
  </si>
  <si>
    <t>Pagan</t>
  </si>
  <si>
    <t>Akter</t>
  </si>
  <si>
    <t>Silva Sideris</t>
  </si>
  <si>
    <t>Gay Campbell</t>
  </si>
  <si>
    <t>Taylor</t>
  </si>
  <si>
    <t>Rahman</t>
  </si>
  <si>
    <t>1777 Grand Concourse</t>
  </si>
  <si>
    <t>517 W 160th St</t>
  </si>
  <si>
    <t>14 prospect ave</t>
  </si>
  <si>
    <t>941 Jerome ave</t>
  </si>
  <si>
    <t>14809 Northern Blvd</t>
  </si>
  <si>
    <t>185 Saint Marks Pl</t>
  </si>
  <si>
    <t>1652 Park Ave</t>
  </si>
  <si>
    <t>1129 43rd St</t>
  </si>
  <si>
    <t>10704 Liverpool St</t>
  </si>
  <si>
    <t>107-04 Liverpool Street</t>
  </si>
  <si>
    <t>393 Montauk Ave</t>
  </si>
  <si>
    <t>3750 81st St</t>
  </si>
  <si>
    <t>4455 Broadway</t>
  </si>
  <si>
    <t>150 Hendricks Ave</t>
  </si>
  <si>
    <t>119 Clark Ln</t>
  </si>
  <si>
    <t>5024 31st Ave</t>
  </si>
  <si>
    <t>140 Park Hill Ave</t>
  </si>
  <si>
    <t>1409 E 98th St</t>
  </si>
  <si>
    <t>4516 49th St</t>
  </si>
  <si>
    <t>51 E 129th St</t>
  </si>
  <si>
    <t>655 W 160th St</t>
  </si>
  <si>
    <t>205 Avenue C</t>
  </si>
  <si>
    <t>3432 43rd ST</t>
  </si>
  <si>
    <t>10921 Van Wyck Expy</t>
  </si>
  <si>
    <t>54 S Elliott Pl</t>
  </si>
  <si>
    <t>1447 Gipson St</t>
  </si>
  <si>
    <t>5929 Queens Blvd</t>
  </si>
  <si>
    <t>997 Summit Ave</t>
  </si>
  <si>
    <t>1036 President St</t>
  </si>
  <si>
    <t>2111 Lafontaine Ave</t>
  </si>
  <si>
    <t>49 Curtis Pl</t>
  </si>
  <si>
    <t>1018 Eastern Pkwy</t>
  </si>
  <si>
    <t>160 Prospect Ave</t>
  </si>
  <si>
    <t>30 Dongan Hills Ave</t>
  </si>
  <si>
    <t>702 44th St</t>
  </si>
  <si>
    <t>11609 Francis Lewis Blvd</t>
  </si>
  <si>
    <t>100 Belmont Pl</t>
  </si>
  <si>
    <t>1118 Winthrop St</t>
  </si>
  <si>
    <t>1314 Eastern Pkwy</t>
  </si>
  <si>
    <t>716 W 180th St</t>
  </si>
  <si>
    <t>1908 N Railroad Ave</t>
  </si>
  <si>
    <t>300 10th St</t>
  </si>
  <si>
    <t>83 Crescent Ave</t>
  </si>
  <si>
    <t>2276 2nd Ave</t>
  </si>
  <si>
    <t>231 Steuben St</t>
  </si>
  <si>
    <t>1711 Fulton St</t>
  </si>
  <si>
    <t>200 Haven Ave</t>
  </si>
  <si>
    <t>142 Hillcrest Ter</t>
  </si>
  <si>
    <t>444 State St</t>
  </si>
  <si>
    <t>1452 Beach Ave</t>
  </si>
  <si>
    <t>8 Rutland Rd</t>
  </si>
  <si>
    <t>777 Macdonough St</t>
  </si>
  <si>
    <t>711 W 180th St</t>
  </si>
  <si>
    <t>2999 8th Ave</t>
  </si>
  <si>
    <t>4410 30th Ave</t>
  </si>
  <si>
    <t>13324 Sanford Ave</t>
  </si>
  <si>
    <t>9428 86th Rd</t>
  </si>
  <si>
    <t>8903 146th St</t>
  </si>
  <si>
    <t>336 E 117th St</t>
  </si>
  <si>
    <t>600 W 186th St</t>
  </si>
  <si>
    <t>216 Rockaway Ave</t>
  </si>
  <si>
    <t>160 Vermilyea Ave</t>
  </si>
  <si>
    <t>699 Pennsylvania Ave</t>
  </si>
  <si>
    <t>9102 Sutter Ave</t>
  </si>
  <si>
    <t>89 Seaman Ave</t>
  </si>
  <si>
    <t>24207 149th Ave</t>
  </si>
  <si>
    <t>5124 Beach Channel Dr</t>
  </si>
  <si>
    <t>14144 182nd St</t>
  </si>
  <si>
    <t>14920 124th St</t>
  </si>
  <si>
    <t>124 E 117th St</t>
  </si>
  <si>
    <t>8 W 169th St</t>
  </si>
  <si>
    <t>588 Decatur St</t>
  </si>
  <si>
    <t>14911 Edgewood St</t>
  </si>
  <si>
    <t>8912 183rd St</t>
  </si>
  <si>
    <t>19523 Station Rd</t>
  </si>
  <si>
    <t>411 Westervelt Ave</t>
  </si>
  <si>
    <t>13 E 124th St</t>
  </si>
  <si>
    <t>16836 88th Ave</t>
  </si>
  <si>
    <t>3E</t>
  </si>
  <si>
    <t>10M</t>
  </si>
  <si>
    <t>1st floor</t>
  </si>
  <si>
    <t>5F</t>
  </si>
  <si>
    <t>6H</t>
  </si>
  <si>
    <t>11H</t>
  </si>
  <si>
    <t>6B</t>
  </si>
  <si>
    <t>B1</t>
  </si>
  <si>
    <t>4B</t>
  </si>
  <si>
    <t>4H</t>
  </si>
  <si>
    <t>2B</t>
  </si>
  <si>
    <t>4C</t>
  </si>
  <si>
    <t>1st FL</t>
  </si>
  <si>
    <t>12F</t>
  </si>
  <si>
    <t>9F</t>
  </si>
  <si>
    <t>5G</t>
  </si>
  <si>
    <t>20F</t>
  </si>
  <si>
    <t>2R</t>
  </si>
  <si>
    <t>1F</t>
  </si>
  <si>
    <t>3B</t>
  </si>
  <si>
    <t>9A</t>
  </si>
  <si>
    <t>17L</t>
  </si>
  <si>
    <t>6C</t>
  </si>
  <si>
    <t>1st fl</t>
  </si>
  <si>
    <t>2J</t>
  </si>
  <si>
    <t>#3B</t>
  </si>
  <si>
    <t>B3</t>
  </si>
  <si>
    <t>1L</t>
  </si>
  <si>
    <t>6R</t>
  </si>
  <si>
    <t>6A</t>
  </si>
  <si>
    <t>Apt 4R</t>
  </si>
  <si>
    <t>3c</t>
  </si>
  <si>
    <t>4M</t>
  </si>
  <si>
    <t>17A</t>
  </si>
  <si>
    <t>2L</t>
  </si>
  <si>
    <t>Apt. 6S</t>
  </si>
  <si>
    <t>4E</t>
  </si>
  <si>
    <t>1A</t>
  </si>
  <si>
    <t>2d</t>
  </si>
  <si>
    <t>2G</t>
  </si>
  <si>
    <t>2A</t>
  </si>
  <si>
    <t>1 floor</t>
  </si>
  <si>
    <t>8D</t>
  </si>
  <si>
    <t>2nd fl</t>
  </si>
  <si>
    <t>5D</t>
  </si>
  <si>
    <t>1E</t>
  </si>
  <si>
    <t>Unit 1</t>
  </si>
  <si>
    <t>Apt 2</t>
  </si>
  <si>
    <t>1st Floor</t>
  </si>
  <si>
    <t>Apt. 2</t>
  </si>
  <si>
    <t>Bronx</t>
  </si>
  <si>
    <t>New York</t>
  </si>
  <si>
    <t>Staten Island</t>
  </si>
  <si>
    <t>Flushing</t>
  </si>
  <si>
    <t>Brooklyn</t>
  </si>
  <si>
    <t>Jamaica</t>
  </si>
  <si>
    <t>Jackson Heights</t>
  </si>
  <si>
    <t>Woodside</t>
  </si>
  <si>
    <t>Long Island City</t>
  </si>
  <si>
    <t>Far Rockaway</t>
  </si>
  <si>
    <t>Cambria Heights</t>
  </si>
  <si>
    <t>Astoria</t>
  </si>
  <si>
    <t>Woodhaven</t>
  </si>
  <si>
    <t>Ozone Park</t>
  </si>
  <si>
    <t>Rosedale</t>
  </si>
  <si>
    <t>Springfield Gardens</t>
  </si>
  <si>
    <t>South Ozone Park</t>
  </si>
  <si>
    <t>Hollis</t>
  </si>
  <si>
    <t>Yes</t>
  </si>
  <si>
    <t xml:space="preserve"> </t>
  </si>
  <si>
    <t>GQ-610075-OR</t>
  </si>
  <si>
    <t>GW-430022-OM</t>
  </si>
  <si>
    <t>LT-050728-19/RI</t>
  </si>
  <si>
    <t>none</t>
  </si>
  <si>
    <t>LT-065463-19/QU</t>
  </si>
  <si>
    <t>LT-051773-19/RI</t>
  </si>
  <si>
    <t>LT-063334-19/QU</t>
  </si>
  <si>
    <t>LT-071995-19/KI</t>
  </si>
  <si>
    <t>LT-075052-18/QU</t>
  </si>
  <si>
    <t>LT-051480-19/RI</t>
  </si>
  <si>
    <t>No case</t>
  </si>
  <si>
    <t>CV-017856-19/KI</t>
  </si>
  <si>
    <t>LT-050619-19/RI</t>
  </si>
  <si>
    <t>LT-063289-19/QU</t>
  </si>
  <si>
    <t>LT-250785-19/NY</t>
  </si>
  <si>
    <t>LT-062856-19/QU</t>
  </si>
  <si>
    <t>LT-063916-19/QU</t>
  </si>
  <si>
    <t>LT-059198-19/QU</t>
  </si>
  <si>
    <t>GW-130070-OM</t>
  </si>
  <si>
    <t>LT-017132-19/BX</t>
  </si>
  <si>
    <t>LT-061783-19/KI</t>
  </si>
  <si>
    <t>LT-809393-16/BX</t>
  </si>
  <si>
    <t>LT-051737-19/RI</t>
  </si>
  <si>
    <t>LT-051451-19/RI</t>
  </si>
  <si>
    <t>LT-011313-18/RI</t>
  </si>
  <si>
    <t>LT-063867-19/QU</t>
  </si>
  <si>
    <t>LT-051527-19/RI</t>
  </si>
  <si>
    <t>LT-077664-19/KI</t>
  </si>
  <si>
    <t>No Case</t>
  </si>
  <si>
    <t>no case</t>
  </si>
  <si>
    <t>LT-051973-19/RI</t>
  </si>
  <si>
    <t>LT-251107-19/NY</t>
  </si>
  <si>
    <t>LT-051757-19/RI</t>
  </si>
  <si>
    <t>LT-067539-19/KI</t>
  </si>
  <si>
    <t>LT-047475-18/BX</t>
  </si>
  <si>
    <t>LT-051823-19/RI</t>
  </si>
  <si>
    <t>LT-012645-19/NY</t>
  </si>
  <si>
    <t>HT-110017-RV</t>
  </si>
  <si>
    <t>LT-074838-18/QU</t>
  </si>
  <si>
    <t>LT-000600-19/QU</t>
  </si>
  <si>
    <t>LT-66022-19/QU</t>
  </si>
  <si>
    <t>450170/2019</t>
  </si>
  <si>
    <t>ER-410056-RT</t>
  </si>
  <si>
    <t>LT-063530-19/NY</t>
  </si>
  <si>
    <t>LT-067359-19/KI</t>
  </si>
  <si>
    <t>LT-001631-19/KI</t>
  </si>
  <si>
    <t>LT-063360-19/QU</t>
  </si>
  <si>
    <t>LT-063716-19/QU</t>
  </si>
  <si>
    <t>LT-054693-19/QU</t>
  </si>
  <si>
    <t>LT-063265-19/QU</t>
  </si>
  <si>
    <t>LT-251141-19/NY</t>
  </si>
  <si>
    <t>LT-069358-19/KI</t>
  </si>
  <si>
    <t>LT-064640-19/QU</t>
  </si>
  <si>
    <t>LT-062604-19/QU</t>
  </si>
  <si>
    <t>LT-064518-19/QU</t>
  </si>
  <si>
    <t>LT-064890-19/QU</t>
  </si>
  <si>
    <t>DHCR Administrative Action</t>
  </si>
  <si>
    <t>Non-payment</t>
  </si>
  <si>
    <t>HP Action</t>
  </si>
  <si>
    <t>Non-Litigation Advocacy</t>
  </si>
  <si>
    <t>Other Civil Court</t>
  </si>
  <si>
    <t>Holdover</t>
  </si>
  <si>
    <t>PA Issue: City FEPS/SEPS</t>
  </si>
  <si>
    <t>Tenant Rights</t>
  </si>
  <si>
    <t>Affirmative Litigation Supreme</t>
  </si>
  <si>
    <t>NYCHA Housing Grievance</t>
  </si>
  <si>
    <t>Article 78</t>
  </si>
  <si>
    <t>Representation - Admin. Agency</t>
  </si>
  <si>
    <t>Representation - State Court</t>
  </si>
  <si>
    <t>Advice</t>
  </si>
  <si>
    <t>Out-of-Court Advocacy</t>
  </si>
  <si>
    <t>Brief Service</t>
  </si>
  <si>
    <t>Hold For Review</t>
  </si>
  <si>
    <t>G - Negotiated Settlement with Litigation</t>
  </si>
  <si>
    <t>B - Limited Action (Brief Service)</t>
  </si>
  <si>
    <t>A - Counsel and Advice</t>
  </si>
  <si>
    <t>H - Administrative Agency Decision</t>
  </si>
  <si>
    <t>3018 Tenant Rights Coalition (TRC)</t>
  </si>
  <si>
    <t>3011 TRC FJC Initiative</t>
  </si>
  <si>
    <t>No</t>
  </si>
  <si>
    <t>5556 Robin Hood-Foreclosure and Housing</t>
  </si>
  <si>
    <t>63 Private Landlord/Tenant</t>
  </si>
  <si>
    <t>64 Public Housing</t>
  </si>
  <si>
    <t>61 Federally Subsidized Housing</t>
  </si>
  <si>
    <t>69 Other Housing</t>
  </si>
  <si>
    <t>No Stipulation; No Judgment</t>
  </si>
  <si>
    <t>Post-Stipulation, No Judgment</t>
  </si>
  <si>
    <t>Post-Judgment, Tenant in Possession-Judgment Due to Other</t>
  </si>
  <si>
    <t>Post-Judgment, Tenant Out of Possession</t>
  </si>
  <si>
    <t>Post-Judgment, Tenant in Possession-Judgment Due to Default</t>
  </si>
  <si>
    <t>08/31/2019</t>
  </si>
  <si>
    <t>09/01/2019</t>
  </si>
  <si>
    <t>09/18/2019</t>
  </si>
  <si>
    <t>08/06/2019</t>
  </si>
  <si>
    <t>07/15/2019</t>
  </si>
  <si>
    <t>07/24/2019</t>
  </si>
  <si>
    <t>Bronx Legal Services</t>
  </si>
  <si>
    <t>Manhattan Legal Services</t>
  </si>
  <si>
    <t>Staten Island Legal Services</t>
  </si>
  <si>
    <t>Queens Legal Services</t>
  </si>
  <si>
    <t>Brooklyn Legal Services</t>
  </si>
  <si>
    <t>Community Organization</t>
  </si>
  <si>
    <t>Returning Client</t>
  </si>
  <si>
    <t>Court Referral-NON HRA</t>
  </si>
  <si>
    <t>HRA</t>
  </si>
  <si>
    <t>Outreach</t>
  </si>
  <si>
    <t>Self-referred</t>
  </si>
  <si>
    <t>Other City Agency</t>
  </si>
  <si>
    <t>FJC Housing Intake</t>
  </si>
  <si>
    <t>Other</t>
  </si>
  <si>
    <t>In-House</t>
  </si>
  <si>
    <t>Home base</t>
  </si>
  <si>
    <t>ADP Hotline</t>
  </si>
  <si>
    <t>Elected Official</t>
  </si>
  <si>
    <t>Friends/Family</t>
  </si>
  <si>
    <t>Word of mouth</t>
  </si>
  <si>
    <t>6002-Prevented eviction from private housing</t>
  </si>
  <si>
    <t>6014-Obtained advice and counsel on a Housing matter</t>
  </si>
  <si>
    <t>6015-Obtained non-litgation advocacy services on a Housing  matter</t>
  </si>
  <si>
    <t>6017-Obtained other benefit on a Housing matter</t>
  </si>
  <si>
    <t>07/04/1945</t>
  </si>
  <si>
    <t>11/23/1977</t>
  </si>
  <si>
    <t>06/06/1968</t>
  </si>
  <si>
    <t>07/21/1990</t>
  </si>
  <si>
    <t>05/16/1957</t>
  </si>
  <si>
    <t>05/15/1970</t>
  </si>
  <si>
    <t>12/13/1984</t>
  </si>
  <si>
    <t>09/10/1981</t>
  </si>
  <si>
    <t>08/29/1974</t>
  </si>
  <si>
    <t>12/14/1989</t>
  </si>
  <si>
    <t>03/19/1989</t>
  </si>
  <si>
    <t>12/29/1989</t>
  </si>
  <si>
    <t>02/14/1987</t>
  </si>
  <si>
    <t>09/03/1983</t>
  </si>
  <si>
    <t>06/24/1951</t>
  </si>
  <si>
    <t>01/08/1981</t>
  </si>
  <si>
    <t>06/25/1980</t>
  </si>
  <si>
    <t>05/15/1968</t>
  </si>
  <si>
    <t>05/27/1989</t>
  </si>
  <si>
    <t>10/05/1978</t>
  </si>
  <si>
    <t>02/20/1958</t>
  </si>
  <si>
    <t>03/09/1988</t>
  </si>
  <si>
    <t>12/09/1960</t>
  </si>
  <si>
    <t>01/08/1955</t>
  </si>
  <si>
    <t>08/19/1949</t>
  </si>
  <si>
    <t>11/26/1976</t>
  </si>
  <si>
    <t>09/05/1962</t>
  </si>
  <si>
    <t>09/15/1961</t>
  </si>
  <si>
    <t>03/03/1965</t>
  </si>
  <si>
    <t>01/07/1957</t>
  </si>
  <si>
    <t>08/13/1975</t>
  </si>
  <si>
    <t>04/19/1977</t>
  </si>
  <si>
    <t>01/20/1999</t>
  </si>
  <si>
    <t>09/05/1972</t>
  </si>
  <si>
    <t>10/01/1982</t>
  </si>
  <si>
    <t>09/06/1993</t>
  </si>
  <si>
    <t>09/15/1948</t>
  </si>
  <si>
    <t>09/22/1980</t>
  </si>
  <si>
    <t>10/01/1986</t>
  </si>
  <si>
    <t>09/23/1975</t>
  </si>
  <si>
    <t>10/15/1950</t>
  </si>
  <si>
    <t>05/24/1964</t>
  </si>
  <si>
    <t>01/29/1975</t>
  </si>
  <si>
    <t>08/09/1975</t>
  </si>
  <si>
    <t>09/01/1940</t>
  </si>
  <si>
    <t>09/27/1959</t>
  </si>
  <si>
    <t>08/15/1981</t>
  </si>
  <si>
    <t>07/10/1960</t>
  </si>
  <si>
    <t>11/26/1970</t>
  </si>
  <si>
    <t>12/09/1981</t>
  </si>
  <si>
    <t>07/01/1964</t>
  </si>
  <si>
    <t>02/01/1965</t>
  </si>
  <si>
    <t>02/03/1964</t>
  </si>
  <si>
    <t>02/03/1977</t>
  </si>
  <si>
    <t>04/24/1946</t>
  </si>
  <si>
    <t>03/04/1989</t>
  </si>
  <si>
    <t>02/06/1965</t>
  </si>
  <si>
    <t>11/23/1967</t>
  </si>
  <si>
    <t>12/30/1971</t>
  </si>
  <si>
    <t>05/16/1982</t>
  </si>
  <si>
    <t>01/01/1986</t>
  </si>
  <si>
    <t>12/23/1961</t>
  </si>
  <si>
    <t>04/14/1975</t>
  </si>
  <si>
    <t>04/06/1973</t>
  </si>
  <si>
    <t>10/15/1983</t>
  </si>
  <si>
    <t>09/21/1978</t>
  </si>
  <si>
    <t>09/13/1983</t>
  </si>
  <si>
    <t>11/08/1972</t>
  </si>
  <si>
    <t>09/17/1981</t>
  </si>
  <si>
    <t>08/03/1969</t>
  </si>
  <si>
    <t>01/28/1960</t>
  </si>
  <si>
    <t>01/21/1991</t>
  </si>
  <si>
    <t>04/19/1985</t>
  </si>
  <si>
    <t>08/26/1972</t>
  </si>
  <si>
    <t>07/19/1964</t>
  </si>
  <si>
    <t>04/25/1967</t>
  </si>
  <si>
    <t>11/21/1977</t>
  </si>
  <si>
    <t>09/24/1984</t>
  </si>
  <si>
    <t>02/05/1985</t>
  </si>
  <si>
    <t>08/21/1967</t>
  </si>
  <si>
    <t>02/12/1982</t>
  </si>
  <si>
    <t>05/29/1988</t>
  </si>
  <si>
    <t>11/30/1976</t>
  </si>
  <si>
    <t>Unknown</t>
  </si>
  <si>
    <t>None</t>
  </si>
  <si>
    <t>not available</t>
  </si>
  <si>
    <t>Not available</t>
  </si>
  <si>
    <t>025-64-6550</t>
  </si>
  <si>
    <t>040-04-2795</t>
  </si>
  <si>
    <t>051-82-3570</t>
  </si>
  <si>
    <t>053-78-2518</t>
  </si>
  <si>
    <t>058-66-2147</t>
  </si>
  <si>
    <t>061-02-8917</t>
  </si>
  <si>
    <t>061-74-3568</t>
  </si>
  <si>
    <t>062-68-0411</t>
  </si>
  <si>
    <t>064-58-5051</t>
  </si>
  <si>
    <t>064-72-9983</t>
  </si>
  <si>
    <t>066-76-5444</t>
  </si>
  <si>
    <t>068-80-4361</t>
  </si>
  <si>
    <t>068-90-1392</t>
  </si>
  <si>
    <t>069-68-4613</t>
  </si>
  <si>
    <t>071-40-6716</t>
  </si>
  <si>
    <t>072-74-4734</t>
  </si>
  <si>
    <t>072-98-3866</t>
  </si>
  <si>
    <t>073-02-1406</t>
  </si>
  <si>
    <t>073-76-0735</t>
  </si>
  <si>
    <t>076-86-9957</t>
  </si>
  <si>
    <t>078-70-5975</t>
  </si>
  <si>
    <t>078-74-6038</t>
  </si>
  <si>
    <t>080-66-6759</t>
  </si>
  <si>
    <t>081-56-7111</t>
  </si>
  <si>
    <t>081-80-6178</t>
  </si>
  <si>
    <t>083-60-3258</t>
  </si>
  <si>
    <t>083-86-5042</t>
  </si>
  <si>
    <t>084-56-8573</t>
  </si>
  <si>
    <t>084-86-7598</t>
  </si>
  <si>
    <t>085-48-7962</t>
  </si>
  <si>
    <t>085-58-9145</t>
  </si>
  <si>
    <t>085-72-1739</t>
  </si>
  <si>
    <t>087-88-1015</t>
  </si>
  <si>
    <t>088-94-2041</t>
  </si>
  <si>
    <t>089-70-0842</t>
  </si>
  <si>
    <t>090-82-4511</t>
  </si>
  <si>
    <t>092-40-7625</t>
  </si>
  <si>
    <t>093-70-5767</t>
  </si>
  <si>
    <t>093-82-9730</t>
  </si>
  <si>
    <t>098-88-0607</t>
  </si>
  <si>
    <t>099-42-8739</t>
  </si>
  <si>
    <t>100-80-5792</t>
  </si>
  <si>
    <t>101-87-9429</t>
  </si>
  <si>
    <t>103-62-0516</t>
  </si>
  <si>
    <t>104-32-0617</t>
  </si>
  <si>
    <t>104-92-3063</t>
  </si>
  <si>
    <t>107-66-1627</t>
  </si>
  <si>
    <t>108-54-3993</t>
  </si>
  <si>
    <t>109-88-3339</t>
  </si>
  <si>
    <t>111-66-6471</t>
  </si>
  <si>
    <t>112-58-0464</t>
  </si>
  <si>
    <t>112-98-8334</t>
  </si>
  <si>
    <t>113-56-5950</t>
  </si>
  <si>
    <t>114-96-7528</t>
  </si>
  <si>
    <t>115-90-2839</t>
  </si>
  <si>
    <t>116-80-6742</t>
  </si>
  <si>
    <t>118-56-1550</t>
  </si>
  <si>
    <t>120-54-2166</t>
  </si>
  <si>
    <t>121-98-2773</t>
  </si>
  <si>
    <t>123-88-2249</t>
  </si>
  <si>
    <t>126-13-7947</t>
  </si>
  <si>
    <t>126-68-5017</t>
  </si>
  <si>
    <t>129-90-2688</t>
  </si>
  <si>
    <t>130-58-8477</t>
  </si>
  <si>
    <t>130-76-9259</t>
  </si>
  <si>
    <t>130-98-8445</t>
  </si>
  <si>
    <t>131-68-2755</t>
  </si>
  <si>
    <t>134-60-9442</t>
  </si>
  <si>
    <t>143-97-7751</t>
  </si>
  <si>
    <t>174-95-0848</t>
  </si>
  <si>
    <t>398-88-4174</t>
  </si>
  <si>
    <t>419-37-8798</t>
  </si>
  <si>
    <t>485-95-1075</t>
  </si>
  <si>
    <t>581-75-9889</t>
  </si>
  <si>
    <t>582-27-2529</t>
  </si>
  <si>
    <t>584-47-4471</t>
  </si>
  <si>
    <t>590-26-6788</t>
  </si>
  <si>
    <t>593-03-3171</t>
  </si>
  <si>
    <t>658-29-4649</t>
  </si>
  <si>
    <t>762-13-1563</t>
  </si>
  <si>
    <t>781-32-1331</t>
  </si>
  <si>
    <t>862-69-8155</t>
  </si>
  <si>
    <t>893-94-1879</t>
  </si>
  <si>
    <t>Rent Stabilized</t>
  </si>
  <si>
    <t>Unregulated</t>
  </si>
  <si>
    <t>Public Housing/NYCHA</t>
  </si>
  <si>
    <t>Project-based Sec. 8</t>
  </si>
  <si>
    <t>Low Income Tax Credit</t>
  </si>
  <si>
    <t>Public Housing</t>
  </si>
  <si>
    <t>FEPS</t>
  </si>
  <si>
    <t>City FEPS</t>
  </si>
  <si>
    <t>Section 8</t>
  </si>
  <si>
    <t>LINC</t>
  </si>
  <si>
    <t>HUD VASH</t>
  </si>
  <si>
    <t>HASA</t>
  </si>
  <si>
    <t>DRIE/SCRIE</t>
  </si>
  <si>
    <t>11/28/2016</t>
  </si>
  <si>
    <t>FJC Waiver</t>
  </si>
  <si>
    <t>Zip Code Waiver</t>
  </si>
  <si>
    <t>English</t>
  </si>
  <si>
    <t>Spanish</t>
  </si>
  <si>
    <t>French</t>
  </si>
  <si>
    <t>Portuguese</t>
  </si>
  <si>
    <t>Chinese/Mandarin</t>
  </si>
  <si>
    <t>Bengali</t>
  </si>
  <si>
    <t>Neeeds New DHCI and Consent Form</t>
  </si>
  <si>
    <t>Counsel Assisted in Filing or Refiling of Answer</t>
  </si>
  <si>
    <t>Filed/Argued/Supplemented Dispositive or other Substantive Motion</t>
  </si>
  <si>
    <t>Counsel Assisted in Filing or Refiling of Answer, Filed/Argued/Supplemented Dispositive or other Substantive Motion</t>
  </si>
  <si>
    <t>Filed for an Emergency Order to Show Cause</t>
  </si>
  <si>
    <t>Case Discontinued/Dismissed/Landlord Fails to Prosecute</t>
  </si>
  <si>
    <t>Obtain Ongoing Rent Subsidy</t>
  </si>
  <si>
    <t>Case Resolved without Judgment of Eviction Against Client, Secured Order or Agreement for Repairs in Apartment/Building, Secured Rent Abatement</t>
  </si>
  <si>
    <t>Restored Access to Personal Property</t>
  </si>
  <si>
    <t>Client Allowed to Remain in Residence</t>
  </si>
  <si>
    <t>2019-08-28</t>
  </si>
  <si>
    <t>2019-08-20</t>
  </si>
  <si>
    <t>2019-07-25</t>
  </si>
  <si>
    <t>2019-09-18</t>
  </si>
  <si>
    <t>2019-09-04</t>
  </si>
  <si>
    <t>2019-09-23</t>
  </si>
  <si>
    <t>2019-07-19</t>
  </si>
  <si>
    <t>DHCI Form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</si>
</sst>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cols>
    <col min="1" max="1" width="20.7109375" style="1" customWidth="1"/>
  </cols>
  <sheetData>
    <row r="1" spans="1:4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>
      <c r="A2" s="1">
        <f>HYPERLINK("https://lsnyc.legalserver.org/matter/dynamic-profile/view/1905201","19-1905201")</f>
        <v>0</v>
      </c>
      <c r="B2" t="s">
        <v>47</v>
      </c>
      <c r="C2" t="s">
        <v>92</v>
      </c>
      <c r="D2" t="s">
        <v>94</v>
      </c>
      <c r="F2" t="s">
        <v>149</v>
      </c>
      <c r="G2" t="s">
        <v>227</v>
      </c>
      <c r="H2" t="s">
        <v>303</v>
      </c>
      <c r="I2" t="s">
        <v>381</v>
      </c>
      <c r="J2" t="s">
        <v>431</v>
      </c>
      <c r="K2">
        <v>10453</v>
      </c>
      <c r="L2" t="s">
        <v>449</v>
      </c>
      <c r="M2" t="s">
        <v>450</v>
      </c>
      <c r="N2" t="s">
        <v>451</v>
      </c>
      <c r="O2" t="s">
        <v>507</v>
      </c>
      <c r="P2" t="s">
        <v>518</v>
      </c>
      <c r="R2" t="s">
        <v>528</v>
      </c>
      <c r="S2" t="s">
        <v>449</v>
      </c>
      <c r="U2" t="s">
        <v>532</v>
      </c>
      <c r="W2" t="s">
        <v>541</v>
      </c>
      <c r="X2">
        <v>880.27</v>
      </c>
      <c r="Y2" t="s">
        <v>547</v>
      </c>
      <c r="Z2" t="s">
        <v>552</v>
      </c>
      <c r="AB2" t="s">
        <v>571</v>
      </c>
      <c r="AD2" t="s">
        <v>658</v>
      </c>
      <c r="AE2">
        <v>170</v>
      </c>
      <c r="AF2" t="s">
        <v>741</v>
      </c>
      <c r="AG2" t="s">
        <v>655</v>
      </c>
      <c r="AH2">
        <v>20</v>
      </c>
      <c r="AI2">
        <v>2</v>
      </c>
      <c r="AJ2">
        <v>4</v>
      </c>
      <c r="AK2">
        <v>99.43000000000001</v>
      </c>
      <c r="AN2" t="s">
        <v>757</v>
      </c>
      <c r="AO2">
        <v>34392</v>
      </c>
      <c r="AU2" t="s">
        <v>780</v>
      </c>
    </row>
    <row r="3" spans="1:47">
      <c r="A3" s="1">
        <f>HYPERLINK("https://lsnyc.legalserver.org/matter/dynamic-profile/view/1905034","19-1905034")</f>
        <v>0</v>
      </c>
      <c r="B3" t="s">
        <v>47</v>
      </c>
      <c r="C3" t="s">
        <v>92</v>
      </c>
      <c r="D3" t="s">
        <v>95</v>
      </c>
      <c r="F3" t="s">
        <v>150</v>
      </c>
      <c r="G3" t="s">
        <v>228</v>
      </c>
      <c r="H3" t="s">
        <v>303</v>
      </c>
      <c r="I3" t="s">
        <v>382</v>
      </c>
      <c r="J3" t="s">
        <v>431</v>
      </c>
      <c r="K3">
        <v>10453</v>
      </c>
      <c r="L3" t="s">
        <v>449</v>
      </c>
      <c r="M3" t="s">
        <v>450</v>
      </c>
      <c r="N3" t="s">
        <v>451</v>
      </c>
      <c r="O3" t="s">
        <v>507</v>
      </c>
      <c r="P3" t="s">
        <v>518</v>
      </c>
      <c r="R3" t="s">
        <v>528</v>
      </c>
      <c r="S3" t="s">
        <v>449</v>
      </c>
      <c r="U3" t="s">
        <v>532</v>
      </c>
      <c r="W3" t="s">
        <v>541</v>
      </c>
      <c r="X3">
        <v>1091</v>
      </c>
      <c r="Y3" t="s">
        <v>547</v>
      </c>
      <c r="Z3" t="s">
        <v>552</v>
      </c>
      <c r="AB3" t="s">
        <v>572</v>
      </c>
      <c r="AD3" t="s">
        <v>659</v>
      </c>
      <c r="AE3">
        <v>170</v>
      </c>
      <c r="AF3" t="s">
        <v>741</v>
      </c>
      <c r="AG3" t="s">
        <v>747</v>
      </c>
      <c r="AH3">
        <v>12</v>
      </c>
      <c r="AI3">
        <v>1</v>
      </c>
      <c r="AJ3">
        <v>2</v>
      </c>
      <c r="AK3">
        <v>41.63</v>
      </c>
      <c r="AN3" t="s">
        <v>758</v>
      </c>
      <c r="AO3">
        <v>8880</v>
      </c>
      <c r="AU3" t="s">
        <v>780</v>
      </c>
    </row>
    <row r="4" spans="1:47">
      <c r="A4" s="1">
        <f>HYPERLINK("https://lsnyc.legalserver.org/matter/dynamic-profile/view/1905437","19-1905437")</f>
        <v>0</v>
      </c>
      <c r="B4" t="s">
        <v>48</v>
      </c>
      <c r="C4" t="s">
        <v>92</v>
      </c>
      <c r="D4" t="s">
        <v>96</v>
      </c>
      <c r="F4" t="s">
        <v>150</v>
      </c>
      <c r="G4" t="s">
        <v>229</v>
      </c>
      <c r="H4" t="s">
        <v>304</v>
      </c>
      <c r="I4">
        <v>16</v>
      </c>
      <c r="J4" t="s">
        <v>432</v>
      </c>
      <c r="K4">
        <v>10032</v>
      </c>
      <c r="L4" t="s">
        <v>449</v>
      </c>
      <c r="M4" t="s">
        <v>450</v>
      </c>
      <c r="N4" t="s">
        <v>452</v>
      </c>
      <c r="O4" t="s">
        <v>507</v>
      </c>
      <c r="P4" t="s">
        <v>518</v>
      </c>
      <c r="R4" t="s">
        <v>528</v>
      </c>
      <c r="S4" t="s">
        <v>530</v>
      </c>
      <c r="U4" t="s">
        <v>532</v>
      </c>
      <c r="W4" t="s">
        <v>96</v>
      </c>
      <c r="X4">
        <v>1142.3</v>
      </c>
      <c r="Y4" t="s">
        <v>548</v>
      </c>
      <c r="Z4" t="s">
        <v>553</v>
      </c>
      <c r="AB4" t="s">
        <v>573</v>
      </c>
      <c r="AD4" t="s">
        <v>660</v>
      </c>
      <c r="AE4">
        <v>20</v>
      </c>
      <c r="AF4" t="s">
        <v>741</v>
      </c>
      <c r="AG4" t="s">
        <v>655</v>
      </c>
      <c r="AH4">
        <v>25</v>
      </c>
      <c r="AI4">
        <v>3</v>
      </c>
      <c r="AJ4">
        <v>2</v>
      </c>
      <c r="AK4">
        <v>77.56</v>
      </c>
      <c r="AN4" t="s">
        <v>758</v>
      </c>
      <c r="AO4">
        <v>23400</v>
      </c>
      <c r="AU4" t="s">
        <v>780</v>
      </c>
    </row>
    <row r="5" spans="1:47">
      <c r="A5" s="1">
        <f>HYPERLINK("https://lsnyc.legalserver.org/matter/dynamic-profile/view/1894362","19-1894362")</f>
        <v>0</v>
      </c>
      <c r="B5" t="s">
        <v>49</v>
      </c>
      <c r="C5" t="s">
        <v>93</v>
      </c>
      <c r="D5" t="s">
        <v>97</v>
      </c>
      <c r="E5" t="s">
        <v>145</v>
      </c>
      <c r="F5" t="s">
        <v>151</v>
      </c>
      <c r="G5" t="s">
        <v>230</v>
      </c>
      <c r="H5" t="s">
        <v>305</v>
      </c>
      <c r="I5" t="s">
        <v>383</v>
      </c>
      <c r="J5" t="s">
        <v>433</v>
      </c>
      <c r="K5">
        <v>10301</v>
      </c>
      <c r="L5" t="s">
        <v>449</v>
      </c>
      <c r="M5" t="s">
        <v>450</v>
      </c>
      <c r="N5" t="s">
        <v>453</v>
      </c>
      <c r="O5" t="s">
        <v>508</v>
      </c>
      <c r="P5" t="s">
        <v>519</v>
      </c>
      <c r="Q5" t="s">
        <v>524</v>
      </c>
      <c r="R5" t="s">
        <v>528</v>
      </c>
      <c r="S5" t="s">
        <v>530</v>
      </c>
      <c r="U5" t="s">
        <v>532</v>
      </c>
      <c r="V5" t="s">
        <v>536</v>
      </c>
      <c r="W5" t="s">
        <v>542</v>
      </c>
      <c r="X5">
        <v>1515</v>
      </c>
      <c r="Y5" t="s">
        <v>549</v>
      </c>
      <c r="Z5" t="s">
        <v>554</v>
      </c>
      <c r="AA5" t="s">
        <v>567</v>
      </c>
      <c r="AB5" t="s">
        <v>574</v>
      </c>
      <c r="AD5" t="s">
        <v>661</v>
      </c>
      <c r="AE5">
        <v>2</v>
      </c>
      <c r="AF5" t="s">
        <v>742</v>
      </c>
      <c r="AG5" t="s">
        <v>748</v>
      </c>
      <c r="AH5">
        <v>-1</v>
      </c>
      <c r="AI5">
        <v>1</v>
      </c>
      <c r="AJ5">
        <v>2</v>
      </c>
      <c r="AK5">
        <v>44.44</v>
      </c>
      <c r="AN5" t="s">
        <v>757</v>
      </c>
      <c r="AO5">
        <v>9480</v>
      </c>
      <c r="AQ5" t="s">
        <v>764</v>
      </c>
      <c r="AR5" t="s">
        <v>768</v>
      </c>
      <c r="AS5" t="s">
        <v>772</v>
      </c>
      <c r="AT5" t="s">
        <v>773</v>
      </c>
      <c r="AU5" t="s">
        <v>780</v>
      </c>
    </row>
    <row r="6" spans="1:47">
      <c r="A6" s="1">
        <f>HYPERLINK("https://lsnyc.legalserver.org/matter/dynamic-profile/view/1904449","19-1904449")</f>
        <v>0</v>
      </c>
      <c r="B6" t="s">
        <v>50</v>
      </c>
      <c r="C6" t="s">
        <v>92</v>
      </c>
      <c r="D6" t="s">
        <v>98</v>
      </c>
      <c r="F6" t="s">
        <v>152</v>
      </c>
      <c r="G6" t="s">
        <v>231</v>
      </c>
      <c r="H6" t="s">
        <v>306</v>
      </c>
      <c r="I6" t="s">
        <v>384</v>
      </c>
      <c r="J6" t="s">
        <v>431</v>
      </c>
      <c r="K6">
        <v>10452</v>
      </c>
      <c r="L6" t="s">
        <v>449</v>
      </c>
      <c r="M6" t="s">
        <v>450</v>
      </c>
      <c r="N6" t="s">
        <v>454</v>
      </c>
      <c r="O6" t="s">
        <v>479</v>
      </c>
      <c r="P6" t="s">
        <v>520</v>
      </c>
      <c r="R6" t="s">
        <v>528</v>
      </c>
      <c r="S6" t="s">
        <v>530</v>
      </c>
      <c r="U6" t="s">
        <v>532</v>
      </c>
      <c r="W6" t="s">
        <v>105</v>
      </c>
      <c r="X6">
        <v>702.21</v>
      </c>
      <c r="Y6" t="s">
        <v>547</v>
      </c>
      <c r="AB6" t="s">
        <v>575</v>
      </c>
      <c r="AD6" t="s">
        <v>662</v>
      </c>
      <c r="AE6">
        <v>42</v>
      </c>
      <c r="AF6" t="s">
        <v>742</v>
      </c>
      <c r="AG6" t="s">
        <v>655</v>
      </c>
      <c r="AH6">
        <v>4</v>
      </c>
      <c r="AI6">
        <v>1</v>
      </c>
      <c r="AJ6">
        <v>2</v>
      </c>
      <c r="AK6">
        <v>49.4</v>
      </c>
      <c r="AN6" t="s">
        <v>758</v>
      </c>
      <c r="AO6">
        <v>10536</v>
      </c>
      <c r="AU6" t="s">
        <v>780</v>
      </c>
    </row>
    <row r="7" spans="1:47">
      <c r="A7" s="1">
        <f>HYPERLINK("https://lsnyc.legalserver.org/matter/dynamic-profile/view/1908507","19-1908507")</f>
        <v>0</v>
      </c>
      <c r="B7" t="s">
        <v>51</v>
      </c>
      <c r="C7" t="s">
        <v>92</v>
      </c>
      <c r="D7" t="s">
        <v>99</v>
      </c>
      <c r="F7" t="s">
        <v>153</v>
      </c>
      <c r="G7" t="s">
        <v>232</v>
      </c>
      <c r="H7" t="s">
        <v>307</v>
      </c>
      <c r="I7" t="s">
        <v>385</v>
      </c>
      <c r="J7" t="s">
        <v>434</v>
      </c>
      <c r="K7">
        <v>11354</v>
      </c>
      <c r="L7" t="s">
        <v>449</v>
      </c>
      <c r="M7" t="s">
        <v>450</v>
      </c>
      <c r="N7" t="s">
        <v>455</v>
      </c>
      <c r="O7" t="s">
        <v>508</v>
      </c>
      <c r="P7" t="s">
        <v>520</v>
      </c>
      <c r="R7" t="s">
        <v>528</v>
      </c>
      <c r="S7" t="s">
        <v>530</v>
      </c>
      <c r="U7" t="s">
        <v>532</v>
      </c>
      <c r="V7" t="s">
        <v>536</v>
      </c>
      <c r="W7" t="s">
        <v>99</v>
      </c>
      <c r="X7">
        <v>1550</v>
      </c>
      <c r="Y7" t="s">
        <v>550</v>
      </c>
      <c r="Z7" t="s">
        <v>555</v>
      </c>
      <c r="AB7" t="s">
        <v>576</v>
      </c>
      <c r="AD7" t="s">
        <v>663</v>
      </c>
      <c r="AE7">
        <v>24</v>
      </c>
      <c r="AF7" t="s">
        <v>654</v>
      </c>
      <c r="AG7" t="s">
        <v>655</v>
      </c>
      <c r="AH7">
        <v>4</v>
      </c>
      <c r="AI7">
        <v>1</v>
      </c>
      <c r="AJ7">
        <v>2</v>
      </c>
      <c r="AK7">
        <v>187.53</v>
      </c>
      <c r="AN7" t="s">
        <v>757</v>
      </c>
      <c r="AO7">
        <v>40000</v>
      </c>
      <c r="AU7" t="s">
        <v>780</v>
      </c>
    </row>
    <row r="8" spans="1:47">
      <c r="A8" s="1">
        <f>HYPERLINK("https://lsnyc.legalserver.org/matter/dynamic-profile/view/1906862","19-1906862")</f>
        <v>0</v>
      </c>
      <c r="B8" t="s">
        <v>52</v>
      </c>
      <c r="C8" t="s">
        <v>92</v>
      </c>
      <c r="D8" t="s">
        <v>100</v>
      </c>
      <c r="F8" t="s">
        <v>154</v>
      </c>
      <c r="G8" t="s">
        <v>233</v>
      </c>
      <c r="H8" t="s">
        <v>308</v>
      </c>
      <c r="I8" t="s">
        <v>386</v>
      </c>
      <c r="J8" t="s">
        <v>433</v>
      </c>
      <c r="K8">
        <v>10301</v>
      </c>
      <c r="L8" t="s">
        <v>449</v>
      </c>
      <c r="M8" t="s">
        <v>450</v>
      </c>
      <c r="N8" t="s">
        <v>456</v>
      </c>
      <c r="O8" t="s">
        <v>508</v>
      </c>
      <c r="P8" t="s">
        <v>519</v>
      </c>
      <c r="R8" t="s">
        <v>528</v>
      </c>
      <c r="S8" t="s">
        <v>530</v>
      </c>
      <c r="U8" t="s">
        <v>532</v>
      </c>
      <c r="V8" t="s">
        <v>536</v>
      </c>
      <c r="W8" t="s">
        <v>100</v>
      </c>
      <c r="X8">
        <v>0</v>
      </c>
      <c r="Y8" t="s">
        <v>549</v>
      </c>
      <c r="Z8" t="s">
        <v>553</v>
      </c>
      <c r="AB8" t="s">
        <v>577</v>
      </c>
      <c r="AD8" t="s">
        <v>664</v>
      </c>
      <c r="AE8">
        <v>454</v>
      </c>
      <c r="AG8" t="s">
        <v>655</v>
      </c>
      <c r="AH8">
        <v>-1</v>
      </c>
      <c r="AI8">
        <v>1</v>
      </c>
      <c r="AJ8">
        <v>2</v>
      </c>
      <c r="AK8">
        <v>85.33</v>
      </c>
      <c r="AN8" t="s">
        <v>759</v>
      </c>
      <c r="AO8">
        <v>18200</v>
      </c>
      <c r="AU8" t="s">
        <v>780</v>
      </c>
    </row>
    <row r="9" spans="1:47">
      <c r="A9" s="1">
        <f>HYPERLINK("https://lsnyc.legalserver.org/matter/dynamic-profile/view/1910645","19-1910645")</f>
        <v>0</v>
      </c>
      <c r="B9" t="s">
        <v>53</v>
      </c>
      <c r="C9" t="s">
        <v>92</v>
      </c>
      <c r="D9" t="s">
        <v>101</v>
      </c>
      <c r="F9" t="s">
        <v>155</v>
      </c>
      <c r="G9" t="s">
        <v>234</v>
      </c>
      <c r="H9" t="s">
        <v>309</v>
      </c>
      <c r="I9" t="s">
        <v>387</v>
      </c>
      <c r="J9" t="s">
        <v>432</v>
      </c>
      <c r="K9">
        <v>10035</v>
      </c>
      <c r="L9" t="s">
        <v>449</v>
      </c>
      <c r="M9" t="s">
        <v>450</v>
      </c>
      <c r="O9" t="s">
        <v>507</v>
      </c>
      <c r="P9" t="s">
        <v>521</v>
      </c>
      <c r="R9" t="s">
        <v>528</v>
      </c>
      <c r="S9" t="s">
        <v>449</v>
      </c>
      <c r="U9" t="s">
        <v>532</v>
      </c>
      <c r="V9" t="s">
        <v>537</v>
      </c>
      <c r="W9" t="s">
        <v>543</v>
      </c>
      <c r="X9">
        <v>1461</v>
      </c>
      <c r="Y9" t="s">
        <v>548</v>
      </c>
      <c r="Z9" t="s">
        <v>556</v>
      </c>
      <c r="AB9" t="s">
        <v>578</v>
      </c>
      <c r="AD9" t="s">
        <v>665</v>
      </c>
      <c r="AE9">
        <v>0</v>
      </c>
      <c r="AF9" t="s">
        <v>741</v>
      </c>
      <c r="AG9" t="s">
        <v>749</v>
      </c>
      <c r="AH9">
        <v>15</v>
      </c>
      <c r="AI9">
        <v>1</v>
      </c>
      <c r="AJ9">
        <v>2</v>
      </c>
      <c r="AK9">
        <v>187.53</v>
      </c>
      <c r="AN9" t="s">
        <v>757</v>
      </c>
      <c r="AO9">
        <v>40000</v>
      </c>
      <c r="AU9" t="s">
        <v>780</v>
      </c>
    </row>
    <row r="10" spans="1:47">
      <c r="A10" s="1">
        <f>HYPERLINK("https://lsnyc.legalserver.org/matter/dynamic-profile/view/1910642","19-1910642")</f>
        <v>0</v>
      </c>
      <c r="B10" t="s">
        <v>53</v>
      </c>
      <c r="C10" t="s">
        <v>92</v>
      </c>
      <c r="D10" t="s">
        <v>101</v>
      </c>
      <c r="F10" t="s">
        <v>155</v>
      </c>
      <c r="G10" t="s">
        <v>234</v>
      </c>
      <c r="H10" t="s">
        <v>309</v>
      </c>
      <c r="I10" t="s">
        <v>387</v>
      </c>
      <c r="J10" t="s">
        <v>432</v>
      </c>
      <c r="K10">
        <v>10035</v>
      </c>
      <c r="L10" t="s">
        <v>449</v>
      </c>
      <c r="M10" t="s">
        <v>450</v>
      </c>
      <c r="O10" t="s">
        <v>479</v>
      </c>
      <c r="P10" t="s">
        <v>521</v>
      </c>
      <c r="R10" t="s">
        <v>528</v>
      </c>
      <c r="S10" t="s">
        <v>449</v>
      </c>
      <c r="U10" t="s">
        <v>532</v>
      </c>
      <c r="V10" t="s">
        <v>536</v>
      </c>
      <c r="W10" t="s">
        <v>543</v>
      </c>
      <c r="X10">
        <v>1461</v>
      </c>
      <c r="Y10" t="s">
        <v>548</v>
      </c>
      <c r="Z10" t="s">
        <v>556</v>
      </c>
      <c r="AB10" t="s">
        <v>578</v>
      </c>
      <c r="AD10" t="s">
        <v>665</v>
      </c>
      <c r="AE10">
        <v>0</v>
      </c>
      <c r="AF10" t="s">
        <v>741</v>
      </c>
      <c r="AG10" t="s">
        <v>749</v>
      </c>
      <c r="AH10">
        <v>15</v>
      </c>
      <c r="AI10">
        <v>1</v>
      </c>
      <c r="AJ10">
        <v>2</v>
      </c>
      <c r="AK10">
        <v>187.53</v>
      </c>
      <c r="AN10" t="s">
        <v>757</v>
      </c>
      <c r="AO10">
        <v>40000</v>
      </c>
      <c r="AU10" t="s">
        <v>780</v>
      </c>
    </row>
    <row r="11" spans="1:47">
      <c r="A11" s="1">
        <f>HYPERLINK("https://lsnyc.legalserver.org/matter/dynamic-profile/view/1909245","19-1909245")</f>
        <v>0</v>
      </c>
      <c r="B11" t="s">
        <v>54</v>
      </c>
      <c r="C11" t="s">
        <v>92</v>
      </c>
      <c r="D11" t="s">
        <v>102</v>
      </c>
      <c r="F11" t="s">
        <v>156</v>
      </c>
      <c r="G11" t="s">
        <v>235</v>
      </c>
      <c r="H11" t="s">
        <v>310</v>
      </c>
      <c r="I11" t="s">
        <v>388</v>
      </c>
      <c r="J11" t="s">
        <v>435</v>
      </c>
      <c r="K11">
        <v>11219</v>
      </c>
      <c r="L11" t="s">
        <v>449</v>
      </c>
      <c r="M11" t="s">
        <v>450</v>
      </c>
      <c r="P11" t="s">
        <v>519</v>
      </c>
      <c r="R11" t="s">
        <v>528</v>
      </c>
      <c r="S11" t="s">
        <v>530</v>
      </c>
      <c r="U11" t="s">
        <v>532</v>
      </c>
      <c r="W11" t="s">
        <v>102</v>
      </c>
      <c r="X11">
        <v>1737.44</v>
      </c>
      <c r="Y11" t="s">
        <v>551</v>
      </c>
      <c r="AB11" t="s">
        <v>579</v>
      </c>
      <c r="AD11" t="s">
        <v>666</v>
      </c>
      <c r="AE11">
        <v>20</v>
      </c>
      <c r="AH11">
        <v>8</v>
      </c>
      <c r="AI11">
        <v>2</v>
      </c>
      <c r="AJ11">
        <v>1</v>
      </c>
      <c r="AK11">
        <v>191.84</v>
      </c>
      <c r="AN11" t="s">
        <v>757</v>
      </c>
      <c r="AO11">
        <v>40920</v>
      </c>
      <c r="AU11" t="s">
        <v>780</v>
      </c>
    </row>
    <row r="12" spans="1:47">
      <c r="A12" s="1">
        <f>HYPERLINK("https://lsnyc.legalserver.org/matter/dynamic-profile/view/1909542","19-1909542")</f>
        <v>0</v>
      </c>
      <c r="B12" t="s">
        <v>55</v>
      </c>
      <c r="C12" t="s">
        <v>92</v>
      </c>
      <c r="D12" t="s">
        <v>103</v>
      </c>
      <c r="F12" t="s">
        <v>157</v>
      </c>
      <c r="G12" t="s">
        <v>236</v>
      </c>
      <c r="H12" t="s">
        <v>311</v>
      </c>
      <c r="I12">
        <v>2</v>
      </c>
      <c r="J12" t="s">
        <v>436</v>
      </c>
      <c r="K12">
        <v>11435</v>
      </c>
      <c r="L12" t="s">
        <v>449</v>
      </c>
      <c r="M12" t="s">
        <v>450</v>
      </c>
      <c r="N12" t="s">
        <v>457</v>
      </c>
      <c r="O12" t="s">
        <v>509</v>
      </c>
      <c r="P12" t="s">
        <v>519</v>
      </c>
      <c r="R12" t="s">
        <v>528</v>
      </c>
      <c r="S12" t="s">
        <v>530</v>
      </c>
      <c r="U12" t="s">
        <v>532</v>
      </c>
      <c r="W12" t="s">
        <v>103</v>
      </c>
      <c r="X12">
        <v>1650</v>
      </c>
      <c r="Y12" t="s">
        <v>550</v>
      </c>
      <c r="Z12" t="s">
        <v>555</v>
      </c>
      <c r="AB12" t="s">
        <v>580</v>
      </c>
      <c r="AD12" t="s">
        <v>667</v>
      </c>
      <c r="AE12">
        <v>2</v>
      </c>
      <c r="AF12" t="s">
        <v>742</v>
      </c>
      <c r="AG12" t="s">
        <v>655</v>
      </c>
      <c r="AH12">
        <v>2</v>
      </c>
      <c r="AI12">
        <v>1</v>
      </c>
      <c r="AJ12">
        <v>3</v>
      </c>
      <c r="AK12">
        <v>0</v>
      </c>
      <c r="AN12" t="s">
        <v>757</v>
      </c>
      <c r="AO12">
        <v>0</v>
      </c>
      <c r="AU12" t="s">
        <v>780</v>
      </c>
    </row>
    <row r="13" spans="1:47">
      <c r="A13" s="1">
        <f>HYPERLINK("https://lsnyc.legalserver.org/matter/dynamic-profile/view/1907457","19-1907457")</f>
        <v>0</v>
      </c>
      <c r="B13" t="s">
        <v>55</v>
      </c>
      <c r="C13" t="s">
        <v>92</v>
      </c>
      <c r="D13" t="s">
        <v>104</v>
      </c>
      <c r="F13" t="s">
        <v>157</v>
      </c>
      <c r="G13" t="s">
        <v>236</v>
      </c>
      <c r="H13" t="s">
        <v>312</v>
      </c>
      <c r="J13" t="s">
        <v>436</v>
      </c>
      <c r="K13">
        <v>11435</v>
      </c>
      <c r="L13" t="s">
        <v>449</v>
      </c>
      <c r="M13" t="s">
        <v>450</v>
      </c>
      <c r="N13" t="s">
        <v>457</v>
      </c>
      <c r="O13" t="s">
        <v>508</v>
      </c>
      <c r="P13" t="s">
        <v>519</v>
      </c>
      <c r="R13" t="s">
        <v>528</v>
      </c>
      <c r="S13" t="s">
        <v>530</v>
      </c>
      <c r="U13" t="s">
        <v>532</v>
      </c>
      <c r="V13" t="s">
        <v>536</v>
      </c>
      <c r="W13" t="s">
        <v>104</v>
      </c>
      <c r="X13">
        <v>1650</v>
      </c>
      <c r="Y13" t="s">
        <v>550</v>
      </c>
      <c r="Z13" t="s">
        <v>555</v>
      </c>
      <c r="AB13" t="s">
        <v>580</v>
      </c>
      <c r="AD13" t="s">
        <v>667</v>
      </c>
      <c r="AE13">
        <v>2</v>
      </c>
      <c r="AF13" t="s">
        <v>742</v>
      </c>
      <c r="AG13" t="s">
        <v>655</v>
      </c>
      <c r="AH13">
        <v>2</v>
      </c>
      <c r="AI13">
        <v>1</v>
      </c>
      <c r="AJ13">
        <v>3</v>
      </c>
      <c r="AK13">
        <v>0</v>
      </c>
      <c r="AN13" t="s">
        <v>757</v>
      </c>
      <c r="AO13">
        <v>0</v>
      </c>
    </row>
    <row r="14" spans="1:47">
      <c r="A14" s="1">
        <f>HYPERLINK("https://lsnyc.legalserver.org/matter/dynamic-profile/view/1906349","19-1906349")</f>
        <v>0</v>
      </c>
      <c r="B14" t="s">
        <v>56</v>
      </c>
      <c r="C14" t="s">
        <v>93</v>
      </c>
      <c r="D14" t="s">
        <v>105</v>
      </c>
      <c r="E14" t="s">
        <v>145</v>
      </c>
      <c r="F14" t="s">
        <v>158</v>
      </c>
      <c r="G14" t="s">
        <v>237</v>
      </c>
      <c r="H14" t="s">
        <v>313</v>
      </c>
      <c r="I14">
        <v>2</v>
      </c>
      <c r="J14" t="s">
        <v>435</v>
      </c>
      <c r="K14">
        <v>11208</v>
      </c>
      <c r="L14" t="s">
        <v>449</v>
      </c>
      <c r="M14" t="s">
        <v>450</v>
      </c>
      <c r="N14" t="s">
        <v>458</v>
      </c>
      <c r="O14" t="s">
        <v>508</v>
      </c>
      <c r="P14" t="s">
        <v>522</v>
      </c>
      <c r="Q14" t="s">
        <v>525</v>
      </c>
      <c r="R14" t="s">
        <v>528</v>
      </c>
      <c r="S14" t="s">
        <v>530</v>
      </c>
      <c r="U14" t="s">
        <v>532</v>
      </c>
      <c r="V14" t="s">
        <v>536</v>
      </c>
      <c r="W14" t="s">
        <v>544</v>
      </c>
      <c r="X14">
        <v>1500</v>
      </c>
      <c r="Y14" t="s">
        <v>551</v>
      </c>
      <c r="Z14" t="s">
        <v>555</v>
      </c>
      <c r="AA14" t="s">
        <v>568</v>
      </c>
      <c r="AB14" t="s">
        <v>581</v>
      </c>
      <c r="AC14" t="s">
        <v>654</v>
      </c>
      <c r="AD14" t="s">
        <v>668</v>
      </c>
      <c r="AE14">
        <v>4</v>
      </c>
      <c r="AF14" t="s">
        <v>742</v>
      </c>
      <c r="AG14" t="s">
        <v>750</v>
      </c>
      <c r="AH14">
        <v>5</v>
      </c>
      <c r="AI14">
        <v>1</v>
      </c>
      <c r="AJ14">
        <v>2</v>
      </c>
      <c r="AK14">
        <v>70.31999999999999</v>
      </c>
      <c r="AN14" t="s">
        <v>757</v>
      </c>
      <c r="AO14">
        <v>15000</v>
      </c>
      <c r="AS14" t="s">
        <v>772</v>
      </c>
      <c r="AT14" t="s">
        <v>774</v>
      </c>
      <c r="AU14" t="s">
        <v>780</v>
      </c>
    </row>
    <row r="15" spans="1:47">
      <c r="A15" s="1">
        <f>HYPERLINK("https://lsnyc.legalserver.org/matter/dynamic-profile/view/1905070","19-1905070")</f>
        <v>0</v>
      </c>
      <c r="B15" t="s">
        <v>57</v>
      </c>
      <c r="C15" t="s">
        <v>92</v>
      </c>
      <c r="D15" t="s">
        <v>95</v>
      </c>
      <c r="F15" t="s">
        <v>159</v>
      </c>
      <c r="G15" t="s">
        <v>238</v>
      </c>
      <c r="H15" t="s">
        <v>314</v>
      </c>
      <c r="I15" t="s">
        <v>389</v>
      </c>
      <c r="J15" t="s">
        <v>437</v>
      </c>
      <c r="K15">
        <v>11372</v>
      </c>
      <c r="L15" t="s">
        <v>449</v>
      </c>
      <c r="M15" t="s">
        <v>450</v>
      </c>
      <c r="N15" t="s">
        <v>459</v>
      </c>
      <c r="O15" t="s">
        <v>508</v>
      </c>
      <c r="P15" t="s">
        <v>519</v>
      </c>
      <c r="R15" t="s">
        <v>528</v>
      </c>
      <c r="S15" t="s">
        <v>530</v>
      </c>
      <c r="U15" t="s">
        <v>532</v>
      </c>
      <c r="V15" t="s">
        <v>538</v>
      </c>
      <c r="W15" t="s">
        <v>95</v>
      </c>
      <c r="X15">
        <v>1760</v>
      </c>
      <c r="Y15" t="s">
        <v>550</v>
      </c>
      <c r="Z15" t="s">
        <v>553</v>
      </c>
      <c r="AB15" t="s">
        <v>582</v>
      </c>
      <c r="AD15" t="s">
        <v>669</v>
      </c>
      <c r="AE15">
        <v>16</v>
      </c>
      <c r="AF15" t="s">
        <v>654</v>
      </c>
      <c r="AG15" t="s">
        <v>655</v>
      </c>
      <c r="AH15">
        <v>5</v>
      </c>
      <c r="AI15">
        <v>2</v>
      </c>
      <c r="AJ15">
        <v>2</v>
      </c>
      <c r="AK15">
        <v>149.44</v>
      </c>
      <c r="AN15" t="s">
        <v>757</v>
      </c>
      <c r="AO15">
        <v>38480</v>
      </c>
      <c r="AU15" t="s">
        <v>780</v>
      </c>
    </row>
    <row r="16" spans="1:47">
      <c r="A16" s="1">
        <f>HYPERLINK("https://lsnyc.legalserver.org/matter/dynamic-profile/view/1909410","19-1909410")</f>
        <v>0</v>
      </c>
      <c r="B16" t="s">
        <v>58</v>
      </c>
      <c r="C16" t="s">
        <v>92</v>
      </c>
      <c r="D16" t="s">
        <v>106</v>
      </c>
      <c r="F16" t="s">
        <v>160</v>
      </c>
      <c r="G16" t="s">
        <v>239</v>
      </c>
      <c r="H16" t="s">
        <v>315</v>
      </c>
      <c r="I16" t="s">
        <v>390</v>
      </c>
      <c r="J16" t="s">
        <v>432</v>
      </c>
      <c r="K16">
        <v>10040</v>
      </c>
      <c r="L16" t="s">
        <v>449</v>
      </c>
      <c r="M16" t="s">
        <v>450</v>
      </c>
      <c r="O16" t="s">
        <v>509</v>
      </c>
      <c r="P16" t="s">
        <v>519</v>
      </c>
      <c r="R16" t="s">
        <v>528</v>
      </c>
      <c r="S16" t="s">
        <v>449</v>
      </c>
      <c r="U16" t="s">
        <v>532</v>
      </c>
      <c r="W16" t="s">
        <v>106</v>
      </c>
      <c r="X16">
        <v>1860.63</v>
      </c>
      <c r="Y16" t="s">
        <v>548</v>
      </c>
      <c r="Z16" t="s">
        <v>557</v>
      </c>
      <c r="AB16" t="s">
        <v>583</v>
      </c>
      <c r="AD16" t="s">
        <v>670</v>
      </c>
      <c r="AE16">
        <v>77</v>
      </c>
      <c r="AF16" t="s">
        <v>741</v>
      </c>
      <c r="AG16" t="s">
        <v>655</v>
      </c>
      <c r="AH16">
        <v>4</v>
      </c>
      <c r="AI16">
        <v>2</v>
      </c>
      <c r="AJ16">
        <v>2</v>
      </c>
      <c r="AK16">
        <v>69.90000000000001</v>
      </c>
      <c r="AN16" t="s">
        <v>758</v>
      </c>
      <c r="AO16">
        <v>18000</v>
      </c>
      <c r="AU16" t="s">
        <v>780</v>
      </c>
    </row>
    <row r="17" spans="1:47">
      <c r="A17" s="1">
        <f>HYPERLINK("https://lsnyc.legalserver.org/matter/dynamic-profile/view/1903677","19-1903677")</f>
        <v>0</v>
      </c>
      <c r="B17" t="s">
        <v>59</v>
      </c>
      <c r="C17" t="s">
        <v>92</v>
      </c>
      <c r="D17" t="s">
        <v>107</v>
      </c>
      <c r="F17" t="s">
        <v>161</v>
      </c>
      <c r="G17" t="s">
        <v>240</v>
      </c>
      <c r="H17" t="s">
        <v>316</v>
      </c>
      <c r="I17" t="s">
        <v>391</v>
      </c>
      <c r="J17" t="s">
        <v>433</v>
      </c>
      <c r="K17">
        <v>10301</v>
      </c>
      <c r="L17" t="s">
        <v>449</v>
      </c>
      <c r="M17" t="s">
        <v>450</v>
      </c>
      <c r="N17" t="s">
        <v>460</v>
      </c>
      <c r="O17" t="s">
        <v>508</v>
      </c>
      <c r="P17" t="s">
        <v>519</v>
      </c>
      <c r="R17" t="s">
        <v>528</v>
      </c>
      <c r="S17" t="s">
        <v>530</v>
      </c>
      <c r="U17" t="s">
        <v>532</v>
      </c>
      <c r="V17" t="s">
        <v>536</v>
      </c>
      <c r="W17" t="s">
        <v>107</v>
      </c>
      <c r="X17">
        <v>1515</v>
      </c>
      <c r="Y17" t="s">
        <v>549</v>
      </c>
      <c r="Z17" t="s">
        <v>558</v>
      </c>
      <c r="AB17" t="s">
        <v>584</v>
      </c>
      <c r="AD17" t="s">
        <v>671</v>
      </c>
      <c r="AE17">
        <v>11</v>
      </c>
      <c r="AF17" t="s">
        <v>741</v>
      </c>
      <c r="AG17" t="s">
        <v>748</v>
      </c>
      <c r="AH17">
        <v>1</v>
      </c>
      <c r="AI17">
        <v>1</v>
      </c>
      <c r="AJ17">
        <v>2</v>
      </c>
      <c r="AK17">
        <v>70.31999999999999</v>
      </c>
      <c r="AN17" t="s">
        <v>757</v>
      </c>
      <c r="AO17">
        <v>15000</v>
      </c>
      <c r="AU17" t="s">
        <v>780</v>
      </c>
    </row>
    <row r="18" spans="1:47">
      <c r="A18" s="1">
        <f>HYPERLINK("https://lsnyc.legalserver.org/matter/dynamic-profile/view/1906981","19-1906981")</f>
        <v>0</v>
      </c>
      <c r="B18" t="s">
        <v>59</v>
      </c>
      <c r="C18" t="s">
        <v>92</v>
      </c>
      <c r="D18" t="s">
        <v>108</v>
      </c>
      <c r="F18" t="s">
        <v>162</v>
      </c>
      <c r="G18" t="s">
        <v>241</v>
      </c>
      <c r="H18" t="s">
        <v>317</v>
      </c>
      <c r="J18" t="s">
        <v>433</v>
      </c>
      <c r="K18">
        <v>10304</v>
      </c>
      <c r="L18" t="s">
        <v>449</v>
      </c>
      <c r="M18" t="s">
        <v>450</v>
      </c>
      <c r="N18" t="s">
        <v>461</v>
      </c>
      <c r="O18" t="s">
        <v>479</v>
      </c>
      <c r="P18" t="s">
        <v>522</v>
      </c>
      <c r="R18" t="s">
        <v>528</v>
      </c>
      <c r="S18" t="s">
        <v>530</v>
      </c>
      <c r="U18" t="s">
        <v>532</v>
      </c>
      <c r="V18" t="s">
        <v>536</v>
      </c>
      <c r="W18" t="s">
        <v>108</v>
      </c>
      <c r="X18">
        <v>1750</v>
      </c>
      <c r="Y18" t="s">
        <v>549</v>
      </c>
      <c r="Z18" t="s">
        <v>555</v>
      </c>
      <c r="AB18" t="s">
        <v>585</v>
      </c>
      <c r="AD18" t="s">
        <v>672</v>
      </c>
      <c r="AE18">
        <v>1</v>
      </c>
      <c r="AF18" t="s">
        <v>742</v>
      </c>
      <c r="AG18" t="s">
        <v>655</v>
      </c>
      <c r="AH18">
        <v>5</v>
      </c>
      <c r="AI18">
        <v>2</v>
      </c>
      <c r="AJ18">
        <v>2</v>
      </c>
      <c r="AK18">
        <v>96.33</v>
      </c>
      <c r="AN18" t="s">
        <v>757</v>
      </c>
      <c r="AO18">
        <v>24804</v>
      </c>
      <c r="AU18" t="s">
        <v>780</v>
      </c>
    </row>
    <row r="19" spans="1:47">
      <c r="A19" s="1">
        <f>HYPERLINK("https://lsnyc.legalserver.org/matter/dynamic-profile/view/1904943","19-1904943")</f>
        <v>0</v>
      </c>
      <c r="B19" t="s">
        <v>60</v>
      </c>
      <c r="C19" t="s">
        <v>92</v>
      </c>
      <c r="D19" t="s">
        <v>109</v>
      </c>
      <c r="F19" t="s">
        <v>163</v>
      </c>
      <c r="G19" t="s">
        <v>242</v>
      </c>
      <c r="H19" t="s">
        <v>318</v>
      </c>
      <c r="I19" t="s">
        <v>392</v>
      </c>
      <c r="J19" t="s">
        <v>438</v>
      </c>
      <c r="K19">
        <v>11377</v>
      </c>
      <c r="L19" t="s">
        <v>449</v>
      </c>
      <c r="M19" t="s">
        <v>450</v>
      </c>
      <c r="O19" t="s">
        <v>479</v>
      </c>
      <c r="P19" t="s">
        <v>522</v>
      </c>
      <c r="R19" t="s">
        <v>529</v>
      </c>
      <c r="S19" t="s">
        <v>530</v>
      </c>
      <c r="U19" t="s">
        <v>533</v>
      </c>
      <c r="V19" t="s">
        <v>536</v>
      </c>
      <c r="W19" t="s">
        <v>109</v>
      </c>
      <c r="X19">
        <v>400</v>
      </c>
      <c r="Y19" t="s">
        <v>550</v>
      </c>
      <c r="Z19" t="s">
        <v>559</v>
      </c>
      <c r="AB19" t="s">
        <v>586</v>
      </c>
      <c r="AD19" t="s">
        <v>673</v>
      </c>
      <c r="AE19">
        <v>72</v>
      </c>
      <c r="AF19" t="s">
        <v>743</v>
      </c>
      <c r="AG19" t="s">
        <v>655</v>
      </c>
      <c r="AH19">
        <v>-1</v>
      </c>
      <c r="AI19">
        <v>1</v>
      </c>
      <c r="AJ19">
        <v>2</v>
      </c>
      <c r="AK19">
        <v>124.67</v>
      </c>
      <c r="AL19" t="s">
        <v>754</v>
      </c>
      <c r="AM19" t="s">
        <v>755</v>
      </c>
      <c r="AN19" t="s">
        <v>757</v>
      </c>
      <c r="AO19">
        <v>26592</v>
      </c>
      <c r="AU19" t="s">
        <v>780</v>
      </c>
    </row>
    <row r="20" spans="1:47">
      <c r="A20" s="1">
        <f>HYPERLINK("https://lsnyc.legalserver.org/matter/dynamic-profile/view/1890310","19-1890310")</f>
        <v>0</v>
      </c>
      <c r="B20" t="s">
        <v>61</v>
      </c>
      <c r="C20" t="s">
        <v>93</v>
      </c>
      <c r="D20" t="s">
        <v>110</v>
      </c>
      <c r="E20" t="s">
        <v>138</v>
      </c>
      <c r="F20" t="s">
        <v>164</v>
      </c>
      <c r="G20" t="s">
        <v>243</v>
      </c>
      <c r="H20" t="s">
        <v>319</v>
      </c>
      <c r="I20" t="s">
        <v>387</v>
      </c>
      <c r="J20" t="s">
        <v>433</v>
      </c>
      <c r="K20">
        <v>10304</v>
      </c>
      <c r="L20" t="s">
        <v>449</v>
      </c>
      <c r="M20" t="s">
        <v>450</v>
      </c>
      <c r="O20" t="s">
        <v>510</v>
      </c>
      <c r="P20" t="s">
        <v>522</v>
      </c>
      <c r="Q20" t="s">
        <v>525</v>
      </c>
      <c r="R20" t="s">
        <v>528</v>
      </c>
      <c r="S20" t="s">
        <v>530</v>
      </c>
      <c r="U20" t="s">
        <v>532</v>
      </c>
      <c r="V20" t="s">
        <v>536</v>
      </c>
      <c r="W20" t="s">
        <v>138</v>
      </c>
      <c r="X20">
        <v>0</v>
      </c>
      <c r="Y20" t="s">
        <v>549</v>
      </c>
      <c r="AA20" t="s">
        <v>568</v>
      </c>
      <c r="AB20" t="s">
        <v>587</v>
      </c>
      <c r="AD20" t="s">
        <v>674</v>
      </c>
      <c r="AE20">
        <v>0</v>
      </c>
      <c r="AH20">
        <v>0</v>
      </c>
      <c r="AI20">
        <v>1</v>
      </c>
      <c r="AJ20">
        <v>4</v>
      </c>
      <c r="AK20">
        <v>75.15000000000001</v>
      </c>
      <c r="AN20" t="s">
        <v>757</v>
      </c>
      <c r="AO20">
        <v>22672</v>
      </c>
      <c r="AR20" t="s">
        <v>560</v>
      </c>
      <c r="AU20" t="s">
        <v>780</v>
      </c>
    </row>
    <row r="21" spans="1:47">
      <c r="A21" s="1">
        <f>HYPERLINK("https://lsnyc.legalserver.org/matter/dynamic-profile/view/1903966","19-1903966")</f>
        <v>0</v>
      </c>
      <c r="B21" t="s">
        <v>62</v>
      </c>
      <c r="C21" t="s">
        <v>93</v>
      </c>
      <c r="D21" t="s">
        <v>111</v>
      </c>
      <c r="E21" t="s">
        <v>103</v>
      </c>
      <c r="F21" t="s">
        <v>165</v>
      </c>
      <c r="G21" t="s">
        <v>244</v>
      </c>
      <c r="H21" t="s">
        <v>320</v>
      </c>
      <c r="I21" t="s">
        <v>393</v>
      </c>
      <c r="J21" t="s">
        <v>435</v>
      </c>
      <c r="K21">
        <v>11236</v>
      </c>
      <c r="L21" t="s">
        <v>449</v>
      </c>
      <c r="M21" t="s">
        <v>450</v>
      </c>
      <c r="N21" t="s">
        <v>462</v>
      </c>
      <c r="O21" t="s">
        <v>511</v>
      </c>
      <c r="P21" t="s">
        <v>520</v>
      </c>
      <c r="Q21" t="s">
        <v>526</v>
      </c>
      <c r="R21" t="s">
        <v>528</v>
      </c>
      <c r="U21" t="s">
        <v>532</v>
      </c>
      <c r="W21" t="s">
        <v>111</v>
      </c>
      <c r="X21">
        <v>720</v>
      </c>
      <c r="Y21" t="s">
        <v>551</v>
      </c>
      <c r="Z21" t="s">
        <v>560</v>
      </c>
      <c r="AA21" t="s">
        <v>568</v>
      </c>
      <c r="AB21" t="s">
        <v>588</v>
      </c>
      <c r="AD21" t="s">
        <v>675</v>
      </c>
      <c r="AE21">
        <v>6</v>
      </c>
      <c r="AF21" t="s">
        <v>742</v>
      </c>
      <c r="AG21" t="s">
        <v>655</v>
      </c>
      <c r="AH21">
        <v>9</v>
      </c>
      <c r="AI21">
        <v>2</v>
      </c>
      <c r="AJ21">
        <v>1</v>
      </c>
      <c r="AK21">
        <v>121.89</v>
      </c>
      <c r="AN21" t="s">
        <v>757</v>
      </c>
      <c r="AO21">
        <v>26000</v>
      </c>
      <c r="AU21" t="s">
        <v>780</v>
      </c>
    </row>
    <row r="22" spans="1:47">
      <c r="A22" s="1">
        <f>HYPERLINK("https://lsnyc.legalserver.org/matter/dynamic-profile/view/1904363","19-1904363")</f>
        <v>0</v>
      </c>
      <c r="B22" t="s">
        <v>63</v>
      </c>
      <c r="C22" t="s">
        <v>92</v>
      </c>
      <c r="D22" t="s">
        <v>95</v>
      </c>
      <c r="F22" t="s">
        <v>166</v>
      </c>
      <c r="G22" t="s">
        <v>245</v>
      </c>
      <c r="H22" t="s">
        <v>308</v>
      </c>
      <c r="I22" t="s">
        <v>394</v>
      </c>
      <c r="J22" t="s">
        <v>433</v>
      </c>
      <c r="K22">
        <v>10301</v>
      </c>
      <c r="L22" t="s">
        <v>449</v>
      </c>
      <c r="M22" t="s">
        <v>450</v>
      </c>
      <c r="N22" t="s">
        <v>463</v>
      </c>
      <c r="O22" t="s">
        <v>508</v>
      </c>
      <c r="P22" t="s">
        <v>519</v>
      </c>
      <c r="R22" t="s">
        <v>528</v>
      </c>
      <c r="S22" t="s">
        <v>530</v>
      </c>
      <c r="U22" t="s">
        <v>532</v>
      </c>
      <c r="V22" t="s">
        <v>538</v>
      </c>
      <c r="W22" t="s">
        <v>109</v>
      </c>
      <c r="X22">
        <v>1717</v>
      </c>
      <c r="Y22" t="s">
        <v>549</v>
      </c>
      <c r="Z22" t="s">
        <v>554</v>
      </c>
      <c r="AB22" t="s">
        <v>589</v>
      </c>
      <c r="AD22" t="s">
        <v>676</v>
      </c>
      <c r="AE22">
        <v>0</v>
      </c>
      <c r="AG22" t="s">
        <v>655</v>
      </c>
      <c r="AH22">
        <v>1</v>
      </c>
      <c r="AI22">
        <v>1</v>
      </c>
      <c r="AJ22">
        <v>2</v>
      </c>
      <c r="AK22">
        <v>119.46</v>
      </c>
      <c r="AN22" t="s">
        <v>757</v>
      </c>
      <c r="AO22">
        <v>25479.96</v>
      </c>
      <c r="AQ22" t="s">
        <v>765</v>
      </c>
      <c r="AR22" t="s">
        <v>769</v>
      </c>
      <c r="AS22" t="s">
        <v>772</v>
      </c>
      <c r="AT22" t="s">
        <v>775</v>
      </c>
      <c r="AU22" t="s">
        <v>780</v>
      </c>
    </row>
    <row r="23" spans="1:47">
      <c r="A23" s="1">
        <f>HYPERLINK("https://lsnyc.legalserver.org/matter/dynamic-profile/view/1904906","19-1904906")</f>
        <v>0</v>
      </c>
      <c r="B23" t="s">
        <v>47</v>
      </c>
      <c r="C23" t="s">
        <v>92</v>
      </c>
      <c r="D23" t="s">
        <v>109</v>
      </c>
      <c r="F23" t="s">
        <v>167</v>
      </c>
      <c r="G23" t="s">
        <v>246</v>
      </c>
      <c r="H23" t="s">
        <v>303</v>
      </c>
      <c r="I23" t="s">
        <v>395</v>
      </c>
      <c r="J23" t="s">
        <v>431</v>
      </c>
      <c r="K23">
        <v>10453</v>
      </c>
      <c r="L23" t="s">
        <v>449</v>
      </c>
      <c r="M23" t="s">
        <v>450</v>
      </c>
      <c r="N23" t="s">
        <v>451</v>
      </c>
      <c r="O23" t="s">
        <v>507</v>
      </c>
      <c r="P23" t="s">
        <v>518</v>
      </c>
      <c r="R23" t="s">
        <v>528</v>
      </c>
      <c r="S23" t="s">
        <v>449</v>
      </c>
      <c r="U23" t="s">
        <v>532</v>
      </c>
      <c r="W23" t="s">
        <v>541</v>
      </c>
      <c r="X23">
        <v>1172</v>
      </c>
      <c r="Y23" t="s">
        <v>547</v>
      </c>
      <c r="Z23" t="s">
        <v>552</v>
      </c>
      <c r="AB23" t="s">
        <v>590</v>
      </c>
      <c r="AD23" t="s">
        <v>677</v>
      </c>
      <c r="AE23">
        <v>170</v>
      </c>
      <c r="AF23" t="s">
        <v>741</v>
      </c>
      <c r="AG23" t="s">
        <v>747</v>
      </c>
      <c r="AH23">
        <v>16</v>
      </c>
      <c r="AI23">
        <v>2</v>
      </c>
      <c r="AJ23">
        <v>3</v>
      </c>
      <c r="AK23">
        <v>51.26</v>
      </c>
      <c r="AN23" t="s">
        <v>758</v>
      </c>
      <c r="AO23">
        <v>15080</v>
      </c>
      <c r="AU23" t="s">
        <v>780</v>
      </c>
    </row>
    <row r="24" spans="1:47">
      <c r="A24" s="1">
        <f>HYPERLINK("https://lsnyc.legalserver.org/matter/dynamic-profile/view/1906385","19-1906385")</f>
        <v>0</v>
      </c>
      <c r="B24" t="s">
        <v>57</v>
      </c>
      <c r="C24" t="s">
        <v>92</v>
      </c>
      <c r="D24" t="s">
        <v>112</v>
      </c>
      <c r="F24" t="s">
        <v>168</v>
      </c>
      <c r="G24" t="s">
        <v>247</v>
      </c>
      <c r="H24" t="s">
        <v>321</v>
      </c>
      <c r="I24" t="s">
        <v>384</v>
      </c>
      <c r="J24" t="s">
        <v>438</v>
      </c>
      <c r="K24">
        <v>11377</v>
      </c>
      <c r="L24" t="s">
        <v>449</v>
      </c>
      <c r="M24" t="s">
        <v>450</v>
      </c>
      <c r="N24" t="s">
        <v>464</v>
      </c>
      <c r="O24" t="s">
        <v>512</v>
      </c>
      <c r="P24" t="s">
        <v>519</v>
      </c>
      <c r="R24" t="s">
        <v>528</v>
      </c>
      <c r="S24" t="s">
        <v>530</v>
      </c>
      <c r="U24" t="s">
        <v>532</v>
      </c>
      <c r="V24" t="s">
        <v>536</v>
      </c>
      <c r="W24" t="s">
        <v>112</v>
      </c>
      <c r="X24">
        <v>1024</v>
      </c>
      <c r="Y24" t="s">
        <v>550</v>
      </c>
      <c r="Z24" t="s">
        <v>555</v>
      </c>
      <c r="AB24" t="s">
        <v>591</v>
      </c>
      <c r="AD24" t="s">
        <v>678</v>
      </c>
      <c r="AE24">
        <v>60</v>
      </c>
      <c r="AF24" t="s">
        <v>741</v>
      </c>
      <c r="AG24" t="s">
        <v>655</v>
      </c>
      <c r="AH24">
        <v>26</v>
      </c>
      <c r="AI24">
        <v>5</v>
      </c>
      <c r="AJ24">
        <v>1</v>
      </c>
      <c r="AK24">
        <v>105.81</v>
      </c>
      <c r="AN24" t="s">
        <v>758</v>
      </c>
      <c r="AO24">
        <v>36600</v>
      </c>
      <c r="AU24" t="s">
        <v>780</v>
      </c>
    </row>
    <row r="25" spans="1:47">
      <c r="A25" s="1">
        <f>HYPERLINK("https://lsnyc.legalserver.org/matter/dynamic-profile/view/1910459","19-1910459")</f>
        <v>0</v>
      </c>
      <c r="B25" t="s">
        <v>64</v>
      </c>
      <c r="C25" t="s">
        <v>92</v>
      </c>
      <c r="D25" t="s">
        <v>113</v>
      </c>
      <c r="F25" t="s">
        <v>169</v>
      </c>
      <c r="G25" t="s">
        <v>248</v>
      </c>
      <c r="H25" t="s">
        <v>322</v>
      </c>
      <c r="I25" t="s">
        <v>392</v>
      </c>
      <c r="J25" t="s">
        <v>432</v>
      </c>
      <c r="K25">
        <v>10035</v>
      </c>
      <c r="L25" t="s">
        <v>449</v>
      </c>
      <c r="M25" t="s">
        <v>450</v>
      </c>
      <c r="N25" t="s">
        <v>465</v>
      </c>
      <c r="O25" t="s">
        <v>512</v>
      </c>
      <c r="P25" t="s">
        <v>519</v>
      </c>
      <c r="R25" t="s">
        <v>528</v>
      </c>
      <c r="S25" t="s">
        <v>530</v>
      </c>
      <c r="U25" t="s">
        <v>532</v>
      </c>
      <c r="V25" t="s">
        <v>536</v>
      </c>
      <c r="W25" t="s">
        <v>147</v>
      </c>
      <c r="X25">
        <v>650</v>
      </c>
      <c r="Y25" t="s">
        <v>548</v>
      </c>
      <c r="Z25" t="s">
        <v>553</v>
      </c>
      <c r="AB25" t="s">
        <v>592</v>
      </c>
      <c r="AD25" t="s">
        <v>679</v>
      </c>
      <c r="AE25">
        <v>0</v>
      </c>
      <c r="AF25" t="s">
        <v>654</v>
      </c>
      <c r="AG25" t="s">
        <v>655</v>
      </c>
      <c r="AH25">
        <v>22</v>
      </c>
      <c r="AI25">
        <v>3</v>
      </c>
      <c r="AJ25">
        <v>1</v>
      </c>
      <c r="AK25">
        <v>100.58</v>
      </c>
      <c r="AN25" t="s">
        <v>757</v>
      </c>
      <c r="AO25">
        <v>25900</v>
      </c>
      <c r="AU25" t="s">
        <v>780</v>
      </c>
    </row>
    <row r="26" spans="1:47">
      <c r="A26" s="1">
        <f>HYPERLINK("https://lsnyc.legalserver.org/matter/dynamic-profile/view/1909408","19-1909408")</f>
        <v>0</v>
      </c>
      <c r="B26" t="s">
        <v>65</v>
      </c>
      <c r="C26" t="s">
        <v>92</v>
      </c>
      <c r="D26" t="s">
        <v>106</v>
      </c>
      <c r="F26" t="s">
        <v>170</v>
      </c>
      <c r="G26" t="s">
        <v>249</v>
      </c>
      <c r="H26" t="s">
        <v>323</v>
      </c>
      <c r="I26" t="s">
        <v>396</v>
      </c>
      <c r="J26" t="s">
        <v>432</v>
      </c>
      <c r="K26">
        <v>10032</v>
      </c>
      <c r="L26" t="s">
        <v>449</v>
      </c>
      <c r="M26" t="s">
        <v>450</v>
      </c>
      <c r="O26" t="s">
        <v>513</v>
      </c>
      <c r="P26" t="s">
        <v>522</v>
      </c>
      <c r="R26" t="s">
        <v>528</v>
      </c>
      <c r="S26" t="s">
        <v>530</v>
      </c>
      <c r="U26" t="s">
        <v>532</v>
      </c>
      <c r="W26" t="s">
        <v>106</v>
      </c>
      <c r="X26">
        <v>858.16</v>
      </c>
      <c r="Y26" t="s">
        <v>548</v>
      </c>
      <c r="Z26" t="s">
        <v>553</v>
      </c>
      <c r="AB26" t="s">
        <v>593</v>
      </c>
      <c r="AD26" t="s">
        <v>680</v>
      </c>
      <c r="AE26">
        <v>42</v>
      </c>
      <c r="AF26" t="s">
        <v>741</v>
      </c>
      <c r="AG26" t="s">
        <v>747</v>
      </c>
      <c r="AH26">
        <v>35</v>
      </c>
      <c r="AI26">
        <v>1</v>
      </c>
      <c r="AJ26">
        <v>1</v>
      </c>
      <c r="AK26">
        <v>0</v>
      </c>
      <c r="AN26" t="s">
        <v>758</v>
      </c>
      <c r="AO26">
        <v>0</v>
      </c>
      <c r="AU26" t="s">
        <v>780</v>
      </c>
    </row>
    <row r="27" spans="1:47">
      <c r="A27" s="1">
        <f>HYPERLINK("https://lsnyc.legalserver.org/matter/dynamic-profile/view/1906390","19-1906390")</f>
        <v>0</v>
      </c>
      <c r="B27" t="s">
        <v>66</v>
      </c>
      <c r="C27" t="s">
        <v>93</v>
      </c>
      <c r="D27" t="s">
        <v>112</v>
      </c>
      <c r="E27" t="s">
        <v>146</v>
      </c>
      <c r="F27" t="s">
        <v>171</v>
      </c>
      <c r="G27" t="s">
        <v>250</v>
      </c>
      <c r="H27" t="s">
        <v>324</v>
      </c>
      <c r="I27" t="s">
        <v>397</v>
      </c>
      <c r="J27" t="s">
        <v>432</v>
      </c>
      <c r="K27">
        <v>10009</v>
      </c>
      <c r="L27" t="s">
        <v>449</v>
      </c>
      <c r="M27" t="s">
        <v>450</v>
      </c>
      <c r="O27" t="s">
        <v>479</v>
      </c>
      <c r="P27" t="s">
        <v>520</v>
      </c>
      <c r="Q27" t="s">
        <v>526</v>
      </c>
      <c r="R27" t="s">
        <v>528</v>
      </c>
      <c r="S27" t="s">
        <v>530</v>
      </c>
      <c r="U27" t="s">
        <v>534</v>
      </c>
      <c r="W27" t="s">
        <v>112</v>
      </c>
      <c r="X27">
        <v>400</v>
      </c>
      <c r="Y27" t="s">
        <v>548</v>
      </c>
      <c r="Z27" t="s">
        <v>561</v>
      </c>
      <c r="AA27" t="s">
        <v>568</v>
      </c>
      <c r="AB27" t="s">
        <v>594</v>
      </c>
      <c r="AD27" t="s">
        <v>681</v>
      </c>
      <c r="AE27">
        <v>0</v>
      </c>
      <c r="AF27" t="s">
        <v>744</v>
      </c>
      <c r="AG27" t="s">
        <v>655</v>
      </c>
      <c r="AH27">
        <v>41</v>
      </c>
      <c r="AI27">
        <v>1</v>
      </c>
      <c r="AJ27">
        <v>1</v>
      </c>
      <c r="AK27">
        <v>56.27</v>
      </c>
      <c r="AN27" t="s">
        <v>758</v>
      </c>
      <c r="AO27">
        <v>9516</v>
      </c>
      <c r="AU27" t="s">
        <v>780</v>
      </c>
    </row>
    <row r="28" spans="1:47">
      <c r="A28" s="1">
        <f>HYPERLINK("https://lsnyc.legalserver.org/matter/dynamic-profile/view/1903512","19-1903512")</f>
        <v>0</v>
      </c>
      <c r="B28" t="s">
        <v>57</v>
      </c>
      <c r="C28" t="s">
        <v>92</v>
      </c>
      <c r="D28" t="s">
        <v>114</v>
      </c>
      <c r="F28" t="s">
        <v>172</v>
      </c>
      <c r="G28" t="s">
        <v>251</v>
      </c>
      <c r="H28" t="s">
        <v>325</v>
      </c>
      <c r="I28" t="s">
        <v>398</v>
      </c>
      <c r="J28" t="s">
        <v>439</v>
      </c>
      <c r="K28">
        <v>11101</v>
      </c>
      <c r="L28" t="s">
        <v>449</v>
      </c>
      <c r="M28" t="s">
        <v>450</v>
      </c>
      <c r="N28" t="s">
        <v>466</v>
      </c>
      <c r="O28" t="s">
        <v>508</v>
      </c>
      <c r="P28" t="s">
        <v>519</v>
      </c>
      <c r="R28" t="s">
        <v>528</v>
      </c>
      <c r="S28" t="s">
        <v>530</v>
      </c>
      <c r="U28" t="s">
        <v>532</v>
      </c>
      <c r="V28" t="s">
        <v>536</v>
      </c>
      <c r="W28" t="s">
        <v>545</v>
      </c>
      <c r="X28">
        <v>1800</v>
      </c>
      <c r="Y28" t="s">
        <v>550</v>
      </c>
      <c r="Z28" t="s">
        <v>560</v>
      </c>
      <c r="AB28" t="s">
        <v>595</v>
      </c>
      <c r="AD28" t="s">
        <v>682</v>
      </c>
      <c r="AE28">
        <v>6</v>
      </c>
      <c r="AF28" t="s">
        <v>742</v>
      </c>
      <c r="AG28" t="s">
        <v>655</v>
      </c>
      <c r="AH28">
        <v>2</v>
      </c>
      <c r="AI28">
        <v>2</v>
      </c>
      <c r="AJ28">
        <v>2</v>
      </c>
      <c r="AK28">
        <v>167.77</v>
      </c>
      <c r="AN28" t="s">
        <v>758</v>
      </c>
      <c r="AO28">
        <v>43200</v>
      </c>
      <c r="AU28" t="s">
        <v>780</v>
      </c>
    </row>
    <row r="29" spans="1:47">
      <c r="A29" s="1">
        <f>HYPERLINK("https://lsnyc.legalserver.org/matter/dynamic-profile/view/1906180","19-1906180")</f>
        <v>0</v>
      </c>
      <c r="B29" t="s">
        <v>57</v>
      </c>
      <c r="C29" t="s">
        <v>92</v>
      </c>
      <c r="D29" t="s">
        <v>115</v>
      </c>
      <c r="F29" t="s">
        <v>173</v>
      </c>
      <c r="G29" t="s">
        <v>252</v>
      </c>
      <c r="H29" t="s">
        <v>326</v>
      </c>
      <c r="J29" t="s">
        <v>436</v>
      </c>
      <c r="K29">
        <v>11435</v>
      </c>
      <c r="L29" t="s">
        <v>449</v>
      </c>
      <c r="M29" t="s">
        <v>450</v>
      </c>
      <c r="N29" t="s">
        <v>467</v>
      </c>
      <c r="O29" t="s">
        <v>512</v>
      </c>
      <c r="P29" t="s">
        <v>520</v>
      </c>
      <c r="R29" t="s">
        <v>528</v>
      </c>
      <c r="S29" t="s">
        <v>530</v>
      </c>
      <c r="U29" t="s">
        <v>532</v>
      </c>
      <c r="V29" t="s">
        <v>536</v>
      </c>
      <c r="W29" t="s">
        <v>115</v>
      </c>
      <c r="X29">
        <v>3100</v>
      </c>
      <c r="Y29" t="s">
        <v>550</v>
      </c>
      <c r="Z29" t="s">
        <v>555</v>
      </c>
      <c r="AB29" t="s">
        <v>596</v>
      </c>
      <c r="AD29" t="s">
        <v>683</v>
      </c>
      <c r="AE29">
        <v>1</v>
      </c>
      <c r="AF29" t="s">
        <v>654</v>
      </c>
      <c r="AG29" t="s">
        <v>655</v>
      </c>
      <c r="AH29">
        <v>-1</v>
      </c>
      <c r="AI29">
        <v>4</v>
      </c>
      <c r="AJ29">
        <v>3</v>
      </c>
      <c r="AK29">
        <v>97.26000000000001</v>
      </c>
      <c r="AN29" t="s">
        <v>757</v>
      </c>
      <c r="AO29">
        <v>37940</v>
      </c>
      <c r="AU29" t="s">
        <v>780</v>
      </c>
    </row>
    <row r="30" spans="1:47">
      <c r="A30" s="1">
        <f>HYPERLINK("https://lsnyc.legalserver.org/matter/dynamic-profile/view/1909273","19-1909273")</f>
        <v>0</v>
      </c>
      <c r="B30" t="s">
        <v>67</v>
      </c>
      <c r="C30" t="s">
        <v>92</v>
      </c>
      <c r="D30" t="s">
        <v>116</v>
      </c>
      <c r="F30" t="s">
        <v>174</v>
      </c>
      <c r="G30" t="s">
        <v>253</v>
      </c>
      <c r="H30" t="s">
        <v>327</v>
      </c>
      <c r="J30" t="s">
        <v>435</v>
      </c>
      <c r="K30">
        <v>11217</v>
      </c>
      <c r="L30" t="s">
        <v>449</v>
      </c>
      <c r="M30" t="s">
        <v>450</v>
      </c>
      <c r="O30" t="s">
        <v>510</v>
      </c>
      <c r="P30" t="s">
        <v>521</v>
      </c>
      <c r="R30" t="s">
        <v>528</v>
      </c>
      <c r="U30" t="s">
        <v>532</v>
      </c>
      <c r="W30" t="s">
        <v>116</v>
      </c>
      <c r="X30">
        <v>0</v>
      </c>
      <c r="Y30" t="s">
        <v>551</v>
      </c>
      <c r="AB30" t="s">
        <v>597</v>
      </c>
      <c r="AD30" t="s">
        <v>684</v>
      </c>
      <c r="AE30">
        <v>20</v>
      </c>
      <c r="AH30">
        <v>0</v>
      </c>
      <c r="AI30">
        <v>2</v>
      </c>
      <c r="AJ30">
        <v>1</v>
      </c>
      <c r="AK30">
        <v>93.76000000000001</v>
      </c>
      <c r="AN30" t="s">
        <v>760</v>
      </c>
      <c r="AO30">
        <v>20000</v>
      </c>
      <c r="AU30" t="s">
        <v>780</v>
      </c>
    </row>
    <row r="31" spans="1:47">
      <c r="A31" s="1">
        <f>HYPERLINK("https://lsnyc.legalserver.org/matter/dynamic-profile/view/1908970","19-1908970")</f>
        <v>0</v>
      </c>
      <c r="B31" t="s">
        <v>68</v>
      </c>
      <c r="C31" t="s">
        <v>92</v>
      </c>
      <c r="D31" t="s">
        <v>117</v>
      </c>
      <c r="F31" t="s">
        <v>175</v>
      </c>
      <c r="G31" t="s">
        <v>254</v>
      </c>
      <c r="H31" t="s">
        <v>328</v>
      </c>
      <c r="J31" t="s">
        <v>440</v>
      </c>
      <c r="K31">
        <v>11691</v>
      </c>
      <c r="L31" t="s">
        <v>449</v>
      </c>
      <c r="M31" t="s">
        <v>450</v>
      </c>
      <c r="N31" t="s">
        <v>468</v>
      </c>
      <c r="O31" t="s">
        <v>508</v>
      </c>
      <c r="P31" t="s">
        <v>523</v>
      </c>
      <c r="R31" t="s">
        <v>528</v>
      </c>
      <c r="S31" t="s">
        <v>530</v>
      </c>
      <c r="U31" t="s">
        <v>532</v>
      </c>
      <c r="W31" t="s">
        <v>117</v>
      </c>
      <c r="X31">
        <v>2100</v>
      </c>
      <c r="Y31" t="s">
        <v>550</v>
      </c>
      <c r="Z31" t="s">
        <v>555</v>
      </c>
      <c r="AB31" t="s">
        <v>598</v>
      </c>
      <c r="AD31" t="s">
        <v>685</v>
      </c>
      <c r="AE31">
        <v>2</v>
      </c>
      <c r="AF31" t="s">
        <v>654</v>
      </c>
      <c r="AG31" t="s">
        <v>749</v>
      </c>
      <c r="AH31">
        <v>4</v>
      </c>
      <c r="AI31">
        <v>2</v>
      </c>
      <c r="AJ31">
        <v>1</v>
      </c>
      <c r="AK31">
        <v>65.04000000000001</v>
      </c>
      <c r="AN31" t="s">
        <v>757</v>
      </c>
      <c r="AO31">
        <v>13872</v>
      </c>
      <c r="AU31" t="s">
        <v>780</v>
      </c>
    </row>
    <row r="32" spans="1:47">
      <c r="A32" s="1">
        <f>HYPERLINK("https://lsnyc.legalserver.org/matter/dynamic-profile/view/1908351","19-1908351")</f>
        <v>0</v>
      </c>
      <c r="B32" t="s">
        <v>57</v>
      </c>
      <c r="C32" t="s">
        <v>92</v>
      </c>
      <c r="D32" t="s">
        <v>118</v>
      </c>
      <c r="F32" t="s">
        <v>176</v>
      </c>
      <c r="G32" t="s">
        <v>255</v>
      </c>
      <c r="H32" t="s">
        <v>329</v>
      </c>
      <c r="I32" t="s">
        <v>399</v>
      </c>
      <c r="J32" t="s">
        <v>438</v>
      </c>
      <c r="K32">
        <v>11377</v>
      </c>
      <c r="L32" t="s">
        <v>449</v>
      </c>
      <c r="M32" t="s">
        <v>450</v>
      </c>
      <c r="N32" t="s">
        <v>469</v>
      </c>
      <c r="O32" t="s">
        <v>507</v>
      </c>
      <c r="P32" t="s">
        <v>518</v>
      </c>
      <c r="R32" t="s">
        <v>528</v>
      </c>
      <c r="S32" t="s">
        <v>449</v>
      </c>
      <c r="U32" t="s">
        <v>532</v>
      </c>
      <c r="W32" t="s">
        <v>118</v>
      </c>
      <c r="X32">
        <v>1624.22</v>
      </c>
      <c r="Y32" t="s">
        <v>550</v>
      </c>
      <c r="Z32" t="s">
        <v>552</v>
      </c>
      <c r="AB32" t="s">
        <v>599</v>
      </c>
      <c r="AD32" t="s">
        <v>686</v>
      </c>
      <c r="AE32">
        <v>66</v>
      </c>
      <c r="AF32" t="s">
        <v>741</v>
      </c>
      <c r="AG32" t="s">
        <v>655</v>
      </c>
      <c r="AH32">
        <v>0</v>
      </c>
      <c r="AI32">
        <v>4</v>
      </c>
      <c r="AJ32">
        <v>1</v>
      </c>
      <c r="AK32">
        <v>119.32</v>
      </c>
      <c r="AN32" t="s">
        <v>757</v>
      </c>
      <c r="AO32">
        <v>36000</v>
      </c>
      <c r="AU32" t="s">
        <v>780</v>
      </c>
    </row>
    <row r="33" spans="1:47">
      <c r="A33" s="1">
        <f>HYPERLINK("https://lsnyc.legalserver.org/matter/dynamic-profile/view/1902841","19-1902841")</f>
        <v>0</v>
      </c>
      <c r="B33" t="s">
        <v>69</v>
      </c>
      <c r="C33" t="s">
        <v>92</v>
      </c>
      <c r="D33" t="s">
        <v>119</v>
      </c>
      <c r="F33" t="s">
        <v>177</v>
      </c>
      <c r="G33" t="s">
        <v>256</v>
      </c>
      <c r="H33" t="s">
        <v>330</v>
      </c>
      <c r="I33" t="s">
        <v>391</v>
      </c>
      <c r="J33" t="s">
        <v>431</v>
      </c>
      <c r="K33">
        <v>10452</v>
      </c>
      <c r="L33" t="s">
        <v>449</v>
      </c>
      <c r="M33" t="s">
        <v>450</v>
      </c>
      <c r="N33" t="s">
        <v>470</v>
      </c>
      <c r="O33" t="s">
        <v>508</v>
      </c>
      <c r="P33" t="s">
        <v>519</v>
      </c>
      <c r="R33" t="s">
        <v>528</v>
      </c>
      <c r="S33" t="s">
        <v>530</v>
      </c>
      <c r="U33" t="s">
        <v>532</v>
      </c>
      <c r="W33" t="s">
        <v>124</v>
      </c>
      <c r="X33">
        <v>950</v>
      </c>
      <c r="Y33" t="s">
        <v>547</v>
      </c>
      <c r="Z33" t="s">
        <v>552</v>
      </c>
      <c r="AB33" t="s">
        <v>600</v>
      </c>
      <c r="AD33" t="s">
        <v>687</v>
      </c>
      <c r="AE33">
        <v>9</v>
      </c>
      <c r="AF33" t="s">
        <v>741</v>
      </c>
      <c r="AG33" t="s">
        <v>655</v>
      </c>
      <c r="AH33">
        <v>4</v>
      </c>
      <c r="AI33">
        <v>1</v>
      </c>
      <c r="AJ33">
        <v>2</v>
      </c>
      <c r="AK33">
        <v>97.27</v>
      </c>
      <c r="AN33" t="s">
        <v>757</v>
      </c>
      <c r="AO33">
        <v>20748</v>
      </c>
      <c r="AU33" t="s">
        <v>780</v>
      </c>
    </row>
    <row r="34" spans="1:47">
      <c r="A34" s="1">
        <f>HYPERLINK("https://lsnyc.legalserver.org/matter/dynamic-profile/view/1903654","19-1903654")</f>
        <v>0</v>
      </c>
      <c r="B34" t="s">
        <v>70</v>
      </c>
      <c r="C34" t="s">
        <v>92</v>
      </c>
      <c r="D34" t="s">
        <v>120</v>
      </c>
      <c r="F34" t="s">
        <v>178</v>
      </c>
      <c r="G34" t="s">
        <v>257</v>
      </c>
      <c r="H34" t="s">
        <v>331</v>
      </c>
      <c r="I34" t="s">
        <v>400</v>
      </c>
      <c r="J34" t="s">
        <v>435</v>
      </c>
      <c r="K34">
        <v>11225</v>
      </c>
      <c r="L34" t="s">
        <v>449</v>
      </c>
      <c r="M34" t="s">
        <v>450</v>
      </c>
      <c r="N34" t="s">
        <v>471</v>
      </c>
      <c r="O34" t="s">
        <v>508</v>
      </c>
      <c r="P34" t="s">
        <v>519</v>
      </c>
      <c r="R34" t="s">
        <v>528</v>
      </c>
      <c r="S34" t="s">
        <v>530</v>
      </c>
      <c r="U34" t="s">
        <v>532</v>
      </c>
      <c r="V34" t="s">
        <v>538</v>
      </c>
      <c r="W34" t="s">
        <v>98</v>
      </c>
      <c r="X34">
        <v>678</v>
      </c>
      <c r="Y34" t="s">
        <v>551</v>
      </c>
      <c r="Z34" t="s">
        <v>553</v>
      </c>
      <c r="AB34" t="s">
        <v>601</v>
      </c>
      <c r="AC34" t="s">
        <v>655</v>
      </c>
      <c r="AD34" t="s">
        <v>688</v>
      </c>
      <c r="AE34">
        <v>26</v>
      </c>
      <c r="AG34" t="s">
        <v>751</v>
      </c>
      <c r="AH34">
        <v>19</v>
      </c>
      <c r="AI34">
        <v>2</v>
      </c>
      <c r="AJ34">
        <v>3</v>
      </c>
      <c r="AK34">
        <v>95.66</v>
      </c>
      <c r="AM34" t="s">
        <v>756</v>
      </c>
      <c r="AN34" t="s">
        <v>757</v>
      </c>
      <c r="AO34">
        <v>28860</v>
      </c>
      <c r="AU34" t="s">
        <v>780</v>
      </c>
    </row>
    <row r="35" spans="1:47">
      <c r="A35" s="1">
        <f>HYPERLINK("https://lsnyc.legalserver.org/matter/dynamic-profile/view/1909290","19-1909290")</f>
        <v>0</v>
      </c>
      <c r="B35" t="s">
        <v>47</v>
      </c>
      <c r="C35" t="s">
        <v>93</v>
      </c>
      <c r="D35" t="s">
        <v>116</v>
      </c>
      <c r="E35" t="s">
        <v>106</v>
      </c>
      <c r="F35" t="s">
        <v>179</v>
      </c>
      <c r="G35" t="s">
        <v>258</v>
      </c>
      <c r="H35" t="s">
        <v>332</v>
      </c>
      <c r="I35" t="s">
        <v>401</v>
      </c>
      <c r="J35" t="s">
        <v>431</v>
      </c>
      <c r="K35">
        <v>10457</v>
      </c>
      <c r="L35" t="s">
        <v>449</v>
      </c>
      <c r="M35" t="s">
        <v>450</v>
      </c>
      <c r="N35" t="s">
        <v>472</v>
      </c>
      <c r="O35" t="s">
        <v>512</v>
      </c>
      <c r="P35" t="s">
        <v>520</v>
      </c>
      <c r="Q35" t="s">
        <v>526</v>
      </c>
      <c r="R35" t="s">
        <v>528</v>
      </c>
      <c r="S35" t="s">
        <v>530</v>
      </c>
      <c r="U35" t="s">
        <v>532</v>
      </c>
      <c r="W35" t="s">
        <v>127</v>
      </c>
      <c r="X35">
        <v>461</v>
      </c>
      <c r="Y35" t="s">
        <v>547</v>
      </c>
      <c r="Z35" t="s">
        <v>552</v>
      </c>
      <c r="AA35" t="s">
        <v>568</v>
      </c>
      <c r="AB35" t="s">
        <v>602</v>
      </c>
      <c r="AD35" t="s">
        <v>689</v>
      </c>
      <c r="AE35">
        <v>239</v>
      </c>
      <c r="AG35" t="s">
        <v>655</v>
      </c>
      <c r="AH35">
        <v>16</v>
      </c>
      <c r="AI35">
        <v>1</v>
      </c>
      <c r="AJ35">
        <v>1</v>
      </c>
      <c r="AK35">
        <v>54.86</v>
      </c>
      <c r="AN35" t="s">
        <v>757</v>
      </c>
      <c r="AO35">
        <v>9276</v>
      </c>
      <c r="AU35" t="s">
        <v>780</v>
      </c>
    </row>
    <row r="36" spans="1:47">
      <c r="A36" s="1">
        <f>HYPERLINK("https://lsnyc.legalserver.org/matter/dynamic-profile/view/1906355","19-1906355")</f>
        <v>0</v>
      </c>
      <c r="B36" t="s">
        <v>71</v>
      </c>
      <c r="C36" t="s">
        <v>92</v>
      </c>
      <c r="D36" t="s">
        <v>121</v>
      </c>
      <c r="F36" t="s">
        <v>180</v>
      </c>
      <c r="G36" t="s">
        <v>259</v>
      </c>
      <c r="H36" t="s">
        <v>333</v>
      </c>
      <c r="I36">
        <v>3</v>
      </c>
      <c r="J36" t="s">
        <v>433</v>
      </c>
      <c r="K36">
        <v>10301</v>
      </c>
      <c r="L36" t="s">
        <v>449</v>
      </c>
      <c r="M36" t="s">
        <v>450</v>
      </c>
      <c r="N36" t="s">
        <v>473</v>
      </c>
      <c r="O36" t="s">
        <v>512</v>
      </c>
      <c r="P36" t="s">
        <v>519</v>
      </c>
      <c r="R36" t="s">
        <v>528</v>
      </c>
      <c r="S36" t="s">
        <v>530</v>
      </c>
      <c r="U36" t="s">
        <v>532</v>
      </c>
      <c r="V36" t="s">
        <v>536</v>
      </c>
      <c r="W36" t="s">
        <v>134</v>
      </c>
      <c r="X36">
        <v>675</v>
      </c>
      <c r="Y36" t="s">
        <v>549</v>
      </c>
      <c r="Z36" t="s">
        <v>554</v>
      </c>
      <c r="AB36" t="s">
        <v>603</v>
      </c>
      <c r="AD36" t="s">
        <v>690</v>
      </c>
      <c r="AE36">
        <v>2</v>
      </c>
      <c r="AF36" t="s">
        <v>742</v>
      </c>
      <c r="AG36" t="s">
        <v>655</v>
      </c>
      <c r="AH36">
        <v>-1</v>
      </c>
      <c r="AI36">
        <v>2</v>
      </c>
      <c r="AJ36">
        <v>1</v>
      </c>
      <c r="AK36">
        <v>91.42</v>
      </c>
      <c r="AN36" t="s">
        <v>757</v>
      </c>
      <c r="AO36">
        <v>19500</v>
      </c>
      <c r="AU36" t="s">
        <v>780</v>
      </c>
    </row>
    <row r="37" spans="1:47">
      <c r="A37" s="1">
        <f>HYPERLINK("https://lsnyc.legalserver.org/matter/dynamic-profile/view/1905941","19-1905941")</f>
        <v>0</v>
      </c>
      <c r="B37" t="s">
        <v>72</v>
      </c>
      <c r="C37" t="s">
        <v>92</v>
      </c>
      <c r="D37" t="s">
        <v>122</v>
      </c>
      <c r="F37" t="s">
        <v>181</v>
      </c>
      <c r="G37" t="s">
        <v>260</v>
      </c>
      <c r="H37" t="s">
        <v>334</v>
      </c>
      <c r="I37" t="s">
        <v>402</v>
      </c>
      <c r="J37" t="s">
        <v>435</v>
      </c>
      <c r="K37">
        <v>11213</v>
      </c>
      <c r="L37" t="s">
        <v>449</v>
      </c>
      <c r="M37" t="s">
        <v>450</v>
      </c>
      <c r="N37" t="s">
        <v>461</v>
      </c>
      <c r="O37" t="s">
        <v>479</v>
      </c>
      <c r="P37" t="s">
        <v>523</v>
      </c>
      <c r="R37" t="s">
        <v>528</v>
      </c>
      <c r="S37" t="s">
        <v>530</v>
      </c>
      <c r="U37" t="s">
        <v>532</v>
      </c>
      <c r="V37" t="s">
        <v>536</v>
      </c>
      <c r="W37" t="s">
        <v>546</v>
      </c>
      <c r="X37">
        <v>1139.5</v>
      </c>
      <c r="Y37" t="s">
        <v>551</v>
      </c>
      <c r="Z37" t="s">
        <v>552</v>
      </c>
      <c r="AB37" t="s">
        <v>604</v>
      </c>
      <c r="AC37" t="s">
        <v>454</v>
      </c>
      <c r="AD37" t="s">
        <v>691</v>
      </c>
      <c r="AE37">
        <v>34</v>
      </c>
      <c r="AF37" t="s">
        <v>741</v>
      </c>
      <c r="AG37" t="s">
        <v>655</v>
      </c>
      <c r="AH37">
        <v>1</v>
      </c>
      <c r="AI37">
        <v>1</v>
      </c>
      <c r="AJ37">
        <v>1</v>
      </c>
      <c r="AK37">
        <v>130.1</v>
      </c>
      <c r="AN37" t="s">
        <v>757</v>
      </c>
      <c r="AO37">
        <v>22000</v>
      </c>
      <c r="AU37" t="s">
        <v>780</v>
      </c>
    </row>
    <row r="38" spans="1:47">
      <c r="A38" s="1">
        <f>HYPERLINK("https://lsnyc.legalserver.org/matter/dynamic-profile/view/1907356","19-1907356")</f>
        <v>0</v>
      </c>
      <c r="B38" t="s">
        <v>59</v>
      </c>
      <c r="C38" t="s">
        <v>93</v>
      </c>
      <c r="D38" t="s">
        <v>123</v>
      </c>
      <c r="E38" t="s">
        <v>118</v>
      </c>
      <c r="F38" t="s">
        <v>182</v>
      </c>
      <c r="G38" t="s">
        <v>261</v>
      </c>
      <c r="H38" t="s">
        <v>335</v>
      </c>
      <c r="J38" t="s">
        <v>433</v>
      </c>
      <c r="K38">
        <v>10301</v>
      </c>
      <c r="L38" t="s">
        <v>449</v>
      </c>
      <c r="M38" t="s">
        <v>450</v>
      </c>
      <c r="N38" t="s">
        <v>474</v>
      </c>
      <c r="O38" t="s">
        <v>508</v>
      </c>
      <c r="P38" t="s">
        <v>522</v>
      </c>
      <c r="Q38" t="s">
        <v>525</v>
      </c>
      <c r="R38" t="s">
        <v>528</v>
      </c>
      <c r="S38" t="s">
        <v>530</v>
      </c>
      <c r="U38" t="s">
        <v>532</v>
      </c>
      <c r="V38" t="s">
        <v>538</v>
      </c>
      <c r="W38" t="s">
        <v>123</v>
      </c>
      <c r="X38">
        <v>1975</v>
      </c>
      <c r="Y38" t="s">
        <v>549</v>
      </c>
      <c r="Z38" t="s">
        <v>562</v>
      </c>
      <c r="AA38" t="s">
        <v>568</v>
      </c>
      <c r="AB38" t="s">
        <v>605</v>
      </c>
      <c r="AD38" t="s">
        <v>692</v>
      </c>
      <c r="AE38">
        <v>1</v>
      </c>
      <c r="AF38" t="s">
        <v>742</v>
      </c>
      <c r="AG38" t="s">
        <v>655</v>
      </c>
      <c r="AH38">
        <v>-1</v>
      </c>
      <c r="AI38">
        <v>1</v>
      </c>
      <c r="AJ38">
        <v>1</v>
      </c>
      <c r="AK38">
        <v>118.27</v>
      </c>
      <c r="AN38" t="s">
        <v>757</v>
      </c>
      <c r="AO38">
        <v>20000</v>
      </c>
      <c r="AU38" t="s">
        <v>780</v>
      </c>
    </row>
    <row r="39" spans="1:47">
      <c r="A39" s="1">
        <f>HYPERLINK("https://lsnyc.legalserver.org/matter/dynamic-profile/view/1905719","19-1905719")</f>
        <v>0</v>
      </c>
      <c r="B39" t="s">
        <v>71</v>
      </c>
      <c r="C39" t="s">
        <v>92</v>
      </c>
      <c r="D39" t="s">
        <v>122</v>
      </c>
      <c r="F39" t="s">
        <v>183</v>
      </c>
      <c r="G39" t="s">
        <v>262</v>
      </c>
      <c r="H39" t="s">
        <v>336</v>
      </c>
      <c r="I39" t="s">
        <v>403</v>
      </c>
      <c r="J39" t="s">
        <v>433</v>
      </c>
      <c r="K39">
        <v>10306</v>
      </c>
      <c r="L39" t="s">
        <v>449</v>
      </c>
      <c r="M39" t="s">
        <v>450</v>
      </c>
      <c r="N39" t="s">
        <v>475</v>
      </c>
      <c r="O39" t="s">
        <v>508</v>
      </c>
      <c r="P39" t="s">
        <v>519</v>
      </c>
      <c r="R39" t="s">
        <v>529</v>
      </c>
      <c r="S39" t="s">
        <v>530</v>
      </c>
      <c r="U39" t="s">
        <v>533</v>
      </c>
      <c r="V39" t="s">
        <v>536</v>
      </c>
      <c r="W39" t="s">
        <v>546</v>
      </c>
      <c r="X39">
        <v>400</v>
      </c>
      <c r="Y39" t="s">
        <v>549</v>
      </c>
      <c r="Z39" t="s">
        <v>559</v>
      </c>
      <c r="AB39" t="s">
        <v>606</v>
      </c>
      <c r="AD39" t="s">
        <v>693</v>
      </c>
      <c r="AE39">
        <v>2</v>
      </c>
      <c r="AF39" t="s">
        <v>743</v>
      </c>
      <c r="AG39" t="s">
        <v>749</v>
      </c>
      <c r="AH39">
        <v>1</v>
      </c>
      <c r="AI39">
        <v>1</v>
      </c>
      <c r="AJ39">
        <v>2</v>
      </c>
      <c r="AK39">
        <v>144.64</v>
      </c>
      <c r="AL39" t="s">
        <v>754</v>
      </c>
      <c r="AM39" t="s">
        <v>755</v>
      </c>
      <c r="AN39" t="s">
        <v>757</v>
      </c>
      <c r="AO39">
        <v>30852</v>
      </c>
      <c r="AU39" t="s">
        <v>780</v>
      </c>
    </row>
    <row r="40" spans="1:47">
      <c r="A40" s="1">
        <f>HYPERLINK("https://lsnyc.legalserver.org/matter/dynamic-profile/view/1903642","19-1903642")</f>
        <v>0</v>
      </c>
      <c r="B40" t="s">
        <v>73</v>
      </c>
      <c r="C40" t="s">
        <v>92</v>
      </c>
      <c r="D40" t="s">
        <v>124</v>
      </c>
      <c r="F40" t="s">
        <v>184</v>
      </c>
      <c r="G40" t="s">
        <v>263</v>
      </c>
      <c r="H40" t="s">
        <v>337</v>
      </c>
      <c r="I40" t="s">
        <v>400</v>
      </c>
      <c r="J40" t="s">
        <v>435</v>
      </c>
      <c r="K40">
        <v>11220</v>
      </c>
      <c r="L40" t="s">
        <v>449</v>
      </c>
      <c r="M40" t="s">
        <v>450</v>
      </c>
      <c r="O40" t="s">
        <v>509</v>
      </c>
      <c r="P40" t="s">
        <v>519</v>
      </c>
      <c r="R40" t="s">
        <v>528</v>
      </c>
      <c r="S40" t="s">
        <v>449</v>
      </c>
      <c r="T40" t="s">
        <v>531</v>
      </c>
      <c r="U40" t="s">
        <v>532</v>
      </c>
      <c r="W40" t="s">
        <v>124</v>
      </c>
      <c r="X40">
        <v>745</v>
      </c>
      <c r="Y40" t="s">
        <v>551</v>
      </c>
      <c r="AB40" t="s">
        <v>607</v>
      </c>
      <c r="AD40" t="s">
        <v>694</v>
      </c>
      <c r="AE40">
        <v>54</v>
      </c>
      <c r="AH40">
        <v>40</v>
      </c>
      <c r="AI40">
        <v>3</v>
      </c>
      <c r="AJ40">
        <v>3</v>
      </c>
      <c r="AK40">
        <v>120.73</v>
      </c>
      <c r="AN40" t="s">
        <v>757</v>
      </c>
      <c r="AO40">
        <v>41760</v>
      </c>
      <c r="AU40" t="s">
        <v>780</v>
      </c>
    </row>
    <row r="41" spans="1:47">
      <c r="A41" s="1">
        <f>HYPERLINK("https://lsnyc.legalserver.org/matter/dynamic-profile/view/1904963","19-1904963")</f>
        <v>0</v>
      </c>
      <c r="B41" t="s">
        <v>74</v>
      </c>
      <c r="C41" t="s">
        <v>92</v>
      </c>
      <c r="D41" t="s">
        <v>109</v>
      </c>
      <c r="F41" t="s">
        <v>185</v>
      </c>
      <c r="G41" t="s">
        <v>264</v>
      </c>
      <c r="H41" t="s">
        <v>338</v>
      </c>
      <c r="I41" t="s">
        <v>404</v>
      </c>
      <c r="J41" t="s">
        <v>441</v>
      </c>
      <c r="K41">
        <v>11411</v>
      </c>
      <c r="L41" t="s">
        <v>449</v>
      </c>
      <c r="M41" t="s">
        <v>450</v>
      </c>
      <c r="N41" t="s">
        <v>476</v>
      </c>
      <c r="O41" t="s">
        <v>512</v>
      </c>
      <c r="P41" t="s">
        <v>519</v>
      </c>
      <c r="R41" t="s">
        <v>528</v>
      </c>
      <c r="S41" t="s">
        <v>530</v>
      </c>
      <c r="U41" t="s">
        <v>532</v>
      </c>
      <c r="V41" t="s">
        <v>536</v>
      </c>
      <c r="W41" t="s">
        <v>122</v>
      </c>
      <c r="X41">
        <v>1122</v>
      </c>
      <c r="Y41" t="s">
        <v>550</v>
      </c>
      <c r="Z41" t="s">
        <v>555</v>
      </c>
      <c r="AB41" t="s">
        <v>608</v>
      </c>
      <c r="AC41" t="s">
        <v>655</v>
      </c>
      <c r="AD41" t="s">
        <v>695</v>
      </c>
      <c r="AE41">
        <v>2</v>
      </c>
      <c r="AF41" t="s">
        <v>742</v>
      </c>
      <c r="AG41" t="s">
        <v>749</v>
      </c>
      <c r="AH41">
        <v>10</v>
      </c>
      <c r="AI41">
        <v>2</v>
      </c>
      <c r="AJ41">
        <v>1</v>
      </c>
      <c r="AK41">
        <v>33.76</v>
      </c>
      <c r="AN41" t="s">
        <v>757</v>
      </c>
      <c r="AO41">
        <v>7200</v>
      </c>
      <c r="AQ41" t="s">
        <v>766</v>
      </c>
      <c r="AR41" t="s">
        <v>768</v>
      </c>
      <c r="AS41" t="s">
        <v>772</v>
      </c>
      <c r="AT41" t="s">
        <v>776</v>
      </c>
      <c r="AU41" t="s">
        <v>780</v>
      </c>
    </row>
    <row r="42" spans="1:47">
      <c r="A42" s="1">
        <f>HYPERLINK("https://lsnyc.legalserver.org/matter/dynamic-profile/view/1903827","19-1903827")</f>
        <v>0</v>
      </c>
      <c r="B42" t="s">
        <v>63</v>
      </c>
      <c r="C42" t="s">
        <v>93</v>
      </c>
      <c r="D42" t="s">
        <v>107</v>
      </c>
      <c r="E42" t="s">
        <v>123</v>
      </c>
      <c r="F42" t="s">
        <v>186</v>
      </c>
      <c r="G42" t="s">
        <v>265</v>
      </c>
      <c r="H42" t="s">
        <v>339</v>
      </c>
      <c r="I42" t="s">
        <v>405</v>
      </c>
      <c r="J42" t="s">
        <v>433</v>
      </c>
      <c r="K42">
        <v>10301</v>
      </c>
      <c r="L42" t="s">
        <v>449</v>
      </c>
      <c r="M42" t="s">
        <v>450</v>
      </c>
      <c r="N42" t="s">
        <v>477</v>
      </c>
      <c r="O42" t="s">
        <v>508</v>
      </c>
      <c r="P42" t="s">
        <v>519</v>
      </c>
      <c r="Q42" t="s">
        <v>524</v>
      </c>
      <c r="R42" t="s">
        <v>528</v>
      </c>
      <c r="S42" t="s">
        <v>530</v>
      </c>
      <c r="U42" t="s">
        <v>532</v>
      </c>
      <c r="V42" t="s">
        <v>536</v>
      </c>
      <c r="W42" t="s">
        <v>107</v>
      </c>
      <c r="X42">
        <v>1250</v>
      </c>
      <c r="Y42" t="s">
        <v>549</v>
      </c>
      <c r="Z42" t="s">
        <v>555</v>
      </c>
      <c r="AA42" t="s">
        <v>567</v>
      </c>
      <c r="AB42" t="s">
        <v>609</v>
      </c>
      <c r="AD42" t="s">
        <v>696</v>
      </c>
      <c r="AE42">
        <v>48</v>
      </c>
      <c r="AF42" t="s">
        <v>742</v>
      </c>
      <c r="AG42" t="s">
        <v>655</v>
      </c>
      <c r="AH42">
        <v>4</v>
      </c>
      <c r="AI42">
        <v>2</v>
      </c>
      <c r="AJ42">
        <v>2</v>
      </c>
      <c r="AK42">
        <v>81.79000000000001</v>
      </c>
      <c r="AN42" t="s">
        <v>757</v>
      </c>
      <c r="AO42">
        <v>21060</v>
      </c>
      <c r="AQ42" t="s">
        <v>764</v>
      </c>
      <c r="AR42" t="s">
        <v>770</v>
      </c>
      <c r="AS42" t="s">
        <v>772</v>
      </c>
      <c r="AT42" t="s">
        <v>775</v>
      </c>
      <c r="AU42" t="s">
        <v>780</v>
      </c>
    </row>
    <row r="43" spans="1:47">
      <c r="A43" s="1">
        <f>HYPERLINK("https://lsnyc.legalserver.org/matter/dynamic-profile/view/1910038","19-1910038")</f>
        <v>0</v>
      </c>
      <c r="B43" t="s">
        <v>75</v>
      </c>
      <c r="C43" t="s">
        <v>92</v>
      </c>
      <c r="D43" t="s">
        <v>125</v>
      </c>
      <c r="F43" t="s">
        <v>187</v>
      </c>
      <c r="G43" t="s">
        <v>266</v>
      </c>
      <c r="H43" t="s">
        <v>340</v>
      </c>
      <c r="J43" t="s">
        <v>435</v>
      </c>
      <c r="K43">
        <v>11212</v>
      </c>
      <c r="L43" t="s">
        <v>449</v>
      </c>
      <c r="M43" t="s">
        <v>450</v>
      </c>
      <c r="N43" t="s">
        <v>478</v>
      </c>
      <c r="O43" t="s">
        <v>512</v>
      </c>
      <c r="R43" t="s">
        <v>528</v>
      </c>
      <c r="S43" t="s">
        <v>530</v>
      </c>
      <c r="U43" t="s">
        <v>532</v>
      </c>
      <c r="V43" t="s">
        <v>536</v>
      </c>
      <c r="W43" t="s">
        <v>101</v>
      </c>
      <c r="X43">
        <v>900</v>
      </c>
      <c r="Y43" t="s">
        <v>551</v>
      </c>
      <c r="AB43" t="s">
        <v>610</v>
      </c>
      <c r="AC43" t="s">
        <v>656</v>
      </c>
      <c r="AD43" t="s">
        <v>697</v>
      </c>
      <c r="AE43">
        <v>2</v>
      </c>
      <c r="AF43" t="s">
        <v>742</v>
      </c>
      <c r="AG43" t="s">
        <v>560</v>
      </c>
      <c r="AH43">
        <v>17</v>
      </c>
      <c r="AI43">
        <v>3</v>
      </c>
      <c r="AJ43">
        <v>1</v>
      </c>
      <c r="AK43">
        <v>161.48</v>
      </c>
      <c r="AN43" t="s">
        <v>757</v>
      </c>
      <c r="AO43">
        <v>41580</v>
      </c>
      <c r="AU43" t="s">
        <v>780</v>
      </c>
    </row>
    <row r="44" spans="1:47">
      <c r="A44" s="1">
        <f>HYPERLINK("https://lsnyc.legalserver.org/matter/dynamic-profile/view/1906018","19-1906018")</f>
        <v>0</v>
      </c>
      <c r="B44" t="s">
        <v>70</v>
      </c>
      <c r="C44" t="s">
        <v>93</v>
      </c>
      <c r="D44" t="s">
        <v>122</v>
      </c>
      <c r="E44" t="s">
        <v>132</v>
      </c>
      <c r="F44" t="s">
        <v>188</v>
      </c>
      <c r="G44" t="s">
        <v>267</v>
      </c>
      <c r="H44" t="s">
        <v>341</v>
      </c>
      <c r="I44" t="s">
        <v>406</v>
      </c>
      <c r="J44" t="s">
        <v>435</v>
      </c>
      <c r="K44">
        <v>11233</v>
      </c>
      <c r="L44" t="s">
        <v>449</v>
      </c>
      <c r="M44" t="s">
        <v>450</v>
      </c>
      <c r="N44" t="s">
        <v>479</v>
      </c>
      <c r="O44" t="s">
        <v>479</v>
      </c>
      <c r="P44" t="s">
        <v>522</v>
      </c>
      <c r="Q44" t="s">
        <v>525</v>
      </c>
      <c r="R44" t="s">
        <v>528</v>
      </c>
      <c r="S44" t="s">
        <v>530</v>
      </c>
      <c r="U44" t="s">
        <v>532</v>
      </c>
      <c r="W44" t="s">
        <v>121</v>
      </c>
      <c r="X44">
        <v>1781</v>
      </c>
      <c r="Y44" t="s">
        <v>551</v>
      </c>
      <c r="Z44" t="s">
        <v>552</v>
      </c>
      <c r="AA44" t="s">
        <v>569</v>
      </c>
      <c r="AB44" t="s">
        <v>611</v>
      </c>
      <c r="AD44" t="s">
        <v>698</v>
      </c>
      <c r="AE44">
        <v>8</v>
      </c>
      <c r="AF44" t="s">
        <v>741</v>
      </c>
      <c r="AG44" t="s">
        <v>752</v>
      </c>
      <c r="AH44">
        <v>14</v>
      </c>
      <c r="AI44">
        <v>3</v>
      </c>
      <c r="AJ44">
        <v>1</v>
      </c>
      <c r="AK44">
        <v>41.15</v>
      </c>
      <c r="AN44" t="s">
        <v>757</v>
      </c>
      <c r="AO44">
        <v>10596</v>
      </c>
      <c r="AU44" t="s">
        <v>780</v>
      </c>
    </row>
    <row r="45" spans="1:47">
      <c r="A45" s="1">
        <f>HYPERLINK("https://lsnyc.legalserver.org/matter/dynamic-profile/view/1909523","19-1909523")</f>
        <v>0</v>
      </c>
      <c r="B45" t="s">
        <v>76</v>
      </c>
      <c r="C45" t="s">
        <v>93</v>
      </c>
      <c r="D45" t="s">
        <v>103</v>
      </c>
      <c r="E45" t="s">
        <v>147</v>
      </c>
      <c r="F45" t="s">
        <v>189</v>
      </c>
      <c r="G45" t="s">
        <v>250</v>
      </c>
      <c r="H45" t="s">
        <v>342</v>
      </c>
      <c r="I45" t="s">
        <v>407</v>
      </c>
      <c r="J45" t="s">
        <v>432</v>
      </c>
      <c r="K45">
        <v>10033</v>
      </c>
      <c r="L45" t="s">
        <v>449</v>
      </c>
      <c r="M45" t="s">
        <v>450</v>
      </c>
      <c r="O45" t="s">
        <v>514</v>
      </c>
      <c r="P45" t="s">
        <v>520</v>
      </c>
      <c r="Q45" t="s">
        <v>526</v>
      </c>
      <c r="R45" t="s">
        <v>528</v>
      </c>
      <c r="S45" t="s">
        <v>530</v>
      </c>
      <c r="U45" t="s">
        <v>532</v>
      </c>
      <c r="W45" t="s">
        <v>103</v>
      </c>
      <c r="X45">
        <v>110.53</v>
      </c>
      <c r="Y45" t="s">
        <v>548</v>
      </c>
      <c r="Z45" t="s">
        <v>557</v>
      </c>
      <c r="AA45" t="s">
        <v>568</v>
      </c>
      <c r="AB45" t="s">
        <v>612</v>
      </c>
      <c r="AD45" t="s">
        <v>699</v>
      </c>
      <c r="AE45">
        <v>22</v>
      </c>
      <c r="AF45" t="s">
        <v>654</v>
      </c>
      <c r="AG45" t="s">
        <v>655</v>
      </c>
      <c r="AH45">
        <v>23</v>
      </c>
      <c r="AI45">
        <v>2</v>
      </c>
      <c r="AJ45">
        <v>2</v>
      </c>
      <c r="AK45">
        <v>135.92</v>
      </c>
      <c r="AN45" t="s">
        <v>758</v>
      </c>
      <c r="AO45">
        <v>35000</v>
      </c>
      <c r="AU45" t="s">
        <v>780</v>
      </c>
    </row>
    <row r="46" spans="1:47">
      <c r="A46" s="1">
        <f>HYPERLINK("https://lsnyc.legalserver.org/matter/dynamic-profile/view/1909441","19-1909441")</f>
        <v>0</v>
      </c>
      <c r="B46" t="s">
        <v>59</v>
      </c>
      <c r="C46" t="s">
        <v>92</v>
      </c>
      <c r="D46" t="s">
        <v>106</v>
      </c>
      <c r="F46" t="s">
        <v>190</v>
      </c>
      <c r="G46" t="s">
        <v>268</v>
      </c>
      <c r="H46" t="s">
        <v>343</v>
      </c>
      <c r="I46">
        <v>2</v>
      </c>
      <c r="J46" t="s">
        <v>433</v>
      </c>
      <c r="K46">
        <v>10306</v>
      </c>
      <c r="L46" t="s">
        <v>449</v>
      </c>
      <c r="M46" t="s">
        <v>450</v>
      </c>
      <c r="N46" t="s">
        <v>480</v>
      </c>
      <c r="O46" t="s">
        <v>479</v>
      </c>
      <c r="P46" t="s">
        <v>523</v>
      </c>
      <c r="R46" t="s">
        <v>529</v>
      </c>
      <c r="S46" t="s">
        <v>530</v>
      </c>
      <c r="U46" t="s">
        <v>532</v>
      </c>
      <c r="V46" t="s">
        <v>536</v>
      </c>
      <c r="W46" t="s">
        <v>106</v>
      </c>
      <c r="X46">
        <v>0</v>
      </c>
      <c r="Y46" t="s">
        <v>549</v>
      </c>
      <c r="Z46" t="s">
        <v>559</v>
      </c>
      <c r="AB46" t="s">
        <v>613</v>
      </c>
      <c r="AD46" t="s">
        <v>700</v>
      </c>
      <c r="AE46">
        <v>2</v>
      </c>
      <c r="AG46" t="s">
        <v>655</v>
      </c>
      <c r="AH46">
        <v>2</v>
      </c>
      <c r="AI46">
        <v>2</v>
      </c>
      <c r="AJ46">
        <v>1</v>
      </c>
      <c r="AK46">
        <v>200.79</v>
      </c>
      <c r="AL46" t="s">
        <v>754</v>
      </c>
      <c r="AM46" t="s">
        <v>755</v>
      </c>
      <c r="AN46" t="s">
        <v>758</v>
      </c>
      <c r="AO46">
        <v>42828</v>
      </c>
      <c r="AU46" t="s">
        <v>780</v>
      </c>
    </row>
    <row r="47" spans="1:47">
      <c r="A47" s="1">
        <f>HYPERLINK("https://lsnyc.legalserver.org/matter/dynamic-profile/view/1910509","19-1910509")</f>
        <v>0</v>
      </c>
      <c r="B47" t="s">
        <v>77</v>
      </c>
      <c r="C47" t="s">
        <v>92</v>
      </c>
      <c r="D47" t="s">
        <v>113</v>
      </c>
      <c r="F47" t="s">
        <v>191</v>
      </c>
      <c r="G47" t="s">
        <v>269</v>
      </c>
      <c r="H47" t="s">
        <v>344</v>
      </c>
      <c r="I47">
        <v>26</v>
      </c>
      <c r="J47" t="s">
        <v>435</v>
      </c>
      <c r="K47">
        <v>11215</v>
      </c>
      <c r="L47" t="s">
        <v>449</v>
      </c>
      <c r="M47" t="s">
        <v>450</v>
      </c>
      <c r="P47" t="s">
        <v>522</v>
      </c>
      <c r="R47" t="s">
        <v>528</v>
      </c>
      <c r="S47" t="s">
        <v>530</v>
      </c>
      <c r="U47" t="s">
        <v>532</v>
      </c>
      <c r="V47" t="s">
        <v>536</v>
      </c>
      <c r="W47" t="s">
        <v>113</v>
      </c>
      <c r="X47">
        <v>1380.54</v>
      </c>
      <c r="Y47" t="s">
        <v>551</v>
      </c>
      <c r="Z47" t="s">
        <v>555</v>
      </c>
      <c r="AB47" t="s">
        <v>614</v>
      </c>
      <c r="AD47" t="s">
        <v>701</v>
      </c>
      <c r="AE47">
        <v>26</v>
      </c>
      <c r="AF47" t="s">
        <v>741</v>
      </c>
      <c r="AG47" t="s">
        <v>655</v>
      </c>
      <c r="AH47">
        <v>7</v>
      </c>
      <c r="AI47">
        <v>1</v>
      </c>
      <c r="AJ47">
        <v>2</v>
      </c>
      <c r="AK47">
        <v>182.84</v>
      </c>
      <c r="AN47" t="s">
        <v>757</v>
      </c>
      <c r="AO47">
        <v>39000</v>
      </c>
    </row>
    <row r="48" spans="1:47">
      <c r="A48" s="1">
        <f>HYPERLINK("https://lsnyc.legalserver.org/matter/dynamic-profile/view/1909659","19-1909659")</f>
        <v>0</v>
      </c>
      <c r="B48" t="s">
        <v>59</v>
      </c>
      <c r="C48" t="s">
        <v>92</v>
      </c>
      <c r="D48" t="s">
        <v>126</v>
      </c>
      <c r="F48" t="s">
        <v>192</v>
      </c>
      <c r="G48" t="s">
        <v>270</v>
      </c>
      <c r="H48" t="s">
        <v>345</v>
      </c>
      <c r="J48" t="s">
        <v>433</v>
      </c>
      <c r="K48">
        <v>10301</v>
      </c>
      <c r="L48" t="s">
        <v>449</v>
      </c>
      <c r="M48" t="s">
        <v>450</v>
      </c>
      <c r="N48" t="s">
        <v>481</v>
      </c>
      <c r="P48" t="s">
        <v>519</v>
      </c>
      <c r="R48" t="s">
        <v>528</v>
      </c>
      <c r="S48" t="s">
        <v>530</v>
      </c>
      <c r="U48" t="s">
        <v>532</v>
      </c>
      <c r="V48" t="s">
        <v>536</v>
      </c>
      <c r="W48" t="s">
        <v>126</v>
      </c>
      <c r="X48">
        <v>1200</v>
      </c>
      <c r="Y48" t="s">
        <v>549</v>
      </c>
      <c r="Z48" t="s">
        <v>562</v>
      </c>
      <c r="AB48" t="s">
        <v>615</v>
      </c>
      <c r="AD48" t="s">
        <v>702</v>
      </c>
      <c r="AE48">
        <v>2</v>
      </c>
      <c r="AF48" t="s">
        <v>742</v>
      </c>
      <c r="AG48" t="s">
        <v>655</v>
      </c>
      <c r="AH48">
        <v>23</v>
      </c>
      <c r="AI48">
        <v>1</v>
      </c>
      <c r="AJ48">
        <v>1</v>
      </c>
      <c r="AK48">
        <v>85.16</v>
      </c>
      <c r="AN48" t="s">
        <v>757</v>
      </c>
      <c r="AO48">
        <v>14400</v>
      </c>
      <c r="AU48" t="s">
        <v>780</v>
      </c>
    </row>
    <row r="49" spans="1:47">
      <c r="A49" s="1">
        <f>HYPERLINK("https://lsnyc.legalserver.org/matter/dynamic-profile/view/1905933","19-1905933")</f>
        <v>0</v>
      </c>
      <c r="B49" t="s">
        <v>66</v>
      </c>
      <c r="C49" t="s">
        <v>93</v>
      </c>
      <c r="D49" t="s">
        <v>122</v>
      </c>
      <c r="E49" t="s">
        <v>146</v>
      </c>
      <c r="F49" t="s">
        <v>193</v>
      </c>
      <c r="G49" t="s">
        <v>271</v>
      </c>
      <c r="H49" t="s">
        <v>346</v>
      </c>
      <c r="I49" t="s">
        <v>391</v>
      </c>
      <c r="J49" t="s">
        <v>432</v>
      </c>
      <c r="K49">
        <v>10035</v>
      </c>
      <c r="L49" t="s">
        <v>449</v>
      </c>
      <c r="M49" t="s">
        <v>450</v>
      </c>
      <c r="N49" t="s">
        <v>482</v>
      </c>
      <c r="O49" t="s">
        <v>512</v>
      </c>
      <c r="P49" t="s">
        <v>520</v>
      </c>
      <c r="Q49" t="s">
        <v>526</v>
      </c>
      <c r="R49" t="s">
        <v>528</v>
      </c>
      <c r="S49" t="s">
        <v>530</v>
      </c>
      <c r="U49" t="s">
        <v>532</v>
      </c>
      <c r="W49" t="s">
        <v>122</v>
      </c>
      <c r="X49">
        <v>1139.4</v>
      </c>
      <c r="Y49" t="s">
        <v>548</v>
      </c>
      <c r="Z49" t="s">
        <v>552</v>
      </c>
      <c r="AA49" t="s">
        <v>568</v>
      </c>
      <c r="AB49" t="s">
        <v>616</v>
      </c>
      <c r="AD49" t="s">
        <v>703</v>
      </c>
      <c r="AE49">
        <v>13</v>
      </c>
      <c r="AF49" t="s">
        <v>741</v>
      </c>
      <c r="AG49" t="s">
        <v>655</v>
      </c>
      <c r="AH49">
        <v>10</v>
      </c>
      <c r="AI49">
        <v>2</v>
      </c>
      <c r="AJ49">
        <v>1</v>
      </c>
      <c r="AK49">
        <v>131.65</v>
      </c>
      <c r="AN49" t="s">
        <v>758</v>
      </c>
      <c r="AO49">
        <v>28080</v>
      </c>
      <c r="AU49" t="s">
        <v>780</v>
      </c>
    </row>
    <row r="50" spans="1:47">
      <c r="A50" s="1">
        <f>HYPERLINK("https://lsnyc.legalserver.org/matter/dynamic-profile/view/1907746","19-1907746")</f>
        <v>0</v>
      </c>
      <c r="B50" t="s">
        <v>63</v>
      </c>
      <c r="C50" t="s">
        <v>92</v>
      </c>
      <c r="D50" t="s">
        <v>123</v>
      </c>
      <c r="F50" t="s">
        <v>194</v>
      </c>
      <c r="G50" t="s">
        <v>272</v>
      </c>
      <c r="H50" t="s">
        <v>347</v>
      </c>
      <c r="I50" t="s">
        <v>408</v>
      </c>
      <c r="J50" t="s">
        <v>433</v>
      </c>
      <c r="K50">
        <v>10304</v>
      </c>
      <c r="L50" t="s">
        <v>449</v>
      </c>
      <c r="M50" t="s">
        <v>450</v>
      </c>
      <c r="N50" t="s">
        <v>483</v>
      </c>
      <c r="O50" t="s">
        <v>508</v>
      </c>
      <c r="P50" t="s">
        <v>519</v>
      </c>
      <c r="R50" t="s">
        <v>528</v>
      </c>
      <c r="S50" t="s">
        <v>530</v>
      </c>
      <c r="U50" t="s">
        <v>532</v>
      </c>
      <c r="V50" t="s">
        <v>536</v>
      </c>
      <c r="W50" t="s">
        <v>123</v>
      </c>
      <c r="X50">
        <v>529</v>
      </c>
      <c r="Y50" t="s">
        <v>549</v>
      </c>
      <c r="Z50" t="s">
        <v>554</v>
      </c>
      <c r="AB50" t="s">
        <v>617</v>
      </c>
      <c r="AD50" t="s">
        <v>704</v>
      </c>
      <c r="AE50">
        <v>98</v>
      </c>
      <c r="AF50" t="s">
        <v>741</v>
      </c>
      <c r="AG50" t="s">
        <v>655</v>
      </c>
      <c r="AH50">
        <v>10</v>
      </c>
      <c r="AI50">
        <v>1</v>
      </c>
      <c r="AJ50">
        <v>3</v>
      </c>
      <c r="AK50">
        <v>0</v>
      </c>
      <c r="AN50" t="s">
        <v>757</v>
      </c>
      <c r="AO50">
        <v>0</v>
      </c>
      <c r="AU50" t="s">
        <v>780</v>
      </c>
    </row>
    <row r="51" spans="1:47">
      <c r="A51" s="1">
        <f>HYPERLINK("https://lsnyc.legalserver.org/matter/dynamic-profile/view/1907358","19-1907358")</f>
        <v>0</v>
      </c>
      <c r="B51" t="s">
        <v>78</v>
      </c>
      <c r="C51" t="s">
        <v>92</v>
      </c>
      <c r="D51" t="s">
        <v>108</v>
      </c>
      <c r="F51" t="s">
        <v>195</v>
      </c>
      <c r="G51" t="s">
        <v>273</v>
      </c>
      <c r="H51" t="s">
        <v>348</v>
      </c>
      <c r="I51" t="s">
        <v>409</v>
      </c>
      <c r="J51" t="s">
        <v>435</v>
      </c>
      <c r="K51">
        <v>11233</v>
      </c>
      <c r="L51" t="s">
        <v>449</v>
      </c>
      <c r="M51" t="s">
        <v>450</v>
      </c>
      <c r="N51" t="s">
        <v>484</v>
      </c>
      <c r="O51" t="s">
        <v>508</v>
      </c>
      <c r="P51" t="s">
        <v>519</v>
      </c>
      <c r="R51" t="s">
        <v>528</v>
      </c>
      <c r="S51" t="s">
        <v>530</v>
      </c>
      <c r="U51" t="s">
        <v>532</v>
      </c>
      <c r="W51" t="s">
        <v>104</v>
      </c>
      <c r="X51">
        <v>1542</v>
      </c>
      <c r="Y51" t="s">
        <v>551</v>
      </c>
      <c r="Z51" t="s">
        <v>560</v>
      </c>
      <c r="AB51" t="s">
        <v>618</v>
      </c>
      <c r="AD51" t="s">
        <v>705</v>
      </c>
      <c r="AE51">
        <v>287</v>
      </c>
      <c r="AG51" t="s">
        <v>655</v>
      </c>
      <c r="AH51">
        <v>4</v>
      </c>
      <c r="AI51">
        <v>1</v>
      </c>
      <c r="AJ51">
        <v>2</v>
      </c>
      <c r="AK51">
        <v>0</v>
      </c>
      <c r="AN51" t="s">
        <v>757</v>
      </c>
      <c r="AO51">
        <v>0</v>
      </c>
      <c r="AU51" t="s">
        <v>780</v>
      </c>
    </row>
    <row r="52" spans="1:47">
      <c r="A52" s="1">
        <f>HYPERLINK("https://lsnyc.legalserver.org/matter/dynamic-profile/view/1903996","19-1903996")</f>
        <v>0</v>
      </c>
      <c r="B52" t="s">
        <v>79</v>
      </c>
      <c r="C52" t="s">
        <v>92</v>
      </c>
      <c r="D52" t="s">
        <v>111</v>
      </c>
      <c r="F52" t="s">
        <v>196</v>
      </c>
      <c r="G52" t="s">
        <v>274</v>
      </c>
      <c r="H52" t="s">
        <v>349</v>
      </c>
      <c r="I52" t="s">
        <v>410</v>
      </c>
      <c r="J52" t="s">
        <v>432</v>
      </c>
      <c r="K52">
        <v>10033</v>
      </c>
      <c r="L52" t="s">
        <v>449</v>
      </c>
      <c r="M52" t="s">
        <v>450</v>
      </c>
      <c r="O52" t="s">
        <v>511</v>
      </c>
      <c r="P52" t="s">
        <v>522</v>
      </c>
      <c r="R52" t="s">
        <v>528</v>
      </c>
      <c r="S52" t="s">
        <v>530</v>
      </c>
      <c r="U52" t="s">
        <v>532</v>
      </c>
      <c r="V52" t="s">
        <v>536</v>
      </c>
      <c r="W52" t="s">
        <v>124</v>
      </c>
      <c r="X52">
        <v>2500</v>
      </c>
      <c r="Y52" t="s">
        <v>548</v>
      </c>
      <c r="Z52" t="s">
        <v>557</v>
      </c>
      <c r="AB52" t="s">
        <v>619</v>
      </c>
      <c r="AD52" t="s">
        <v>706</v>
      </c>
      <c r="AE52">
        <v>95</v>
      </c>
      <c r="AF52" t="s">
        <v>742</v>
      </c>
      <c r="AG52" t="s">
        <v>655</v>
      </c>
      <c r="AH52">
        <v>7</v>
      </c>
      <c r="AI52">
        <v>2</v>
      </c>
      <c r="AJ52">
        <v>1</v>
      </c>
      <c r="AK52">
        <v>133.9</v>
      </c>
      <c r="AN52" t="s">
        <v>757</v>
      </c>
      <c r="AO52">
        <v>28560</v>
      </c>
      <c r="AU52" t="s">
        <v>780</v>
      </c>
    </row>
    <row r="53" spans="1:47">
      <c r="A53" s="1">
        <f>HYPERLINK("https://lsnyc.legalserver.org/matter/dynamic-profile/view/1908836","19-1908836")</f>
        <v>0</v>
      </c>
      <c r="B53" t="s">
        <v>63</v>
      </c>
      <c r="C53" t="s">
        <v>92</v>
      </c>
      <c r="D53" t="s">
        <v>127</v>
      </c>
      <c r="F53" t="s">
        <v>197</v>
      </c>
      <c r="G53" t="s">
        <v>275</v>
      </c>
      <c r="H53" t="s">
        <v>350</v>
      </c>
      <c r="J53" t="s">
        <v>433</v>
      </c>
      <c r="K53">
        <v>10305</v>
      </c>
      <c r="L53" t="s">
        <v>449</v>
      </c>
      <c r="M53" t="s">
        <v>450</v>
      </c>
      <c r="N53" t="s">
        <v>461</v>
      </c>
      <c r="O53" t="s">
        <v>479</v>
      </c>
      <c r="P53" t="s">
        <v>520</v>
      </c>
      <c r="R53" t="s">
        <v>529</v>
      </c>
      <c r="U53" t="s">
        <v>535</v>
      </c>
      <c r="W53" t="s">
        <v>127</v>
      </c>
      <c r="X53">
        <v>0</v>
      </c>
      <c r="Y53" t="s">
        <v>549</v>
      </c>
      <c r="Z53" t="s">
        <v>559</v>
      </c>
      <c r="AB53" t="s">
        <v>620</v>
      </c>
      <c r="AD53" t="s">
        <v>707</v>
      </c>
      <c r="AE53">
        <v>1</v>
      </c>
      <c r="AF53" t="s">
        <v>742</v>
      </c>
      <c r="AG53" t="s">
        <v>655</v>
      </c>
      <c r="AH53">
        <v>0</v>
      </c>
      <c r="AI53">
        <v>4</v>
      </c>
      <c r="AJ53">
        <v>2</v>
      </c>
      <c r="AK53">
        <v>0</v>
      </c>
      <c r="AL53" t="s">
        <v>754</v>
      </c>
      <c r="AM53" t="s">
        <v>755</v>
      </c>
      <c r="AN53" t="s">
        <v>757</v>
      </c>
      <c r="AO53">
        <v>0</v>
      </c>
      <c r="AR53" t="s">
        <v>560</v>
      </c>
      <c r="AT53" t="s">
        <v>777</v>
      </c>
      <c r="AU53" t="s">
        <v>780</v>
      </c>
    </row>
    <row r="54" spans="1:47">
      <c r="A54" s="1">
        <f>HYPERLINK("https://lsnyc.legalserver.org/matter/dynamic-profile/view/1907798","19-1907798")</f>
        <v>0</v>
      </c>
      <c r="B54" t="s">
        <v>80</v>
      </c>
      <c r="C54" t="s">
        <v>92</v>
      </c>
      <c r="D54" t="s">
        <v>123</v>
      </c>
      <c r="F54" t="s">
        <v>198</v>
      </c>
      <c r="G54" t="s">
        <v>276</v>
      </c>
      <c r="H54" t="s">
        <v>351</v>
      </c>
      <c r="I54" t="s">
        <v>411</v>
      </c>
      <c r="J54" t="s">
        <v>435</v>
      </c>
      <c r="K54">
        <v>11217</v>
      </c>
      <c r="L54" t="s">
        <v>449</v>
      </c>
      <c r="M54" t="s">
        <v>450</v>
      </c>
      <c r="O54" t="s">
        <v>515</v>
      </c>
      <c r="P54" t="s">
        <v>519</v>
      </c>
      <c r="R54" t="s">
        <v>528</v>
      </c>
      <c r="U54" t="s">
        <v>532</v>
      </c>
      <c r="W54" t="s">
        <v>145</v>
      </c>
      <c r="X54">
        <v>1900</v>
      </c>
      <c r="Y54" t="s">
        <v>551</v>
      </c>
      <c r="Z54" t="s">
        <v>560</v>
      </c>
      <c r="AB54" t="s">
        <v>621</v>
      </c>
      <c r="AD54" t="s">
        <v>708</v>
      </c>
      <c r="AE54">
        <v>8</v>
      </c>
      <c r="AH54">
        <v>18</v>
      </c>
      <c r="AI54">
        <v>1</v>
      </c>
      <c r="AJ54">
        <v>2</v>
      </c>
      <c r="AK54">
        <v>59.24</v>
      </c>
      <c r="AN54" t="s">
        <v>758</v>
      </c>
      <c r="AO54">
        <v>12636</v>
      </c>
      <c r="AU54" t="s">
        <v>780</v>
      </c>
    </row>
    <row r="55" spans="1:47">
      <c r="A55" s="1">
        <f>HYPERLINK("https://lsnyc.legalserver.org/matter/dynamic-profile/view/1908559","19-1908559")</f>
        <v>0</v>
      </c>
      <c r="B55" t="s">
        <v>81</v>
      </c>
      <c r="C55" t="s">
        <v>92</v>
      </c>
      <c r="D55" t="s">
        <v>99</v>
      </c>
      <c r="F55" t="s">
        <v>199</v>
      </c>
      <c r="G55" t="s">
        <v>277</v>
      </c>
      <c r="H55" t="s">
        <v>352</v>
      </c>
      <c r="I55">
        <v>25</v>
      </c>
      <c r="J55" t="s">
        <v>431</v>
      </c>
      <c r="K55">
        <v>10460</v>
      </c>
      <c r="L55" t="s">
        <v>449</v>
      </c>
      <c r="M55" t="s">
        <v>450</v>
      </c>
      <c r="N55" t="s">
        <v>485</v>
      </c>
      <c r="O55" t="s">
        <v>512</v>
      </c>
      <c r="P55" t="s">
        <v>519</v>
      </c>
      <c r="R55" t="s">
        <v>528</v>
      </c>
      <c r="S55" t="s">
        <v>530</v>
      </c>
      <c r="U55" t="s">
        <v>532</v>
      </c>
      <c r="V55" t="s">
        <v>537</v>
      </c>
      <c r="W55" t="s">
        <v>542</v>
      </c>
      <c r="X55">
        <v>1587.81</v>
      </c>
      <c r="Y55" t="s">
        <v>547</v>
      </c>
      <c r="Z55" t="s">
        <v>553</v>
      </c>
      <c r="AB55" t="s">
        <v>622</v>
      </c>
      <c r="AD55" t="s">
        <v>709</v>
      </c>
      <c r="AE55">
        <v>0</v>
      </c>
      <c r="AF55" t="s">
        <v>741</v>
      </c>
      <c r="AG55" t="s">
        <v>749</v>
      </c>
      <c r="AH55">
        <v>8</v>
      </c>
      <c r="AI55">
        <v>2</v>
      </c>
      <c r="AJ55">
        <v>2</v>
      </c>
      <c r="AK55">
        <v>70.68000000000001</v>
      </c>
      <c r="AN55" t="s">
        <v>758</v>
      </c>
      <c r="AO55">
        <v>18200</v>
      </c>
      <c r="AU55" t="s">
        <v>780</v>
      </c>
    </row>
    <row r="56" spans="1:47">
      <c r="A56" s="1">
        <f>HYPERLINK("https://lsnyc.legalserver.org/matter/dynamic-profile/view/1910830","19-1910830")</f>
        <v>0</v>
      </c>
      <c r="B56" t="s">
        <v>82</v>
      </c>
      <c r="C56" t="s">
        <v>92</v>
      </c>
      <c r="D56" t="s">
        <v>128</v>
      </c>
      <c r="F56" t="s">
        <v>200</v>
      </c>
      <c r="G56" t="s">
        <v>278</v>
      </c>
      <c r="H56" t="s">
        <v>353</v>
      </c>
      <c r="I56" t="s">
        <v>412</v>
      </c>
      <c r="J56" t="s">
        <v>435</v>
      </c>
      <c r="K56">
        <v>11225</v>
      </c>
      <c r="L56" t="s">
        <v>449</v>
      </c>
      <c r="M56" t="s">
        <v>450</v>
      </c>
      <c r="P56" t="s">
        <v>518</v>
      </c>
      <c r="R56" t="s">
        <v>528</v>
      </c>
      <c r="S56" t="s">
        <v>449</v>
      </c>
      <c r="U56" t="s">
        <v>532</v>
      </c>
      <c r="W56" t="s">
        <v>125</v>
      </c>
      <c r="X56">
        <v>0</v>
      </c>
      <c r="Y56" t="s">
        <v>551</v>
      </c>
      <c r="AB56" t="s">
        <v>623</v>
      </c>
      <c r="AD56" t="s">
        <v>710</v>
      </c>
      <c r="AE56">
        <v>0</v>
      </c>
      <c r="AH56">
        <v>0</v>
      </c>
      <c r="AI56">
        <v>1</v>
      </c>
      <c r="AJ56">
        <v>1</v>
      </c>
      <c r="AK56">
        <v>131.99</v>
      </c>
      <c r="AN56" t="s">
        <v>757</v>
      </c>
      <c r="AO56">
        <v>22320</v>
      </c>
      <c r="AU56" t="s">
        <v>780</v>
      </c>
    </row>
    <row r="57" spans="1:47">
      <c r="A57" s="1">
        <f>HYPERLINK("https://lsnyc.legalserver.org/matter/dynamic-profile/view/1907897","19-1907897")</f>
        <v>0</v>
      </c>
      <c r="B57" t="s">
        <v>83</v>
      </c>
      <c r="C57" t="s">
        <v>92</v>
      </c>
      <c r="D57" t="s">
        <v>129</v>
      </c>
      <c r="F57" t="s">
        <v>201</v>
      </c>
      <c r="G57" t="s">
        <v>244</v>
      </c>
      <c r="H57" t="s">
        <v>354</v>
      </c>
      <c r="I57" t="s">
        <v>398</v>
      </c>
      <c r="J57" t="s">
        <v>435</v>
      </c>
      <c r="K57">
        <v>11233</v>
      </c>
      <c r="L57" t="s">
        <v>449</v>
      </c>
      <c r="M57" t="s">
        <v>450</v>
      </c>
      <c r="O57" t="s">
        <v>510</v>
      </c>
      <c r="P57" t="s">
        <v>522</v>
      </c>
      <c r="R57" t="s">
        <v>528</v>
      </c>
      <c r="S57" t="s">
        <v>530</v>
      </c>
      <c r="U57" t="s">
        <v>532</v>
      </c>
      <c r="W57" t="s">
        <v>129</v>
      </c>
      <c r="X57">
        <v>482.02</v>
      </c>
      <c r="Y57" t="s">
        <v>551</v>
      </c>
      <c r="Z57" t="s">
        <v>553</v>
      </c>
      <c r="AB57" t="s">
        <v>624</v>
      </c>
      <c r="AD57" t="s">
        <v>711</v>
      </c>
      <c r="AE57">
        <v>8</v>
      </c>
      <c r="AF57" t="s">
        <v>745</v>
      </c>
      <c r="AH57">
        <v>13</v>
      </c>
      <c r="AI57">
        <v>2</v>
      </c>
      <c r="AJ57">
        <v>2</v>
      </c>
      <c r="AK57">
        <v>166.99</v>
      </c>
      <c r="AN57" t="s">
        <v>757</v>
      </c>
      <c r="AO57">
        <v>43000</v>
      </c>
    </row>
    <row r="58" spans="1:47">
      <c r="A58" s="1">
        <f>HYPERLINK("https://lsnyc.legalserver.org/matter/dynamic-profile/view/1909049","19-1909049")</f>
        <v>0</v>
      </c>
      <c r="B58" t="s">
        <v>84</v>
      </c>
      <c r="C58" t="s">
        <v>92</v>
      </c>
      <c r="D58" t="s">
        <v>130</v>
      </c>
      <c r="F58" t="s">
        <v>202</v>
      </c>
      <c r="G58" t="s">
        <v>279</v>
      </c>
      <c r="H58" t="s">
        <v>355</v>
      </c>
      <c r="I58">
        <v>34</v>
      </c>
      <c r="J58" t="s">
        <v>432</v>
      </c>
      <c r="K58">
        <v>10033</v>
      </c>
      <c r="L58" t="s">
        <v>449</v>
      </c>
      <c r="M58" t="s">
        <v>450</v>
      </c>
      <c r="O58" t="s">
        <v>509</v>
      </c>
      <c r="P58" t="s">
        <v>519</v>
      </c>
      <c r="R58" t="s">
        <v>528</v>
      </c>
      <c r="S58" t="s">
        <v>449</v>
      </c>
      <c r="U58" t="s">
        <v>532</v>
      </c>
      <c r="W58" t="s">
        <v>130</v>
      </c>
      <c r="X58">
        <v>1633.95</v>
      </c>
      <c r="Y58" t="s">
        <v>548</v>
      </c>
      <c r="Z58" t="s">
        <v>557</v>
      </c>
      <c r="AB58" t="s">
        <v>625</v>
      </c>
      <c r="AD58" t="s">
        <v>712</v>
      </c>
      <c r="AE58">
        <v>20</v>
      </c>
      <c r="AF58" t="s">
        <v>741</v>
      </c>
      <c r="AG58" t="s">
        <v>753</v>
      </c>
      <c r="AH58">
        <v>17</v>
      </c>
      <c r="AI58">
        <v>4</v>
      </c>
      <c r="AJ58">
        <v>1</v>
      </c>
      <c r="AK58">
        <v>53.85</v>
      </c>
      <c r="AN58" t="s">
        <v>758</v>
      </c>
      <c r="AO58">
        <v>16248</v>
      </c>
      <c r="AU58" t="s">
        <v>780</v>
      </c>
    </row>
    <row r="59" spans="1:47">
      <c r="A59" s="1">
        <f>HYPERLINK("https://lsnyc.legalserver.org/matter/dynamic-profile/view/1907245","19-1907245")</f>
        <v>0</v>
      </c>
      <c r="B59" t="s">
        <v>71</v>
      </c>
      <c r="C59" t="s">
        <v>92</v>
      </c>
      <c r="D59" t="s">
        <v>131</v>
      </c>
      <c r="F59" t="s">
        <v>203</v>
      </c>
      <c r="G59" t="s">
        <v>280</v>
      </c>
      <c r="H59" t="s">
        <v>319</v>
      </c>
      <c r="I59" t="s">
        <v>413</v>
      </c>
      <c r="J59" t="s">
        <v>433</v>
      </c>
      <c r="K59">
        <v>10304</v>
      </c>
      <c r="L59" t="s">
        <v>449</v>
      </c>
      <c r="M59" t="s">
        <v>450</v>
      </c>
      <c r="N59" t="s">
        <v>486</v>
      </c>
      <c r="O59" t="s">
        <v>508</v>
      </c>
      <c r="P59" t="s">
        <v>519</v>
      </c>
      <c r="R59" t="s">
        <v>528</v>
      </c>
      <c r="S59" t="s">
        <v>530</v>
      </c>
      <c r="U59" t="s">
        <v>534</v>
      </c>
      <c r="V59" t="s">
        <v>536</v>
      </c>
      <c r="W59" t="s">
        <v>131</v>
      </c>
      <c r="X59">
        <v>213</v>
      </c>
      <c r="Y59" t="s">
        <v>549</v>
      </c>
      <c r="Z59" t="s">
        <v>554</v>
      </c>
      <c r="AB59" t="s">
        <v>626</v>
      </c>
      <c r="AD59" t="s">
        <v>713</v>
      </c>
      <c r="AE59">
        <v>404</v>
      </c>
      <c r="AF59" t="s">
        <v>744</v>
      </c>
      <c r="AG59" t="s">
        <v>655</v>
      </c>
      <c r="AH59">
        <v>7</v>
      </c>
      <c r="AI59">
        <v>1</v>
      </c>
      <c r="AJ59">
        <v>1</v>
      </c>
      <c r="AK59">
        <v>167.9</v>
      </c>
      <c r="AN59" t="s">
        <v>757</v>
      </c>
      <c r="AO59">
        <v>28392</v>
      </c>
      <c r="AU59" t="s">
        <v>780</v>
      </c>
    </row>
    <row r="60" spans="1:47">
      <c r="A60" s="1">
        <f>HYPERLINK("https://lsnyc.legalserver.org/matter/dynamic-profile/view/1909603","19-1909603")</f>
        <v>0</v>
      </c>
      <c r="B60" t="s">
        <v>53</v>
      </c>
      <c r="C60" t="s">
        <v>92</v>
      </c>
      <c r="D60" t="s">
        <v>132</v>
      </c>
      <c r="F60" t="s">
        <v>204</v>
      </c>
      <c r="G60" t="s">
        <v>281</v>
      </c>
      <c r="H60" t="s">
        <v>356</v>
      </c>
      <c r="I60" t="s">
        <v>414</v>
      </c>
      <c r="J60" t="s">
        <v>432</v>
      </c>
      <c r="K60">
        <v>10039</v>
      </c>
      <c r="L60" t="s">
        <v>449</v>
      </c>
      <c r="M60" t="s">
        <v>450</v>
      </c>
      <c r="N60" t="s">
        <v>487</v>
      </c>
      <c r="O60" t="s">
        <v>516</v>
      </c>
      <c r="P60" t="s">
        <v>519</v>
      </c>
      <c r="R60" t="s">
        <v>529</v>
      </c>
      <c r="S60" t="s">
        <v>530</v>
      </c>
      <c r="U60" t="s">
        <v>533</v>
      </c>
      <c r="V60" t="s">
        <v>536</v>
      </c>
      <c r="W60" t="s">
        <v>132</v>
      </c>
      <c r="X60">
        <v>844</v>
      </c>
      <c r="Y60" t="s">
        <v>548</v>
      </c>
      <c r="Z60" t="s">
        <v>556</v>
      </c>
      <c r="AB60" t="s">
        <v>627</v>
      </c>
      <c r="AD60" t="s">
        <v>714</v>
      </c>
      <c r="AE60">
        <v>360</v>
      </c>
      <c r="AF60" t="s">
        <v>746</v>
      </c>
      <c r="AG60" t="s">
        <v>655</v>
      </c>
      <c r="AH60">
        <v>12</v>
      </c>
      <c r="AI60">
        <v>1</v>
      </c>
      <c r="AJ60">
        <v>3</v>
      </c>
      <c r="AK60">
        <v>71.86</v>
      </c>
      <c r="AN60" t="s">
        <v>757</v>
      </c>
      <c r="AO60">
        <v>18504</v>
      </c>
      <c r="AU60" t="s">
        <v>780</v>
      </c>
    </row>
    <row r="61" spans="1:47">
      <c r="A61" s="1">
        <f>HYPERLINK("https://lsnyc.legalserver.org/matter/dynamic-profile/view/1907122","19-1907122")</f>
        <v>0</v>
      </c>
      <c r="B61" t="s">
        <v>51</v>
      </c>
      <c r="C61" t="s">
        <v>92</v>
      </c>
      <c r="D61" t="s">
        <v>133</v>
      </c>
      <c r="F61" t="s">
        <v>205</v>
      </c>
      <c r="G61" t="s">
        <v>282</v>
      </c>
      <c r="H61" t="s">
        <v>357</v>
      </c>
      <c r="I61" t="s">
        <v>415</v>
      </c>
      <c r="J61" t="s">
        <v>442</v>
      </c>
      <c r="K61">
        <v>11103</v>
      </c>
      <c r="L61" t="s">
        <v>449</v>
      </c>
      <c r="M61" t="s">
        <v>450</v>
      </c>
      <c r="N61" t="s">
        <v>488</v>
      </c>
      <c r="O61" t="s">
        <v>507</v>
      </c>
      <c r="P61" t="s">
        <v>518</v>
      </c>
      <c r="R61" t="s">
        <v>528</v>
      </c>
      <c r="S61" t="s">
        <v>530</v>
      </c>
      <c r="U61" t="s">
        <v>532</v>
      </c>
      <c r="V61" t="s">
        <v>536</v>
      </c>
      <c r="W61" t="s">
        <v>133</v>
      </c>
      <c r="X61">
        <v>1400</v>
      </c>
      <c r="Y61" t="s">
        <v>550</v>
      </c>
      <c r="Z61" t="s">
        <v>563</v>
      </c>
      <c r="AB61" t="s">
        <v>628</v>
      </c>
      <c r="AD61" t="s">
        <v>715</v>
      </c>
      <c r="AE61">
        <v>4</v>
      </c>
      <c r="AF61" t="s">
        <v>741</v>
      </c>
      <c r="AG61" t="s">
        <v>655</v>
      </c>
      <c r="AH61">
        <v>9</v>
      </c>
      <c r="AI61">
        <v>2</v>
      </c>
      <c r="AJ61">
        <v>1</v>
      </c>
      <c r="AK61">
        <v>117.21</v>
      </c>
      <c r="AN61" t="s">
        <v>757</v>
      </c>
      <c r="AO61">
        <v>25000</v>
      </c>
      <c r="AU61" t="s">
        <v>780</v>
      </c>
    </row>
    <row r="62" spans="1:47">
      <c r="A62" s="1">
        <f>HYPERLINK("https://lsnyc.legalserver.org/matter/dynamic-profile/view/1906488","19-1906488")</f>
        <v>0</v>
      </c>
      <c r="B62" t="s">
        <v>74</v>
      </c>
      <c r="C62" t="s">
        <v>93</v>
      </c>
      <c r="D62" t="s">
        <v>134</v>
      </c>
      <c r="E62" t="s">
        <v>148</v>
      </c>
      <c r="F62" t="s">
        <v>206</v>
      </c>
      <c r="G62" t="s">
        <v>283</v>
      </c>
      <c r="H62" t="s">
        <v>358</v>
      </c>
      <c r="I62" t="s">
        <v>416</v>
      </c>
      <c r="J62" t="s">
        <v>434</v>
      </c>
      <c r="K62">
        <v>11355</v>
      </c>
      <c r="L62" t="s">
        <v>449</v>
      </c>
      <c r="M62" t="s">
        <v>450</v>
      </c>
      <c r="N62" t="s">
        <v>454</v>
      </c>
      <c r="O62" t="s">
        <v>479</v>
      </c>
      <c r="P62" t="s">
        <v>522</v>
      </c>
      <c r="Q62" t="s">
        <v>525</v>
      </c>
      <c r="R62" t="s">
        <v>528</v>
      </c>
      <c r="S62" t="s">
        <v>530</v>
      </c>
      <c r="U62" t="s">
        <v>532</v>
      </c>
      <c r="V62" t="s">
        <v>536</v>
      </c>
      <c r="W62" t="s">
        <v>134</v>
      </c>
      <c r="X62">
        <v>1750</v>
      </c>
      <c r="Y62" t="s">
        <v>550</v>
      </c>
      <c r="Z62" t="s">
        <v>564</v>
      </c>
      <c r="AA62" t="s">
        <v>569</v>
      </c>
      <c r="AB62" t="s">
        <v>629</v>
      </c>
      <c r="AC62" t="s">
        <v>655</v>
      </c>
      <c r="AD62" t="s">
        <v>716</v>
      </c>
      <c r="AE62">
        <v>146</v>
      </c>
      <c r="AF62" t="s">
        <v>741</v>
      </c>
      <c r="AG62" t="s">
        <v>655</v>
      </c>
      <c r="AH62">
        <v>4</v>
      </c>
      <c r="AI62">
        <v>2</v>
      </c>
      <c r="AJ62">
        <v>1</v>
      </c>
      <c r="AK62">
        <v>93.76000000000001</v>
      </c>
      <c r="AN62" t="s">
        <v>761</v>
      </c>
      <c r="AO62">
        <v>20000</v>
      </c>
      <c r="AR62" t="s">
        <v>560</v>
      </c>
      <c r="AT62" t="s">
        <v>778</v>
      </c>
      <c r="AU62" t="s">
        <v>780</v>
      </c>
    </row>
    <row r="63" spans="1:47">
      <c r="A63" s="1">
        <f>HYPERLINK("https://lsnyc.legalserver.org/matter/dynamic-profile/view/1907453","19-1907453")</f>
        <v>0</v>
      </c>
      <c r="B63" t="s">
        <v>85</v>
      </c>
      <c r="C63" t="s">
        <v>92</v>
      </c>
      <c r="D63" t="s">
        <v>104</v>
      </c>
      <c r="F63" t="s">
        <v>207</v>
      </c>
      <c r="G63" t="s">
        <v>284</v>
      </c>
      <c r="H63" t="s">
        <v>359</v>
      </c>
      <c r="I63" t="s">
        <v>404</v>
      </c>
      <c r="J63" t="s">
        <v>443</v>
      </c>
      <c r="K63">
        <v>11421</v>
      </c>
      <c r="L63" t="s">
        <v>449</v>
      </c>
      <c r="M63" t="s">
        <v>450</v>
      </c>
      <c r="N63" t="s">
        <v>489</v>
      </c>
      <c r="O63" t="s">
        <v>512</v>
      </c>
      <c r="P63" t="s">
        <v>519</v>
      </c>
      <c r="R63" t="s">
        <v>528</v>
      </c>
      <c r="S63" t="s">
        <v>530</v>
      </c>
      <c r="U63" t="s">
        <v>532</v>
      </c>
      <c r="V63" t="s">
        <v>538</v>
      </c>
      <c r="W63" t="s">
        <v>104</v>
      </c>
      <c r="X63">
        <v>1800</v>
      </c>
      <c r="Y63" t="s">
        <v>550</v>
      </c>
      <c r="Z63" t="s">
        <v>555</v>
      </c>
      <c r="AB63" t="s">
        <v>630</v>
      </c>
      <c r="AD63" t="s">
        <v>717</v>
      </c>
      <c r="AE63">
        <v>2</v>
      </c>
      <c r="AF63" t="s">
        <v>654</v>
      </c>
      <c r="AG63" t="s">
        <v>655</v>
      </c>
      <c r="AH63">
        <v>8</v>
      </c>
      <c r="AI63">
        <v>1</v>
      </c>
      <c r="AJ63">
        <v>3</v>
      </c>
      <c r="AK63">
        <v>93.2</v>
      </c>
      <c r="AN63" t="s">
        <v>757</v>
      </c>
      <c r="AO63">
        <v>24000</v>
      </c>
      <c r="AU63" t="s">
        <v>780</v>
      </c>
    </row>
    <row r="64" spans="1:47">
      <c r="A64" s="1">
        <f>HYPERLINK("https://lsnyc.legalserver.org/matter/dynamic-profile/view/1906036","19-1906036")</f>
        <v>0</v>
      </c>
      <c r="B64" t="s">
        <v>51</v>
      </c>
      <c r="C64" t="s">
        <v>92</v>
      </c>
      <c r="D64" t="s">
        <v>135</v>
      </c>
      <c r="F64" t="s">
        <v>208</v>
      </c>
      <c r="G64" t="s">
        <v>285</v>
      </c>
      <c r="H64" t="s">
        <v>360</v>
      </c>
      <c r="J64" t="s">
        <v>436</v>
      </c>
      <c r="K64">
        <v>11435</v>
      </c>
      <c r="L64" t="s">
        <v>449</v>
      </c>
      <c r="M64" t="s">
        <v>450</v>
      </c>
      <c r="N64" t="s">
        <v>490</v>
      </c>
      <c r="O64" t="s">
        <v>509</v>
      </c>
      <c r="P64" t="s">
        <v>519</v>
      </c>
      <c r="R64" t="s">
        <v>528</v>
      </c>
      <c r="S64" t="s">
        <v>530</v>
      </c>
      <c r="U64" t="s">
        <v>532</v>
      </c>
      <c r="V64" t="s">
        <v>536</v>
      </c>
      <c r="W64" t="s">
        <v>135</v>
      </c>
      <c r="X64">
        <v>2010</v>
      </c>
      <c r="Y64" t="s">
        <v>550</v>
      </c>
      <c r="Z64" t="s">
        <v>557</v>
      </c>
      <c r="AB64" t="s">
        <v>631</v>
      </c>
      <c r="AD64" t="s">
        <v>718</v>
      </c>
      <c r="AE64">
        <v>3</v>
      </c>
      <c r="AF64" t="s">
        <v>742</v>
      </c>
      <c r="AG64" t="s">
        <v>655</v>
      </c>
      <c r="AH64">
        <v>-1</v>
      </c>
      <c r="AI64">
        <v>2</v>
      </c>
      <c r="AJ64">
        <v>3</v>
      </c>
      <c r="AK64">
        <v>178.99</v>
      </c>
      <c r="AN64" t="s">
        <v>757</v>
      </c>
      <c r="AO64">
        <v>54000</v>
      </c>
      <c r="AU64" t="s">
        <v>780</v>
      </c>
    </row>
    <row r="65" spans="1:47">
      <c r="A65" s="1">
        <f>HYPERLINK("https://lsnyc.legalserver.org/matter/dynamic-profile/view/1910272","19-1910272")</f>
        <v>0</v>
      </c>
      <c r="B65" t="s">
        <v>51</v>
      </c>
      <c r="C65" t="s">
        <v>92</v>
      </c>
      <c r="D65" t="s">
        <v>136</v>
      </c>
      <c r="F65" t="s">
        <v>208</v>
      </c>
      <c r="G65" t="s">
        <v>285</v>
      </c>
      <c r="H65" t="s">
        <v>360</v>
      </c>
      <c r="J65" t="s">
        <v>436</v>
      </c>
      <c r="K65">
        <v>11435</v>
      </c>
      <c r="L65" t="s">
        <v>449</v>
      </c>
      <c r="M65" t="s">
        <v>450</v>
      </c>
      <c r="N65" t="s">
        <v>491</v>
      </c>
      <c r="O65" t="s">
        <v>508</v>
      </c>
      <c r="P65" t="s">
        <v>519</v>
      </c>
      <c r="R65" t="s">
        <v>528</v>
      </c>
      <c r="S65" t="s">
        <v>530</v>
      </c>
      <c r="U65" t="s">
        <v>532</v>
      </c>
      <c r="V65" t="s">
        <v>536</v>
      </c>
      <c r="W65" t="s">
        <v>136</v>
      </c>
      <c r="X65">
        <v>2010</v>
      </c>
      <c r="Y65" t="s">
        <v>550</v>
      </c>
      <c r="Z65" t="s">
        <v>565</v>
      </c>
      <c r="AB65" t="s">
        <v>631</v>
      </c>
      <c r="AD65" t="s">
        <v>718</v>
      </c>
      <c r="AE65">
        <v>2</v>
      </c>
      <c r="AF65" t="s">
        <v>742</v>
      </c>
      <c r="AG65" t="s">
        <v>655</v>
      </c>
      <c r="AH65">
        <v>-1</v>
      </c>
      <c r="AI65">
        <v>2</v>
      </c>
      <c r="AJ65">
        <v>3</v>
      </c>
      <c r="AK65">
        <v>178.99</v>
      </c>
      <c r="AN65" t="s">
        <v>757</v>
      </c>
      <c r="AO65">
        <v>54000</v>
      </c>
      <c r="AU65" t="s">
        <v>780</v>
      </c>
    </row>
    <row r="66" spans="1:47">
      <c r="A66" s="1">
        <f>HYPERLINK("https://lsnyc.legalserver.org/matter/dynamic-profile/view/1907974","19-1907974")</f>
        <v>0</v>
      </c>
      <c r="B66" t="s">
        <v>57</v>
      </c>
      <c r="C66" t="s">
        <v>92</v>
      </c>
      <c r="D66" t="s">
        <v>137</v>
      </c>
      <c r="F66" t="s">
        <v>209</v>
      </c>
      <c r="G66" t="s">
        <v>286</v>
      </c>
      <c r="H66" t="s">
        <v>329</v>
      </c>
      <c r="I66" t="s">
        <v>417</v>
      </c>
      <c r="J66" t="s">
        <v>438</v>
      </c>
      <c r="K66">
        <v>11377</v>
      </c>
      <c r="L66" t="s">
        <v>449</v>
      </c>
      <c r="M66" t="s">
        <v>450</v>
      </c>
      <c r="N66" t="s">
        <v>469</v>
      </c>
      <c r="O66" t="s">
        <v>507</v>
      </c>
      <c r="P66" t="s">
        <v>518</v>
      </c>
      <c r="R66" t="s">
        <v>528</v>
      </c>
      <c r="S66" t="s">
        <v>449</v>
      </c>
      <c r="U66" t="s">
        <v>532</v>
      </c>
      <c r="W66" t="s">
        <v>137</v>
      </c>
      <c r="X66">
        <v>1450</v>
      </c>
      <c r="Y66" t="s">
        <v>550</v>
      </c>
      <c r="Z66" t="s">
        <v>552</v>
      </c>
      <c r="AB66" t="s">
        <v>632</v>
      </c>
      <c r="AD66" t="s">
        <v>719</v>
      </c>
      <c r="AE66">
        <v>66</v>
      </c>
      <c r="AF66" t="s">
        <v>741</v>
      </c>
      <c r="AG66" t="s">
        <v>655</v>
      </c>
      <c r="AH66">
        <v>10</v>
      </c>
      <c r="AI66">
        <v>2</v>
      </c>
      <c r="AJ66">
        <v>1</v>
      </c>
      <c r="AK66">
        <v>110.17</v>
      </c>
      <c r="AN66" t="s">
        <v>758</v>
      </c>
      <c r="AO66">
        <v>23500</v>
      </c>
      <c r="AU66" t="s">
        <v>780</v>
      </c>
    </row>
    <row r="67" spans="1:47">
      <c r="A67" s="1">
        <f>HYPERLINK("https://lsnyc.legalserver.org/matter/dynamic-profile/view/1905550","19-1905550")</f>
        <v>0</v>
      </c>
      <c r="B67" t="s">
        <v>48</v>
      </c>
      <c r="C67" t="s">
        <v>92</v>
      </c>
      <c r="D67" t="s">
        <v>138</v>
      </c>
      <c r="F67" t="s">
        <v>210</v>
      </c>
      <c r="G67" t="s">
        <v>287</v>
      </c>
      <c r="H67" t="s">
        <v>361</v>
      </c>
      <c r="I67" t="s">
        <v>418</v>
      </c>
      <c r="J67" t="s">
        <v>432</v>
      </c>
      <c r="K67">
        <v>10035</v>
      </c>
      <c r="L67" t="s">
        <v>449</v>
      </c>
      <c r="M67" t="s">
        <v>450</v>
      </c>
      <c r="N67" t="s">
        <v>492</v>
      </c>
      <c r="O67" t="s">
        <v>517</v>
      </c>
      <c r="P67" t="s">
        <v>519</v>
      </c>
      <c r="R67" t="s">
        <v>528</v>
      </c>
      <c r="S67" t="s">
        <v>530</v>
      </c>
      <c r="U67" t="s">
        <v>532</v>
      </c>
      <c r="W67" t="s">
        <v>138</v>
      </c>
      <c r="X67">
        <v>1575</v>
      </c>
      <c r="Y67" t="s">
        <v>548</v>
      </c>
      <c r="Z67" t="s">
        <v>553</v>
      </c>
      <c r="AB67" t="s">
        <v>633</v>
      </c>
      <c r="AD67" t="s">
        <v>720</v>
      </c>
      <c r="AE67">
        <v>10</v>
      </c>
      <c r="AF67" t="s">
        <v>741</v>
      </c>
      <c r="AG67" t="s">
        <v>655</v>
      </c>
      <c r="AH67">
        <v>0</v>
      </c>
      <c r="AI67">
        <v>3</v>
      </c>
      <c r="AJ67">
        <v>1</v>
      </c>
      <c r="AK67">
        <v>166.99</v>
      </c>
      <c r="AN67" t="s">
        <v>757</v>
      </c>
      <c r="AO67">
        <v>43000</v>
      </c>
      <c r="AU67" t="s">
        <v>780</v>
      </c>
    </row>
    <row r="68" spans="1:47">
      <c r="A68" s="1">
        <f>HYPERLINK("https://lsnyc.legalserver.org/matter/dynamic-profile/view/1905547","19-1905547")</f>
        <v>0</v>
      </c>
      <c r="B68" t="s">
        <v>48</v>
      </c>
      <c r="C68" t="s">
        <v>93</v>
      </c>
      <c r="D68" t="s">
        <v>138</v>
      </c>
      <c r="E68" t="s">
        <v>138</v>
      </c>
      <c r="F68" t="s">
        <v>210</v>
      </c>
      <c r="G68" t="s">
        <v>287</v>
      </c>
      <c r="H68" t="s">
        <v>361</v>
      </c>
      <c r="I68" t="s">
        <v>418</v>
      </c>
      <c r="J68" t="s">
        <v>432</v>
      </c>
      <c r="K68">
        <v>10035</v>
      </c>
      <c r="L68" t="s">
        <v>449</v>
      </c>
      <c r="M68" t="s">
        <v>450</v>
      </c>
      <c r="N68" t="s">
        <v>493</v>
      </c>
      <c r="O68" t="s">
        <v>507</v>
      </c>
      <c r="P68" t="s">
        <v>518</v>
      </c>
      <c r="Q68" t="s">
        <v>527</v>
      </c>
      <c r="R68" t="s">
        <v>528</v>
      </c>
      <c r="S68" t="s">
        <v>530</v>
      </c>
      <c r="U68" t="s">
        <v>532</v>
      </c>
      <c r="W68" t="s">
        <v>138</v>
      </c>
      <c r="X68">
        <v>1575</v>
      </c>
      <c r="Y68" t="s">
        <v>548</v>
      </c>
      <c r="Z68" t="s">
        <v>553</v>
      </c>
      <c r="AA68" t="s">
        <v>570</v>
      </c>
      <c r="AB68" t="s">
        <v>633</v>
      </c>
      <c r="AD68" t="s">
        <v>720</v>
      </c>
      <c r="AE68">
        <v>10</v>
      </c>
      <c r="AF68" t="s">
        <v>741</v>
      </c>
      <c r="AG68" t="s">
        <v>655</v>
      </c>
      <c r="AH68">
        <v>0</v>
      </c>
      <c r="AI68">
        <v>3</v>
      </c>
      <c r="AJ68">
        <v>1</v>
      </c>
      <c r="AK68">
        <v>166.99</v>
      </c>
      <c r="AN68" t="s">
        <v>757</v>
      </c>
      <c r="AO68">
        <v>43000</v>
      </c>
      <c r="AU68" t="s">
        <v>780</v>
      </c>
    </row>
    <row r="69" spans="1:47">
      <c r="A69" s="1">
        <f>HYPERLINK("https://lsnyc.legalserver.org/matter/dynamic-profile/view/1904621","19-1904621")</f>
        <v>0</v>
      </c>
      <c r="B69" t="s">
        <v>86</v>
      </c>
      <c r="C69" t="s">
        <v>92</v>
      </c>
      <c r="D69" t="s">
        <v>139</v>
      </c>
      <c r="F69" t="s">
        <v>211</v>
      </c>
      <c r="G69" t="s">
        <v>288</v>
      </c>
      <c r="H69" t="s">
        <v>362</v>
      </c>
      <c r="I69" t="s">
        <v>419</v>
      </c>
      <c r="J69" t="s">
        <v>432</v>
      </c>
      <c r="K69">
        <v>10033</v>
      </c>
      <c r="L69" t="s">
        <v>449</v>
      </c>
      <c r="M69" t="s">
        <v>450</v>
      </c>
      <c r="N69" t="s">
        <v>494</v>
      </c>
      <c r="O69" t="s">
        <v>508</v>
      </c>
      <c r="P69" t="s">
        <v>523</v>
      </c>
      <c r="R69" t="s">
        <v>528</v>
      </c>
      <c r="S69" t="s">
        <v>530</v>
      </c>
      <c r="U69" t="s">
        <v>532</v>
      </c>
      <c r="W69" t="s">
        <v>139</v>
      </c>
      <c r="X69">
        <v>868.62</v>
      </c>
      <c r="Y69" t="s">
        <v>548</v>
      </c>
      <c r="Z69" t="s">
        <v>555</v>
      </c>
      <c r="AB69" t="s">
        <v>634</v>
      </c>
      <c r="AD69" t="s">
        <v>721</v>
      </c>
      <c r="AE69">
        <v>39</v>
      </c>
      <c r="AF69" t="s">
        <v>741</v>
      </c>
      <c r="AG69" t="s">
        <v>655</v>
      </c>
      <c r="AH69">
        <v>46</v>
      </c>
      <c r="AI69">
        <v>2</v>
      </c>
      <c r="AJ69">
        <v>3</v>
      </c>
      <c r="AK69">
        <v>116.01</v>
      </c>
      <c r="AN69" t="s">
        <v>757</v>
      </c>
      <c r="AO69">
        <v>35000</v>
      </c>
      <c r="AU69" t="s">
        <v>780</v>
      </c>
    </row>
    <row r="70" spans="1:47">
      <c r="A70" s="1">
        <f>HYPERLINK("https://lsnyc.legalserver.org/matter/dynamic-profile/view/1904189","19-1904189")</f>
        <v>0</v>
      </c>
      <c r="B70" t="s">
        <v>56</v>
      </c>
      <c r="C70" t="s">
        <v>92</v>
      </c>
      <c r="D70" t="s">
        <v>140</v>
      </c>
      <c r="F70" t="s">
        <v>212</v>
      </c>
      <c r="G70" t="s">
        <v>245</v>
      </c>
      <c r="H70" t="s">
        <v>363</v>
      </c>
      <c r="I70" t="s">
        <v>420</v>
      </c>
      <c r="J70" t="s">
        <v>435</v>
      </c>
      <c r="K70">
        <v>11233</v>
      </c>
      <c r="L70" t="s">
        <v>449</v>
      </c>
      <c r="M70" t="s">
        <v>450</v>
      </c>
      <c r="N70" t="s">
        <v>495</v>
      </c>
      <c r="O70" t="s">
        <v>508</v>
      </c>
      <c r="P70" t="s">
        <v>519</v>
      </c>
      <c r="R70" t="s">
        <v>528</v>
      </c>
      <c r="S70" t="s">
        <v>530</v>
      </c>
      <c r="U70" t="s">
        <v>532</v>
      </c>
      <c r="V70" t="s">
        <v>536</v>
      </c>
      <c r="W70" t="s">
        <v>542</v>
      </c>
      <c r="X70">
        <v>980</v>
      </c>
      <c r="Y70" t="s">
        <v>551</v>
      </c>
      <c r="Z70" t="s">
        <v>566</v>
      </c>
      <c r="AB70" t="s">
        <v>635</v>
      </c>
      <c r="AC70" t="s">
        <v>454</v>
      </c>
      <c r="AD70" t="s">
        <v>722</v>
      </c>
      <c r="AE70">
        <v>1107</v>
      </c>
      <c r="AF70" t="s">
        <v>741</v>
      </c>
      <c r="AG70" t="s">
        <v>751</v>
      </c>
      <c r="AH70">
        <v>35</v>
      </c>
      <c r="AI70">
        <v>1</v>
      </c>
      <c r="AJ70">
        <v>2</v>
      </c>
      <c r="AK70">
        <v>0</v>
      </c>
      <c r="AN70" t="s">
        <v>757</v>
      </c>
      <c r="AO70">
        <v>0</v>
      </c>
      <c r="AU70" t="s">
        <v>780</v>
      </c>
    </row>
    <row r="71" spans="1:47">
      <c r="A71" s="1">
        <f>HYPERLINK("https://lsnyc.legalserver.org/matter/dynamic-profile/view/1904987","19-1904987")</f>
        <v>0</v>
      </c>
      <c r="B71" t="s">
        <v>84</v>
      </c>
      <c r="C71" t="s">
        <v>93</v>
      </c>
      <c r="D71" t="s">
        <v>109</v>
      </c>
      <c r="E71" t="s">
        <v>147</v>
      </c>
      <c r="F71" t="s">
        <v>213</v>
      </c>
      <c r="G71" t="s">
        <v>264</v>
      </c>
      <c r="H71" t="s">
        <v>364</v>
      </c>
      <c r="I71" t="s">
        <v>421</v>
      </c>
      <c r="J71" t="s">
        <v>432</v>
      </c>
      <c r="K71">
        <v>10034</v>
      </c>
      <c r="L71" t="s">
        <v>449</v>
      </c>
      <c r="M71" t="s">
        <v>450</v>
      </c>
      <c r="O71" t="s">
        <v>514</v>
      </c>
      <c r="P71" t="s">
        <v>520</v>
      </c>
      <c r="Q71" t="s">
        <v>526</v>
      </c>
      <c r="R71" t="s">
        <v>528</v>
      </c>
      <c r="S71" t="s">
        <v>530</v>
      </c>
      <c r="U71" t="s">
        <v>532</v>
      </c>
      <c r="W71" t="s">
        <v>109</v>
      </c>
      <c r="X71">
        <v>980.67</v>
      </c>
      <c r="Y71" t="s">
        <v>548</v>
      </c>
      <c r="Z71" t="s">
        <v>553</v>
      </c>
      <c r="AA71" t="s">
        <v>568</v>
      </c>
      <c r="AB71" t="s">
        <v>636</v>
      </c>
      <c r="AD71" t="s">
        <v>723</v>
      </c>
      <c r="AE71">
        <v>26</v>
      </c>
      <c r="AF71" t="s">
        <v>741</v>
      </c>
      <c r="AG71" t="s">
        <v>753</v>
      </c>
      <c r="AH71">
        <v>9</v>
      </c>
      <c r="AI71">
        <v>2</v>
      </c>
      <c r="AJ71">
        <v>1</v>
      </c>
      <c r="AK71">
        <v>45.34</v>
      </c>
      <c r="AN71" t="s">
        <v>758</v>
      </c>
      <c r="AO71">
        <v>9672</v>
      </c>
      <c r="AU71" t="s">
        <v>780</v>
      </c>
    </row>
    <row r="72" spans="1:47">
      <c r="A72" s="1">
        <f>HYPERLINK("https://lsnyc.legalserver.org/matter/dynamic-profile/view/1902184","19-1902184")</f>
        <v>0</v>
      </c>
      <c r="B72" t="s">
        <v>70</v>
      </c>
      <c r="C72" t="s">
        <v>93</v>
      </c>
      <c r="D72" t="s">
        <v>141</v>
      </c>
      <c r="E72" t="s">
        <v>102</v>
      </c>
      <c r="F72" t="s">
        <v>214</v>
      </c>
      <c r="G72" t="s">
        <v>289</v>
      </c>
      <c r="H72" t="s">
        <v>365</v>
      </c>
      <c r="I72">
        <v>2</v>
      </c>
      <c r="J72" t="s">
        <v>435</v>
      </c>
      <c r="K72">
        <v>11207</v>
      </c>
      <c r="L72" t="s">
        <v>449</v>
      </c>
      <c r="M72" t="s">
        <v>450</v>
      </c>
      <c r="N72" t="s">
        <v>496</v>
      </c>
      <c r="O72" t="s">
        <v>509</v>
      </c>
      <c r="P72" t="s">
        <v>522</v>
      </c>
      <c r="Q72" t="s">
        <v>525</v>
      </c>
      <c r="R72" t="s">
        <v>528</v>
      </c>
      <c r="S72" t="s">
        <v>530</v>
      </c>
      <c r="U72" t="s">
        <v>532</v>
      </c>
      <c r="V72" t="s">
        <v>536</v>
      </c>
      <c r="W72" t="s">
        <v>124</v>
      </c>
      <c r="X72">
        <v>2379</v>
      </c>
      <c r="Y72" t="s">
        <v>551</v>
      </c>
      <c r="Z72" t="s">
        <v>557</v>
      </c>
      <c r="AA72" t="s">
        <v>569</v>
      </c>
      <c r="AB72" t="s">
        <v>637</v>
      </c>
      <c r="AC72" t="s">
        <v>657</v>
      </c>
      <c r="AD72" t="s">
        <v>724</v>
      </c>
      <c r="AE72">
        <v>4</v>
      </c>
      <c r="AF72" t="s">
        <v>742</v>
      </c>
      <c r="AG72" t="s">
        <v>749</v>
      </c>
      <c r="AH72">
        <v>0</v>
      </c>
      <c r="AI72">
        <v>2</v>
      </c>
      <c r="AJ72">
        <v>2</v>
      </c>
      <c r="AK72">
        <v>143.69</v>
      </c>
      <c r="AN72" t="s">
        <v>757</v>
      </c>
      <c r="AO72">
        <v>37000</v>
      </c>
      <c r="AU72" t="s">
        <v>780</v>
      </c>
    </row>
    <row r="73" spans="1:47">
      <c r="A73" s="1">
        <f>HYPERLINK("https://lsnyc.legalserver.org/matter/dynamic-profile/view/1904893","19-1904893")</f>
        <v>0</v>
      </c>
      <c r="B73" t="s">
        <v>55</v>
      </c>
      <c r="C73" t="s">
        <v>92</v>
      </c>
      <c r="D73" t="s">
        <v>109</v>
      </c>
      <c r="F73" t="s">
        <v>149</v>
      </c>
      <c r="G73" t="s">
        <v>290</v>
      </c>
      <c r="H73" t="s">
        <v>366</v>
      </c>
      <c r="I73" t="s">
        <v>422</v>
      </c>
      <c r="J73" t="s">
        <v>444</v>
      </c>
      <c r="K73">
        <v>11417</v>
      </c>
      <c r="L73" t="s">
        <v>449</v>
      </c>
      <c r="M73" t="s">
        <v>450</v>
      </c>
      <c r="N73" t="s">
        <v>497</v>
      </c>
      <c r="O73" t="s">
        <v>512</v>
      </c>
      <c r="P73" t="s">
        <v>519</v>
      </c>
      <c r="R73" t="s">
        <v>528</v>
      </c>
      <c r="S73" t="s">
        <v>530</v>
      </c>
      <c r="U73" t="s">
        <v>532</v>
      </c>
      <c r="V73" t="s">
        <v>536</v>
      </c>
      <c r="W73" t="s">
        <v>129</v>
      </c>
      <c r="X73">
        <v>800</v>
      </c>
      <c r="Y73" t="s">
        <v>550</v>
      </c>
      <c r="Z73" t="s">
        <v>555</v>
      </c>
      <c r="AB73" t="s">
        <v>638</v>
      </c>
      <c r="AD73" t="s">
        <v>725</v>
      </c>
      <c r="AE73">
        <v>2</v>
      </c>
      <c r="AF73" t="s">
        <v>742</v>
      </c>
      <c r="AG73" t="s">
        <v>655</v>
      </c>
      <c r="AH73">
        <v>6</v>
      </c>
      <c r="AI73">
        <v>1</v>
      </c>
      <c r="AJ73">
        <v>2</v>
      </c>
      <c r="AK73">
        <v>39.38</v>
      </c>
      <c r="AN73" t="s">
        <v>757</v>
      </c>
      <c r="AO73">
        <v>8400</v>
      </c>
      <c r="AU73" t="s">
        <v>780</v>
      </c>
    </row>
    <row r="74" spans="1:47">
      <c r="A74" s="1">
        <f>HYPERLINK("https://lsnyc.legalserver.org/matter/dynamic-profile/view/1904729","19-1904729")</f>
        <v>0</v>
      </c>
      <c r="B74" t="s">
        <v>87</v>
      </c>
      <c r="C74" t="s">
        <v>92</v>
      </c>
      <c r="D74" t="s">
        <v>139</v>
      </c>
      <c r="F74" t="s">
        <v>215</v>
      </c>
      <c r="G74" t="s">
        <v>250</v>
      </c>
      <c r="H74" t="s">
        <v>367</v>
      </c>
      <c r="I74" t="s">
        <v>423</v>
      </c>
      <c r="J74" t="s">
        <v>432</v>
      </c>
      <c r="K74">
        <v>10034</v>
      </c>
      <c r="L74" t="s">
        <v>449</v>
      </c>
      <c r="M74" t="s">
        <v>450</v>
      </c>
      <c r="O74" t="s">
        <v>509</v>
      </c>
      <c r="P74" t="s">
        <v>519</v>
      </c>
      <c r="R74" t="s">
        <v>528</v>
      </c>
      <c r="S74" t="s">
        <v>449</v>
      </c>
      <c r="U74" t="s">
        <v>532</v>
      </c>
      <c r="W74" t="s">
        <v>139</v>
      </c>
      <c r="X74">
        <v>1600</v>
      </c>
      <c r="Y74" t="s">
        <v>548</v>
      </c>
      <c r="Z74" t="s">
        <v>557</v>
      </c>
      <c r="AB74" t="s">
        <v>639</v>
      </c>
      <c r="AD74" t="s">
        <v>726</v>
      </c>
      <c r="AE74">
        <v>43</v>
      </c>
      <c r="AF74" t="s">
        <v>741</v>
      </c>
      <c r="AG74" t="s">
        <v>655</v>
      </c>
      <c r="AH74">
        <v>0</v>
      </c>
      <c r="AI74">
        <v>3</v>
      </c>
      <c r="AJ74">
        <v>1</v>
      </c>
      <c r="AK74">
        <v>154.72</v>
      </c>
      <c r="AN74" t="s">
        <v>758</v>
      </c>
      <c r="AO74">
        <v>39840</v>
      </c>
      <c r="AU74" t="s">
        <v>780</v>
      </c>
    </row>
    <row r="75" spans="1:47">
      <c r="A75" s="1">
        <f>HYPERLINK("https://lsnyc.legalserver.org/matter/dynamic-profile/view/1904923","19-1904923")</f>
        <v>0</v>
      </c>
      <c r="B75" t="s">
        <v>88</v>
      </c>
      <c r="C75" t="s">
        <v>92</v>
      </c>
      <c r="D75" t="s">
        <v>109</v>
      </c>
      <c r="F75" t="s">
        <v>216</v>
      </c>
      <c r="G75" t="s">
        <v>291</v>
      </c>
      <c r="H75" t="s">
        <v>368</v>
      </c>
      <c r="I75" t="s">
        <v>424</v>
      </c>
      <c r="J75" t="s">
        <v>445</v>
      </c>
      <c r="K75">
        <v>11422</v>
      </c>
      <c r="L75" t="s">
        <v>449</v>
      </c>
      <c r="M75" t="s">
        <v>450</v>
      </c>
      <c r="N75" t="s">
        <v>498</v>
      </c>
      <c r="O75" t="s">
        <v>512</v>
      </c>
      <c r="P75" t="s">
        <v>520</v>
      </c>
      <c r="R75" t="s">
        <v>528</v>
      </c>
      <c r="S75" t="s">
        <v>530</v>
      </c>
      <c r="U75" t="s">
        <v>532</v>
      </c>
      <c r="V75" t="s">
        <v>536</v>
      </c>
      <c r="W75" t="s">
        <v>109</v>
      </c>
      <c r="X75">
        <v>1800</v>
      </c>
      <c r="Y75" t="s">
        <v>550</v>
      </c>
      <c r="Z75" t="s">
        <v>555</v>
      </c>
      <c r="AB75" t="s">
        <v>640</v>
      </c>
      <c r="AD75" t="s">
        <v>727</v>
      </c>
      <c r="AE75">
        <v>2</v>
      </c>
      <c r="AF75" t="s">
        <v>654</v>
      </c>
      <c r="AG75" t="s">
        <v>655</v>
      </c>
      <c r="AH75">
        <v>7</v>
      </c>
      <c r="AI75">
        <v>2</v>
      </c>
      <c r="AJ75">
        <v>3</v>
      </c>
      <c r="AK75">
        <v>139.21</v>
      </c>
      <c r="AN75" t="s">
        <v>757</v>
      </c>
      <c r="AO75">
        <v>42000</v>
      </c>
      <c r="AU75" t="s">
        <v>780</v>
      </c>
    </row>
    <row r="76" spans="1:47">
      <c r="A76" s="1">
        <f>HYPERLINK("https://lsnyc.legalserver.org/matter/dynamic-profile/view/1904250","19-1904250")</f>
        <v>0</v>
      </c>
      <c r="B76" t="s">
        <v>51</v>
      </c>
      <c r="C76" t="s">
        <v>93</v>
      </c>
      <c r="D76" t="s">
        <v>140</v>
      </c>
      <c r="E76" t="s">
        <v>138</v>
      </c>
      <c r="F76" t="s">
        <v>217</v>
      </c>
      <c r="G76" t="s">
        <v>259</v>
      </c>
      <c r="H76" t="s">
        <v>369</v>
      </c>
      <c r="I76" t="s">
        <v>391</v>
      </c>
      <c r="J76" t="s">
        <v>440</v>
      </c>
      <c r="K76">
        <v>11691</v>
      </c>
      <c r="L76" t="s">
        <v>449</v>
      </c>
      <c r="M76" t="s">
        <v>450</v>
      </c>
      <c r="N76" t="s">
        <v>499</v>
      </c>
      <c r="O76" t="s">
        <v>508</v>
      </c>
      <c r="P76" t="s">
        <v>519</v>
      </c>
      <c r="Q76" t="s">
        <v>524</v>
      </c>
      <c r="R76" t="s">
        <v>528</v>
      </c>
      <c r="S76" t="s">
        <v>530</v>
      </c>
      <c r="U76" t="s">
        <v>532</v>
      </c>
      <c r="V76" t="s">
        <v>539</v>
      </c>
      <c r="W76" t="s">
        <v>140</v>
      </c>
      <c r="X76">
        <v>208</v>
      </c>
      <c r="Y76" t="s">
        <v>550</v>
      </c>
      <c r="Z76" t="s">
        <v>566</v>
      </c>
      <c r="AA76" t="s">
        <v>567</v>
      </c>
      <c r="AB76" t="s">
        <v>641</v>
      </c>
      <c r="AD76" t="s">
        <v>728</v>
      </c>
      <c r="AE76">
        <v>53</v>
      </c>
      <c r="AF76" t="s">
        <v>654</v>
      </c>
      <c r="AG76" t="s">
        <v>749</v>
      </c>
      <c r="AH76">
        <v>30</v>
      </c>
      <c r="AI76">
        <v>2</v>
      </c>
      <c r="AJ76">
        <v>2</v>
      </c>
      <c r="AK76">
        <v>35.42</v>
      </c>
      <c r="AN76" t="s">
        <v>757</v>
      </c>
      <c r="AO76">
        <v>9120</v>
      </c>
      <c r="AQ76" t="s">
        <v>767</v>
      </c>
      <c r="AR76" t="s">
        <v>771</v>
      </c>
      <c r="AS76" t="s">
        <v>772</v>
      </c>
      <c r="AT76" t="s">
        <v>779</v>
      </c>
      <c r="AU76" t="s">
        <v>780</v>
      </c>
    </row>
    <row r="77" spans="1:47">
      <c r="A77" s="1">
        <f>HYPERLINK("https://lsnyc.legalserver.org/matter/dynamic-profile/view/1907511","19-1907511")</f>
        <v>0</v>
      </c>
      <c r="B77" t="s">
        <v>74</v>
      </c>
      <c r="C77" t="s">
        <v>93</v>
      </c>
      <c r="D77" t="s">
        <v>104</v>
      </c>
      <c r="E77" t="s">
        <v>136</v>
      </c>
      <c r="F77" t="s">
        <v>218</v>
      </c>
      <c r="G77" t="s">
        <v>292</v>
      </c>
      <c r="H77" t="s">
        <v>370</v>
      </c>
      <c r="I77">
        <v>1</v>
      </c>
      <c r="J77" t="s">
        <v>446</v>
      </c>
      <c r="K77">
        <v>11413</v>
      </c>
      <c r="L77" t="s">
        <v>449</v>
      </c>
      <c r="M77" t="s">
        <v>450</v>
      </c>
      <c r="N77" t="s">
        <v>500</v>
      </c>
      <c r="O77" t="s">
        <v>512</v>
      </c>
      <c r="P77" t="s">
        <v>520</v>
      </c>
      <c r="Q77" t="s">
        <v>526</v>
      </c>
      <c r="R77" t="s">
        <v>528</v>
      </c>
      <c r="S77" t="s">
        <v>530</v>
      </c>
      <c r="U77" t="s">
        <v>532</v>
      </c>
      <c r="V77" t="s">
        <v>540</v>
      </c>
      <c r="W77" t="s">
        <v>104</v>
      </c>
      <c r="X77">
        <v>1000</v>
      </c>
      <c r="Y77" t="s">
        <v>550</v>
      </c>
      <c r="Z77" t="s">
        <v>555</v>
      </c>
      <c r="AA77" t="s">
        <v>568</v>
      </c>
      <c r="AB77" t="s">
        <v>642</v>
      </c>
      <c r="AC77" t="s">
        <v>655</v>
      </c>
      <c r="AD77" t="s">
        <v>729</v>
      </c>
      <c r="AE77">
        <v>2</v>
      </c>
      <c r="AF77" t="s">
        <v>742</v>
      </c>
      <c r="AG77" t="s">
        <v>655</v>
      </c>
      <c r="AH77">
        <v>1</v>
      </c>
      <c r="AI77">
        <v>1</v>
      </c>
      <c r="AJ77">
        <v>1</v>
      </c>
      <c r="AK77">
        <v>29.57</v>
      </c>
      <c r="AN77" t="s">
        <v>757</v>
      </c>
      <c r="AO77">
        <v>5000</v>
      </c>
      <c r="AU77" t="s">
        <v>780</v>
      </c>
    </row>
    <row r="78" spans="1:47">
      <c r="A78" s="1">
        <f>HYPERLINK("https://lsnyc.legalserver.org/matter/dynamic-profile/view/1906436","19-1906436")</f>
        <v>0</v>
      </c>
      <c r="B78" t="s">
        <v>60</v>
      </c>
      <c r="C78" t="s">
        <v>92</v>
      </c>
      <c r="D78" t="s">
        <v>115</v>
      </c>
      <c r="F78" t="s">
        <v>219</v>
      </c>
      <c r="G78" t="s">
        <v>293</v>
      </c>
      <c r="H78" t="s">
        <v>371</v>
      </c>
      <c r="J78" t="s">
        <v>447</v>
      </c>
      <c r="K78">
        <v>11420</v>
      </c>
      <c r="L78" t="s">
        <v>449</v>
      </c>
      <c r="M78" t="s">
        <v>450</v>
      </c>
      <c r="O78" t="s">
        <v>479</v>
      </c>
      <c r="P78" t="s">
        <v>523</v>
      </c>
      <c r="R78" t="s">
        <v>529</v>
      </c>
      <c r="S78" t="s">
        <v>530</v>
      </c>
      <c r="U78" t="s">
        <v>532</v>
      </c>
      <c r="W78" t="s">
        <v>115</v>
      </c>
      <c r="X78">
        <v>0.01</v>
      </c>
      <c r="Y78" t="s">
        <v>550</v>
      </c>
      <c r="Z78" t="s">
        <v>559</v>
      </c>
      <c r="AB78" t="s">
        <v>643</v>
      </c>
      <c r="AD78" t="s">
        <v>730</v>
      </c>
      <c r="AE78">
        <v>3</v>
      </c>
      <c r="AF78" t="s">
        <v>742</v>
      </c>
      <c r="AG78" t="s">
        <v>655</v>
      </c>
      <c r="AH78">
        <v>9</v>
      </c>
      <c r="AI78">
        <v>1</v>
      </c>
      <c r="AJ78">
        <v>2</v>
      </c>
      <c r="AK78">
        <v>0</v>
      </c>
      <c r="AL78" t="s">
        <v>754</v>
      </c>
      <c r="AM78" t="s">
        <v>755</v>
      </c>
      <c r="AN78" t="s">
        <v>758</v>
      </c>
      <c r="AO78">
        <v>0</v>
      </c>
      <c r="AU78" t="s">
        <v>780</v>
      </c>
    </row>
    <row r="79" spans="1:47">
      <c r="A79" s="1">
        <f>HYPERLINK("https://lsnyc.legalserver.org/matter/dynamic-profile/view/1908586","19-1908586")</f>
        <v>0</v>
      </c>
      <c r="B79" t="s">
        <v>64</v>
      </c>
      <c r="C79" t="s">
        <v>92</v>
      </c>
      <c r="D79" t="s">
        <v>142</v>
      </c>
      <c r="F79" t="s">
        <v>220</v>
      </c>
      <c r="G79" t="s">
        <v>294</v>
      </c>
      <c r="H79" t="s">
        <v>372</v>
      </c>
      <c r="I79" t="s">
        <v>385</v>
      </c>
      <c r="J79" t="s">
        <v>432</v>
      </c>
      <c r="K79">
        <v>10035</v>
      </c>
      <c r="L79" t="s">
        <v>449</v>
      </c>
      <c r="M79" t="s">
        <v>450</v>
      </c>
      <c r="N79" t="s">
        <v>501</v>
      </c>
      <c r="O79" t="s">
        <v>508</v>
      </c>
      <c r="P79" t="s">
        <v>519</v>
      </c>
      <c r="R79" t="s">
        <v>528</v>
      </c>
      <c r="S79" t="s">
        <v>449</v>
      </c>
      <c r="U79" t="s">
        <v>532</v>
      </c>
      <c r="V79" t="s">
        <v>536</v>
      </c>
      <c r="W79" t="s">
        <v>143</v>
      </c>
      <c r="X79">
        <v>1630.81</v>
      </c>
      <c r="Y79" t="s">
        <v>548</v>
      </c>
      <c r="Z79" t="s">
        <v>556</v>
      </c>
      <c r="AB79" t="s">
        <v>644</v>
      </c>
      <c r="AD79" t="s">
        <v>731</v>
      </c>
      <c r="AE79">
        <v>72</v>
      </c>
      <c r="AF79" t="s">
        <v>741</v>
      </c>
      <c r="AG79" t="s">
        <v>749</v>
      </c>
      <c r="AH79">
        <v>19</v>
      </c>
      <c r="AI79">
        <v>2</v>
      </c>
      <c r="AJ79">
        <v>2</v>
      </c>
      <c r="AK79">
        <v>73.70999999999999</v>
      </c>
      <c r="AN79" t="s">
        <v>757</v>
      </c>
      <c r="AO79">
        <v>18980</v>
      </c>
      <c r="AU79" t="s">
        <v>780</v>
      </c>
    </row>
    <row r="80" spans="1:47">
      <c r="A80" s="1">
        <f>HYPERLINK("https://lsnyc.legalserver.org/matter/dynamic-profile/view/1906982","19-1906982")</f>
        <v>0</v>
      </c>
      <c r="B80" t="s">
        <v>89</v>
      </c>
      <c r="C80" t="s">
        <v>93</v>
      </c>
      <c r="D80" t="s">
        <v>143</v>
      </c>
      <c r="E80" t="s">
        <v>129</v>
      </c>
      <c r="F80" t="s">
        <v>185</v>
      </c>
      <c r="G80" t="s">
        <v>254</v>
      </c>
      <c r="H80" t="s">
        <v>373</v>
      </c>
      <c r="I80" t="s">
        <v>425</v>
      </c>
      <c r="J80" t="s">
        <v>431</v>
      </c>
      <c r="K80">
        <v>10452</v>
      </c>
      <c r="L80" t="s">
        <v>449</v>
      </c>
      <c r="M80" t="s">
        <v>450</v>
      </c>
      <c r="O80" t="s">
        <v>479</v>
      </c>
      <c r="P80" t="s">
        <v>520</v>
      </c>
      <c r="Q80" t="s">
        <v>526</v>
      </c>
      <c r="R80" t="s">
        <v>528</v>
      </c>
      <c r="S80" t="s">
        <v>530</v>
      </c>
      <c r="U80" t="s">
        <v>532</v>
      </c>
      <c r="W80" t="s">
        <v>123</v>
      </c>
      <c r="X80">
        <v>811.24</v>
      </c>
      <c r="Y80" t="s">
        <v>547</v>
      </c>
      <c r="Z80" t="s">
        <v>552</v>
      </c>
      <c r="AA80" t="s">
        <v>568</v>
      </c>
      <c r="AB80" t="s">
        <v>645</v>
      </c>
      <c r="AD80" t="s">
        <v>732</v>
      </c>
      <c r="AE80">
        <v>53</v>
      </c>
      <c r="AF80" t="s">
        <v>741</v>
      </c>
      <c r="AG80" t="s">
        <v>747</v>
      </c>
      <c r="AH80">
        <v>34</v>
      </c>
      <c r="AI80">
        <v>1</v>
      </c>
      <c r="AJ80">
        <v>2</v>
      </c>
      <c r="AK80">
        <v>41.24</v>
      </c>
      <c r="AN80" t="s">
        <v>758</v>
      </c>
      <c r="AO80">
        <v>8796</v>
      </c>
      <c r="AU80" t="s">
        <v>780</v>
      </c>
    </row>
    <row r="81" spans="1:47">
      <c r="A81" s="1">
        <f>HYPERLINK("https://lsnyc.legalserver.org/matter/dynamic-profile/view/1904977","19-1904977")</f>
        <v>0</v>
      </c>
      <c r="B81" t="s">
        <v>47</v>
      </c>
      <c r="C81" t="s">
        <v>92</v>
      </c>
      <c r="D81" t="s">
        <v>109</v>
      </c>
      <c r="F81" t="s">
        <v>221</v>
      </c>
      <c r="G81" t="s">
        <v>295</v>
      </c>
      <c r="H81" t="s">
        <v>303</v>
      </c>
      <c r="I81" t="s">
        <v>426</v>
      </c>
      <c r="J81" t="s">
        <v>431</v>
      </c>
      <c r="K81">
        <v>10453</v>
      </c>
      <c r="L81" t="s">
        <v>449</v>
      </c>
      <c r="M81" t="s">
        <v>450</v>
      </c>
      <c r="N81" t="s">
        <v>451</v>
      </c>
      <c r="O81" t="s">
        <v>507</v>
      </c>
      <c r="P81" t="s">
        <v>518</v>
      </c>
      <c r="R81" t="s">
        <v>528</v>
      </c>
      <c r="S81" t="s">
        <v>449</v>
      </c>
      <c r="U81" t="s">
        <v>532</v>
      </c>
      <c r="W81" t="s">
        <v>541</v>
      </c>
      <c r="X81">
        <v>1140</v>
      </c>
      <c r="Y81" t="s">
        <v>547</v>
      </c>
      <c r="Z81" t="s">
        <v>552</v>
      </c>
      <c r="AB81" t="s">
        <v>646</v>
      </c>
      <c r="AD81" t="s">
        <v>733</v>
      </c>
      <c r="AE81">
        <v>170</v>
      </c>
      <c r="AF81" t="s">
        <v>741</v>
      </c>
      <c r="AG81" t="s">
        <v>655</v>
      </c>
      <c r="AH81">
        <v>6</v>
      </c>
      <c r="AI81">
        <v>1</v>
      </c>
      <c r="AJ81">
        <v>1</v>
      </c>
      <c r="AK81">
        <v>187.89</v>
      </c>
      <c r="AN81" t="s">
        <v>758</v>
      </c>
      <c r="AO81">
        <v>31772</v>
      </c>
      <c r="AU81" t="s">
        <v>780</v>
      </c>
    </row>
    <row r="82" spans="1:47">
      <c r="A82" s="1">
        <f>HYPERLINK("https://lsnyc.legalserver.org/matter/dynamic-profile/view/1904920","19-1904920")</f>
        <v>0</v>
      </c>
      <c r="B82" t="s">
        <v>90</v>
      </c>
      <c r="C82" t="s">
        <v>92</v>
      </c>
      <c r="D82" t="s">
        <v>109</v>
      </c>
      <c r="F82" t="s">
        <v>222</v>
      </c>
      <c r="G82" t="s">
        <v>296</v>
      </c>
      <c r="H82" t="s">
        <v>374</v>
      </c>
      <c r="I82" t="s">
        <v>427</v>
      </c>
      <c r="J82" t="s">
        <v>435</v>
      </c>
      <c r="K82">
        <v>11233</v>
      </c>
      <c r="L82" t="s">
        <v>449</v>
      </c>
      <c r="M82" t="s">
        <v>450</v>
      </c>
      <c r="N82" t="s">
        <v>502</v>
      </c>
      <c r="O82" t="s">
        <v>508</v>
      </c>
      <c r="P82" t="s">
        <v>520</v>
      </c>
      <c r="R82" t="s">
        <v>528</v>
      </c>
      <c r="S82" t="s">
        <v>530</v>
      </c>
      <c r="U82" t="s">
        <v>532</v>
      </c>
      <c r="V82" t="s">
        <v>536</v>
      </c>
      <c r="W82" t="s">
        <v>112</v>
      </c>
      <c r="X82">
        <v>2100</v>
      </c>
      <c r="Y82" t="s">
        <v>551</v>
      </c>
      <c r="Z82" t="s">
        <v>558</v>
      </c>
      <c r="AB82" t="s">
        <v>647</v>
      </c>
      <c r="AC82" t="s">
        <v>657</v>
      </c>
      <c r="AD82" t="s">
        <v>734</v>
      </c>
      <c r="AE82">
        <v>3</v>
      </c>
      <c r="AF82" t="s">
        <v>742</v>
      </c>
      <c r="AG82" t="s">
        <v>560</v>
      </c>
      <c r="AH82">
        <v>1</v>
      </c>
      <c r="AI82">
        <v>1</v>
      </c>
      <c r="AJ82">
        <v>1</v>
      </c>
      <c r="AK82">
        <v>120.64</v>
      </c>
      <c r="AN82" t="s">
        <v>757</v>
      </c>
      <c r="AO82">
        <v>20400</v>
      </c>
      <c r="AU82" t="s">
        <v>780</v>
      </c>
    </row>
    <row r="83" spans="1:47">
      <c r="A83" s="1">
        <f>HYPERLINK("https://lsnyc.legalserver.org/matter/dynamic-profile/view/1907946","19-1907946")</f>
        <v>0</v>
      </c>
      <c r="B83" t="s">
        <v>74</v>
      </c>
      <c r="C83" t="s">
        <v>92</v>
      </c>
      <c r="D83" t="s">
        <v>137</v>
      </c>
      <c r="F83" t="s">
        <v>223</v>
      </c>
      <c r="G83" t="s">
        <v>297</v>
      </c>
      <c r="H83" t="s">
        <v>375</v>
      </c>
      <c r="I83" t="s">
        <v>428</v>
      </c>
      <c r="J83" t="s">
        <v>445</v>
      </c>
      <c r="K83">
        <v>11422</v>
      </c>
      <c r="L83" t="s">
        <v>449</v>
      </c>
      <c r="M83" t="s">
        <v>450</v>
      </c>
      <c r="N83" t="s">
        <v>503</v>
      </c>
      <c r="O83" t="s">
        <v>512</v>
      </c>
      <c r="P83" t="s">
        <v>519</v>
      </c>
      <c r="R83" t="s">
        <v>528</v>
      </c>
      <c r="S83" t="s">
        <v>530</v>
      </c>
      <c r="U83" t="s">
        <v>532</v>
      </c>
      <c r="V83" t="s">
        <v>536</v>
      </c>
      <c r="W83" t="s">
        <v>137</v>
      </c>
      <c r="X83">
        <v>800</v>
      </c>
      <c r="Y83" t="s">
        <v>550</v>
      </c>
      <c r="Z83" t="s">
        <v>555</v>
      </c>
      <c r="AB83" t="s">
        <v>648</v>
      </c>
      <c r="AD83" t="s">
        <v>735</v>
      </c>
      <c r="AE83">
        <v>2</v>
      </c>
      <c r="AF83" t="s">
        <v>742</v>
      </c>
      <c r="AG83" t="s">
        <v>655</v>
      </c>
      <c r="AH83">
        <v>-1</v>
      </c>
      <c r="AI83">
        <v>1</v>
      </c>
      <c r="AJ83">
        <v>2</v>
      </c>
      <c r="AK83">
        <v>140.65</v>
      </c>
      <c r="AN83" t="s">
        <v>757</v>
      </c>
      <c r="AO83">
        <v>30000</v>
      </c>
      <c r="AU83" t="s">
        <v>780</v>
      </c>
    </row>
    <row r="84" spans="1:47">
      <c r="A84" s="1">
        <f>HYPERLINK("https://lsnyc.legalserver.org/matter/dynamic-profile/view/1905514","19-1905514")</f>
        <v>0</v>
      </c>
      <c r="B84" t="s">
        <v>74</v>
      </c>
      <c r="C84" t="s">
        <v>92</v>
      </c>
      <c r="D84" t="s">
        <v>96</v>
      </c>
      <c r="F84" t="s">
        <v>224</v>
      </c>
      <c r="G84" t="s">
        <v>298</v>
      </c>
      <c r="H84" t="s">
        <v>376</v>
      </c>
      <c r="I84" t="s">
        <v>429</v>
      </c>
      <c r="J84" t="s">
        <v>448</v>
      </c>
      <c r="K84">
        <v>11423</v>
      </c>
      <c r="L84" t="s">
        <v>449</v>
      </c>
      <c r="M84" t="s">
        <v>450</v>
      </c>
      <c r="N84" t="s">
        <v>504</v>
      </c>
      <c r="O84" t="s">
        <v>512</v>
      </c>
      <c r="P84" t="s">
        <v>519</v>
      </c>
      <c r="R84" t="s">
        <v>528</v>
      </c>
      <c r="S84" t="s">
        <v>530</v>
      </c>
      <c r="U84" t="s">
        <v>532</v>
      </c>
      <c r="V84" t="s">
        <v>536</v>
      </c>
      <c r="W84" t="s">
        <v>115</v>
      </c>
      <c r="X84">
        <v>1900</v>
      </c>
      <c r="Y84" t="s">
        <v>550</v>
      </c>
      <c r="Z84" t="s">
        <v>553</v>
      </c>
      <c r="AB84" t="s">
        <v>649</v>
      </c>
      <c r="AD84" t="s">
        <v>736</v>
      </c>
      <c r="AE84">
        <v>2</v>
      </c>
      <c r="AF84" t="s">
        <v>742</v>
      </c>
      <c r="AG84" t="s">
        <v>655</v>
      </c>
      <c r="AH84">
        <v>1</v>
      </c>
      <c r="AI84">
        <v>1</v>
      </c>
      <c r="AJ84">
        <v>1</v>
      </c>
      <c r="AK84">
        <v>28.39</v>
      </c>
      <c r="AN84" t="s">
        <v>762</v>
      </c>
      <c r="AO84">
        <v>4800</v>
      </c>
      <c r="AU84" t="s">
        <v>780</v>
      </c>
    </row>
    <row r="85" spans="1:47">
      <c r="A85" s="1">
        <f>HYPERLINK("https://lsnyc.legalserver.org/matter/dynamic-profile/view/1907929","19-1907929")</f>
        <v>0</v>
      </c>
      <c r="B85" t="s">
        <v>91</v>
      </c>
      <c r="C85" t="s">
        <v>92</v>
      </c>
      <c r="D85" t="s">
        <v>137</v>
      </c>
      <c r="F85" t="s">
        <v>207</v>
      </c>
      <c r="G85" t="s">
        <v>299</v>
      </c>
      <c r="H85" t="s">
        <v>377</v>
      </c>
      <c r="J85" t="s">
        <v>434</v>
      </c>
      <c r="K85">
        <v>11358</v>
      </c>
      <c r="L85" t="s">
        <v>449</v>
      </c>
      <c r="M85" t="s">
        <v>450</v>
      </c>
      <c r="N85" t="s">
        <v>505</v>
      </c>
      <c r="O85" t="s">
        <v>512</v>
      </c>
      <c r="P85" t="s">
        <v>519</v>
      </c>
      <c r="R85" t="s">
        <v>528</v>
      </c>
      <c r="S85" t="s">
        <v>530</v>
      </c>
      <c r="U85" t="s">
        <v>532</v>
      </c>
      <c r="V85" t="s">
        <v>536</v>
      </c>
      <c r="W85" t="s">
        <v>137</v>
      </c>
      <c r="X85">
        <v>1</v>
      </c>
      <c r="Y85" t="s">
        <v>550</v>
      </c>
      <c r="Z85" t="s">
        <v>555</v>
      </c>
      <c r="AB85" t="s">
        <v>650</v>
      </c>
      <c r="AD85" t="s">
        <v>737</v>
      </c>
      <c r="AE85">
        <v>1</v>
      </c>
      <c r="AF85" t="s">
        <v>654</v>
      </c>
      <c r="AG85" t="s">
        <v>655</v>
      </c>
      <c r="AH85">
        <v>8</v>
      </c>
      <c r="AI85">
        <v>3</v>
      </c>
      <c r="AJ85">
        <v>1</v>
      </c>
      <c r="AK85">
        <v>127.77</v>
      </c>
      <c r="AN85" t="s">
        <v>760</v>
      </c>
      <c r="AO85">
        <v>32900</v>
      </c>
      <c r="AU85" t="s">
        <v>780</v>
      </c>
    </row>
    <row r="86" spans="1:47">
      <c r="A86" s="1">
        <f>HYPERLINK("https://lsnyc.legalserver.org/matter/dynamic-profile/view/1908348","19-1908348")</f>
        <v>0</v>
      </c>
      <c r="B86" t="s">
        <v>61</v>
      </c>
      <c r="C86" t="s">
        <v>92</v>
      </c>
      <c r="D86" t="s">
        <v>144</v>
      </c>
      <c r="F86" t="s">
        <v>225</v>
      </c>
      <c r="G86" t="s">
        <v>300</v>
      </c>
      <c r="H86" t="s">
        <v>378</v>
      </c>
      <c r="I86" t="s">
        <v>430</v>
      </c>
      <c r="J86" t="s">
        <v>433</v>
      </c>
      <c r="K86">
        <v>10301</v>
      </c>
      <c r="L86" t="s">
        <v>449</v>
      </c>
      <c r="M86" t="s">
        <v>450</v>
      </c>
      <c r="O86" t="s">
        <v>512</v>
      </c>
      <c r="P86" t="s">
        <v>523</v>
      </c>
      <c r="R86" t="s">
        <v>529</v>
      </c>
      <c r="S86" t="s">
        <v>530</v>
      </c>
      <c r="U86" t="s">
        <v>532</v>
      </c>
      <c r="V86" t="s">
        <v>536</v>
      </c>
      <c r="W86" t="s">
        <v>118</v>
      </c>
      <c r="X86">
        <v>1348</v>
      </c>
      <c r="Y86" t="s">
        <v>549</v>
      </c>
      <c r="Z86" t="s">
        <v>559</v>
      </c>
      <c r="AB86" t="s">
        <v>651</v>
      </c>
      <c r="AD86" t="s">
        <v>738</v>
      </c>
      <c r="AE86">
        <v>4</v>
      </c>
      <c r="AG86" t="s">
        <v>748</v>
      </c>
      <c r="AH86">
        <v>4</v>
      </c>
      <c r="AI86">
        <v>1</v>
      </c>
      <c r="AJ86">
        <v>2</v>
      </c>
      <c r="AK86">
        <v>50.86</v>
      </c>
      <c r="AL86" t="s">
        <v>754</v>
      </c>
      <c r="AM86" t="s">
        <v>755</v>
      </c>
      <c r="AN86" t="s">
        <v>757</v>
      </c>
      <c r="AO86">
        <v>10848</v>
      </c>
      <c r="AP86" t="s">
        <v>763</v>
      </c>
      <c r="AU86" t="s">
        <v>780</v>
      </c>
    </row>
    <row r="87" spans="1:47">
      <c r="A87" s="1">
        <f>HYPERLINK("https://lsnyc.legalserver.org/matter/dynamic-profile/view/1907870","19-1907870")</f>
        <v>0</v>
      </c>
      <c r="B87" t="s">
        <v>64</v>
      </c>
      <c r="C87" t="s">
        <v>92</v>
      </c>
      <c r="D87" t="s">
        <v>129</v>
      </c>
      <c r="F87" t="s">
        <v>157</v>
      </c>
      <c r="G87" t="s">
        <v>301</v>
      </c>
      <c r="H87" t="s">
        <v>379</v>
      </c>
      <c r="I87" t="s">
        <v>391</v>
      </c>
      <c r="J87" t="s">
        <v>432</v>
      </c>
      <c r="K87">
        <v>10035</v>
      </c>
      <c r="L87" t="s">
        <v>449</v>
      </c>
      <c r="M87" t="s">
        <v>450</v>
      </c>
      <c r="O87" t="s">
        <v>479</v>
      </c>
      <c r="P87" t="s">
        <v>522</v>
      </c>
      <c r="R87" t="s">
        <v>528</v>
      </c>
      <c r="S87" t="s">
        <v>530</v>
      </c>
      <c r="U87" t="s">
        <v>532</v>
      </c>
      <c r="V87" t="s">
        <v>536</v>
      </c>
      <c r="W87" t="s">
        <v>129</v>
      </c>
      <c r="X87">
        <v>1530</v>
      </c>
      <c r="Y87" t="s">
        <v>548</v>
      </c>
      <c r="Z87" t="s">
        <v>560</v>
      </c>
      <c r="AB87" t="s">
        <v>652</v>
      </c>
      <c r="AD87" t="s">
        <v>739</v>
      </c>
      <c r="AE87">
        <v>16</v>
      </c>
      <c r="AF87" t="s">
        <v>741</v>
      </c>
      <c r="AG87" t="s">
        <v>655</v>
      </c>
      <c r="AH87">
        <v>4</v>
      </c>
      <c r="AI87">
        <v>1</v>
      </c>
      <c r="AJ87">
        <v>1</v>
      </c>
      <c r="AK87">
        <v>130.1</v>
      </c>
      <c r="AN87" t="s">
        <v>757</v>
      </c>
      <c r="AO87">
        <v>22000</v>
      </c>
      <c r="AU87" t="s">
        <v>780</v>
      </c>
    </row>
    <row r="88" spans="1:47">
      <c r="A88" s="1">
        <f>HYPERLINK("https://lsnyc.legalserver.org/matter/dynamic-profile/view/1907939","19-1907939")</f>
        <v>0</v>
      </c>
      <c r="B88" t="s">
        <v>60</v>
      </c>
      <c r="C88" t="s">
        <v>92</v>
      </c>
      <c r="D88" t="s">
        <v>137</v>
      </c>
      <c r="F88" t="s">
        <v>226</v>
      </c>
      <c r="G88" t="s">
        <v>302</v>
      </c>
      <c r="H88" t="s">
        <v>380</v>
      </c>
      <c r="I88" t="s">
        <v>381</v>
      </c>
      <c r="J88" t="s">
        <v>436</v>
      </c>
      <c r="K88">
        <v>11432</v>
      </c>
      <c r="L88" t="s">
        <v>449</v>
      </c>
      <c r="M88" t="s">
        <v>450</v>
      </c>
      <c r="N88" t="s">
        <v>506</v>
      </c>
      <c r="O88" t="s">
        <v>508</v>
      </c>
      <c r="P88" t="s">
        <v>520</v>
      </c>
      <c r="R88" t="s">
        <v>528</v>
      </c>
      <c r="S88" t="s">
        <v>530</v>
      </c>
      <c r="U88" t="s">
        <v>532</v>
      </c>
      <c r="V88" t="s">
        <v>536</v>
      </c>
      <c r="W88" t="s">
        <v>137</v>
      </c>
      <c r="X88">
        <v>1425</v>
      </c>
      <c r="Y88" t="s">
        <v>550</v>
      </c>
      <c r="Z88" t="s">
        <v>555</v>
      </c>
      <c r="AB88" t="s">
        <v>653</v>
      </c>
      <c r="AD88" t="s">
        <v>740</v>
      </c>
      <c r="AE88">
        <v>102</v>
      </c>
      <c r="AF88" t="s">
        <v>741</v>
      </c>
      <c r="AG88" t="s">
        <v>655</v>
      </c>
      <c r="AH88">
        <v>3</v>
      </c>
      <c r="AI88">
        <v>2</v>
      </c>
      <c r="AJ88">
        <v>1</v>
      </c>
      <c r="AK88">
        <v>117.21</v>
      </c>
      <c r="AN88" t="s">
        <v>762</v>
      </c>
      <c r="AO88">
        <v>25000</v>
      </c>
      <c r="AU8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 Raw Case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2019-10-04T15:22:53Z</dcterms:created>
  <dcterms:modified xsi:type="dcterms:W3CDTF">2019-10-04T15:22:53Z</dcterms:modified>
</cp:coreProperties>
</file>