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<sst xmlns="http://schemas.openxmlformats.org/spreadsheetml/2006/main" count="5887" uniqueCount="286">
  <si>
    <t>Hyperlinked Case #</t>
  </si>
  <si>
    <t>Assigned Branch/CC</t>
  </si>
  <si>
    <t>Primary Advocate</t>
  </si>
  <si>
    <t>Blank Eligibility Tester</t>
  </si>
  <si>
    <t>Blank Case Type Tester</t>
  </si>
  <si>
    <t>HRA Release/Consent Tester</t>
  </si>
  <si>
    <t>Income Verification Tester</t>
  </si>
  <si>
    <t>Level of Service Tester</t>
  </si>
  <si>
    <t>Outcome Tester</t>
  </si>
  <si>
    <t>Date Opened</t>
  </si>
  <si>
    <t>HAL Eligibility Date</t>
  </si>
  <si>
    <t>Date Closed</t>
  </si>
  <si>
    <t>Housing Type Of Case</t>
  </si>
  <si>
    <t>HRA Release?</t>
  </si>
  <si>
    <t>Housing Level of Service</t>
  </si>
  <si>
    <t>Housing Outcome</t>
  </si>
  <si>
    <t>MLS</t>
  </si>
  <si>
    <t>Abbas, Sayeda</t>
  </si>
  <si>
    <t>Shah, Ami</t>
  </si>
  <si>
    <t>Porcelli, Ronald</t>
  </si>
  <si>
    <t>Porcelli, Matthew</t>
  </si>
  <si>
    <t>Sharma, Sagar</t>
  </si>
  <si>
    <t>Patel, Roopal</t>
  </si>
  <si>
    <t>Luo, Amy</t>
  </si>
  <si>
    <t>Honan, Thomas</t>
  </si>
  <si>
    <t>Heller, Steven</t>
  </si>
  <si>
    <t>He, Ricky</t>
  </si>
  <si>
    <t>Olagoke, Khadijat</t>
  </si>
  <si>
    <t>Novasky, Aisha</t>
  </si>
  <si>
    <t>McDonald, Susan</t>
  </si>
  <si>
    <t>Treadwell, Nathan</t>
  </si>
  <si>
    <t>Torres, Jasmin</t>
  </si>
  <si>
    <t>Sun, Dao</t>
  </si>
  <si>
    <t>Wilkes, Nicole</t>
  </si>
  <si>
    <t>Velasquez, Diana</t>
  </si>
  <si>
    <t>Spencer, Eleanor</t>
  </si>
  <si>
    <t>Hao, Lindsay</t>
  </si>
  <si>
    <t>Carlier, Milton</t>
  </si>
  <si>
    <t>Bromberg, Iris</t>
  </si>
  <si>
    <t>Briggs, John</t>
  </si>
  <si>
    <t>Braudy, Erica</t>
  </si>
  <si>
    <t>Englard, Rubin</t>
  </si>
  <si>
    <t>Basu, Shantonu</t>
  </si>
  <si>
    <t>Anunkor, Ifeoma</t>
  </si>
  <si>
    <t>Allen, Sharette</t>
  </si>
  <si>
    <t>Black, Rosalind</t>
  </si>
  <si>
    <t>Benitez, Vicenta</t>
  </si>
  <si>
    <t>Guillaume, Naura</t>
  </si>
  <si>
    <t>Yamasaki, Emily Woo</t>
  </si>
  <si>
    <t>Frierson, Jerome</t>
  </si>
  <si>
    <t>Evers, Erin</t>
  </si>
  <si>
    <t>Freeman, Daniel</t>
  </si>
  <si>
    <t>Opened Out of Fiscal Year</t>
  </si>
  <si>
    <t>Eligibility Date Outside of FY20</t>
  </si>
  <si>
    <t>02/13/2019</t>
  </si>
  <si>
    <t>01/02/2019</t>
  </si>
  <si>
    <t>06/01/2018</t>
  </si>
  <si>
    <t>09/19/2018</t>
  </si>
  <si>
    <t>02/23/2018</t>
  </si>
  <si>
    <t>10/10/2018</t>
  </si>
  <si>
    <t>02/21/2018</t>
  </si>
  <si>
    <t>02/08/2019</t>
  </si>
  <si>
    <t>03/18/2014</t>
  </si>
  <si>
    <t>06/29/2018</t>
  </si>
  <si>
    <t>01/30/2019</t>
  </si>
  <si>
    <t>11/21/2018</t>
  </si>
  <si>
    <t>11/14/2018</t>
  </si>
  <si>
    <t>07/05/2017</t>
  </si>
  <si>
    <t>02/20/2019</t>
  </si>
  <si>
    <t>04/09/2019</t>
  </si>
  <si>
    <t>04/04/2019</t>
  </si>
  <si>
    <t>08/16/2017</t>
  </si>
  <si>
    <t>12/07/2018</t>
  </si>
  <si>
    <t>09/27/2017</t>
  </si>
  <si>
    <t>10/01/2018</t>
  </si>
  <si>
    <t>02/22/2019</t>
  </si>
  <si>
    <t>11/26/2018</t>
  </si>
  <si>
    <t>12/06/2018</t>
  </si>
  <si>
    <t>03/20/2019</t>
  </si>
  <si>
    <t>12/12/2018</t>
  </si>
  <si>
    <t>08/31/2017</t>
  </si>
  <si>
    <t>05/30/2018</t>
  </si>
  <si>
    <t>05/23/2018</t>
  </si>
  <si>
    <t>06/04/2018</t>
  </si>
  <si>
    <t>01/10/2018</t>
  </si>
  <si>
    <t>05/16/2018</t>
  </si>
  <si>
    <t>08/01/2018</t>
  </si>
  <si>
    <t>07/19/2017</t>
  </si>
  <si>
    <t>08/13/2018</t>
  </si>
  <si>
    <t>03/15/2018</t>
  </si>
  <si>
    <t>03/30/2018</t>
  </si>
  <si>
    <t>04/13/2018</t>
  </si>
  <si>
    <t>04/12/2018</t>
  </si>
  <si>
    <t>09/05/2018</t>
  </si>
  <si>
    <t>12/14/2018</t>
  </si>
  <si>
    <t>03/22/2018</t>
  </si>
  <si>
    <t>07/10/2017</t>
  </si>
  <si>
    <t>07/20/2017</t>
  </si>
  <si>
    <t>12/15/2017</t>
  </si>
  <si>
    <t>05/25/2017</t>
  </si>
  <si>
    <t>02/19/2019</t>
  </si>
  <si>
    <t>06/13/2018</t>
  </si>
  <si>
    <t>04/03/2019</t>
  </si>
  <si>
    <t>02/06/2019</t>
  </si>
  <si>
    <t>03/12/2019</t>
  </si>
  <si>
    <t>07/18/2018</t>
  </si>
  <si>
    <t>07/23/2018</t>
  </si>
  <si>
    <t>08/29/2018</t>
  </si>
  <si>
    <t>03/29/2018</t>
  </si>
  <si>
    <t>05/11/2018</t>
  </si>
  <si>
    <t>04/04/2018</t>
  </si>
  <si>
    <t>04/23/2018</t>
  </si>
  <si>
    <t>03/23/2018</t>
  </si>
  <si>
    <t>06/27/2018</t>
  </si>
  <si>
    <t>06/15/2018</t>
  </si>
  <si>
    <t>09/26/2018</t>
  </si>
  <si>
    <t>10/17/2018</t>
  </si>
  <si>
    <t>03/06/2019</t>
  </si>
  <si>
    <t>04/08/2019</t>
  </si>
  <si>
    <t>10/31/2018</t>
  </si>
  <si>
    <t>10/24/2018</t>
  </si>
  <si>
    <t>12/26/2018</t>
  </si>
  <si>
    <t>06/19/2017</t>
  </si>
  <si>
    <t>01/09/2019</t>
  </si>
  <si>
    <t>01/23/2019</t>
  </si>
  <si>
    <t>08/08/2018</t>
  </si>
  <si>
    <t>11/07/2018</t>
  </si>
  <si>
    <t>09/09/2014</t>
  </si>
  <si>
    <t>03/30/2015</t>
  </si>
  <si>
    <t>11/28/2018</t>
  </si>
  <si>
    <t>08/22/2018</t>
  </si>
  <si>
    <t>08/21/2014</t>
  </si>
  <si>
    <t>07/19/2018</t>
  </si>
  <si>
    <t>07/30/2018</t>
  </si>
  <si>
    <t>03/27/2018</t>
  </si>
  <si>
    <t>06/06/2018</t>
  </si>
  <si>
    <t>07/11/2017</t>
  </si>
  <si>
    <t>03/21/2018</t>
  </si>
  <si>
    <t>02/23/2015</t>
  </si>
  <si>
    <t>07/11/2018</t>
  </si>
  <si>
    <t>05/17/2018</t>
  </si>
  <si>
    <t>11/15/2018</t>
  </si>
  <si>
    <t>06/28/2018</t>
  </si>
  <si>
    <t>01/10/2019</t>
  </si>
  <si>
    <t>07/20/2018</t>
  </si>
  <si>
    <t>05/16/2017</t>
  </si>
  <si>
    <t>04/05/2019</t>
  </si>
  <si>
    <t>10/12/2018</t>
  </si>
  <si>
    <t>11/27/2018</t>
  </si>
  <si>
    <t>10/30/2018</t>
  </si>
  <si>
    <t>12/19/2014</t>
  </si>
  <si>
    <t>01/21/2015</t>
  </si>
  <si>
    <t>03/31/2015</t>
  </si>
  <si>
    <t>12/12/2016</t>
  </si>
  <si>
    <t>12/07/2017</t>
  </si>
  <si>
    <t>11/14/2017</t>
  </si>
  <si>
    <t>11/07/2016</t>
  </si>
  <si>
    <t>03/27/2019</t>
  </si>
  <si>
    <t>01/11/2019</t>
  </si>
  <si>
    <t>02/27/2019</t>
  </si>
  <si>
    <t>02/25/2019</t>
  </si>
  <si>
    <t>10/29/2018</t>
  </si>
  <si>
    <t>08/31/2018</t>
  </si>
  <si>
    <t>12/28/2018</t>
  </si>
  <si>
    <t>03/13/2019</t>
  </si>
  <si>
    <t>04/25/2018</t>
  </si>
  <si>
    <t>02/15/2019</t>
  </si>
  <si>
    <t>12/05/2018</t>
  </si>
  <si>
    <t>08/10/2017</t>
  </si>
  <si>
    <t>04/28/2017</t>
  </si>
  <si>
    <t>04/06/2015</t>
  </si>
  <si>
    <t>07/21/2017</t>
  </si>
  <si>
    <t>06/10/2016</t>
  </si>
  <si>
    <t>11/30/2018</t>
  </si>
  <si>
    <t>11/09/2018</t>
  </si>
  <si>
    <t>10/03/2018</t>
  </si>
  <si>
    <t>09/07/2018</t>
  </si>
  <si>
    <t>03/19/2019</t>
  </si>
  <si>
    <t>03/22/2019</t>
  </si>
  <si>
    <t>01/29/2019</t>
  </si>
  <si>
    <t>11/08/2017</t>
  </si>
  <si>
    <t>09/20/2018</t>
  </si>
  <si>
    <t>05/09/2018</t>
  </si>
  <si>
    <t>07/17/2018</t>
  </si>
  <si>
    <t>06/08/2018</t>
  </si>
  <si>
    <t>10/15/2018</t>
  </si>
  <si>
    <t>08/15/2018</t>
  </si>
  <si>
    <t>11/16/2018</t>
  </si>
  <si>
    <t>01/18/2019</t>
  </si>
  <si>
    <t>10/11/2018</t>
  </si>
  <si>
    <t>05/01/2018</t>
  </si>
  <si>
    <t>06/19/2015</t>
  </si>
  <si>
    <t>09/12/2018</t>
  </si>
  <si>
    <t>05/19/2014</t>
  </si>
  <si>
    <t>08/09/2017</t>
  </si>
  <si>
    <t>10/19/2018</t>
  </si>
  <si>
    <t>10/16/2018</t>
  </si>
  <si>
    <t>08/28/2018</t>
  </si>
  <si>
    <t>06/26/2018</t>
  </si>
  <si>
    <t>08/27/2018</t>
  </si>
  <si>
    <t>01/25/2019</t>
  </si>
  <si>
    <t>06/01/2017</t>
  </si>
  <si>
    <t>01/28/2019</t>
  </si>
  <si>
    <t>08/23/2017</t>
  </si>
  <si>
    <t>06/17/2016</t>
  </si>
  <si>
    <t>01/16/2019</t>
  </si>
  <si>
    <t>07/02/2018</t>
  </si>
  <si>
    <t>03/21/2019</t>
  </si>
  <si>
    <t>11/20/2013</t>
  </si>
  <si>
    <t>11/21/2017</t>
  </si>
  <si>
    <t>07/14/2017</t>
  </si>
  <si>
    <t>12/11/2017</t>
  </si>
  <si>
    <t>11/13/2018</t>
  </si>
  <si>
    <t>06/08/2017</t>
  </si>
  <si>
    <t>06/18/2018</t>
  </si>
  <si>
    <t>05/18/2018</t>
  </si>
  <si>
    <t>05/04/2018</t>
  </si>
  <si>
    <t>08/03/2018</t>
  </si>
  <si>
    <t>09/28/2018</t>
  </si>
  <si>
    <t>03/08/2019</t>
  </si>
  <si>
    <t>08/24/2018</t>
  </si>
  <si>
    <t>01/08/2019</t>
  </si>
  <si>
    <t>03/09/2018</t>
  </si>
  <si>
    <t>10/26/2018</t>
  </si>
  <si>
    <t>08/14/2018</t>
  </si>
  <si>
    <t>08/17/2018</t>
  </si>
  <si>
    <t>10/04/2018</t>
  </si>
  <si>
    <t>02/21/2019</t>
  </si>
  <si>
    <t>11/20/2017</t>
  </si>
  <si>
    <t>12/19/2018</t>
  </si>
  <si>
    <t>12/20/2018</t>
  </si>
  <si>
    <t>07/27/2018</t>
  </si>
  <si>
    <t>09/22/2017</t>
  </si>
  <si>
    <t>11/01/2016</t>
  </si>
  <si>
    <t>01/19/2018</t>
  </si>
  <si>
    <t>03/19/2018</t>
  </si>
  <si>
    <t>04/20/2018</t>
  </si>
  <si>
    <t>04/27/2018</t>
  </si>
  <si>
    <t>12/31/2018</t>
  </si>
  <si>
    <t>10/23/2018</t>
  </si>
  <si>
    <t>12/27/2018</t>
  </si>
  <si>
    <t>10/05/2018</t>
  </si>
  <si>
    <t>10/09/2018</t>
  </si>
  <si>
    <t>03/01/2019</t>
  </si>
  <si>
    <t>12/11/2018</t>
  </si>
  <si>
    <t>12/10/2018</t>
  </si>
  <si>
    <t>11/29/2018</t>
  </si>
  <si>
    <t>10/22/2018</t>
  </si>
  <si>
    <t>07/24/2018</t>
  </si>
  <si>
    <t>10/28/2018</t>
  </si>
  <si>
    <t>10/25/2018</t>
  </si>
  <si>
    <t>12/21/2018</t>
  </si>
  <si>
    <t>12/18/2018</t>
  </si>
  <si>
    <t>04/01/2019</t>
  </si>
  <si>
    <t>12/13/2018</t>
  </si>
  <si>
    <t>02/04/2019</t>
  </si>
  <si>
    <t>12/04/2018</t>
  </si>
  <si>
    <t>11/01/2018</t>
  </si>
  <si>
    <t>12/24/2018</t>
  </si>
  <si>
    <t>07/26/2018</t>
  </si>
  <si>
    <t>Non-payment</t>
  </si>
  <si>
    <t>Holdover</t>
  </si>
  <si>
    <t>No Case</t>
  </si>
  <si>
    <t>Illegal Lockout</t>
  </si>
  <si>
    <t>7A Proceeding</t>
  </si>
  <si>
    <t>HP Action</t>
  </si>
  <si>
    <t>Other Administrative Proceeding</t>
  </si>
  <si>
    <t>Sec. 8 Termination</t>
  </si>
  <si>
    <t>Article 78</t>
  </si>
  <si>
    <t>Affirmative Litigation Supreme</t>
  </si>
  <si>
    <t>NYCHA Housing Termination</t>
  </si>
  <si>
    <t>Non-Litigation Advocacy</t>
  </si>
  <si>
    <t>Appeal-Appellate Term</t>
  </si>
  <si>
    <t>Affirmative Litigation Federal</t>
  </si>
  <si>
    <t>Yes</t>
  </si>
  <si>
    <t xml:space="preserve"> </t>
  </si>
  <si>
    <t>No</t>
  </si>
  <si>
    <t>Representation - State Court</t>
  </si>
  <si>
    <t>Hold For Review</t>
  </si>
  <si>
    <t>Advice</t>
  </si>
  <si>
    <t>Brief Service</t>
  </si>
  <si>
    <t>Representation - Admin. Agency</t>
  </si>
  <si>
    <t>Out-of-Court Advocacy</t>
  </si>
  <si>
    <t>Representation - Federal Court</t>
  </si>
  <si>
    <t>Client Allowed to Remain in Residence</t>
  </si>
  <si>
    <t>Client Required to be Displaced from Residence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</si>
</sst>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493"/>
  <sheetViews>
    <sheetView tabSelected="1" workbookViewId="0"/>
  </sheetViews>
  <sheetFormatPr defaultRowHeight="15"/>
  <cols>
    <col min="1" max="1" width="20.7109375" style="1" customWidth="1"/>
    <col min="2" max="2" width="10.7109375" customWidth="1"/>
    <col min="3" max="16" width="30.7109375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1">
        <f>HYPERLINK("https://lsnyc.legalserver.org/matter/dynamic-profile/view/1890688","19-1890688")</f>
        <v>0</v>
      </c>
      <c r="B2" t="s">
        <v>16</v>
      </c>
      <c r="C2" t="s">
        <v>17</v>
      </c>
      <c r="D2" t="s">
        <v>52</v>
      </c>
      <c r="E2" t="s">
        <v>53</v>
      </c>
      <c r="F2" t="s">
        <v>53</v>
      </c>
      <c r="G2" t="s">
        <v>53</v>
      </c>
      <c r="H2" t="s">
        <v>53</v>
      </c>
      <c r="I2" t="s">
        <v>53</v>
      </c>
      <c r="J2" t="s">
        <v>54</v>
      </c>
      <c r="M2" t="s">
        <v>260</v>
      </c>
      <c r="N2" t="s">
        <v>274</v>
      </c>
      <c r="O2" t="s">
        <v>277</v>
      </c>
    </row>
    <row r="3" spans="1:16">
      <c r="A3" s="1">
        <f>HYPERLINK("https://lsnyc.legalserver.org/matter/dynamic-profile/view/1886826","19-1886826")</f>
        <v>0</v>
      </c>
      <c r="B3" t="s">
        <v>16</v>
      </c>
      <c r="C3" t="s">
        <v>18</v>
      </c>
      <c r="D3" t="s">
        <v>52</v>
      </c>
      <c r="E3" t="s">
        <v>53</v>
      </c>
      <c r="F3" t="s">
        <v>53</v>
      </c>
      <c r="G3" t="s">
        <v>53</v>
      </c>
      <c r="H3" t="s">
        <v>53</v>
      </c>
      <c r="I3" t="s">
        <v>53</v>
      </c>
      <c r="J3" t="s">
        <v>55</v>
      </c>
      <c r="M3" t="s">
        <v>260</v>
      </c>
      <c r="N3" t="s">
        <v>274</v>
      </c>
      <c r="O3" t="s">
        <v>277</v>
      </c>
    </row>
    <row r="4" spans="1:16">
      <c r="A4" s="1">
        <f>HYPERLINK("https://lsnyc.legalserver.org/matter/dynamic-profile/view/1868834","18-1868834")</f>
        <v>0</v>
      </c>
      <c r="B4" t="s">
        <v>16</v>
      </c>
      <c r="C4" t="s">
        <v>18</v>
      </c>
      <c r="D4" t="s">
        <v>52</v>
      </c>
      <c r="E4" t="s">
        <v>53</v>
      </c>
      <c r="F4" t="s">
        <v>53</v>
      </c>
      <c r="G4" t="s">
        <v>53</v>
      </c>
      <c r="H4" t="s">
        <v>53</v>
      </c>
      <c r="I4" t="s">
        <v>53</v>
      </c>
      <c r="J4" t="s">
        <v>56</v>
      </c>
      <c r="L4" t="s">
        <v>125</v>
      </c>
      <c r="M4" t="s">
        <v>260</v>
      </c>
      <c r="N4" t="s">
        <v>274</v>
      </c>
      <c r="O4" t="s">
        <v>278</v>
      </c>
    </row>
    <row r="5" spans="1:16">
      <c r="A5" s="1">
        <f>HYPERLINK("https://lsnyc.legalserver.org/matter/dynamic-profile/view/1878053","18-1878053")</f>
        <v>0</v>
      </c>
      <c r="B5" t="s">
        <v>16</v>
      </c>
      <c r="C5" t="s">
        <v>18</v>
      </c>
      <c r="D5" t="s">
        <v>52</v>
      </c>
      <c r="E5" t="s">
        <v>53</v>
      </c>
      <c r="F5" t="s">
        <v>53</v>
      </c>
      <c r="G5" t="s">
        <v>53</v>
      </c>
      <c r="H5" t="s">
        <v>53</v>
      </c>
      <c r="I5" t="s">
        <v>53</v>
      </c>
      <c r="J5" t="s">
        <v>57</v>
      </c>
      <c r="M5" t="s">
        <v>261</v>
      </c>
      <c r="N5" t="s">
        <v>275</v>
      </c>
      <c r="O5" t="s">
        <v>277</v>
      </c>
    </row>
    <row r="6" spans="1:16">
      <c r="A6" s="1">
        <f>HYPERLINK("https://lsnyc.legalserver.org/matter/dynamic-profile/view/1859736","18-1859736")</f>
        <v>0</v>
      </c>
      <c r="B6" t="s">
        <v>16</v>
      </c>
      <c r="C6" t="s">
        <v>18</v>
      </c>
      <c r="D6" t="s">
        <v>52</v>
      </c>
      <c r="E6" t="s">
        <v>53</v>
      </c>
      <c r="F6" t="s">
        <v>53</v>
      </c>
      <c r="G6" t="s">
        <v>53</v>
      </c>
      <c r="H6" t="s">
        <v>53</v>
      </c>
      <c r="I6" t="s">
        <v>53</v>
      </c>
      <c r="J6" t="s">
        <v>58</v>
      </c>
      <c r="L6" t="s">
        <v>120</v>
      </c>
      <c r="N6" t="s">
        <v>275</v>
      </c>
      <c r="O6" t="s">
        <v>279</v>
      </c>
    </row>
    <row r="7" spans="1:16">
      <c r="A7" s="1">
        <f>HYPERLINK("https://lsnyc.legalserver.org/matter/dynamic-profile/view/1880131","18-1880131")</f>
        <v>0</v>
      </c>
      <c r="B7" t="s">
        <v>16</v>
      </c>
      <c r="C7" t="s">
        <v>18</v>
      </c>
      <c r="D7" t="s">
        <v>52</v>
      </c>
      <c r="E7" t="s">
        <v>53</v>
      </c>
      <c r="F7" t="s">
        <v>53</v>
      </c>
      <c r="G7" t="s">
        <v>53</v>
      </c>
      <c r="H7" t="s">
        <v>53</v>
      </c>
      <c r="I7" t="s">
        <v>53</v>
      </c>
      <c r="J7" t="s">
        <v>59</v>
      </c>
      <c r="M7" t="s">
        <v>260</v>
      </c>
      <c r="N7" t="s">
        <v>275</v>
      </c>
    </row>
    <row r="8" spans="1:16">
      <c r="A8" s="1">
        <f>HYPERLINK("https://lsnyc.legalserver.org/matter/dynamic-profile/view/1859918","18-1859918")</f>
        <v>0</v>
      </c>
      <c r="B8" t="s">
        <v>16</v>
      </c>
      <c r="C8" t="s">
        <v>18</v>
      </c>
      <c r="D8" t="s">
        <v>52</v>
      </c>
      <c r="E8" t="s">
        <v>53</v>
      </c>
      <c r="F8" t="s">
        <v>53</v>
      </c>
      <c r="G8" t="s">
        <v>53</v>
      </c>
      <c r="H8" t="s">
        <v>53</v>
      </c>
      <c r="I8" t="s">
        <v>53</v>
      </c>
      <c r="J8" t="s">
        <v>60</v>
      </c>
      <c r="L8" t="s">
        <v>173</v>
      </c>
      <c r="M8" t="s">
        <v>262</v>
      </c>
      <c r="N8" t="s">
        <v>276</v>
      </c>
      <c r="O8" t="s">
        <v>279</v>
      </c>
    </row>
    <row r="9" spans="1:16">
      <c r="A9" s="1">
        <f>HYPERLINK("https://lsnyc.legalserver.org/matter/dynamic-profile/view/1890367","19-1890367")</f>
        <v>0</v>
      </c>
      <c r="B9" t="s">
        <v>16</v>
      </c>
      <c r="C9" t="s">
        <v>18</v>
      </c>
      <c r="D9" t="s">
        <v>52</v>
      </c>
      <c r="E9" t="s">
        <v>53</v>
      </c>
      <c r="F9" t="s">
        <v>53</v>
      </c>
      <c r="G9" t="s">
        <v>53</v>
      </c>
      <c r="H9" t="s">
        <v>53</v>
      </c>
      <c r="I9" t="s">
        <v>53</v>
      </c>
      <c r="J9" t="s">
        <v>61</v>
      </c>
      <c r="M9" t="s">
        <v>261</v>
      </c>
      <c r="N9" t="s">
        <v>274</v>
      </c>
      <c r="O9" t="s">
        <v>278</v>
      </c>
    </row>
    <row r="10" spans="1:16">
      <c r="A10" s="1">
        <f>HYPERLINK("https://lsnyc.legalserver.org/matter/dynamic-profile/view/0750632","14-0750632")</f>
        <v>0</v>
      </c>
      <c r="B10" t="s">
        <v>16</v>
      </c>
      <c r="C10" t="s">
        <v>18</v>
      </c>
      <c r="D10" t="s">
        <v>52</v>
      </c>
      <c r="E10" t="s">
        <v>53</v>
      </c>
      <c r="F10" t="s">
        <v>53</v>
      </c>
      <c r="G10" t="s">
        <v>53</v>
      </c>
      <c r="H10" t="s">
        <v>53</v>
      </c>
      <c r="I10" t="s">
        <v>53</v>
      </c>
      <c r="J10" t="s">
        <v>62</v>
      </c>
      <c r="M10" t="s">
        <v>261</v>
      </c>
      <c r="N10" t="s">
        <v>275</v>
      </c>
      <c r="O10" t="s">
        <v>277</v>
      </c>
    </row>
    <row r="11" spans="1:16">
      <c r="A11" s="1">
        <f>HYPERLINK("https://lsnyc.legalserver.org/matter/dynamic-profile/view/1871225","18-1871225")</f>
        <v>0</v>
      </c>
      <c r="B11" t="s">
        <v>16</v>
      </c>
      <c r="C11" t="s">
        <v>18</v>
      </c>
      <c r="D11" t="s">
        <v>52</v>
      </c>
      <c r="E11" t="s">
        <v>53</v>
      </c>
      <c r="F11" t="s">
        <v>53</v>
      </c>
      <c r="G11" t="s">
        <v>53</v>
      </c>
      <c r="H11" t="s">
        <v>53</v>
      </c>
      <c r="I11" t="s">
        <v>53</v>
      </c>
      <c r="J11" t="s">
        <v>63</v>
      </c>
      <c r="L11" t="s">
        <v>125</v>
      </c>
      <c r="M11" t="s">
        <v>261</v>
      </c>
      <c r="N11" t="s">
        <v>274</v>
      </c>
      <c r="O11" t="s">
        <v>278</v>
      </c>
    </row>
    <row r="12" spans="1:16">
      <c r="A12" s="1">
        <f>HYPERLINK("https://lsnyc.legalserver.org/matter/dynamic-profile/view/1889414","19-1889414")</f>
        <v>0</v>
      </c>
      <c r="B12" t="s">
        <v>16</v>
      </c>
      <c r="C12" t="s">
        <v>18</v>
      </c>
      <c r="D12" t="s">
        <v>52</v>
      </c>
      <c r="E12" t="s">
        <v>53</v>
      </c>
      <c r="F12" t="s">
        <v>53</v>
      </c>
      <c r="G12" t="s">
        <v>53</v>
      </c>
      <c r="H12" t="s">
        <v>53</v>
      </c>
      <c r="I12" t="s">
        <v>53</v>
      </c>
      <c r="J12" t="s">
        <v>64</v>
      </c>
      <c r="M12" t="s">
        <v>260</v>
      </c>
      <c r="N12" t="s">
        <v>274</v>
      </c>
      <c r="O12" t="s">
        <v>277</v>
      </c>
    </row>
    <row r="13" spans="1:16">
      <c r="A13" s="1">
        <f>HYPERLINK("https://lsnyc.legalserver.org/matter/dynamic-profile/view/1883731","18-1883731")</f>
        <v>0</v>
      </c>
      <c r="B13" t="s">
        <v>16</v>
      </c>
      <c r="C13" t="s">
        <v>18</v>
      </c>
      <c r="D13" t="s">
        <v>52</v>
      </c>
      <c r="E13" t="s">
        <v>53</v>
      </c>
      <c r="F13" t="s">
        <v>53</v>
      </c>
      <c r="G13" t="s">
        <v>53</v>
      </c>
      <c r="H13" t="s">
        <v>53</v>
      </c>
      <c r="I13" t="s">
        <v>53</v>
      </c>
      <c r="J13" t="s">
        <v>65</v>
      </c>
      <c r="N13" t="s">
        <v>274</v>
      </c>
      <c r="O13" t="s">
        <v>277</v>
      </c>
    </row>
    <row r="14" spans="1:16">
      <c r="A14" s="1">
        <f>HYPERLINK("https://lsnyc.legalserver.org/matter/dynamic-profile/view/1883125","18-1883125")</f>
        <v>0</v>
      </c>
      <c r="B14" t="s">
        <v>16</v>
      </c>
      <c r="C14" t="s">
        <v>18</v>
      </c>
      <c r="D14" t="s">
        <v>52</v>
      </c>
      <c r="E14" t="s">
        <v>53</v>
      </c>
      <c r="F14" t="s">
        <v>53</v>
      </c>
      <c r="G14" t="s">
        <v>53</v>
      </c>
      <c r="H14" t="s">
        <v>53</v>
      </c>
      <c r="I14" t="s">
        <v>53</v>
      </c>
      <c r="J14" t="s">
        <v>66</v>
      </c>
      <c r="M14" t="s">
        <v>261</v>
      </c>
      <c r="N14" t="s">
        <v>274</v>
      </c>
      <c r="O14" t="s">
        <v>277</v>
      </c>
    </row>
    <row r="15" spans="1:16">
      <c r="A15" s="1">
        <f>HYPERLINK("https://lsnyc.legalserver.org/matter/dynamic-profile/view/1839804","17-1839804")</f>
        <v>0</v>
      </c>
      <c r="B15" t="s">
        <v>16</v>
      </c>
      <c r="C15" t="s">
        <v>18</v>
      </c>
      <c r="D15" t="s">
        <v>52</v>
      </c>
      <c r="E15" t="s">
        <v>53</v>
      </c>
      <c r="F15" t="s">
        <v>53</v>
      </c>
      <c r="G15" t="s">
        <v>53</v>
      </c>
      <c r="H15" t="s">
        <v>53</v>
      </c>
      <c r="I15" t="s">
        <v>53</v>
      </c>
      <c r="J15" t="s">
        <v>67</v>
      </c>
      <c r="L15" t="s">
        <v>238</v>
      </c>
      <c r="M15" t="s">
        <v>261</v>
      </c>
      <c r="N15" t="s">
        <v>275</v>
      </c>
      <c r="O15" t="s">
        <v>277</v>
      </c>
    </row>
    <row r="16" spans="1:16">
      <c r="A16" s="1">
        <f>HYPERLINK("https://lsnyc.legalserver.org/matter/dynamic-profile/view/1886834","19-1886834")</f>
        <v>0</v>
      </c>
      <c r="B16" t="s">
        <v>16</v>
      </c>
      <c r="C16" t="s">
        <v>18</v>
      </c>
      <c r="D16" t="s">
        <v>52</v>
      </c>
      <c r="E16" t="s">
        <v>53</v>
      </c>
      <c r="F16" t="s">
        <v>53</v>
      </c>
      <c r="G16" t="s">
        <v>53</v>
      </c>
      <c r="H16" t="s">
        <v>53</v>
      </c>
      <c r="I16" t="s">
        <v>53</v>
      </c>
      <c r="J16" t="s">
        <v>55</v>
      </c>
      <c r="M16" t="s">
        <v>263</v>
      </c>
      <c r="N16" t="s">
        <v>274</v>
      </c>
      <c r="O16" t="s">
        <v>277</v>
      </c>
    </row>
    <row r="17" spans="1:15">
      <c r="A17" s="1">
        <f>HYPERLINK("https://lsnyc.legalserver.org/matter/dynamic-profile/view/1891338","19-1891338")</f>
        <v>0</v>
      </c>
      <c r="B17" t="s">
        <v>16</v>
      </c>
      <c r="C17" t="s">
        <v>18</v>
      </c>
      <c r="D17" t="s">
        <v>52</v>
      </c>
      <c r="E17" t="s">
        <v>53</v>
      </c>
      <c r="F17" t="s">
        <v>53</v>
      </c>
      <c r="G17" t="s">
        <v>53</v>
      </c>
      <c r="H17" t="s">
        <v>53</v>
      </c>
      <c r="I17" t="s">
        <v>53</v>
      </c>
      <c r="J17" t="s">
        <v>68</v>
      </c>
      <c r="M17" t="s">
        <v>260</v>
      </c>
      <c r="N17" t="s">
        <v>274</v>
      </c>
      <c r="O17" t="s">
        <v>277</v>
      </c>
    </row>
    <row r="18" spans="1:15">
      <c r="A18" s="1">
        <f>HYPERLINK("https://lsnyc.legalserver.org/matter/dynamic-profile/view/1889491","19-1889491")</f>
        <v>0</v>
      </c>
      <c r="B18" t="s">
        <v>16</v>
      </c>
      <c r="C18" t="s">
        <v>18</v>
      </c>
      <c r="D18" t="s">
        <v>52</v>
      </c>
      <c r="E18" t="s">
        <v>53</v>
      </c>
      <c r="F18" t="s">
        <v>53</v>
      </c>
      <c r="G18" t="s">
        <v>53</v>
      </c>
      <c r="H18" t="s">
        <v>53</v>
      </c>
      <c r="I18" t="s">
        <v>53</v>
      </c>
      <c r="J18" t="s">
        <v>64</v>
      </c>
      <c r="M18" t="s">
        <v>260</v>
      </c>
      <c r="N18" t="s">
        <v>274</v>
      </c>
      <c r="O18" t="s">
        <v>277</v>
      </c>
    </row>
    <row r="19" spans="1:15">
      <c r="A19" s="1">
        <f>HYPERLINK("https://lsnyc.legalserver.org/matter/dynamic-profile/view/1896429","19-1896429")</f>
        <v>0</v>
      </c>
      <c r="B19" t="s">
        <v>16</v>
      </c>
      <c r="C19" t="s">
        <v>19</v>
      </c>
      <c r="D19" t="s">
        <v>52</v>
      </c>
      <c r="E19" t="s">
        <v>53</v>
      </c>
      <c r="F19" t="s">
        <v>53</v>
      </c>
      <c r="G19" t="s">
        <v>53</v>
      </c>
      <c r="H19" t="s">
        <v>53</v>
      </c>
      <c r="I19" t="s">
        <v>53</v>
      </c>
      <c r="J19" t="s">
        <v>69</v>
      </c>
      <c r="M19" t="s">
        <v>262</v>
      </c>
      <c r="N19" t="s">
        <v>275</v>
      </c>
    </row>
    <row r="20" spans="1:15">
      <c r="A20" s="1">
        <f>HYPERLINK("https://lsnyc.legalserver.org/matter/dynamic-profile/view/1896378","19-1896378")</f>
        <v>0</v>
      </c>
      <c r="B20" t="s">
        <v>16</v>
      </c>
      <c r="C20" t="s">
        <v>19</v>
      </c>
      <c r="D20" t="s">
        <v>52</v>
      </c>
      <c r="E20" t="s">
        <v>53</v>
      </c>
      <c r="F20" t="s">
        <v>53</v>
      </c>
      <c r="G20" t="s">
        <v>53</v>
      </c>
      <c r="H20" t="s">
        <v>53</v>
      </c>
      <c r="I20" t="s">
        <v>53</v>
      </c>
      <c r="J20" t="s">
        <v>69</v>
      </c>
      <c r="M20" t="s">
        <v>262</v>
      </c>
      <c r="N20" t="s">
        <v>275</v>
      </c>
    </row>
    <row r="21" spans="1:15">
      <c r="A21" s="1">
        <f>HYPERLINK("https://lsnyc.legalserver.org/matter/dynamic-profile/view/1896374","19-1896374")</f>
        <v>0</v>
      </c>
      <c r="B21" t="s">
        <v>16</v>
      </c>
      <c r="C21" t="s">
        <v>19</v>
      </c>
      <c r="D21" t="s">
        <v>52</v>
      </c>
      <c r="E21" t="s">
        <v>53</v>
      </c>
      <c r="F21" t="s">
        <v>53</v>
      </c>
      <c r="G21" t="s">
        <v>53</v>
      </c>
      <c r="H21" t="s">
        <v>53</v>
      </c>
      <c r="I21" t="s">
        <v>53</v>
      </c>
      <c r="J21" t="s">
        <v>70</v>
      </c>
      <c r="M21" t="s">
        <v>262</v>
      </c>
      <c r="N21" t="s">
        <v>275</v>
      </c>
    </row>
    <row r="22" spans="1:15">
      <c r="A22" s="1">
        <f>HYPERLINK("https://lsnyc.legalserver.org/matter/dynamic-profile/view/1896367","19-1896367")</f>
        <v>0</v>
      </c>
      <c r="B22" t="s">
        <v>16</v>
      </c>
      <c r="C22" t="s">
        <v>19</v>
      </c>
      <c r="D22" t="s">
        <v>52</v>
      </c>
      <c r="E22" t="s">
        <v>53</v>
      </c>
      <c r="F22" t="s">
        <v>53</v>
      </c>
      <c r="G22" t="s">
        <v>53</v>
      </c>
      <c r="H22" t="s">
        <v>53</v>
      </c>
      <c r="I22" t="s">
        <v>53</v>
      </c>
      <c r="J22" t="s">
        <v>69</v>
      </c>
      <c r="M22" t="s">
        <v>262</v>
      </c>
      <c r="N22" t="s">
        <v>275</v>
      </c>
    </row>
    <row r="23" spans="1:15">
      <c r="A23" s="1">
        <f>HYPERLINK("https://lsnyc.legalserver.org/matter/dynamic-profile/view/1896355","19-1896355")</f>
        <v>0</v>
      </c>
      <c r="B23" t="s">
        <v>16</v>
      </c>
      <c r="C23" t="s">
        <v>19</v>
      </c>
      <c r="D23" t="s">
        <v>52</v>
      </c>
      <c r="E23" t="s">
        <v>53</v>
      </c>
      <c r="F23" t="s">
        <v>53</v>
      </c>
      <c r="G23" t="s">
        <v>53</v>
      </c>
      <c r="H23" t="s">
        <v>53</v>
      </c>
      <c r="I23" t="s">
        <v>53</v>
      </c>
      <c r="J23" t="s">
        <v>69</v>
      </c>
      <c r="M23" t="s">
        <v>260</v>
      </c>
      <c r="N23" t="s">
        <v>275</v>
      </c>
    </row>
    <row r="24" spans="1:15">
      <c r="A24" s="1">
        <f>HYPERLINK("https://lsnyc.legalserver.org/matter/dynamic-profile/view/1896334","19-1896334")</f>
        <v>0</v>
      </c>
      <c r="B24" t="s">
        <v>16</v>
      </c>
      <c r="C24" t="s">
        <v>19</v>
      </c>
      <c r="D24" t="s">
        <v>52</v>
      </c>
      <c r="E24" t="s">
        <v>53</v>
      </c>
      <c r="F24" t="s">
        <v>53</v>
      </c>
      <c r="G24" t="s">
        <v>53</v>
      </c>
      <c r="H24" t="s">
        <v>53</v>
      </c>
      <c r="I24" t="s">
        <v>53</v>
      </c>
      <c r="J24" t="s">
        <v>70</v>
      </c>
      <c r="M24" t="s">
        <v>260</v>
      </c>
      <c r="N24" t="s">
        <v>275</v>
      </c>
    </row>
    <row r="25" spans="1:15">
      <c r="A25" s="1">
        <f>HYPERLINK("https://lsnyc.legalserver.org/matter/dynamic-profile/view/1896410","19-1896410")</f>
        <v>0</v>
      </c>
      <c r="B25" t="s">
        <v>16</v>
      </c>
      <c r="C25" t="s">
        <v>19</v>
      </c>
      <c r="D25" t="s">
        <v>52</v>
      </c>
      <c r="E25" t="s">
        <v>53</v>
      </c>
      <c r="F25" t="s">
        <v>53</v>
      </c>
      <c r="G25" t="s">
        <v>53</v>
      </c>
      <c r="H25" t="s">
        <v>53</v>
      </c>
      <c r="I25" t="s">
        <v>53</v>
      </c>
      <c r="J25" t="s">
        <v>70</v>
      </c>
      <c r="M25" t="s">
        <v>261</v>
      </c>
      <c r="N25" t="s">
        <v>275</v>
      </c>
    </row>
    <row r="26" spans="1:15">
      <c r="A26" s="1">
        <f>HYPERLINK("https://lsnyc.legalserver.org/matter/dynamic-profile/view/1896423","19-1896423")</f>
        <v>0</v>
      </c>
      <c r="B26" t="s">
        <v>16</v>
      </c>
      <c r="C26" t="s">
        <v>19</v>
      </c>
      <c r="D26" t="s">
        <v>52</v>
      </c>
      <c r="E26" t="s">
        <v>53</v>
      </c>
      <c r="F26" t="s">
        <v>53</v>
      </c>
      <c r="G26" t="s">
        <v>53</v>
      </c>
      <c r="H26" t="s">
        <v>53</v>
      </c>
      <c r="I26" t="s">
        <v>53</v>
      </c>
      <c r="J26" t="s">
        <v>70</v>
      </c>
      <c r="M26" t="s">
        <v>262</v>
      </c>
      <c r="N26" t="s">
        <v>275</v>
      </c>
    </row>
    <row r="27" spans="1:15">
      <c r="A27" s="1">
        <f>HYPERLINK("https://lsnyc.legalserver.org/matter/dynamic-profile/view/1896385","19-1896385")</f>
        <v>0</v>
      </c>
      <c r="B27" t="s">
        <v>16</v>
      </c>
      <c r="C27" t="s">
        <v>19</v>
      </c>
      <c r="D27" t="s">
        <v>52</v>
      </c>
      <c r="E27" t="s">
        <v>53</v>
      </c>
      <c r="F27" t="s">
        <v>53</v>
      </c>
      <c r="G27" t="s">
        <v>53</v>
      </c>
      <c r="H27" t="s">
        <v>53</v>
      </c>
      <c r="I27" t="s">
        <v>53</v>
      </c>
      <c r="J27" t="s">
        <v>70</v>
      </c>
      <c r="M27" t="s">
        <v>260</v>
      </c>
      <c r="N27" t="s">
        <v>275</v>
      </c>
    </row>
    <row r="28" spans="1:15">
      <c r="A28" s="1">
        <f>HYPERLINK("https://lsnyc.legalserver.org/matter/dynamic-profile/view/1896419","19-1896419")</f>
        <v>0</v>
      </c>
      <c r="B28" t="s">
        <v>16</v>
      </c>
      <c r="C28" t="s">
        <v>20</v>
      </c>
      <c r="D28" t="s">
        <v>52</v>
      </c>
      <c r="E28" t="s">
        <v>53</v>
      </c>
      <c r="F28" t="s">
        <v>53</v>
      </c>
      <c r="G28" t="s">
        <v>53</v>
      </c>
      <c r="H28" t="s">
        <v>53</v>
      </c>
      <c r="I28" t="s">
        <v>53</v>
      </c>
      <c r="J28" t="s">
        <v>69</v>
      </c>
      <c r="M28" t="s">
        <v>262</v>
      </c>
      <c r="N28" t="s">
        <v>275</v>
      </c>
    </row>
    <row r="29" spans="1:15">
      <c r="A29" s="1">
        <f>HYPERLINK("https://lsnyc.legalserver.org/matter/dynamic-profile/view/1890785","19-1890785")</f>
        <v>0</v>
      </c>
      <c r="B29" t="s">
        <v>16</v>
      </c>
      <c r="C29" t="s">
        <v>18</v>
      </c>
      <c r="D29" t="s">
        <v>52</v>
      </c>
      <c r="E29" t="s">
        <v>53</v>
      </c>
      <c r="F29" t="s">
        <v>53</v>
      </c>
      <c r="G29" t="s">
        <v>53</v>
      </c>
      <c r="H29" t="s">
        <v>53</v>
      </c>
      <c r="I29" t="s">
        <v>53</v>
      </c>
      <c r="J29" t="s">
        <v>54</v>
      </c>
      <c r="M29" t="s">
        <v>260</v>
      </c>
      <c r="N29" t="s">
        <v>274</v>
      </c>
      <c r="O29" t="s">
        <v>277</v>
      </c>
    </row>
    <row r="30" spans="1:15">
      <c r="A30" s="1">
        <f>HYPERLINK("https://lsnyc.legalserver.org/matter/dynamic-profile/view/1871247","18-1871247")</f>
        <v>0</v>
      </c>
      <c r="B30" t="s">
        <v>16</v>
      </c>
      <c r="C30" t="s">
        <v>18</v>
      </c>
      <c r="D30" t="s">
        <v>52</v>
      </c>
      <c r="E30" t="s">
        <v>53</v>
      </c>
      <c r="F30" t="s">
        <v>53</v>
      </c>
      <c r="G30" t="s">
        <v>53</v>
      </c>
      <c r="H30" t="s">
        <v>53</v>
      </c>
      <c r="I30" t="s">
        <v>53</v>
      </c>
      <c r="J30" t="s">
        <v>63</v>
      </c>
      <c r="L30" t="s">
        <v>125</v>
      </c>
      <c r="M30" t="s">
        <v>260</v>
      </c>
      <c r="N30" t="s">
        <v>274</v>
      </c>
      <c r="O30" t="s">
        <v>278</v>
      </c>
    </row>
    <row r="31" spans="1:15">
      <c r="A31" s="1">
        <f>HYPERLINK("https://lsnyc.legalserver.org/matter/dynamic-profile/view/1843593","17-1843593")</f>
        <v>0</v>
      </c>
      <c r="B31" t="s">
        <v>16</v>
      </c>
      <c r="C31" t="s">
        <v>18</v>
      </c>
      <c r="D31" t="s">
        <v>52</v>
      </c>
      <c r="E31" t="s">
        <v>53</v>
      </c>
      <c r="F31" t="s">
        <v>53</v>
      </c>
      <c r="G31" t="s">
        <v>53</v>
      </c>
      <c r="H31" t="s">
        <v>53</v>
      </c>
      <c r="I31" t="s">
        <v>53</v>
      </c>
      <c r="J31" t="s">
        <v>71</v>
      </c>
      <c r="M31" t="s">
        <v>261</v>
      </c>
      <c r="N31" t="s">
        <v>275</v>
      </c>
      <c r="O31" t="s">
        <v>277</v>
      </c>
    </row>
    <row r="32" spans="1:15">
      <c r="A32" s="1">
        <f>HYPERLINK("https://lsnyc.legalserver.org/matter/dynamic-profile/view/1871237","18-1871237")</f>
        <v>0</v>
      </c>
      <c r="B32" t="s">
        <v>16</v>
      </c>
      <c r="C32" t="s">
        <v>18</v>
      </c>
      <c r="D32" t="s">
        <v>52</v>
      </c>
      <c r="E32" t="s">
        <v>53</v>
      </c>
      <c r="F32" t="s">
        <v>53</v>
      </c>
      <c r="G32" t="s">
        <v>53</v>
      </c>
      <c r="H32" t="s">
        <v>53</v>
      </c>
      <c r="I32" t="s">
        <v>53</v>
      </c>
      <c r="J32" t="s">
        <v>63</v>
      </c>
      <c r="L32" t="s">
        <v>125</v>
      </c>
      <c r="M32" t="s">
        <v>260</v>
      </c>
      <c r="N32" t="s">
        <v>274</v>
      </c>
      <c r="O32" t="s">
        <v>278</v>
      </c>
    </row>
    <row r="33" spans="1:15">
      <c r="A33" s="1">
        <f>HYPERLINK("https://lsnyc.legalserver.org/matter/dynamic-profile/view/1890724","19-1890724")</f>
        <v>0</v>
      </c>
      <c r="B33" t="s">
        <v>16</v>
      </c>
      <c r="C33" t="s">
        <v>21</v>
      </c>
      <c r="D33" t="s">
        <v>52</v>
      </c>
      <c r="E33" t="s">
        <v>53</v>
      </c>
      <c r="F33" t="s">
        <v>53</v>
      </c>
      <c r="G33" t="s">
        <v>53</v>
      </c>
      <c r="H33" t="s">
        <v>53</v>
      </c>
      <c r="I33" t="s">
        <v>53</v>
      </c>
      <c r="J33" t="s">
        <v>54</v>
      </c>
      <c r="M33" t="s">
        <v>260</v>
      </c>
      <c r="N33" t="s">
        <v>274</v>
      </c>
      <c r="O33" t="s">
        <v>277</v>
      </c>
    </row>
    <row r="34" spans="1:15">
      <c r="A34" s="1">
        <f>HYPERLINK("https://lsnyc.legalserver.org/matter/dynamic-profile/view/1885047","18-1885047")</f>
        <v>0</v>
      </c>
      <c r="B34" t="s">
        <v>16</v>
      </c>
      <c r="C34" t="s">
        <v>21</v>
      </c>
      <c r="D34" t="s">
        <v>52</v>
      </c>
      <c r="E34" t="s">
        <v>53</v>
      </c>
      <c r="F34" t="s">
        <v>53</v>
      </c>
      <c r="G34" t="s">
        <v>53</v>
      </c>
      <c r="H34" t="s">
        <v>53</v>
      </c>
      <c r="I34" t="s">
        <v>53</v>
      </c>
      <c r="J34" t="s">
        <v>72</v>
      </c>
      <c r="M34" t="s">
        <v>260</v>
      </c>
      <c r="N34" t="s">
        <v>274</v>
      </c>
      <c r="O34" t="s">
        <v>277</v>
      </c>
    </row>
    <row r="35" spans="1:15">
      <c r="A35" s="1">
        <f>HYPERLINK("https://lsnyc.legalserver.org/matter/dynamic-profile/view/1889430","19-1889430")</f>
        <v>0</v>
      </c>
      <c r="B35" t="s">
        <v>16</v>
      </c>
      <c r="C35" t="s">
        <v>21</v>
      </c>
      <c r="D35" t="s">
        <v>52</v>
      </c>
      <c r="E35" t="s">
        <v>53</v>
      </c>
      <c r="F35" t="s">
        <v>53</v>
      </c>
      <c r="G35" t="s">
        <v>53</v>
      </c>
      <c r="H35" t="s">
        <v>53</v>
      </c>
      <c r="I35" t="s">
        <v>53</v>
      </c>
      <c r="J35" t="s">
        <v>64</v>
      </c>
      <c r="M35" t="s">
        <v>260</v>
      </c>
      <c r="N35" t="s">
        <v>274</v>
      </c>
      <c r="O35" t="s">
        <v>277</v>
      </c>
    </row>
    <row r="36" spans="1:15">
      <c r="A36" s="1">
        <f>HYPERLINK("https://lsnyc.legalserver.org/matter/dynamic-profile/view/1891376","19-1891376")</f>
        <v>0</v>
      </c>
      <c r="B36" t="s">
        <v>16</v>
      </c>
      <c r="C36" t="s">
        <v>21</v>
      </c>
      <c r="D36" t="s">
        <v>52</v>
      </c>
      <c r="E36" t="s">
        <v>53</v>
      </c>
      <c r="F36" t="s">
        <v>53</v>
      </c>
      <c r="G36" t="s">
        <v>53</v>
      </c>
      <c r="H36" t="s">
        <v>53</v>
      </c>
      <c r="I36" t="s">
        <v>53</v>
      </c>
      <c r="J36" t="s">
        <v>68</v>
      </c>
      <c r="M36" t="s">
        <v>260</v>
      </c>
      <c r="N36" t="s">
        <v>274</v>
      </c>
      <c r="O36" t="s">
        <v>277</v>
      </c>
    </row>
    <row r="37" spans="1:15">
      <c r="A37" s="1">
        <f>HYPERLINK("https://lsnyc.legalserver.org/matter/dynamic-profile/view/1847105","17-1847105")</f>
        <v>0</v>
      </c>
      <c r="B37" t="s">
        <v>16</v>
      </c>
      <c r="C37" t="s">
        <v>21</v>
      </c>
      <c r="D37" t="s">
        <v>52</v>
      </c>
      <c r="E37" t="s">
        <v>53</v>
      </c>
      <c r="F37" t="s">
        <v>53</v>
      </c>
      <c r="G37" t="s">
        <v>53</v>
      </c>
      <c r="H37" t="s">
        <v>53</v>
      </c>
      <c r="I37" t="s">
        <v>53</v>
      </c>
      <c r="J37" t="s">
        <v>73</v>
      </c>
      <c r="M37" t="s">
        <v>264</v>
      </c>
      <c r="N37" t="s">
        <v>275</v>
      </c>
      <c r="O37" t="s">
        <v>277</v>
      </c>
    </row>
    <row r="38" spans="1:15">
      <c r="A38" s="1">
        <f>HYPERLINK("https://lsnyc.legalserver.org/matter/dynamic-profile/view/1847104","17-1847104")</f>
        <v>0</v>
      </c>
      <c r="B38" t="s">
        <v>16</v>
      </c>
      <c r="C38" t="s">
        <v>21</v>
      </c>
      <c r="D38" t="s">
        <v>52</v>
      </c>
      <c r="E38" t="s">
        <v>53</v>
      </c>
      <c r="F38" t="s">
        <v>53</v>
      </c>
      <c r="G38" t="s">
        <v>53</v>
      </c>
      <c r="H38" t="s">
        <v>53</v>
      </c>
      <c r="I38" t="s">
        <v>53</v>
      </c>
      <c r="J38" t="s">
        <v>73</v>
      </c>
      <c r="M38" t="s">
        <v>264</v>
      </c>
      <c r="N38" t="s">
        <v>275</v>
      </c>
      <c r="O38" t="s">
        <v>277</v>
      </c>
    </row>
    <row r="39" spans="1:15">
      <c r="A39" s="1">
        <f>HYPERLINK("https://lsnyc.legalserver.org/matter/dynamic-profile/view/1879195","18-1879195")</f>
        <v>0</v>
      </c>
      <c r="B39" t="s">
        <v>16</v>
      </c>
      <c r="C39" t="s">
        <v>21</v>
      </c>
      <c r="D39" t="s">
        <v>52</v>
      </c>
      <c r="E39" t="s">
        <v>53</v>
      </c>
      <c r="F39" t="s">
        <v>53</v>
      </c>
      <c r="G39" t="s">
        <v>53</v>
      </c>
      <c r="H39" t="s">
        <v>53</v>
      </c>
      <c r="I39" t="s">
        <v>53</v>
      </c>
      <c r="J39" t="s">
        <v>74</v>
      </c>
      <c r="M39" t="s">
        <v>260</v>
      </c>
      <c r="N39" t="s">
        <v>274</v>
      </c>
      <c r="O39" t="s">
        <v>277</v>
      </c>
    </row>
    <row r="40" spans="1:15">
      <c r="A40" s="1">
        <f>HYPERLINK("https://lsnyc.legalserver.org/matter/dynamic-profile/view/1847095","17-1847095")</f>
        <v>0</v>
      </c>
      <c r="B40" t="s">
        <v>16</v>
      </c>
      <c r="C40" t="s">
        <v>21</v>
      </c>
      <c r="D40" t="s">
        <v>52</v>
      </c>
      <c r="E40" t="s">
        <v>53</v>
      </c>
      <c r="F40" t="s">
        <v>53</v>
      </c>
      <c r="G40" t="s">
        <v>53</v>
      </c>
      <c r="H40" t="s">
        <v>53</v>
      </c>
      <c r="I40" t="s">
        <v>53</v>
      </c>
      <c r="J40" t="s">
        <v>73</v>
      </c>
      <c r="M40" t="s">
        <v>264</v>
      </c>
      <c r="N40" t="s">
        <v>275</v>
      </c>
      <c r="O40" t="s">
        <v>277</v>
      </c>
    </row>
    <row r="41" spans="1:15">
      <c r="A41" s="1">
        <f>HYPERLINK("https://lsnyc.legalserver.org/matter/dynamic-profile/view/1885040","18-1885040")</f>
        <v>0</v>
      </c>
      <c r="B41" t="s">
        <v>16</v>
      </c>
      <c r="C41" t="s">
        <v>21</v>
      </c>
      <c r="D41" t="s">
        <v>52</v>
      </c>
      <c r="E41" t="s">
        <v>53</v>
      </c>
      <c r="F41" t="s">
        <v>53</v>
      </c>
      <c r="G41" t="s">
        <v>53</v>
      </c>
      <c r="H41" t="s">
        <v>53</v>
      </c>
      <c r="I41" t="s">
        <v>53</v>
      </c>
      <c r="J41" t="s">
        <v>72</v>
      </c>
      <c r="M41" t="s">
        <v>260</v>
      </c>
      <c r="N41" t="s">
        <v>274</v>
      </c>
      <c r="O41" t="s">
        <v>277</v>
      </c>
    </row>
    <row r="42" spans="1:15">
      <c r="A42" s="1">
        <f>HYPERLINK("https://lsnyc.legalserver.org/matter/dynamic-profile/view/1847092","17-1847092")</f>
        <v>0</v>
      </c>
      <c r="B42" t="s">
        <v>16</v>
      </c>
      <c r="C42" t="s">
        <v>21</v>
      </c>
      <c r="D42" t="s">
        <v>52</v>
      </c>
      <c r="E42" t="s">
        <v>53</v>
      </c>
      <c r="F42" t="s">
        <v>53</v>
      </c>
      <c r="G42" t="s">
        <v>53</v>
      </c>
      <c r="H42" t="s">
        <v>53</v>
      </c>
      <c r="I42" t="s">
        <v>53</v>
      </c>
      <c r="J42" t="s">
        <v>73</v>
      </c>
      <c r="M42" t="s">
        <v>264</v>
      </c>
      <c r="N42" t="s">
        <v>275</v>
      </c>
      <c r="O42" t="s">
        <v>277</v>
      </c>
    </row>
    <row r="43" spans="1:15">
      <c r="A43" s="1">
        <f>HYPERLINK("https://lsnyc.legalserver.org/matter/dynamic-profile/view/1891573","19-1891573")</f>
        <v>0</v>
      </c>
      <c r="B43" t="s">
        <v>16</v>
      </c>
      <c r="C43" t="s">
        <v>21</v>
      </c>
      <c r="D43" t="s">
        <v>52</v>
      </c>
      <c r="E43" t="s">
        <v>53</v>
      </c>
      <c r="F43" t="s">
        <v>53</v>
      </c>
      <c r="G43" t="s">
        <v>53</v>
      </c>
      <c r="H43" t="s">
        <v>53</v>
      </c>
      <c r="I43" t="s">
        <v>53</v>
      </c>
      <c r="J43" t="s">
        <v>75</v>
      </c>
      <c r="M43" t="s">
        <v>260</v>
      </c>
      <c r="N43" t="s">
        <v>274</v>
      </c>
      <c r="O43" t="s">
        <v>278</v>
      </c>
    </row>
    <row r="44" spans="1:15">
      <c r="A44" s="1">
        <f>HYPERLINK("https://lsnyc.legalserver.org/matter/dynamic-profile/view/1847081","17-1847081")</f>
        <v>0</v>
      </c>
      <c r="B44" t="s">
        <v>16</v>
      </c>
      <c r="C44" t="s">
        <v>21</v>
      </c>
      <c r="D44" t="s">
        <v>52</v>
      </c>
      <c r="E44" t="s">
        <v>53</v>
      </c>
      <c r="F44" t="s">
        <v>53</v>
      </c>
      <c r="G44" t="s">
        <v>53</v>
      </c>
      <c r="H44" t="s">
        <v>53</v>
      </c>
      <c r="I44" t="s">
        <v>53</v>
      </c>
      <c r="J44" t="s">
        <v>73</v>
      </c>
      <c r="M44" t="s">
        <v>264</v>
      </c>
      <c r="N44" t="s">
        <v>275</v>
      </c>
      <c r="O44" t="s">
        <v>277</v>
      </c>
    </row>
    <row r="45" spans="1:15">
      <c r="A45" s="1">
        <f>HYPERLINK("https://lsnyc.legalserver.org/matter/dynamic-profile/view/1883786","18-1883786")</f>
        <v>0</v>
      </c>
      <c r="B45" t="s">
        <v>16</v>
      </c>
      <c r="C45" t="s">
        <v>21</v>
      </c>
      <c r="D45" t="s">
        <v>52</v>
      </c>
      <c r="E45" t="s">
        <v>53</v>
      </c>
      <c r="F45" t="s">
        <v>53</v>
      </c>
      <c r="G45" t="s">
        <v>53</v>
      </c>
      <c r="H45" t="s">
        <v>53</v>
      </c>
      <c r="I45" t="s">
        <v>53</v>
      </c>
      <c r="J45" t="s">
        <v>76</v>
      </c>
      <c r="M45" t="s">
        <v>261</v>
      </c>
      <c r="N45" t="s">
        <v>274</v>
      </c>
      <c r="O45" t="s">
        <v>279</v>
      </c>
    </row>
    <row r="46" spans="1:15">
      <c r="A46" s="1">
        <f>HYPERLINK("https://lsnyc.legalserver.org/matter/dynamic-profile/view/1889410","19-1889410")</f>
        <v>0</v>
      </c>
      <c r="B46" t="s">
        <v>16</v>
      </c>
      <c r="C46" t="s">
        <v>21</v>
      </c>
      <c r="D46" t="s">
        <v>52</v>
      </c>
      <c r="E46" t="s">
        <v>53</v>
      </c>
      <c r="F46" t="s">
        <v>53</v>
      </c>
      <c r="G46" t="s">
        <v>53</v>
      </c>
      <c r="H46" t="s">
        <v>53</v>
      </c>
      <c r="I46" t="s">
        <v>53</v>
      </c>
      <c r="J46" t="s">
        <v>64</v>
      </c>
      <c r="M46" t="s">
        <v>260</v>
      </c>
      <c r="N46" t="s">
        <v>274</v>
      </c>
      <c r="O46" t="s">
        <v>277</v>
      </c>
    </row>
    <row r="47" spans="1:15">
      <c r="A47" s="1">
        <f>HYPERLINK("https://lsnyc.legalserver.org/matter/dynamic-profile/view/1884911","18-1884911")</f>
        <v>0</v>
      </c>
      <c r="B47" t="s">
        <v>16</v>
      </c>
      <c r="C47" t="s">
        <v>21</v>
      </c>
      <c r="D47" t="s">
        <v>52</v>
      </c>
      <c r="E47" t="s">
        <v>53</v>
      </c>
      <c r="F47" t="s">
        <v>53</v>
      </c>
      <c r="G47" t="s">
        <v>53</v>
      </c>
      <c r="H47" t="s">
        <v>53</v>
      </c>
      <c r="I47" t="s">
        <v>53</v>
      </c>
      <c r="J47" t="s">
        <v>77</v>
      </c>
      <c r="M47" t="s">
        <v>260</v>
      </c>
      <c r="N47" t="s">
        <v>275</v>
      </c>
      <c r="O47" t="s">
        <v>277</v>
      </c>
    </row>
    <row r="48" spans="1:15">
      <c r="A48" s="1">
        <f>HYPERLINK("https://lsnyc.legalserver.org/matter/dynamic-profile/view/1894443","19-1894443")</f>
        <v>0</v>
      </c>
      <c r="B48" t="s">
        <v>16</v>
      </c>
      <c r="C48" t="s">
        <v>18</v>
      </c>
      <c r="D48" t="s">
        <v>52</v>
      </c>
      <c r="E48" t="s">
        <v>53</v>
      </c>
      <c r="F48" t="s">
        <v>53</v>
      </c>
      <c r="G48" t="s">
        <v>53</v>
      </c>
      <c r="H48" t="s">
        <v>53</v>
      </c>
      <c r="I48" t="s">
        <v>53</v>
      </c>
      <c r="J48" t="s">
        <v>78</v>
      </c>
      <c r="M48" t="s">
        <v>261</v>
      </c>
      <c r="N48" t="s">
        <v>274</v>
      </c>
      <c r="O48" t="s">
        <v>278</v>
      </c>
    </row>
    <row r="49" spans="1:15">
      <c r="A49" s="1">
        <f>HYPERLINK("https://lsnyc.legalserver.org/matter/dynamic-profile/view/1885517","18-1885517")</f>
        <v>0</v>
      </c>
      <c r="B49" t="s">
        <v>16</v>
      </c>
      <c r="C49" t="s">
        <v>18</v>
      </c>
      <c r="D49" t="s">
        <v>52</v>
      </c>
      <c r="E49" t="s">
        <v>53</v>
      </c>
      <c r="F49" t="s">
        <v>53</v>
      </c>
      <c r="G49" t="s">
        <v>53</v>
      </c>
      <c r="H49" t="s">
        <v>53</v>
      </c>
      <c r="I49" t="s">
        <v>53</v>
      </c>
      <c r="J49" t="s">
        <v>79</v>
      </c>
      <c r="M49" t="s">
        <v>260</v>
      </c>
      <c r="N49" t="s">
        <v>274</v>
      </c>
      <c r="O49" t="s">
        <v>277</v>
      </c>
    </row>
    <row r="50" spans="1:15">
      <c r="A50" s="1">
        <f>HYPERLINK("https://lsnyc.legalserver.org/matter/dynamic-profile/view/1890770","19-1890770")</f>
        <v>0</v>
      </c>
      <c r="B50" t="s">
        <v>16</v>
      </c>
      <c r="C50" t="s">
        <v>18</v>
      </c>
      <c r="D50" t="s">
        <v>52</v>
      </c>
      <c r="E50" t="s">
        <v>53</v>
      </c>
      <c r="F50" t="s">
        <v>53</v>
      </c>
      <c r="G50" t="s">
        <v>53</v>
      </c>
      <c r="H50" t="s">
        <v>53</v>
      </c>
      <c r="I50" t="s">
        <v>53</v>
      </c>
      <c r="J50" t="s">
        <v>54</v>
      </c>
      <c r="M50" t="s">
        <v>260</v>
      </c>
      <c r="N50" t="s">
        <v>274</v>
      </c>
      <c r="O50" t="s">
        <v>277</v>
      </c>
    </row>
    <row r="51" spans="1:15">
      <c r="A51" s="1">
        <f>HYPERLINK("https://lsnyc.legalserver.org/matter/dynamic-profile/view/1859910","18-1859910")</f>
        <v>0</v>
      </c>
      <c r="B51" t="s">
        <v>16</v>
      </c>
      <c r="C51" t="s">
        <v>18</v>
      </c>
      <c r="D51" t="s">
        <v>52</v>
      </c>
      <c r="E51" t="s">
        <v>53</v>
      </c>
      <c r="F51" t="s">
        <v>53</v>
      </c>
      <c r="G51" t="s">
        <v>53</v>
      </c>
      <c r="H51" t="s">
        <v>53</v>
      </c>
      <c r="I51" t="s">
        <v>53</v>
      </c>
      <c r="J51" t="s">
        <v>60</v>
      </c>
      <c r="L51" t="s">
        <v>173</v>
      </c>
      <c r="N51" t="s">
        <v>275</v>
      </c>
      <c r="O51" t="s">
        <v>279</v>
      </c>
    </row>
    <row r="52" spans="1:15">
      <c r="A52" s="1">
        <f>HYPERLINK("https://lsnyc.legalserver.org/matter/dynamic-profile/view/1844931","17-1844931")</f>
        <v>0</v>
      </c>
      <c r="B52" t="s">
        <v>16</v>
      </c>
      <c r="C52" t="s">
        <v>18</v>
      </c>
      <c r="D52" t="s">
        <v>52</v>
      </c>
      <c r="E52" t="s">
        <v>53</v>
      </c>
      <c r="F52" t="s">
        <v>53</v>
      </c>
      <c r="G52" t="s">
        <v>53</v>
      </c>
      <c r="H52" t="s">
        <v>53</v>
      </c>
      <c r="I52" t="s">
        <v>53</v>
      </c>
      <c r="J52" t="s">
        <v>80</v>
      </c>
      <c r="M52" t="s">
        <v>261</v>
      </c>
      <c r="N52" t="s">
        <v>275</v>
      </c>
      <c r="O52" t="s">
        <v>277</v>
      </c>
    </row>
    <row r="53" spans="1:15">
      <c r="A53" s="1">
        <f>HYPERLINK("https://lsnyc.legalserver.org/matter/dynamic-profile/view/1883703","18-1883703")</f>
        <v>0</v>
      </c>
      <c r="B53" t="s">
        <v>16</v>
      </c>
      <c r="C53" t="s">
        <v>18</v>
      </c>
      <c r="D53" t="s">
        <v>52</v>
      </c>
      <c r="E53" t="s">
        <v>53</v>
      </c>
      <c r="F53" t="s">
        <v>53</v>
      </c>
      <c r="G53" t="s">
        <v>53</v>
      </c>
      <c r="H53" t="s">
        <v>53</v>
      </c>
      <c r="I53" t="s">
        <v>53</v>
      </c>
      <c r="J53" t="s">
        <v>65</v>
      </c>
      <c r="L53" t="s">
        <v>207</v>
      </c>
      <c r="M53" t="s">
        <v>260</v>
      </c>
      <c r="N53" t="s">
        <v>276</v>
      </c>
      <c r="O53" t="s">
        <v>279</v>
      </c>
    </row>
    <row r="54" spans="1:15">
      <c r="A54" s="1">
        <f>HYPERLINK("https://lsnyc.legalserver.org/matter/dynamic-profile/view/1868534","18-1868534")</f>
        <v>0</v>
      </c>
      <c r="B54" t="s">
        <v>16</v>
      </c>
      <c r="C54" t="s">
        <v>18</v>
      </c>
      <c r="D54" t="s">
        <v>52</v>
      </c>
      <c r="E54" t="s">
        <v>53</v>
      </c>
      <c r="F54" t="s">
        <v>53</v>
      </c>
      <c r="G54" t="s">
        <v>53</v>
      </c>
      <c r="H54" t="s">
        <v>53</v>
      </c>
      <c r="I54" t="s">
        <v>53</v>
      </c>
      <c r="J54" t="s">
        <v>81</v>
      </c>
      <c r="M54" t="s">
        <v>260</v>
      </c>
      <c r="N54" t="s">
        <v>276</v>
      </c>
      <c r="O54" t="s">
        <v>278</v>
      </c>
    </row>
    <row r="55" spans="1:15">
      <c r="A55" s="1">
        <f>HYPERLINK("https://lsnyc.legalserver.org/matter/dynamic-profile/view/1859914","18-1859914")</f>
        <v>0</v>
      </c>
      <c r="B55" t="s">
        <v>16</v>
      </c>
      <c r="C55" t="s">
        <v>18</v>
      </c>
      <c r="D55" t="s">
        <v>52</v>
      </c>
      <c r="E55" t="s">
        <v>53</v>
      </c>
      <c r="F55" t="s">
        <v>53</v>
      </c>
      <c r="G55" t="s">
        <v>53</v>
      </c>
      <c r="H55" t="s">
        <v>53</v>
      </c>
      <c r="I55" t="s">
        <v>53</v>
      </c>
      <c r="J55" t="s">
        <v>60</v>
      </c>
      <c r="L55" t="s">
        <v>120</v>
      </c>
      <c r="N55" t="s">
        <v>275</v>
      </c>
      <c r="O55" t="s">
        <v>278</v>
      </c>
    </row>
    <row r="56" spans="1:15">
      <c r="A56" s="1">
        <f>HYPERLINK("https://lsnyc.legalserver.org/matter/dynamic-profile/view/1868128","18-1868128")</f>
        <v>0</v>
      </c>
      <c r="B56" t="s">
        <v>16</v>
      </c>
      <c r="C56" t="s">
        <v>18</v>
      </c>
      <c r="D56" t="s">
        <v>52</v>
      </c>
      <c r="E56" t="s">
        <v>53</v>
      </c>
      <c r="F56" t="s">
        <v>53</v>
      </c>
      <c r="G56" t="s">
        <v>53</v>
      </c>
      <c r="H56" t="s">
        <v>53</v>
      </c>
      <c r="I56" t="s">
        <v>53</v>
      </c>
      <c r="J56" t="s">
        <v>82</v>
      </c>
      <c r="M56" t="s">
        <v>260</v>
      </c>
      <c r="N56" t="s">
        <v>274</v>
      </c>
      <c r="O56" t="s">
        <v>277</v>
      </c>
    </row>
    <row r="57" spans="1:15">
      <c r="A57" s="1">
        <f>HYPERLINK("https://lsnyc.legalserver.org/matter/dynamic-profile/view/1868773","18-1868773")</f>
        <v>0</v>
      </c>
      <c r="B57" t="s">
        <v>16</v>
      </c>
      <c r="C57" t="s">
        <v>18</v>
      </c>
      <c r="D57" t="s">
        <v>52</v>
      </c>
      <c r="E57" t="s">
        <v>53</v>
      </c>
      <c r="F57" t="s">
        <v>53</v>
      </c>
      <c r="G57" t="s">
        <v>53</v>
      </c>
      <c r="H57" t="s">
        <v>53</v>
      </c>
      <c r="I57" t="s">
        <v>53</v>
      </c>
      <c r="J57" t="s">
        <v>56</v>
      </c>
      <c r="L57" t="s">
        <v>125</v>
      </c>
      <c r="M57" t="s">
        <v>260</v>
      </c>
      <c r="N57" t="s">
        <v>274</v>
      </c>
      <c r="O57" t="s">
        <v>278</v>
      </c>
    </row>
    <row r="58" spans="1:15">
      <c r="A58" s="1">
        <f>HYPERLINK("https://lsnyc.legalserver.org/matter/dynamic-profile/view/1868848","18-1868848")</f>
        <v>0</v>
      </c>
      <c r="B58" t="s">
        <v>16</v>
      </c>
      <c r="C58" t="s">
        <v>18</v>
      </c>
      <c r="D58" t="s">
        <v>52</v>
      </c>
      <c r="E58" t="s">
        <v>53</v>
      </c>
      <c r="F58" t="s">
        <v>53</v>
      </c>
      <c r="G58" t="s">
        <v>53</v>
      </c>
      <c r="H58" t="s">
        <v>53</v>
      </c>
      <c r="I58" t="s">
        <v>53</v>
      </c>
      <c r="J58" t="s">
        <v>83</v>
      </c>
      <c r="L58" t="s">
        <v>125</v>
      </c>
      <c r="M58" t="s">
        <v>260</v>
      </c>
      <c r="N58" t="s">
        <v>274</v>
      </c>
      <c r="O58" t="s">
        <v>279</v>
      </c>
    </row>
    <row r="59" spans="1:15">
      <c r="A59" s="1">
        <f>HYPERLINK("https://lsnyc.legalserver.org/matter/dynamic-profile/view/1859915","18-1859915")</f>
        <v>0</v>
      </c>
      <c r="B59" t="s">
        <v>16</v>
      </c>
      <c r="C59" t="s">
        <v>18</v>
      </c>
      <c r="D59" t="s">
        <v>52</v>
      </c>
      <c r="E59" t="s">
        <v>53</v>
      </c>
      <c r="F59" t="s">
        <v>53</v>
      </c>
      <c r="G59" t="s">
        <v>53</v>
      </c>
      <c r="H59" t="s">
        <v>53</v>
      </c>
      <c r="I59" t="s">
        <v>53</v>
      </c>
      <c r="J59" t="s">
        <v>60</v>
      </c>
      <c r="L59" t="s">
        <v>120</v>
      </c>
      <c r="N59" t="s">
        <v>275</v>
      </c>
      <c r="O59" t="s">
        <v>279</v>
      </c>
    </row>
    <row r="60" spans="1:15">
      <c r="A60" s="1">
        <f>HYPERLINK("https://lsnyc.legalserver.org/matter/dynamic-profile/view/1855901","18-1855901")</f>
        <v>0</v>
      </c>
      <c r="B60" t="s">
        <v>16</v>
      </c>
      <c r="C60" t="s">
        <v>22</v>
      </c>
      <c r="D60" t="s">
        <v>52</v>
      </c>
      <c r="E60" t="s">
        <v>53</v>
      </c>
      <c r="F60" t="s">
        <v>53</v>
      </c>
      <c r="G60" t="s">
        <v>53</v>
      </c>
      <c r="H60" t="s">
        <v>53</v>
      </c>
      <c r="I60" t="s">
        <v>53</v>
      </c>
      <c r="J60" t="s">
        <v>84</v>
      </c>
      <c r="L60" t="s">
        <v>220</v>
      </c>
      <c r="M60" t="s">
        <v>260</v>
      </c>
      <c r="N60" t="s">
        <v>274</v>
      </c>
      <c r="O60" t="s">
        <v>279</v>
      </c>
    </row>
    <row r="61" spans="1:15">
      <c r="A61" s="1">
        <f>HYPERLINK("https://lsnyc.legalserver.org/matter/dynamic-profile/view/1867500","18-1867500")</f>
        <v>0</v>
      </c>
      <c r="B61" t="s">
        <v>16</v>
      </c>
      <c r="C61" t="s">
        <v>22</v>
      </c>
      <c r="D61" t="s">
        <v>52</v>
      </c>
      <c r="E61" t="s">
        <v>53</v>
      </c>
      <c r="F61" t="s">
        <v>53</v>
      </c>
      <c r="G61" t="s">
        <v>53</v>
      </c>
      <c r="H61" t="s">
        <v>53</v>
      </c>
      <c r="I61" t="s">
        <v>53</v>
      </c>
      <c r="J61" t="s">
        <v>85</v>
      </c>
      <c r="L61" t="s">
        <v>239</v>
      </c>
      <c r="M61" t="s">
        <v>260</v>
      </c>
      <c r="N61" t="s">
        <v>274</v>
      </c>
      <c r="O61" t="s">
        <v>277</v>
      </c>
    </row>
    <row r="62" spans="1:15">
      <c r="A62" s="1">
        <f>HYPERLINK("https://lsnyc.legalserver.org/matter/dynamic-profile/view/1873912","18-1873912")</f>
        <v>0</v>
      </c>
      <c r="B62" t="s">
        <v>16</v>
      </c>
      <c r="C62" t="s">
        <v>22</v>
      </c>
      <c r="D62" t="s">
        <v>52</v>
      </c>
      <c r="E62" t="s">
        <v>53</v>
      </c>
      <c r="F62" t="s">
        <v>53</v>
      </c>
      <c r="G62" t="s">
        <v>53</v>
      </c>
      <c r="H62" t="s">
        <v>53</v>
      </c>
      <c r="I62" t="s">
        <v>53</v>
      </c>
      <c r="J62" t="s">
        <v>86</v>
      </c>
      <c r="L62" t="s">
        <v>149</v>
      </c>
      <c r="M62" t="s">
        <v>261</v>
      </c>
      <c r="N62" t="s">
        <v>276</v>
      </c>
      <c r="O62" t="s">
        <v>279</v>
      </c>
    </row>
    <row r="63" spans="1:15">
      <c r="A63" s="1">
        <f>HYPERLINK("https://lsnyc.legalserver.org/matter/dynamic-profile/view/1841225","17-1841225")</f>
        <v>0</v>
      </c>
      <c r="B63" t="s">
        <v>16</v>
      </c>
      <c r="C63" t="s">
        <v>22</v>
      </c>
      <c r="D63" t="s">
        <v>52</v>
      </c>
      <c r="E63" t="s">
        <v>53</v>
      </c>
      <c r="F63" t="s">
        <v>53</v>
      </c>
      <c r="G63" t="s">
        <v>53</v>
      </c>
      <c r="H63" t="s">
        <v>53</v>
      </c>
      <c r="I63" t="s">
        <v>53</v>
      </c>
      <c r="J63" t="s">
        <v>87</v>
      </c>
      <c r="L63" t="s">
        <v>240</v>
      </c>
      <c r="N63" t="s">
        <v>275</v>
      </c>
      <c r="O63" t="s">
        <v>277</v>
      </c>
    </row>
    <row r="64" spans="1:15">
      <c r="A64" s="1">
        <f>HYPERLINK("https://lsnyc.legalserver.org/matter/dynamic-profile/view/1874919","18-1874919")</f>
        <v>0</v>
      </c>
      <c r="B64" t="s">
        <v>16</v>
      </c>
      <c r="C64" t="s">
        <v>23</v>
      </c>
      <c r="D64" t="s">
        <v>52</v>
      </c>
      <c r="E64" t="s">
        <v>53</v>
      </c>
      <c r="F64" t="s">
        <v>53</v>
      </c>
      <c r="G64" t="s">
        <v>53</v>
      </c>
      <c r="H64" t="s">
        <v>53</v>
      </c>
      <c r="I64" t="s">
        <v>53</v>
      </c>
      <c r="J64" t="s">
        <v>88</v>
      </c>
      <c r="L64" t="s">
        <v>241</v>
      </c>
      <c r="M64" t="s">
        <v>260</v>
      </c>
      <c r="N64" t="s">
        <v>274</v>
      </c>
      <c r="O64" t="s">
        <v>278</v>
      </c>
    </row>
    <row r="65" spans="1:16">
      <c r="A65" s="1">
        <f>HYPERLINK("https://lsnyc.legalserver.org/matter/dynamic-profile/view/1861607","18-1861607")</f>
        <v>0</v>
      </c>
      <c r="B65" t="s">
        <v>16</v>
      </c>
      <c r="C65" t="s">
        <v>23</v>
      </c>
      <c r="D65" t="s">
        <v>52</v>
      </c>
      <c r="E65" t="s">
        <v>53</v>
      </c>
      <c r="F65" t="s">
        <v>53</v>
      </c>
      <c r="G65" t="s">
        <v>53</v>
      </c>
      <c r="H65" t="s">
        <v>53</v>
      </c>
      <c r="I65" t="s">
        <v>53</v>
      </c>
      <c r="J65" t="s">
        <v>89</v>
      </c>
      <c r="L65" t="s">
        <v>241</v>
      </c>
      <c r="M65" t="s">
        <v>260</v>
      </c>
      <c r="N65" t="s">
        <v>276</v>
      </c>
      <c r="O65" t="s">
        <v>278</v>
      </c>
    </row>
    <row r="66" spans="1:16">
      <c r="A66" s="1">
        <f>HYPERLINK("https://lsnyc.legalserver.org/matter/dynamic-profile/view/1863163","18-1863163")</f>
        <v>0</v>
      </c>
      <c r="B66" t="s">
        <v>16</v>
      </c>
      <c r="C66" t="s">
        <v>23</v>
      </c>
      <c r="D66" t="s">
        <v>52</v>
      </c>
      <c r="E66" t="s">
        <v>53</v>
      </c>
      <c r="F66" t="s">
        <v>53</v>
      </c>
      <c r="G66" t="s">
        <v>53</v>
      </c>
      <c r="H66" t="s">
        <v>53</v>
      </c>
      <c r="I66" t="s">
        <v>53</v>
      </c>
      <c r="J66" t="s">
        <v>90</v>
      </c>
      <c r="L66" t="s">
        <v>241</v>
      </c>
      <c r="M66" t="s">
        <v>260</v>
      </c>
      <c r="N66" t="s">
        <v>274</v>
      </c>
      <c r="O66" t="s">
        <v>278</v>
      </c>
    </row>
    <row r="67" spans="1:16">
      <c r="A67" s="1">
        <f>HYPERLINK("https://lsnyc.legalserver.org/matter/dynamic-profile/view/1868880","18-1868880")</f>
        <v>0</v>
      </c>
      <c r="B67" t="s">
        <v>16</v>
      </c>
      <c r="C67" t="s">
        <v>23</v>
      </c>
      <c r="D67" t="s">
        <v>52</v>
      </c>
      <c r="E67" t="s">
        <v>53</v>
      </c>
      <c r="F67" t="s">
        <v>53</v>
      </c>
      <c r="G67" t="s">
        <v>53</v>
      </c>
      <c r="H67" t="s">
        <v>53</v>
      </c>
      <c r="I67" t="s">
        <v>53</v>
      </c>
      <c r="J67" t="s">
        <v>56</v>
      </c>
      <c r="L67" t="s">
        <v>241</v>
      </c>
      <c r="M67" t="s">
        <v>261</v>
      </c>
      <c r="N67" t="s">
        <v>274</v>
      </c>
      <c r="O67" t="s">
        <v>278</v>
      </c>
    </row>
    <row r="68" spans="1:16">
      <c r="A68" s="1">
        <f>HYPERLINK("https://lsnyc.legalserver.org/matter/dynamic-profile/view/1864449","18-1864449")</f>
        <v>0</v>
      </c>
      <c r="B68" t="s">
        <v>16</v>
      </c>
      <c r="C68" t="s">
        <v>23</v>
      </c>
      <c r="D68" t="s">
        <v>52</v>
      </c>
      <c r="E68" t="s">
        <v>53</v>
      </c>
      <c r="F68" t="s">
        <v>53</v>
      </c>
      <c r="G68" t="s">
        <v>53</v>
      </c>
      <c r="H68" t="s">
        <v>53</v>
      </c>
      <c r="I68" t="s">
        <v>53</v>
      </c>
      <c r="J68" t="s">
        <v>91</v>
      </c>
      <c r="L68" t="s">
        <v>241</v>
      </c>
      <c r="M68" t="s">
        <v>261</v>
      </c>
      <c r="N68" t="s">
        <v>274</v>
      </c>
      <c r="O68" t="s">
        <v>278</v>
      </c>
    </row>
    <row r="69" spans="1:16">
      <c r="A69" s="1">
        <f>HYPERLINK("https://lsnyc.legalserver.org/matter/dynamic-profile/view/1864361","18-1864361")</f>
        <v>0</v>
      </c>
      <c r="B69" t="s">
        <v>16</v>
      </c>
      <c r="C69" t="s">
        <v>23</v>
      </c>
      <c r="D69" t="s">
        <v>52</v>
      </c>
      <c r="E69" t="s">
        <v>53</v>
      </c>
      <c r="F69" t="s">
        <v>53</v>
      </c>
      <c r="G69" t="s">
        <v>53</v>
      </c>
      <c r="H69" t="s">
        <v>53</v>
      </c>
      <c r="I69" t="s">
        <v>53</v>
      </c>
      <c r="J69" t="s">
        <v>92</v>
      </c>
      <c r="L69" t="s">
        <v>129</v>
      </c>
      <c r="M69" t="s">
        <v>260</v>
      </c>
      <c r="N69" t="s">
        <v>276</v>
      </c>
      <c r="O69" t="s">
        <v>278</v>
      </c>
    </row>
    <row r="70" spans="1:16">
      <c r="A70" s="1">
        <f>HYPERLINK("https://lsnyc.legalserver.org/matter/dynamic-profile/view/1864496","18-1864496")</f>
        <v>0</v>
      </c>
      <c r="B70" t="s">
        <v>16</v>
      </c>
      <c r="C70" t="s">
        <v>23</v>
      </c>
      <c r="D70" t="s">
        <v>52</v>
      </c>
      <c r="E70" t="s">
        <v>53</v>
      </c>
      <c r="F70" t="s">
        <v>53</v>
      </c>
      <c r="G70" t="s">
        <v>53</v>
      </c>
      <c r="H70" t="s">
        <v>53</v>
      </c>
      <c r="I70" t="s">
        <v>53</v>
      </c>
      <c r="J70" t="s">
        <v>91</v>
      </c>
      <c r="L70" t="s">
        <v>241</v>
      </c>
      <c r="M70" t="s">
        <v>265</v>
      </c>
      <c r="N70" t="s">
        <v>274</v>
      </c>
      <c r="O70" t="s">
        <v>278</v>
      </c>
    </row>
    <row r="71" spans="1:16">
      <c r="A71" s="1">
        <f>HYPERLINK("https://lsnyc.legalserver.org/matter/dynamic-profile/view/1863152","18-1863152")</f>
        <v>0</v>
      </c>
      <c r="B71" t="s">
        <v>16</v>
      </c>
      <c r="C71" t="s">
        <v>23</v>
      </c>
      <c r="D71" t="s">
        <v>52</v>
      </c>
      <c r="E71" t="s">
        <v>53</v>
      </c>
      <c r="F71" t="s">
        <v>53</v>
      </c>
      <c r="G71" t="s">
        <v>53</v>
      </c>
      <c r="H71" t="s">
        <v>53</v>
      </c>
      <c r="I71" t="s">
        <v>53</v>
      </c>
      <c r="J71" t="s">
        <v>90</v>
      </c>
      <c r="L71" t="s">
        <v>241</v>
      </c>
      <c r="M71" t="s">
        <v>260</v>
      </c>
      <c r="N71" t="s">
        <v>274</v>
      </c>
      <c r="O71" t="s">
        <v>278</v>
      </c>
    </row>
    <row r="72" spans="1:16">
      <c r="A72" s="1">
        <f>HYPERLINK("https://lsnyc.legalserver.org/matter/dynamic-profile/view/1868516","18-1868516")</f>
        <v>0</v>
      </c>
      <c r="B72" t="s">
        <v>16</v>
      </c>
      <c r="C72" t="s">
        <v>23</v>
      </c>
      <c r="D72" t="s">
        <v>52</v>
      </c>
      <c r="E72" t="s">
        <v>53</v>
      </c>
      <c r="F72" t="s">
        <v>53</v>
      </c>
      <c r="G72" t="s">
        <v>53</v>
      </c>
      <c r="H72" t="s">
        <v>53</v>
      </c>
      <c r="I72" t="s">
        <v>53</v>
      </c>
      <c r="J72" t="s">
        <v>81</v>
      </c>
      <c r="L72" t="s">
        <v>65</v>
      </c>
      <c r="M72" t="s">
        <v>260</v>
      </c>
      <c r="N72" t="s">
        <v>276</v>
      </c>
      <c r="O72" t="s">
        <v>277</v>
      </c>
    </row>
    <row r="73" spans="1:16">
      <c r="A73" s="1">
        <f>HYPERLINK("https://lsnyc.legalserver.org/matter/dynamic-profile/view/1876796","18-1876796")</f>
        <v>0</v>
      </c>
      <c r="B73" t="s">
        <v>16</v>
      </c>
      <c r="C73" t="s">
        <v>23</v>
      </c>
      <c r="D73" t="s">
        <v>52</v>
      </c>
      <c r="E73" t="s">
        <v>53</v>
      </c>
      <c r="F73" t="s">
        <v>53</v>
      </c>
      <c r="G73" t="s">
        <v>53</v>
      </c>
      <c r="H73" t="s">
        <v>53</v>
      </c>
      <c r="I73" t="s">
        <v>53</v>
      </c>
      <c r="J73" t="s">
        <v>93</v>
      </c>
      <c r="L73" t="s">
        <v>242</v>
      </c>
      <c r="M73" t="s">
        <v>260</v>
      </c>
      <c r="N73" t="s">
        <v>275</v>
      </c>
      <c r="O73" t="s">
        <v>279</v>
      </c>
      <c r="P73" t="s">
        <v>284</v>
      </c>
    </row>
    <row r="74" spans="1:16">
      <c r="A74" s="1">
        <f>HYPERLINK("https://lsnyc.legalserver.org/matter/dynamic-profile/view/1885781","18-1885781")</f>
        <v>0</v>
      </c>
      <c r="B74" t="s">
        <v>16</v>
      </c>
      <c r="C74" t="s">
        <v>23</v>
      </c>
      <c r="D74" t="s">
        <v>52</v>
      </c>
      <c r="E74" t="s">
        <v>53</v>
      </c>
      <c r="F74" t="s">
        <v>53</v>
      </c>
      <c r="G74" t="s">
        <v>53</v>
      </c>
      <c r="H74" t="s">
        <v>53</v>
      </c>
      <c r="I74" t="s">
        <v>53</v>
      </c>
      <c r="J74" t="s">
        <v>94</v>
      </c>
      <c r="L74" t="s">
        <v>243</v>
      </c>
      <c r="M74" t="s">
        <v>260</v>
      </c>
      <c r="N74" t="s">
        <v>274</v>
      </c>
      <c r="O74" t="s">
        <v>279</v>
      </c>
    </row>
    <row r="75" spans="1:16">
      <c r="A75" s="1">
        <f>HYPERLINK("https://lsnyc.legalserver.org/matter/dynamic-profile/view/1862383","18-1862383")</f>
        <v>0</v>
      </c>
      <c r="B75" t="s">
        <v>16</v>
      </c>
      <c r="C75" t="s">
        <v>23</v>
      </c>
      <c r="D75" t="s">
        <v>52</v>
      </c>
      <c r="E75" t="s">
        <v>53</v>
      </c>
      <c r="F75" t="s">
        <v>53</v>
      </c>
      <c r="G75" t="s">
        <v>53</v>
      </c>
      <c r="H75" t="s">
        <v>53</v>
      </c>
      <c r="I75" t="s">
        <v>53</v>
      </c>
      <c r="J75" t="s">
        <v>95</v>
      </c>
      <c r="L75" t="s">
        <v>243</v>
      </c>
      <c r="M75" t="s">
        <v>262</v>
      </c>
      <c r="N75" t="s">
        <v>274</v>
      </c>
      <c r="O75" t="s">
        <v>279</v>
      </c>
    </row>
    <row r="76" spans="1:16">
      <c r="A76" s="1">
        <f>HYPERLINK("https://lsnyc.legalserver.org/matter/dynamic-profile/view/1840307","17-1840307")</f>
        <v>0</v>
      </c>
      <c r="B76" t="s">
        <v>16</v>
      </c>
      <c r="C76" t="s">
        <v>23</v>
      </c>
      <c r="D76" t="s">
        <v>52</v>
      </c>
      <c r="E76" t="s">
        <v>53</v>
      </c>
      <c r="F76" t="s">
        <v>53</v>
      </c>
      <c r="G76" t="s">
        <v>53</v>
      </c>
      <c r="H76" t="s">
        <v>53</v>
      </c>
      <c r="I76" t="s">
        <v>53</v>
      </c>
      <c r="J76" t="s">
        <v>96</v>
      </c>
      <c r="L76" t="s">
        <v>244</v>
      </c>
      <c r="N76" t="s">
        <v>274</v>
      </c>
      <c r="O76" t="s">
        <v>277</v>
      </c>
    </row>
    <row r="77" spans="1:16">
      <c r="A77" s="1">
        <f>HYPERLINK("https://lsnyc.legalserver.org/matter/dynamic-profile/view/1841306","17-1841306")</f>
        <v>0</v>
      </c>
      <c r="B77" t="s">
        <v>16</v>
      </c>
      <c r="C77" t="s">
        <v>23</v>
      </c>
      <c r="D77" t="s">
        <v>52</v>
      </c>
      <c r="E77" t="s">
        <v>53</v>
      </c>
      <c r="F77" t="s">
        <v>53</v>
      </c>
      <c r="G77" t="s">
        <v>53</v>
      </c>
      <c r="H77" t="s">
        <v>53</v>
      </c>
      <c r="I77" t="s">
        <v>53</v>
      </c>
      <c r="J77" t="s">
        <v>97</v>
      </c>
      <c r="L77" t="s">
        <v>245</v>
      </c>
      <c r="M77" t="s">
        <v>260</v>
      </c>
      <c r="N77" t="s">
        <v>275</v>
      </c>
      <c r="O77" t="s">
        <v>277</v>
      </c>
    </row>
    <row r="78" spans="1:16">
      <c r="A78" s="1">
        <f>HYPERLINK("https://lsnyc.legalserver.org/matter/dynamic-profile/view/1853518","17-1853518")</f>
        <v>0</v>
      </c>
      <c r="B78" t="s">
        <v>16</v>
      </c>
      <c r="C78" t="s">
        <v>23</v>
      </c>
      <c r="D78" t="s">
        <v>52</v>
      </c>
      <c r="E78" t="s">
        <v>53</v>
      </c>
      <c r="F78" t="s">
        <v>53</v>
      </c>
      <c r="G78" t="s">
        <v>53</v>
      </c>
      <c r="H78" t="s">
        <v>53</v>
      </c>
      <c r="I78" t="s">
        <v>53</v>
      </c>
      <c r="J78" t="s">
        <v>98</v>
      </c>
      <c r="L78" t="s">
        <v>245</v>
      </c>
      <c r="N78" t="s">
        <v>275</v>
      </c>
      <c r="O78" t="s">
        <v>280</v>
      </c>
    </row>
    <row r="79" spans="1:16">
      <c r="A79" s="1">
        <f>HYPERLINK("https://lsnyc.legalserver.org/matter/dynamic-profile/view/1876864","18-1876864")</f>
        <v>0</v>
      </c>
      <c r="B79" t="s">
        <v>16</v>
      </c>
      <c r="C79" t="s">
        <v>23</v>
      </c>
      <c r="D79" t="s">
        <v>52</v>
      </c>
      <c r="E79" t="s">
        <v>53</v>
      </c>
      <c r="F79" t="s">
        <v>53</v>
      </c>
      <c r="G79" t="s">
        <v>53</v>
      </c>
      <c r="H79" t="s">
        <v>53</v>
      </c>
      <c r="I79" t="s">
        <v>53</v>
      </c>
      <c r="J79" t="s">
        <v>93</v>
      </c>
      <c r="L79" t="s">
        <v>245</v>
      </c>
      <c r="M79" t="s">
        <v>260</v>
      </c>
      <c r="N79" t="s">
        <v>275</v>
      </c>
    </row>
    <row r="80" spans="1:16">
      <c r="A80" s="1">
        <f>HYPERLINK("https://lsnyc.legalserver.org/matter/dynamic-profile/view/1836592","17-1836592")</f>
        <v>0</v>
      </c>
      <c r="B80" t="s">
        <v>16</v>
      </c>
      <c r="C80" t="s">
        <v>23</v>
      </c>
      <c r="D80" t="s">
        <v>52</v>
      </c>
      <c r="E80" t="s">
        <v>53</v>
      </c>
      <c r="F80" t="s">
        <v>53</v>
      </c>
      <c r="G80" t="s">
        <v>53</v>
      </c>
      <c r="H80" t="s">
        <v>53</v>
      </c>
      <c r="I80" t="s">
        <v>53</v>
      </c>
      <c r="J80" t="s">
        <v>99</v>
      </c>
      <c r="L80" t="s">
        <v>246</v>
      </c>
      <c r="M80" t="s">
        <v>260</v>
      </c>
      <c r="N80" t="s">
        <v>275</v>
      </c>
      <c r="O80" t="s">
        <v>277</v>
      </c>
    </row>
    <row r="81" spans="1:15">
      <c r="A81" s="1">
        <f>HYPERLINK("https://lsnyc.legalserver.org/matter/dynamic-profile/view/1890906","19-1890906")</f>
        <v>0</v>
      </c>
      <c r="B81" t="s">
        <v>16</v>
      </c>
      <c r="C81" t="s">
        <v>24</v>
      </c>
      <c r="D81" t="s">
        <v>52</v>
      </c>
      <c r="E81" t="s">
        <v>53</v>
      </c>
      <c r="F81" t="s">
        <v>53</v>
      </c>
      <c r="G81" t="s">
        <v>53</v>
      </c>
      <c r="H81" t="s">
        <v>53</v>
      </c>
      <c r="I81" t="s">
        <v>53</v>
      </c>
      <c r="J81" t="s">
        <v>100</v>
      </c>
      <c r="M81" t="s">
        <v>262</v>
      </c>
      <c r="N81" t="s">
        <v>276</v>
      </c>
      <c r="O81" t="s">
        <v>278</v>
      </c>
    </row>
    <row r="82" spans="1:15">
      <c r="A82" s="1">
        <f>HYPERLINK("https://lsnyc.legalserver.org/matter/dynamic-profile/view/1869848","18-1869848")</f>
        <v>0</v>
      </c>
      <c r="B82" t="s">
        <v>16</v>
      </c>
      <c r="C82" t="s">
        <v>25</v>
      </c>
      <c r="D82" t="s">
        <v>52</v>
      </c>
      <c r="E82" t="s">
        <v>53</v>
      </c>
      <c r="F82" t="s">
        <v>53</v>
      </c>
      <c r="G82" t="s">
        <v>53</v>
      </c>
      <c r="H82" t="s">
        <v>53</v>
      </c>
      <c r="I82" t="s">
        <v>53</v>
      </c>
      <c r="J82" t="s">
        <v>101</v>
      </c>
      <c r="M82" t="s">
        <v>260</v>
      </c>
      <c r="N82" t="s">
        <v>274</v>
      </c>
      <c r="O82" t="s">
        <v>277</v>
      </c>
    </row>
    <row r="83" spans="1:15">
      <c r="A83" s="1">
        <f>HYPERLINK("https://lsnyc.legalserver.org/matter/dynamic-profile/view/1895853","19-1895853")</f>
        <v>0</v>
      </c>
      <c r="B83" t="s">
        <v>16</v>
      </c>
      <c r="C83" t="s">
        <v>26</v>
      </c>
      <c r="D83" t="s">
        <v>52</v>
      </c>
      <c r="E83" t="s">
        <v>53</v>
      </c>
      <c r="F83" t="s">
        <v>53</v>
      </c>
      <c r="G83" t="s">
        <v>53</v>
      </c>
      <c r="H83" t="s">
        <v>53</v>
      </c>
      <c r="I83" t="s">
        <v>53</v>
      </c>
      <c r="J83" t="s">
        <v>102</v>
      </c>
      <c r="M83" t="s">
        <v>260</v>
      </c>
      <c r="N83" t="s">
        <v>274</v>
      </c>
      <c r="O83" t="s">
        <v>277</v>
      </c>
    </row>
    <row r="84" spans="1:15">
      <c r="A84" s="1">
        <f>HYPERLINK("https://lsnyc.legalserver.org/matter/dynamic-profile/view/1890113","19-1890113")</f>
        <v>0</v>
      </c>
      <c r="B84" t="s">
        <v>16</v>
      </c>
      <c r="C84" t="s">
        <v>26</v>
      </c>
      <c r="D84" t="s">
        <v>52</v>
      </c>
      <c r="E84" t="s">
        <v>53</v>
      </c>
      <c r="F84" t="s">
        <v>53</v>
      </c>
      <c r="G84" t="s">
        <v>53</v>
      </c>
      <c r="H84" t="s">
        <v>53</v>
      </c>
      <c r="I84" t="s">
        <v>53</v>
      </c>
      <c r="J84" t="s">
        <v>103</v>
      </c>
      <c r="M84" t="s">
        <v>260</v>
      </c>
      <c r="N84" t="s">
        <v>274</v>
      </c>
      <c r="O84" t="s">
        <v>277</v>
      </c>
    </row>
    <row r="85" spans="1:15">
      <c r="A85" s="1">
        <f>HYPERLINK("https://lsnyc.legalserver.org/matter/dynamic-profile/view/1876736","18-1876736")</f>
        <v>0</v>
      </c>
      <c r="B85" t="s">
        <v>16</v>
      </c>
      <c r="C85" t="s">
        <v>26</v>
      </c>
      <c r="D85" t="s">
        <v>52</v>
      </c>
      <c r="E85" t="s">
        <v>53</v>
      </c>
      <c r="F85" t="s">
        <v>53</v>
      </c>
      <c r="G85" t="s">
        <v>53</v>
      </c>
      <c r="H85" t="s">
        <v>53</v>
      </c>
      <c r="I85" t="s">
        <v>53</v>
      </c>
      <c r="J85" t="s">
        <v>93</v>
      </c>
      <c r="M85" t="s">
        <v>260</v>
      </c>
      <c r="N85" t="s">
        <v>274</v>
      </c>
      <c r="O85" t="s">
        <v>277</v>
      </c>
    </row>
    <row r="86" spans="1:15">
      <c r="A86" s="1">
        <f>HYPERLINK("https://lsnyc.legalserver.org/matter/dynamic-profile/view/1895784","19-1895784")</f>
        <v>0</v>
      </c>
      <c r="B86" t="s">
        <v>16</v>
      </c>
      <c r="C86" t="s">
        <v>26</v>
      </c>
      <c r="D86" t="s">
        <v>52</v>
      </c>
      <c r="E86" t="s">
        <v>53</v>
      </c>
      <c r="F86" t="s">
        <v>53</v>
      </c>
      <c r="G86" t="s">
        <v>53</v>
      </c>
      <c r="H86" t="s">
        <v>53</v>
      </c>
      <c r="I86" t="s">
        <v>53</v>
      </c>
      <c r="J86" t="s">
        <v>102</v>
      </c>
      <c r="M86" t="s">
        <v>260</v>
      </c>
      <c r="N86" t="s">
        <v>274</v>
      </c>
      <c r="O86" t="s">
        <v>277</v>
      </c>
    </row>
    <row r="87" spans="1:15">
      <c r="A87" s="1">
        <f>HYPERLINK("https://lsnyc.legalserver.org/matter/dynamic-profile/view/1886778","19-1886778")</f>
        <v>0</v>
      </c>
      <c r="B87" t="s">
        <v>16</v>
      </c>
      <c r="C87" t="s">
        <v>26</v>
      </c>
      <c r="D87" t="s">
        <v>52</v>
      </c>
      <c r="E87" t="s">
        <v>53</v>
      </c>
      <c r="F87" t="s">
        <v>53</v>
      </c>
      <c r="G87" t="s">
        <v>53</v>
      </c>
      <c r="H87" t="s">
        <v>53</v>
      </c>
      <c r="I87" t="s">
        <v>53</v>
      </c>
      <c r="J87" t="s">
        <v>55</v>
      </c>
      <c r="M87" t="s">
        <v>260</v>
      </c>
      <c r="N87" t="s">
        <v>274</v>
      </c>
      <c r="O87" t="s">
        <v>277</v>
      </c>
    </row>
    <row r="88" spans="1:15">
      <c r="A88" s="1">
        <f>HYPERLINK("https://lsnyc.legalserver.org/matter/dynamic-profile/view/1893494","19-1893494")</f>
        <v>0</v>
      </c>
      <c r="B88" t="s">
        <v>16</v>
      </c>
      <c r="C88" t="s">
        <v>26</v>
      </c>
      <c r="D88" t="s">
        <v>52</v>
      </c>
      <c r="E88" t="s">
        <v>53</v>
      </c>
      <c r="F88" t="s">
        <v>53</v>
      </c>
      <c r="G88" t="s">
        <v>53</v>
      </c>
      <c r="H88" t="s">
        <v>53</v>
      </c>
      <c r="I88" t="s">
        <v>53</v>
      </c>
      <c r="J88" t="s">
        <v>104</v>
      </c>
      <c r="M88" t="s">
        <v>260</v>
      </c>
      <c r="N88" t="s">
        <v>274</v>
      </c>
      <c r="O88" t="s">
        <v>278</v>
      </c>
    </row>
    <row r="89" spans="1:15">
      <c r="A89" s="1">
        <f>HYPERLINK("https://lsnyc.legalserver.org/matter/dynamic-profile/view/1872629","18-1872629")</f>
        <v>0</v>
      </c>
      <c r="B89" t="s">
        <v>16</v>
      </c>
      <c r="C89" t="s">
        <v>26</v>
      </c>
      <c r="D89" t="s">
        <v>52</v>
      </c>
      <c r="E89" t="s">
        <v>53</v>
      </c>
      <c r="F89" t="s">
        <v>53</v>
      </c>
      <c r="G89" t="s">
        <v>53</v>
      </c>
      <c r="H89" t="s">
        <v>53</v>
      </c>
      <c r="I89" t="s">
        <v>53</v>
      </c>
      <c r="J89" t="s">
        <v>105</v>
      </c>
      <c r="M89" t="s">
        <v>261</v>
      </c>
      <c r="N89" t="s">
        <v>274</v>
      </c>
      <c r="O89" t="s">
        <v>278</v>
      </c>
    </row>
    <row r="90" spans="1:15">
      <c r="A90" s="1">
        <f>HYPERLINK("https://lsnyc.legalserver.org/matter/dynamic-profile/view/1894345","19-1894345")</f>
        <v>0</v>
      </c>
      <c r="B90" t="s">
        <v>16</v>
      </c>
      <c r="C90" t="s">
        <v>26</v>
      </c>
      <c r="D90" t="s">
        <v>52</v>
      </c>
      <c r="E90" t="s">
        <v>53</v>
      </c>
      <c r="F90" t="s">
        <v>53</v>
      </c>
      <c r="G90" t="s">
        <v>53</v>
      </c>
      <c r="H90" t="s">
        <v>53</v>
      </c>
      <c r="I90" t="s">
        <v>53</v>
      </c>
      <c r="J90" t="s">
        <v>78</v>
      </c>
      <c r="M90" t="s">
        <v>260</v>
      </c>
      <c r="N90" t="s">
        <v>274</v>
      </c>
      <c r="O90" t="s">
        <v>277</v>
      </c>
    </row>
    <row r="91" spans="1:15">
      <c r="A91" s="1">
        <f>HYPERLINK("https://lsnyc.legalserver.org/matter/dynamic-profile/view/1873059","18-1873059")</f>
        <v>0</v>
      </c>
      <c r="B91" t="s">
        <v>16</v>
      </c>
      <c r="C91" t="s">
        <v>23</v>
      </c>
      <c r="D91" t="s">
        <v>52</v>
      </c>
      <c r="E91" t="s">
        <v>53</v>
      </c>
      <c r="F91" t="s">
        <v>53</v>
      </c>
      <c r="G91" t="s">
        <v>53</v>
      </c>
      <c r="H91" t="s">
        <v>53</v>
      </c>
      <c r="I91" t="s">
        <v>53</v>
      </c>
      <c r="J91" t="s">
        <v>106</v>
      </c>
      <c r="L91" t="s">
        <v>241</v>
      </c>
      <c r="M91" t="s">
        <v>261</v>
      </c>
      <c r="N91" t="s">
        <v>274</v>
      </c>
      <c r="O91" t="s">
        <v>278</v>
      </c>
    </row>
    <row r="92" spans="1:15">
      <c r="A92" s="1">
        <f>HYPERLINK("https://lsnyc.legalserver.org/matter/dynamic-profile/view/1890735","19-1890735")</f>
        <v>0</v>
      </c>
      <c r="B92" t="s">
        <v>16</v>
      </c>
      <c r="C92" t="s">
        <v>21</v>
      </c>
      <c r="D92" t="s">
        <v>52</v>
      </c>
      <c r="E92" t="s">
        <v>53</v>
      </c>
      <c r="F92" t="s">
        <v>53</v>
      </c>
      <c r="G92" t="s">
        <v>53</v>
      </c>
      <c r="H92" t="s">
        <v>53</v>
      </c>
      <c r="I92" t="s">
        <v>53</v>
      </c>
      <c r="J92" t="s">
        <v>54</v>
      </c>
      <c r="M92" t="s">
        <v>260</v>
      </c>
      <c r="N92" t="s">
        <v>274</v>
      </c>
      <c r="O92" t="s">
        <v>277</v>
      </c>
    </row>
    <row r="93" spans="1:15">
      <c r="A93" s="1">
        <f>HYPERLINK("https://lsnyc.legalserver.org/matter/dynamic-profile/view/1876339","18-1876339")</f>
        <v>0</v>
      </c>
      <c r="B93" t="s">
        <v>16</v>
      </c>
      <c r="C93" t="s">
        <v>23</v>
      </c>
      <c r="D93" t="s">
        <v>52</v>
      </c>
      <c r="E93" t="s">
        <v>53</v>
      </c>
      <c r="F93" t="s">
        <v>53</v>
      </c>
      <c r="G93" t="s">
        <v>53</v>
      </c>
      <c r="H93" t="s">
        <v>53</v>
      </c>
      <c r="I93" t="s">
        <v>53</v>
      </c>
      <c r="J93" t="s">
        <v>107</v>
      </c>
      <c r="L93" t="s">
        <v>245</v>
      </c>
      <c r="M93" t="s">
        <v>260</v>
      </c>
      <c r="N93" t="s">
        <v>274</v>
      </c>
      <c r="O93" t="s">
        <v>279</v>
      </c>
    </row>
    <row r="94" spans="1:15">
      <c r="A94" s="1">
        <f>HYPERLINK("https://lsnyc.legalserver.org/matter/dynamic-profile/view/1863144","18-1863144")</f>
        <v>0</v>
      </c>
      <c r="B94" t="s">
        <v>16</v>
      </c>
      <c r="C94" t="s">
        <v>23</v>
      </c>
      <c r="D94" t="s">
        <v>52</v>
      </c>
      <c r="E94" t="s">
        <v>53</v>
      </c>
      <c r="F94" t="s">
        <v>53</v>
      </c>
      <c r="G94" t="s">
        <v>53</v>
      </c>
      <c r="H94" t="s">
        <v>53</v>
      </c>
      <c r="I94" t="s">
        <v>53</v>
      </c>
      <c r="J94" t="s">
        <v>90</v>
      </c>
      <c r="L94" t="s">
        <v>245</v>
      </c>
      <c r="N94" t="s">
        <v>274</v>
      </c>
      <c r="O94" t="s">
        <v>278</v>
      </c>
    </row>
    <row r="95" spans="1:15">
      <c r="A95" s="1">
        <f>HYPERLINK("https://lsnyc.legalserver.org/matter/dynamic-profile/view/1863029","18-1863029")</f>
        <v>0</v>
      </c>
      <c r="B95" t="s">
        <v>16</v>
      </c>
      <c r="C95" t="s">
        <v>27</v>
      </c>
      <c r="D95" t="s">
        <v>52</v>
      </c>
      <c r="E95" t="s">
        <v>53</v>
      </c>
      <c r="F95" t="s">
        <v>53</v>
      </c>
      <c r="G95" t="s">
        <v>53</v>
      </c>
      <c r="H95" t="s">
        <v>53</v>
      </c>
      <c r="I95" t="s">
        <v>53</v>
      </c>
      <c r="J95" t="s">
        <v>108</v>
      </c>
      <c r="L95" t="s">
        <v>247</v>
      </c>
      <c r="M95" t="s">
        <v>260</v>
      </c>
      <c r="N95" t="s">
        <v>274</v>
      </c>
      <c r="O95" t="s">
        <v>278</v>
      </c>
    </row>
    <row r="96" spans="1:15">
      <c r="A96" s="1">
        <f>HYPERLINK("https://lsnyc.legalserver.org/matter/dynamic-profile/view/1867137","18-1867137")</f>
        <v>0</v>
      </c>
      <c r="B96" t="s">
        <v>16</v>
      </c>
      <c r="C96" t="s">
        <v>27</v>
      </c>
      <c r="D96" t="s">
        <v>52</v>
      </c>
      <c r="E96" t="s">
        <v>53</v>
      </c>
      <c r="F96" t="s">
        <v>53</v>
      </c>
      <c r="G96" t="s">
        <v>53</v>
      </c>
      <c r="H96" t="s">
        <v>53</v>
      </c>
      <c r="I96" t="s">
        <v>53</v>
      </c>
      <c r="J96" t="s">
        <v>109</v>
      </c>
      <c r="L96" t="s">
        <v>239</v>
      </c>
      <c r="M96" t="s">
        <v>261</v>
      </c>
      <c r="N96" t="s">
        <v>274</v>
      </c>
      <c r="O96" t="s">
        <v>279</v>
      </c>
    </row>
    <row r="97" spans="1:15">
      <c r="A97" s="1">
        <f>HYPERLINK("https://lsnyc.legalserver.org/matter/dynamic-profile/view/1863555","18-1863555")</f>
        <v>0</v>
      </c>
      <c r="B97" t="s">
        <v>16</v>
      </c>
      <c r="C97" t="s">
        <v>27</v>
      </c>
      <c r="D97" t="s">
        <v>52</v>
      </c>
      <c r="E97" t="s">
        <v>53</v>
      </c>
      <c r="F97" t="s">
        <v>53</v>
      </c>
      <c r="G97" t="s">
        <v>53</v>
      </c>
      <c r="H97" t="s">
        <v>53</v>
      </c>
      <c r="I97" t="s">
        <v>53</v>
      </c>
      <c r="J97" t="s">
        <v>110</v>
      </c>
      <c r="L97" t="s">
        <v>239</v>
      </c>
      <c r="M97" t="s">
        <v>260</v>
      </c>
      <c r="N97" t="s">
        <v>274</v>
      </c>
      <c r="O97" t="s">
        <v>278</v>
      </c>
    </row>
    <row r="98" spans="1:15">
      <c r="A98" s="1">
        <f>HYPERLINK("https://lsnyc.legalserver.org/matter/dynamic-profile/view/1865307","18-1865307")</f>
        <v>0</v>
      </c>
      <c r="B98" t="s">
        <v>16</v>
      </c>
      <c r="C98" t="s">
        <v>27</v>
      </c>
      <c r="D98" t="s">
        <v>52</v>
      </c>
      <c r="E98" t="s">
        <v>53</v>
      </c>
      <c r="F98" t="s">
        <v>53</v>
      </c>
      <c r="G98" t="s">
        <v>53</v>
      </c>
      <c r="H98" t="s">
        <v>53</v>
      </c>
      <c r="I98" t="s">
        <v>53</v>
      </c>
      <c r="J98" t="s">
        <v>111</v>
      </c>
      <c r="L98" t="s">
        <v>248</v>
      </c>
      <c r="M98" t="s">
        <v>261</v>
      </c>
      <c r="N98" t="s">
        <v>276</v>
      </c>
      <c r="O98" t="s">
        <v>279</v>
      </c>
    </row>
    <row r="99" spans="1:15">
      <c r="A99" s="1">
        <f>HYPERLINK("https://lsnyc.legalserver.org/matter/dynamic-profile/view/1862435","18-1862435")</f>
        <v>0</v>
      </c>
      <c r="B99" t="s">
        <v>16</v>
      </c>
      <c r="C99" t="s">
        <v>27</v>
      </c>
      <c r="D99" t="s">
        <v>52</v>
      </c>
      <c r="E99" t="s">
        <v>53</v>
      </c>
      <c r="F99" t="s">
        <v>53</v>
      </c>
      <c r="G99" t="s">
        <v>53</v>
      </c>
      <c r="H99" t="s">
        <v>53</v>
      </c>
      <c r="I99" t="s">
        <v>53</v>
      </c>
      <c r="J99" t="s">
        <v>112</v>
      </c>
      <c r="L99" t="s">
        <v>116</v>
      </c>
      <c r="M99" t="s">
        <v>260</v>
      </c>
      <c r="N99" t="s">
        <v>274</v>
      </c>
      <c r="O99" t="s">
        <v>278</v>
      </c>
    </row>
    <row r="100" spans="1:15">
      <c r="A100" s="1">
        <f>HYPERLINK("https://lsnyc.legalserver.org/matter/dynamic-profile/view/1871025","18-1871025")</f>
        <v>0</v>
      </c>
      <c r="B100" t="s">
        <v>16</v>
      </c>
      <c r="C100" t="s">
        <v>27</v>
      </c>
      <c r="D100" t="s">
        <v>52</v>
      </c>
      <c r="E100" t="s">
        <v>53</v>
      </c>
      <c r="F100" t="s">
        <v>53</v>
      </c>
      <c r="G100" t="s">
        <v>53</v>
      </c>
      <c r="H100" t="s">
        <v>53</v>
      </c>
      <c r="I100" t="s">
        <v>53</v>
      </c>
      <c r="J100" t="s">
        <v>113</v>
      </c>
      <c r="L100" t="s">
        <v>239</v>
      </c>
      <c r="M100" t="s">
        <v>261</v>
      </c>
      <c r="N100" t="s">
        <v>274</v>
      </c>
      <c r="O100" t="s">
        <v>279</v>
      </c>
    </row>
    <row r="101" spans="1:15">
      <c r="A101" s="1">
        <f>HYPERLINK("https://lsnyc.legalserver.org/matter/dynamic-profile/view/1870130","18-1870130")</f>
        <v>0</v>
      </c>
      <c r="B101" t="s">
        <v>16</v>
      </c>
      <c r="C101" t="s">
        <v>27</v>
      </c>
      <c r="D101" t="s">
        <v>52</v>
      </c>
      <c r="E101" t="s">
        <v>53</v>
      </c>
      <c r="F101" t="s">
        <v>53</v>
      </c>
      <c r="G101" t="s">
        <v>53</v>
      </c>
      <c r="H101" t="s">
        <v>53</v>
      </c>
      <c r="I101" t="s">
        <v>53</v>
      </c>
      <c r="J101" t="s">
        <v>114</v>
      </c>
      <c r="L101" t="s">
        <v>247</v>
      </c>
      <c r="M101" t="s">
        <v>260</v>
      </c>
      <c r="N101" t="s">
        <v>274</v>
      </c>
      <c r="O101" t="s">
        <v>279</v>
      </c>
    </row>
    <row r="102" spans="1:15">
      <c r="A102" s="1">
        <f>HYPERLINK("https://lsnyc.legalserver.org/matter/dynamic-profile/view/1878748","18-1878748")</f>
        <v>0</v>
      </c>
      <c r="B102" t="s">
        <v>16</v>
      </c>
      <c r="C102" t="s">
        <v>28</v>
      </c>
      <c r="D102" t="s">
        <v>52</v>
      </c>
      <c r="E102" t="s">
        <v>53</v>
      </c>
      <c r="F102" t="s">
        <v>53</v>
      </c>
      <c r="G102" t="s">
        <v>53</v>
      </c>
      <c r="H102" t="s">
        <v>53</v>
      </c>
      <c r="I102" t="s">
        <v>53</v>
      </c>
      <c r="J102" t="s">
        <v>115</v>
      </c>
      <c r="L102" t="s">
        <v>249</v>
      </c>
      <c r="M102" t="s">
        <v>261</v>
      </c>
      <c r="N102" t="s">
        <v>274</v>
      </c>
      <c r="O102" t="s">
        <v>277</v>
      </c>
    </row>
    <row r="103" spans="1:15">
      <c r="A103" s="1">
        <f>HYPERLINK("https://lsnyc.legalserver.org/matter/dynamic-profile/view/1880787","18-1880787")</f>
        <v>0</v>
      </c>
      <c r="B103" t="s">
        <v>16</v>
      </c>
      <c r="C103" t="s">
        <v>28</v>
      </c>
      <c r="D103" t="s">
        <v>52</v>
      </c>
      <c r="E103" t="s">
        <v>53</v>
      </c>
      <c r="F103" t="s">
        <v>53</v>
      </c>
      <c r="G103" t="s">
        <v>53</v>
      </c>
      <c r="H103" t="s">
        <v>53</v>
      </c>
      <c r="I103" t="s">
        <v>53</v>
      </c>
      <c r="J103" t="s">
        <v>116</v>
      </c>
      <c r="L103" t="s">
        <v>129</v>
      </c>
      <c r="M103" t="s">
        <v>260</v>
      </c>
      <c r="N103" t="s">
        <v>274</v>
      </c>
      <c r="O103" t="s">
        <v>279</v>
      </c>
    </row>
    <row r="104" spans="1:15">
      <c r="A104" s="1">
        <f>HYPERLINK("https://lsnyc.legalserver.org/matter/dynamic-profile/view/1880820","18-1880820")</f>
        <v>0</v>
      </c>
      <c r="B104" t="s">
        <v>16</v>
      </c>
      <c r="C104" t="s">
        <v>28</v>
      </c>
      <c r="D104" t="s">
        <v>52</v>
      </c>
      <c r="E104" t="s">
        <v>53</v>
      </c>
      <c r="F104" t="s">
        <v>53</v>
      </c>
      <c r="G104" t="s">
        <v>53</v>
      </c>
      <c r="H104" t="s">
        <v>53</v>
      </c>
      <c r="I104" t="s">
        <v>53</v>
      </c>
      <c r="J104" t="s">
        <v>116</v>
      </c>
      <c r="L104" t="s">
        <v>250</v>
      </c>
      <c r="M104" t="s">
        <v>260</v>
      </c>
      <c r="N104" t="s">
        <v>274</v>
      </c>
      <c r="O104" t="s">
        <v>279</v>
      </c>
    </row>
    <row r="105" spans="1:15">
      <c r="A105" s="1">
        <f>HYPERLINK("https://lsnyc.legalserver.org/matter/dynamic-profile/view/1892867","19-1892867")</f>
        <v>0</v>
      </c>
      <c r="B105" t="s">
        <v>16</v>
      </c>
      <c r="C105" t="s">
        <v>29</v>
      </c>
      <c r="D105" t="s">
        <v>52</v>
      </c>
      <c r="E105" t="s">
        <v>53</v>
      </c>
      <c r="F105" t="s">
        <v>53</v>
      </c>
      <c r="G105" t="s">
        <v>53</v>
      </c>
      <c r="H105" t="s">
        <v>53</v>
      </c>
      <c r="I105" t="s">
        <v>53</v>
      </c>
      <c r="J105" t="s">
        <v>117</v>
      </c>
      <c r="N105" t="s">
        <v>275</v>
      </c>
    </row>
    <row r="106" spans="1:15">
      <c r="A106" s="1">
        <f>HYPERLINK("https://lsnyc.legalserver.org/matter/dynamic-profile/view/1892888","19-1892888")</f>
        <v>0</v>
      </c>
      <c r="B106" t="s">
        <v>16</v>
      </c>
      <c r="C106" t="s">
        <v>29</v>
      </c>
      <c r="D106" t="s">
        <v>52</v>
      </c>
      <c r="E106" t="s">
        <v>53</v>
      </c>
      <c r="F106" t="s">
        <v>53</v>
      </c>
      <c r="G106" t="s">
        <v>53</v>
      </c>
      <c r="H106" t="s">
        <v>53</v>
      </c>
      <c r="I106" t="s">
        <v>53</v>
      </c>
      <c r="J106" t="s">
        <v>117</v>
      </c>
      <c r="N106" t="s">
        <v>275</v>
      </c>
    </row>
    <row r="107" spans="1:15">
      <c r="A107" s="1">
        <f>HYPERLINK("https://lsnyc.legalserver.org/matter/dynamic-profile/view/1896153","19-1896153")</f>
        <v>0</v>
      </c>
      <c r="B107" t="s">
        <v>16</v>
      </c>
      <c r="C107" t="s">
        <v>29</v>
      </c>
      <c r="D107" t="s">
        <v>52</v>
      </c>
      <c r="E107" t="s">
        <v>53</v>
      </c>
      <c r="F107" t="s">
        <v>53</v>
      </c>
      <c r="G107" t="s">
        <v>53</v>
      </c>
      <c r="H107" t="s">
        <v>53</v>
      </c>
      <c r="I107" t="s">
        <v>53</v>
      </c>
      <c r="J107" t="s">
        <v>118</v>
      </c>
      <c r="N107" t="s">
        <v>275</v>
      </c>
    </row>
    <row r="108" spans="1:15">
      <c r="A108" s="1">
        <f>HYPERLINK("https://lsnyc.legalserver.org/matter/dynamic-profile/view/1896162","19-1896162")</f>
        <v>0</v>
      </c>
      <c r="B108" t="s">
        <v>16</v>
      </c>
      <c r="C108" t="s">
        <v>29</v>
      </c>
      <c r="D108" t="s">
        <v>52</v>
      </c>
      <c r="E108" t="s">
        <v>53</v>
      </c>
      <c r="F108" t="s">
        <v>53</v>
      </c>
      <c r="G108" t="s">
        <v>53</v>
      </c>
      <c r="H108" t="s">
        <v>53</v>
      </c>
      <c r="I108" t="s">
        <v>53</v>
      </c>
      <c r="J108" t="s">
        <v>118</v>
      </c>
      <c r="N108" t="s">
        <v>275</v>
      </c>
    </row>
    <row r="109" spans="1:15">
      <c r="A109" s="1">
        <f>HYPERLINK("https://lsnyc.legalserver.org/matter/dynamic-profile/view/1896202","19-1896202")</f>
        <v>0</v>
      </c>
      <c r="B109" t="s">
        <v>16</v>
      </c>
      <c r="C109" t="s">
        <v>29</v>
      </c>
      <c r="D109" t="s">
        <v>52</v>
      </c>
      <c r="E109" t="s">
        <v>53</v>
      </c>
      <c r="F109" t="s">
        <v>53</v>
      </c>
      <c r="G109" t="s">
        <v>53</v>
      </c>
      <c r="H109" t="s">
        <v>53</v>
      </c>
      <c r="I109" t="s">
        <v>53</v>
      </c>
      <c r="J109" t="s">
        <v>118</v>
      </c>
      <c r="N109" t="s">
        <v>275</v>
      </c>
    </row>
    <row r="110" spans="1:15">
      <c r="A110" s="1">
        <f>HYPERLINK("https://lsnyc.legalserver.org/matter/dynamic-profile/view/1892821","19-1892821")</f>
        <v>0</v>
      </c>
      <c r="B110" t="s">
        <v>16</v>
      </c>
      <c r="C110" t="s">
        <v>29</v>
      </c>
      <c r="D110" t="s">
        <v>52</v>
      </c>
      <c r="E110" t="s">
        <v>53</v>
      </c>
      <c r="F110" t="s">
        <v>53</v>
      </c>
      <c r="G110" t="s">
        <v>53</v>
      </c>
      <c r="H110" t="s">
        <v>53</v>
      </c>
      <c r="I110" t="s">
        <v>53</v>
      </c>
      <c r="J110" t="s">
        <v>117</v>
      </c>
      <c r="M110" t="s">
        <v>260</v>
      </c>
      <c r="N110" t="s">
        <v>274</v>
      </c>
      <c r="O110" t="s">
        <v>277</v>
      </c>
    </row>
    <row r="111" spans="1:15">
      <c r="A111" s="1">
        <f>HYPERLINK("https://lsnyc.legalserver.org/matter/dynamic-profile/view/1896171","19-1896171")</f>
        <v>0</v>
      </c>
      <c r="B111" t="s">
        <v>16</v>
      </c>
      <c r="C111" t="s">
        <v>29</v>
      </c>
      <c r="D111" t="s">
        <v>52</v>
      </c>
      <c r="E111" t="s">
        <v>53</v>
      </c>
      <c r="F111" t="s">
        <v>53</v>
      </c>
      <c r="G111" t="s">
        <v>53</v>
      </c>
      <c r="H111" t="s">
        <v>53</v>
      </c>
      <c r="I111" t="s">
        <v>53</v>
      </c>
      <c r="J111" t="s">
        <v>118</v>
      </c>
      <c r="N111" t="s">
        <v>275</v>
      </c>
    </row>
    <row r="112" spans="1:15">
      <c r="A112" s="1">
        <f>HYPERLINK("https://lsnyc.legalserver.org/matter/dynamic-profile/view/1882079","18-1882079")</f>
        <v>0</v>
      </c>
      <c r="B112" t="s">
        <v>16</v>
      </c>
      <c r="C112" t="s">
        <v>29</v>
      </c>
      <c r="D112" t="s">
        <v>52</v>
      </c>
      <c r="E112" t="s">
        <v>53</v>
      </c>
      <c r="F112" t="s">
        <v>53</v>
      </c>
      <c r="G112" t="s">
        <v>53</v>
      </c>
      <c r="H112" t="s">
        <v>53</v>
      </c>
      <c r="I112" t="s">
        <v>53</v>
      </c>
      <c r="J112" t="s">
        <v>119</v>
      </c>
      <c r="N112" t="s">
        <v>275</v>
      </c>
    </row>
    <row r="113" spans="1:15">
      <c r="A113" s="1">
        <f>HYPERLINK("https://lsnyc.legalserver.org/matter/dynamic-profile/view/1881316","18-1881316")</f>
        <v>0</v>
      </c>
      <c r="B113" t="s">
        <v>16</v>
      </c>
      <c r="C113" t="s">
        <v>29</v>
      </c>
      <c r="D113" t="s">
        <v>52</v>
      </c>
      <c r="E113" t="s">
        <v>53</v>
      </c>
      <c r="F113" t="s">
        <v>53</v>
      </c>
      <c r="G113" t="s">
        <v>53</v>
      </c>
      <c r="H113" t="s">
        <v>53</v>
      </c>
      <c r="I113" t="s">
        <v>53</v>
      </c>
      <c r="J113" t="s">
        <v>120</v>
      </c>
      <c r="N113" t="s">
        <v>275</v>
      </c>
    </row>
    <row r="114" spans="1:15">
      <c r="A114" s="1">
        <f>HYPERLINK("https://lsnyc.legalserver.org/matter/dynamic-profile/view/1886449","18-1886449")</f>
        <v>0</v>
      </c>
      <c r="B114" t="s">
        <v>16</v>
      </c>
      <c r="C114" t="s">
        <v>29</v>
      </c>
      <c r="D114" t="s">
        <v>52</v>
      </c>
      <c r="E114" t="s">
        <v>53</v>
      </c>
      <c r="F114" t="s">
        <v>53</v>
      </c>
      <c r="G114" t="s">
        <v>53</v>
      </c>
      <c r="H114" t="s">
        <v>53</v>
      </c>
      <c r="I114" t="s">
        <v>53</v>
      </c>
      <c r="J114" t="s">
        <v>121</v>
      </c>
      <c r="M114" t="s">
        <v>260</v>
      </c>
      <c r="N114" t="s">
        <v>274</v>
      </c>
    </row>
    <row r="115" spans="1:15">
      <c r="A115" s="1">
        <f>HYPERLINK("https://lsnyc.legalserver.org/matter/dynamic-profile/view/1882063","18-1882063")</f>
        <v>0</v>
      </c>
      <c r="B115" t="s">
        <v>16</v>
      </c>
      <c r="C115" t="s">
        <v>29</v>
      </c>
      <c r="D115" t="s">
        <v>52</v>
      </c>
      <c r="E115" t="s">
        <v>53</v>
      </c>
      <c r="F115" t="s">
        <v>53</v>
      </c>
      <c r="G115" t="s">
        <v>53</v>
      </c>
      <c r="H115" t="s">
        <v>53</v>
      </c>
      <c r="I115" t="s">
        <v>53</v>
      </c>
      <c r="J115" t="s">
        <v>119</v>
      </c>
      <c r="N115" t="s">
        <v>275</v>
      </c>
    </row>
    <row r="116" spans="1:15">
      <c r="A116" s="1">
        <f>HYPERLINK("https://lsnyc.legalserver.org/matter/dynamic-profile/view/1896260","19-1896260")</f>
        <v>0</v>
      </c>
      <c r="B116" t="s">
        <v>16</v>
      </c>
      <c r="C116" t="s">
        <v>29</v>
      </c>
      <c r="D116" t="s">
        <v>52</v>
      </c>
      <c r="E116" t="s">
        <v>53</v>
      </c>
      <c r="F116" t="s">
        <v>53</v>
      </c>
      <c r="G116" t="s">
        <v>53</v>
      </c>
      <c r="H116" t="s">
        <v>53</v>
      </c>
      <c r="I116" t="s">
        <v>53</v>
      </c>
      <c r="J116" t="s">
        <v>118</v>
      </c>
      <c r="N116" t="s">
        <v>275</v>
      </c>
    </row>
    <row r="117" spans="1:15">
      <c r="A117" s="1">
        <f>HYPERLINK("https://lsnyc.legalserver.org/matter/dynamic-profile/view/1896281","19-1896281")</f>
        <v>0</v>
      </c>
      <c r="B117" t="s">
        <v>16</v>
      </c>
      <c r="C117" t="s">
        <v>29</v>
      </c>
      <c r="D117" t="s">
        <v>52</v>
      </c>
      <c r="E117" t="s">
        <v>53</v>
      </c>
      <c r="F117" t="s">
        <v>53</v>
      </c>
      <c r="G117" t="s">
        <v>53</v>
      </c>
      <c r="H117" t="s">
        <v>53</v>
      </c>
      <c r="I117" t="s">
        <v>53</v>
      </c>
      <c r="J117" t="s">
        <v>118</v>
      </c>
      <c r="N117" t="s">
        <v>275</v>
      </c>
    </row>
    <row r="118" spans="1:15">
      <c r="A118" s="1">
        <f>HYPERLINK("https://lsnyc.legalserver.org/matter/dynamic-profile/view/1896274","19-1896274")</f>
        <v>0</v>
      </c>
      <c r="B118" t="s">
        <v>16</v>
      </c>
      <c r="C118" t="s">
        <v>29</v>
      </c>
      <c r="D118" t="s">
        <v>52</v>
      </c>
      <c r="E118" t="s">
        <v>53</v>
      </c>
      <c r="F118" t="s">
        <v>53</v>
      </c>
      <c r="G118" t="s">
        <v>53</v>
      </c>
      <c r="H118" t="s">
        <v>53</v>
      </c>
      <c r="I118" t="s">
        <v>53</v>
      </c>
      <c r="J118" t="s">
        <v>118</v>
      </c>
      <c r="N118" t="s">
        <v>275</v>
      </c>
    </row>
    <row r="119" spans="1:15">
      <c r="A119" s="1">
        <f>HYPERLINK("https://lsnyc.legalserver.org/matter/dynamic-profile/view/1883179","18-1883179")</f>
        <v>0</v>
      </c>
      <c r="B119" t="s">
        <v>16</v>
      </c>
      <c r="C119" t="s">
        <v>23</v>
      </c>
      <c r="D119" t="s">
        <v>52</v>
      </c>
      <c r="E119" t="s">
        <v>53</v>
      </c>
      <c r="F119" t="s">
        <v>53</v>
      </c>
      <c r="G119" t="s">
        <v>53</v>
      </c>
      <c r="H119" t="s">
        <v>53</v>
      </c>
      <c r="I119" t="s">
        <v>53</v>
      </c>
      <c r="J119" t="s">
        <v>66</v>
      </c>
      <c r="L119" t="s">
        <v>65</v>
      </c>
      <c r="M119" t="s">
        <v>261</v>
      </c>
      <c r="N119" t="s">
        <v>274</v>
      </c>
      <c r="O119" t="s">
        <v>279</v>
      </c>
    </row>
    <row r="120" spans="1:15">
      <c r="A120" s="1">
        <f>HYPERLINK("https://lsnyc.legalserver.org/matter/dynamic-profile/view/1838442","17-1838442")</f>
        <v>0</v>
      </c>
      <c r="B120" t="s">
        <v>16</v>
      </c>
      <c r="C120" t="s">
        <v>23</v>
      </c>
      <c r="D120" t="s">
        <v>52</v>
      </c>
      <c r="E120" t="s">
        <v>53</v>
      </c>
      <c r="F120" t="s">
        <v>53</v>
      </c>
      <c r="G120" t="s">
        <v>53</v>
      </c>
      <c r="H120" t="s">
        <v>53</v>
      </c>
      <c r="I120" t="s">
        <v>53</v>
      </c>
      <c r="J120" t="s">
        <v>122</v>
      </c>
      <c r="L120" t="s">
        <v>251</v>
      </c>
      <c r="M120" t="s">
        <v>260</v>
      </c>
      <c r="N120" t="s">
        <v>275</v>
      </c>
      <c r="O120" t="s">
        <v>277</v>
      </c>
    </row>
    <row r="121" spans="1:15">
      <c r="A121" s="1">
        <f>HYPERLINK("https://lsnyc.legalserver.org/matter/dynamic-profile/view/1863142","18-1863142")</f>
        <v>0</v>
      </c>
      <c r="B121" t="s">
        <v>16</v>
      </c>
      <c r="C121" t="s">
        <v>23</v>
      </c>
      <c r="D121" t="s">
        <v>52</v>
      </c>
      <c r="E121" t="s">
        <v>53</v>
      </c>
      <c r="F121" t="s">
        <v>53</v>
      </c>
      <c r="G121" t="s">
        <v>53</v>
      </c>
      <c r="H121" t="s">
        <v>53</v>
      </c>
      <c r="I121" t="s">
        <v>53</v>
      </c>
      <c r="J121" t="s">
        <v>90</v>
      </c>
      <c r="L121" t="s">
        <v>241</v>
      </c>
      <c r="M121" t="s">
        <v>261</v>
      </c>
      <c r="N121" t="s">
        <v>274</v>
      </c>
      <c r="O121" t="s">
        <v>278</v>
      </c>
    </row>
    <row r="122" spans="1:15">
      <c r="A122" s="1">
        <f>HYPERLINK("https://lsnyc.legalserver.org/matter/dynamic-profile/view/1863149","18-1863149")</f>
        <v>0</v>
      </c>
      <c r="B122" t="s">
        <v>16</v>
      </c>
      <c r="C122" t="s">
        <v>23</v>
      </c>
      <c r="D122" t="s">
        <v>52</v>
      </c>
      <c r="E122" t="s">
        <v>53</v>
      </c>
      <c r="F122" t="s">
        <v>53</v>
      </c>
      <c r="G122" t="s">
        <v>53</v>
      </c>
      <c r="H122" t="s">
        <v>53</v>
      </c>
      <c r="I122" t="s">
        <v>53</v>
      </c>
      <c r="J122" t="s">
        <v>90</v>
      </c>
      <c r="L122" t="s">
        <v>241</v>
      </c>
      <c r="M122" t="s">
        <v>261</v>
      </c>
      <c r="N122" t="s">
        <v>274</v>
      </c>
      <c r="O122" t="s">
        <v>278</v>
      </c>
    </row>
    <row r="123" spans="1:15">
      <c r="A123" s="1">
        <f>HYPERLINK("https://lsnyc.legalserver.org/matter/dynamic-profile/view/1895723","19-1895723")</f>
        <v>0</v>
      </c>
      <c r="B123" t="s">
        <v>16</v>
      </c>
      <c r="C123" t="s">
        <v>26</v>
      </c>
      <c r="D123" t="s">
        <v>52</v>
      </c>
      <c r="E123" t="s">
        <v>53</v>
      </c>
      <c r="F123" t="s">
        <v>53</v>
      </c>
      <c r="G123" t="s">
        <v>53</v>
      </c>
      <c r="H123" t="s">
        <v>53</v>
      </c>
      <c r="I123" t="s">
        <v>53</v>
      </c>
      <c r="J123" t="s">
        <v>102</v>
      </c>
      <c r="M123" t="s">
        <v>261</v>
      </c>
      <c r="N123" t="s">
        <v>274</v>
      </c>
      <c r="O123" t="s">
        <v>279</v>
      </c>
    </row>
    <row r="124" spans="1:15">
      <c r="A124" s="1">
        <f>HYPERLINK("https://lsnyc.legalserver.org/matter/dynamic-profile/view/1864360","18-1864360")</f>
        <v>0</v>
      </c>
      <c r="B124" t="s">
        <v>16</v>
      </c>
      <c r="C124" t="s">
        <v>21</v>
      </c>
      <c r="D124" t="s">
        <v>52</v>
      </c>
      <c r="E124" t="s">
        <v>53</v>
      </c>
      <c r="F124" t="s">
        <v>53</v>
      </c>
      <c r="G124" t="s">
        <v>53</v>
      </c>
      <c r="H124" t="s">
        <v>53</v>
      </c>
      <c r="I124" t="s">
        <v>53</v>
      </c>
      <c r="J124" t="s">
        <v>92</v>
      </c>
      <c r="M124" t="s">
        <v>264</v>
      </c>
      <c r="N124" t="s">
        <v>275</v>
      </c>
      <c r="O124" t="s">
        <v>278</v>
      </c>
    </row>
    <row r="125" spans="1:15">
      <c r="A125" s="1">
        <f>HYPERLINK("https://lsnyc.legalserver.org/matter/dynamic-profile/view/1887434","19-1887434")</f>
        <v>0</v>
      </c>
      <c r="B125" t="s">
        <v>16</v>
      </c>
      <c r="C125" t="s">
        <v>21</v>
      </c>
      <c r="D125" t="s">
        <v>52</v>
      </c>
      <c r="E125" t="s">
        <v>53</v>
      </c>
      <c r="F125" t="s">
        <v>53</v>
      </c>
      <c r="G125" t="s">
        <v>53</v>
      </c>
      <c r="H125" t="s">
        <v>53</v>
      </c>
      <c r="I125" t="s">
        <v>53</v>
      </c>
      <c r="J125" t="s">
        <v>123</v>
      </c>
      <c r="M125" t="s">
        <v>260</v>
      </c>
      <c r="N125" t="s">
        <v>274</v>
      </c>
      <c r="O125" t="s">
        <v>279</v>
      </c>
    </row>
    <row r="126" spans="1:15">
      <c r="A126" s="1">
        <f>HYPERLINK("https://lsnyc.legalserver.org/matter/dynamic-profile/view/1888727","19-1888727")</f>
        <v>0</v>
      </c>
      <c r="B126" t="s">
        <v>16</v>
      </c>
      <c r="C126" t="s">
        <v>30</v>
      </c>
      <c r="D126" t="s">
        <v>52</v>
      </c>
      <c r="E126" t="s">
        <v>53</v>
      </c>
      <c r="F126" t="s">
        <v>53</v>
      </c>
      <c r="G126" t="s">
        <v>53</v>
      </c>
      <c r="H126" t="s">
        <v>53</v>
      </c>
      <c r="I126" t="s">
        <v>53</v>
      </c>
      <c r="J126" t="s">
        <v>124</v>
      </c>
      <c r="N126" t="s">
        <v>274</v>
      </c>
      <c r="O126" t="s">
        <v>277</v>
      </c>
    </row>
    <row r="127" spans="1:15">
      <c r="A127" s="1">
        <f>HYPERLINK("https://lsnyc.legalserver.org/matter/dynamic-profile/view/1874631","18-1874631")</f>
        <v>0</v>
      </c>
      <c r="B127" t="s">
        <v>16</v>
      </c>
      <c r="C127" t="s">
        <v>30</v>
      </c>
      <c r="D127" t="s">
        <v>52</v>
      </c>
      <c r="E127" t="s">
        <v>53</v>
      </c>
      <c r="F127" t="s">
        <v>53</v>
      </c>
      <c r="G127" t="s">
        <v>53</v>
      </c>
      <c r="H127" t="s">
        <v>53</v>
      </c>
      <c r="I127" t="s">
        <v>53</v>
      </c>
      <c r="J127" t="s">
        <v>125</v>
      </c>
      <c r="M127" t="s">
        <v>260</v>
      </c>
      <c r="N127" t="s">
        <v>275</v>
      </c>
    </row>
    <row r="128" spans="1:15">
      <c r="A128" s="1">
        <f>HYPERLINK("https://lsnyc.legalserver.org/matter/dynamic-profile/view/1882510","18-1882510")</f>
        <v>0</v>
      </c>
      <c r="B128" t="s">
        <v>16</v>
      </c>
      <c r="C128" t="s">
        <v>30</v>
      </c>
      <c r="D128" t="s">
        <v>52</v>
      </c>
      <c r="E128" t="s">
        <v>53</v>
      </c>
      <c r="F128" t="s">
        <v>53</v>
      </c>
      <c r="G128" t="s">
        <v>53</v>
      </c>
      <c r="H128" t="s">
        <v>53</v>
      </c>
      <c r="I128" t="s">
        <v>53</v>
      </c>
      <c r="J128" t="s">
        <v>126</v>
      </c>
      <c r="M128" t="s">
        <v>260</v>
      </c>
      <c r="N128" t="s">
        <v>274</v>
      </c>
      <c r="O128" t="s">
        <v>278</v>
      </c>
    </row>
    <row r="129" spans="1:15">
      <c r="A129" s="1">
        <f>HYPERLINK("https://lsnyc.legalserver.org/matter/dynamic-profile/view/0761491","14-0761491")</f>
        <v>0</v>
      </c>
      <c r="B129" t="s">
        <v>16</v>
      </c>
      <c r="C129" t="s">
        <v>30</v>
      </c>
      <c r="D129" t="s">
        <v>52</v>
      </c>
      <c r="E129" t="s">
        <v>53</v>
      </c>
      <c r="F129" t="s">
        <v>53</v>
      </c>
      <c r="G129" t="s">
        <v>53</v>
      </c>
      <c r="H129" t="s">
        <v>53</v>
      </c>
      <c r="I129" t="s">
        <v>53</v>
      </c>
      <c r="J129" t="s">
        <v>127</v>
      </c>
      <c r="N129" t="s">
        <v>275</v>
      </c>
    </row>
    <row r="130" spans="1:15">
      <c r="A130" s="1">
        <f>HYPERLINK("https://lsnyc.legalserver.org/matter/dynamic-profile/view/0774678","15-0774678")</f>
        <v>0</v>
      </c>
      <c r="B130" t="s">
        <v>16</v>
      </c>
      <c r="C130" t="s">
        <v>30</v>
      </c>
      <c r="D130" t="s">
        <v>52</v>
      </c>
      <c r="E130" t="s">
        <v>53</v>
      </c>
      <c r="F130" t="s">
        <v>53</v>
      </c>
      <c r="G130" t="s">
        <v>53</v>
      </c>
      <c r="H130" t="s">
        <v>53</v>
      </c>
      <c r="I130" t="s">
        <v>53</v>
      </c>
      <c r="J130" t="s">
        <v>128</v>
      </c>
      <c r="M130" t="s">
        <v>265</v>
      </c>
      <c r="N130" t="s">
        <v>275</v>
      </c>
      <c r="O130" t="s">
        <v>277</v>
      </c>
    </row>
    <row r="131" spans="1:15">
      <c r="A131" s="1">
        <f>HYPERLINK("https://lsnyc.legalserver.org/matter/dynamic-profile/view/0761474","14-0761474")</f>
        <v>0</v>
      </c>
      <c r="B131" t="s">
        <v>16</v>
      </c>
      <c r="C131" t="s">
        <v>30</v>
      </c>
      <c r="D131" t="s">
        <v>52</v>
      </c>
      <c r="E131" t="s">
        <v>53</v>
      </c>
      <c r="F131" t="s">
        <v>53</v>
      </c>
      <c r="G131" t="s">
        <v>53</v>
      </c>
      <c r="H131" t="s">
        <v>53</v>
      </c>
      <c r="I131" t="s">
        <v>53</v>
      </c>
      <c r="J131" t="s">
        <v>127</v>
      </c>
      <c r="N131" t="s">
        <v>275</v>
      </c>
    </row>
    <row r="132" spans="1:15">
      <c r="A132" s="1">
        <f>HYPERLINK("https://lsnyc.legalserver.org/matter/dynamic-profile/view/1892916","19-1892916")</f>
        <v>0</v>
      </c>
      <c r="B132" t="s">
        <v>16</v>
      </c>
      <c r="C132" t="s">
        <v>30</v>
      </c>
      <c r="D132" t="s">
        <v>52</v>
      </c>
      <c r="E132" t="s">
        <v>53</v>
      </c>
      <c r="F132" t="s">
        <v>53</v>
      </c>
      <c r="G132" t="s">
        <v>53</v>
      </c>
      <c r="H132" t="s">
        <v>53</v>
      </c>
      <c r="I132" t="s">
        <v>53</v>
      </c>
      <c r="J132" t="s">
        <v>117</v>
      </c>
      <c r="M132" t="s">
        <v>261</v>
      </c>
      <c r="N132" t="s">
        <v>274</v>
      </c>
      <c r="O132" t="s">
        <v>277</v>
      </c>
    </row>
    <row r="133" spans="1:15">
      <c r="A133" s="1">
        <f>HYPERLINK("https://lsnyc.legalserver.org/matter/dynamic-profile/view/1881359","18-1881359")</f>
        <v>0</v>
      </c>
      <c r="B133" t="s">
        <v>16</v>
      </c>
      <c r="C133" t="s">
        <v>30</v>
      </c>
      <c r="D133" t="s">
        <v>52</v>
      </c>
      <c r="E133" t="s">
        <v>53</v>
      </c>
      <c r="F133" t="s">
        <v>53</v>
      </c>
      <c r="G133" t="s">
        <v>53</v>
      </c>
      <c r="H133" t="s">
        <v>53</v>
      </c>
      <c r="I133" t="s">
        <v>53</v>
      </c>
      <c r="J133" t="s">
        <v>120</v>
      </c>
      <c r="M133" t="s">
        <v>260</v>
      </c>
      <c r="N133" t="s">
        <v>274</v>
      </c>
      <c r="O133" t="s">
        <v>278</v>
      </c>
    </row>
    <row r="134" spans="1:15">
      <c r="A134" s="1">
        <f>HYPERLINK("https://lsnyc.legalserver.org/matter/dynamic-profile/view/1884131","18-1884131")</f>
        <v>0</v>
      </c>
      <c r="B134" t="s">
        <v>16</v>
      </c>
      <c r="C134" t="s">
        <v>30</v>
      </c>
      <c r="D134" t="s">
        <v>52</v>
      </c>
      <c r="E134" t="s">
        <v>53</v>
      </c>
      <c r="F134" t="s">
        <v>53</v>
      </c>
      <c r="G134" t="s">
        <v>53</v>
      </c>
      <c r="H134" t="s">
        <v>53</v>
      </c>
      <c r="I134" t="s">
        <v>53</v>
      </c>
      <c r="J134" t="s">
        <v>129</v>
      </c>
      <c r="M134" t="s">
        <v>260</v>
      </c>
      <c r="N134" t="s">
        <v>274</v>
      </c>
      <c r="O134" t="s">
        <v>277</v>
      </c>
    </row>
    <row r="135" spans="1:15">
      <c r="A135" s="1">
        <f>HYPERLINK("https://lsnyc.legalserver.org/matter/dynamic-profile/view/1875730","18-1875730")</f>
        <v>0</v>
      </c>
      <c r="B135" t="s">
        <v>16</v>
      </c>
      <c r="C135" t="s">
        <v>30</v>
      </c>
      <c r="D135" t="s">
        <v>52</v>
      </c>
      <c r="E135" t="s">
        <v>53</v>
      </c>
      <c r="F135" t="s">
        <v>53</v>
      </c>
      <c r="G135" t="s">
        <v>53</v>
      </c>
      <c r="H135" t="s">
        <v>53</v>
      </c>
      <c r="I135" t="s">
        <v>53</v>
      </c>
      <c r="J135" t="s">
        <v>130</v>
      </c>
      <c r="M135" t="s">
        <v>260</v>
      </c>
      <c r="N135" t="s">
        <v>274</v>
      </c>
      <c r="O135" t="s">
        <v>278</v>
      </c>
    </row>
    <row r="136" spans="1:15">
      <c r="A136" s="1">
        <f>HYPERLINK("https://lsnyc.legalserver.org/matter/dynamic-profile/view/1892937","19-1892937")</f>
        <v>0</v>
      </c>
      <c r="B136" t="s">
        <v>16</v>
      </c>
      <c r="C136" t="s">
        <v>30</v>
      </c>
      <c r="D136" t="s">
        <v>52</v>
      </c>
      <c r="E136" t="s">
        <v>53</v>
      </c>
      <c r="F136" t="s">
        <v>53</v>
      </c>
      <c r="G136" t="s">
        <v>53</v>
      </c>
      <c r="H136" t="s">
        <v>53</v>
      </c>
      <c r="I136" t="s">
        <v>53</v>
      </c>
      <c r="J136" t="s">
        <v>117</v>
      </c>
      <c r="M136" t="s">
        <v>261</v>
      </c>
      <c r="N136" t="s">
        <v>274</v>
      </c>
      <c r="O136" t="s">
        <v>277</v>
      </c>
    </row>
    <row r="137" spans="1:15">
      <c r="A137" s="1">
        <f>HYPERLINK("https://lsnyc.legalserver.org/matter/dynamic-profile/view/0760455","14-0760455")</f>
        <v>0</v>
      </c>
      <c r="B137" t="s">
        <v>16</v>
      </c>
      <c r="C137" t="s">
        <v>30</v>
      </c>
      <c r="D137" t="s">
        <v>52</v>
      </c>
      <c r="E137" t="s">
        <v>53</v>
      </c>
      <c r="F137" t="s">
        <v>53</v>
      </c>
      <c r="G137" t="s">
        <v>53</v>
      </c>
      <c r="H137" t="s">
        <v>53</v>
      </c>
      <c r="I137" t="s">
        <v>53</v>
      </c>
      <c r="J137" t="s">
        <v>131</v>
      </c>
      <c r="N137" t="s">
        <v>275</v>
      </c>
    </row>
    <row r="138" spans="1:15">
      <c r="A138" s="1">
        <f>HYPERLINK("https://lsnyc.legalserver.org/matter/dynamic-profile/view/1872798","18-1872798")</f>
        <v>0</v>
      </c>
      <c r="B138" t="s">
        <v>16</v>
      </c>
      <c r="C138" t="s">
        <v>30</v>
      </c>
      <c r="D138" t="s">
        <v>52</v>
      </c>
      <c r="E138" t="s">
        <v>53</v>
      </c>
      <c r="F138" t="s">
        <v>53</v>
      </c>
      <c r="G138" t="s">
        <v>53</v>
      </c>
      <c r="H138" t="s">
        <v>53</v>
      </c>
      <c r="I138" t="s">
        <v>53</v>
      </c>
      <c r="J138" t="s">
        <v>132</v>
      </c>
      <c r="M138" t="s">
        <v>261</v>
      </c>
      <c r="N138" t="s">
        <v>274</v>
      </c>
      <c r="O138" t="s">
        <v>278</v>
      </c>
    </row>
    <row r="139" spans="1:15">
      <c r="A139" s="1">
        <f>HYPERLINK("https://lsnyc.legalserver.org/matter/dynamic-profile/view/1875791","18-1875791")</f>
        <v>0</v>
      </c>
      <c r="B139" t="s">
        <v>16</v>
      </c>
      <c r="C139" t="s">
        <v>30</v>
      </c>
      <c r="D139" t="s">
        <v>52</v>
      </c>
      <c r="E139" t="s">
        <v>53</v>
      </c>
      <c r="F139" t="s">
        <v>53</v>
      </c>
      <c r="G139" t="s">
        <v>53</v>
      </c>
      <c r="H139" t="s">
        <v>53</v>
      </c>
      <c r="I139" t="s">
        <v>53</v>
      </c>
      <c r="J139" t="s">
        <v>130</v>
      </c>
      <c r="M139" t="s">
        <v>260</v>
      </c>
      <c r="N139" t="s">
        <v>274</v>
      </c>
      <c r="O139" t="s">
        <v>278</v>
      </c>
    </row>
    <row r="140" spans="1:15">
      <c r="A140" s="1">
        <f>HYPERLINK("https://lsnyc.legalserver.org/matter/dynamic-profile/view/1883804","18-1883804")</f>
        <v>0</v>
      </c>
      <c r="B140" t="s">
        <v>16</v>
      </c>
      <c r="C140" t="s">
        <v>30</v>
      </c>
      <c r="D140" t="s">
        <v>52</v>
      </c>
      <c r="E140" t="s">
        <v>53</v>
      </c>
      <c r="F140" t="s">
        <v>53</v>
      </c>
      <c r="G140" t="s">
        <v>53</v>
      </c>
      <c r="H140" t="s">
        <v>53</v>
      </c>
      <c r="I140" t="s">
        <v>53</v>
      </c>
      <c r="J140" t="s">
        <v>76</v>
      </c>
      <c r="M140" t="s">
        <v>260</v>
      </c>
      <c r="N140" t="s">
        <v>276</v>
      </c>
    </row>
    <row r="141" spans="1:15">
      <c r="A141" s="1">
        <f>HYPERLINK("https://lsnyc.legalserver.org/matter/dynamic-profile/view/1874527","18-1874527")</f>
        <v>0</v>
      </c>
      <c r="B141" t="s">
        <v>16</v>
      </c>
      <c r="C141" t="s">
        <v>30</v>
      </c>
      <c r="D141" t="s">
        <v>52</v>
      </c>
      <c r="E141" t="s">
        <v>53</v>
      </c>
      <c r="F141" t="s">
        <v>53</v>
      </c>
      <c r="G141" t="s">
        <v>53</v>
      </c>
      <c r="H141" t="s">
        <v>53</v>
      </c>
      <c r="I141" t="s">
        <v>53</v>
      </c>
      <c r="J141" t="s">
        <v>125</v>
      </c>
      <c r="M141" t="s">
        <v>260</v>
      </c>
      <c r="N141" t="s">
        <v>274</v>
      </c>
      <c r="O141" t="s">
        <v>277</v>
      </c>
    </row>
    <row r="142" spans="1:15">
      <c r="A142" s="1">
        <f>HYPERLINK("https://lsnyc.legalserver.org/matter/dynamic-profile/view/1892874","19-1892874")</f>
        <v>0</v>
      </c>
      <c r="B142" t="s">
        <v>16</v>
      </c>
      <c r="C142" t="s">
        <v>30</v>
      </c>
      <c r="D142" t="s">
        <v>52</v>
      </c>
      <c r="E142" t="s">
        <v>53</v>
      </c>
      <c r="F142" t="s">
        <v>53</v>
      </c>
      <c r="G142" t="s">
        <v>53</v>
      </c>
      <c r="H142" t="s">
        <v>53</v>
      </c>
      <c r="I142" t="s">
        <v>53</v>
      </c>
      <c r="J142" t="s">
        <v>117</v>
      </c>
      <c r="M142" t="s">
        <v>261</v>
      </c>
      <c r="N142" t="s">
        <v>274</v>
      </c>
      <c r="O142" t="s">
        <v>278</v>
      </c>
    </row>
    <row r="143" spans="1:15">
      <c r="A143" s="1">
        <f>HYPERLINK("https://lsnyc.legalserver.org/matter/dynamic-profile/view/1873578","18-1873578")</f>
        <v>0</v>
      </c>
      <c r="B143" t="s">
        <v>16</v>
      </c>
      <c r="C143" t="s">
        <v>30</v>
      </c>
      <c r="D143" t="s">
        <v>52</v>
      </c>
      <c r="E143" t="s">
        <v>53</v>
      </c>
      <c r="F143" t="s">
        <v>53</v>
      </c>
      <c r="G143" t="s">
        <v>53</v>
      </c>
      <c r="H143" t="s">
        <v>53</v>
      </c>
      <c r="I143" t="s">
        <v>53</v>
      </c>
      <c r="J143" t="s">
        <v>133</v>
      </c>
      <c r="M143" t="s">
        <v>260</v>
      </c>
      <c r="N143" t="s">
        <v>274</v>
      </c>
      <c r="O143" t="s">
        <v>278</v>
      </c>
    </row>
    <row r="144" spans="1:15">
      <c r="A144" s="1">
        <f>HYPERLINK("https://lsnyc.legalserver.org/matter/dynamic-profile/view/1892817","19-1892817")</f>
        <v>0</v>
      </c>
      <c r="B144" t="s">
        <v>16</v>
      </c>
      <c r="C144" t="s">
        <v>30</v>
      </c>
      <c r="D144" t="s">
        <v>52</v>
      </c>
      <c r="E144" t="s">
        <v>53</v>
      </c>
      <c r="F144" t="s">
        <v>53</v>
      </c>
      <c r="G144" t="s">
        <v>53</v>
      </c>
      <c r="H144" t="s">
        <v>53</v>
      </c>
      <c r="I144" t="s">
        <v>53</v>
      </c>
      <c r="J144" t="s">
        <v>117</v>
      </c>
      <c r="M144" t="s">
        <v>260</v>
      </c>
      <c r="N144" t="s">
        <v>274</v>
      </c>
      <c r="O144" t="s">
        <v>277</v>
      </c>
    </row>
    <row r="145" spans="1:15">
      <c r="A145" s="1">
        <f>HYPERLINK("https://lsnyc.legalserver.org/matter/dynamic-profile/view/1862788","18-1862788")</f>
        <v>0</v>
      </c>
      <c r="B145" t="s">
        <v>16</v>
      </c>
      <c r="C145" t="s">
        <v>31</v>
      </c>
      <c r="D145" t="s">
        <v>52</v>
      </c>
      <c r="E145" t="s">
        <v>53</v>
      </c>
      <c r="F145" t="s">
        <v>53</v>
      </c>
      <c r="G145" t="s">
        <v>53</v>
      </c>
      <c r="H145" t="s">
        <v>53</v>
      </c>
      <c r="I145" t="s">
        <v>53</v>
      </c>
      <c r="J145" t="s">
        <v>134</v>
      </c>
      <c r="L145" t="s">
        <v>163</v>
      </c>
      <c r="M145" t="s">
        <v>260</v>
      </c>
      <c r="N145" t="s">
        <v>274</v>
      </c>
      <c r="O145" t="s">
        <v>278</v>
      </c>
    </row>
    <row r="146" spans="1:15">
      <c r="A146" s="1">
        <f>HYPERLINK("https://lsnyc.legalserver.org/matter/dynamic-profile/view/1869290","18-1869290")</f>
        <v>0</v>
      </c>
      <c r="B146" t="s">
        <v>16</v>
      </c>
      <c r="C146" t="s">
        <v>31</v>
      </c>
      <c r="D146" t="s">
        <v>52</v>
      </c>
      <c r="E146" t="s">
        <v>53</v>
      </c>
      <c r="F146" t="s">
        <v>53</v>
      </c>
      <c r="G146" t="s">
        <v>53</v>
      </c>
      <c r="H146" t="s">
        <v>53</v>
      </c>
      <c r="I146" t="s">
        <v>53</v>
      </c>
      <c r="J146" t="s">
        <v>135</v>
      </c>
      <c r="L146" t="s">
        <v>251</v>
      </c>
      <c r="M146" t="s">
        <v>260</v>
      </c>
      <c r="N146" t="s">
        <v>274</v>
      </c>
      <c r="O146" t="s">
        <v>280</v>
      </c>
    </row>
    <row r="147" spans="1:15">
      <c r="A147" s="1">
        <f>HYPERLINK("https://lsnyc.legalserver.org/matter/dynamic-profile/view/1863170","18-1863170")</f>
        <v>0</v>
      </c>
      <c r="B147" t="s">
        <v>16</v>
      </c>
      <c r="C147" t="s">
        <v>31</v>
      </c>
      <c r="D147" t="s">
        <v>52</v>
      </c>
      <c r="E147" t="s">
        <v>53</v>
      </c>
      <c r="F147" t="s">
        <v>53</v>
      </c>
      <c r="G147" t="s">
        <v>53</v>
      </c>
      <c r="H147" t="s">
        <v>53</v>
      </c>
      <c r="I147" t="s">
        <v>53</v>
      </c>
      <c r="J147" t="s">
        <v>90</v>
      </c>
      <c r="L147" t="s">
        <v>238</v>
      </c>
      <c r="M147" t="s">
        <v>260</v>
      </c>
      <c r="N147" t="s">
        <v>274</v>
      </c>
      <c r="O147" t="s">
        <v>278</v>
      </c>
    </row>
    <row r="148" spans="1:15">
      <c r="A148" s="1">
        <f>HYPERLINK("https://lsnyc.legalserver.org/matter/dynamic-profile/view/1840266","17-1840266")</f>
        <v>0</v>
      </c>
      <c r="B148" t="s">
        <v>16</v>
      </c>
      <c r="C148" t="s">
        <v>32</v>
      </c>
      <c r="D148" t="s">
        <v>52</v>
      </c>
      <c r="E148" t="s">
        <v>53</v>
      </c>
      <c r="F148" t="s">
        <v>53</v>
      </c>
      <c r="G148" t="s">
        <v>53</v>
      </c>
      <c r="H148" t="s">
        <v>53</v>
      </c>
      <c r="I148" t="s">
        <v>53</v>
      </c>
      <c r="J148" t="s">
        <v>96</v>
      </c>
      <c r="L148" t="s">
        <v>252</v>
      </c>
      <c r="M148" t="s">
        <v>260</v>
      </c>
      <c r="N148" t="s">
        <v>275</v>
      </c>
      <c r="O148" t="s">
        <v>277</v>
      </c>
    </row>
    <row r="149" spans="1:15">
      <c r="A149" s="1">
        <f>HYPERLINK("https://lsnyc.legalserver.org/matter/dynamic-profile/view/1840318","17-1840318")</f>
        <v>0</v>
      </c>
      <c r="B149" t="s">
        <v>16</v>
      </c>
      <c r="C149" t="s">
        <v>32</v>
      </c>
      <c r="D149" t="s">
        <v>52</v>
      </c>
      <c r="E149" t="s">
        <v>53</v>
      </c>
      <c r="F149" t="s">
        <v>53</v>
      </c>
      <c r="G149" t="s">
        <v>53</v>
      </c>
      <c r="H149" t="s">
        <v>53</v>
      </c>
      <c r="I149" t="s">
        <v>53</v>
      </c>
      <c r="J149" t="s">
        <v>136</v>
      </c>
      <c r="L149" t="s">
        <v>247</v>
      </c>
      <c r="M149" t="s">
        <v>260</v>
      </c>
      <c r="N149" t="s">
        <v>275</v>
      </c>
      <c r="O149" t="s">
        <v>277</v>
      </c>
    </row>
    <row r="150" spans="1:15">
      <c r="A150" s="1">
        <f>HYPERLINK("https://lsnyc.legalserver.org/matter/dynamic-profile/view/1862205","18-1862205")</f>
        <v>0</v>
      </c>
      <c r="B150" t="s">
        <v>16</v>
      </c>
      <c r="C150" t="s">
        <v>32</v>
      </c>
      <c r="D150" t="s">
        <v>52</v>
      </c>
      <c r="E150" t="s">
        <v>53</v>
      </c>
      <c r="F150" t="s">
        <v>53</v>
      </c>
      <c r="G150" t="s">
        <v>53</v>
      </c>
      <c r="H150" t="s">
        <v>53</v>
      </c>
      <c r="I150" t="s">
        <v>53</v>
      </c>
      <c r="J150" t="s">
        <v>137</v>
      </c>
      <c r="L150" t="s">
        <v>167</v>
      </c>
      <c r="N150" t="s">
        <v>276</v>
      </c>
      <c r="O150" t="s">
        <v>279</v>
      </c>
    </row>
    <row r="151" spans="1:15">
      <c r="A151" s="1">
        <f>HYPERLINK("https://lsnyc.legalserver.org/matter/dynamic-profile/view/0771581","15-0771581")</f>
        <v>0</v>
      </c>
      <c r="B151" t="s">
        <v>16</v>
      </c>
      <c r="C151" t="s">
        <v>32</v>
      </c>
      <c r="D151" t="s">
        <v>52</v>
      </c>
      <c r="E151" t="s">
        <v>53</v>
      </c>
      <c r="F151" t="s">
        <v>53</v>
      </c>
      <c r="G151" t="s">
        <v>53</v>
      </c>
      <c r="H151" t="s">
        <v>53</v>
      </c>
      <c r="I151" t="s">
        <v>53</v>
      </c>
      <c r="J151" t="s">
        <v>138</v>
      </c>
      <c r="L151" t="s">
        <v>244</v>
      </c>
      <c r="N151" t="s">
        <v>275</v>
      </c>
      <c r="O151" t="s">
        <v>277</v>
      </c>
    </row>
    <row r="152" spans="1:15">
      <c r="A152" s="1">
        <f>HYPERLINK("https://lsnyc.legalserver.org/matter/dynamic-profile/view/1874561","18-1874561")</f>
        <v>0</v>
      </c>
      <c r="B152" t="s">
        <v>16</v>
      </c>
      <c r="C152" t="s">
        <v>30</v>
      </c>
      <c r="D152" t="s">
        <v>52</v>
      </c>
      <c r="E152" t="s">
        <v>53</v>
      </c>
      <c r="F152" t="s">
        <v>53</v>
      </c>
      <c r="G152" t="s">
        <v>53</v>
      </c>
      <c r="H152" t="s">
        <v>53</v>
      </c>
      <c r="I152" t="s">
        <v>53</v>
      </c>
      <c r="J152" t="s">
        <v>125</v>
      </c>
      <c r="M152" t="s">
        <v>260</v>
      </c>
      <c r="N152" t="s">
        <v>274</v>
      </c>
      <c r="O152" t="s">
        <v>277</v>
      </c>
    </row>
    <row r="153" spans="1:15">
      <c r="A153" s="1">
        <f>HYPERLINK("https://lsnyc.legalserver.org/matter/dynamic-profile/view/1864328","18-1864328")</f>
        <v>0</v>
      </c>
      <c r="B153" t="s">
        <v>16</v>
      </c>
      <c r="C153" t="s">
        <v>30</v>
      </c>
      <c r="D153" t="s">
        <v>52</v>
      </c>
      <c r="E153" t="s">
        <v>53</v>
      </c>
      <c r="F153" t="s">
        <v>53</v>
      </c>
      <c r="G153" t="s">
        <v>53</v>
      </c>
      <c r="H153" t="s">
        <v>53</v>
      </c>
      <c r="I153" t="s">
        <v>53</v>
      </c>
      <c r="J153" t="s">
        <v>92</v>
      </c>
      <c r="M153" t="s">
        <v>260</v>
      </c>
      <c r="N153" t="s">
        <v>276</v>
      </c>
      <c r="O153" t="s">
        <v>277</v>
      </c>
    </row>
    <row r="154" spans="1:15">
      <c r="A154" s="1">
        <f>HYPERLINK("https://lsnyc.legalserver.org/matter/dynamic-profile/view/1872261","18-1872261")</f>
        <v>0</v>
      </c>
      <c r="B154" t="s">
        <v>16</v>
      </c>
      <c r="C154" t="s">
        <v>30</v>
      </c>
      <c r="D154" t="s">
        <v>52</v>
      </c>
      <c r="E154" t="s">
        <v>53</v>
      </c>
      <c r="F154" t="s">
        <v>53</v>
      </c>
      <c r="G154" t="s">
        <v>53</v>
      </c>
      <c r="H154" t="s">
        <v>53</v>
      </c>
      <c r="I154" t="s">
        <v>53</v>
      </c>
      <c r="J154" t="s">
        <v>139</v>
      </c>
      <c r="M154" t="s">
        <v>261</v>
      </c>
      <c r="N154" t="s">
        <v>276</v>
      </c>
      <c r="O154" t="s">
        <v>277</v>
      </c>
    </row>
    <row r="155" spans="1:15">
      <c r="A155" s="1">
        <f>HYPERLINK("https://lsnyc.legalserver.org/matter/dynamic-profile/view/1867613","18-1867613")</f>
        <v>0</v>
      </c>
      <c r="B155" t="s">
        <v>16</v>
      </c>
      <c r="C155" t="s">
        <v>30</v>
      </c>
      <c r="D155" t="s">
        <v>52</v>
      </c>
      <c r="E155" t="s">
        <v>53</v>
      </c>
      <c r="F155" t="s">
        <v>53</v>
      </c>
      <c r="G155" t="s">
        <v>53</v>
      </c>
      <c r="H155" t="s">
        <v>53</v>
      </c>
      <c r="I155" t="s">
        <v>53</v>
      </c>
      <c r="J155" t="s">
        <v>140</v>
      </c>
      <c r="M155" t="s">
        <v>261</v>
      </c>
      <c r="N155" t="s">
        <v>274</v>
      </c>
      <c r="O155" t="s">
        <v>278</v>
      </c>
    </row>
    <row r="156" spans="1:15">
      <c r="A156" s="1">
        <f>HYPERLINK("https://lsnyc.legalserver.org/matter/dynamic-profile/view/1882073","18-1882073")</f>
        <v>0</v>
      </c>
      <c r="B156" t="s">
        <v>16</v>
      </c>
      <c r="C156" t="s">
        <v>33</v>
      </c>
      <c r="D156" t="s">
        <v>52</v>
      </c>
      <c r="E156" t="s">
        <v>53</v>
      </c>
      <c r="F156" t="s">
        <v>53</v>
      </c>
      <c r="G156" t="s">
        <v>53</v>
      </c>
      <c r="H156" t="s">
        <v>53</v>
      </c>
      <c r="I156" t="s">
        <v>53</v>
      </c>
      <c r="J156" t="s">
        <v>119</v>
      </c>
      <c r="M156" t="s">
        <v>260</v>
      </c>
      <c r="N156" t="s">
        <v>275</v>
      </c>
    </row>
    <row r="157" spans="1:15">
      <c r="A157" s="1">
        <f>HYPERLINK("https://lsnyc.legalserver.org/matter/dynamic-profile/view/1883206","18-1883206")</f>
        <v>0</v>
      </c>
      <c r="B157" t="s">
        <v>16</v>
      </c>
      <c r="C157" t="s">
        <v>33</v>
      </c>
      <c r="D157" t="s">
        <v>52</v>
      </c>
      <c r="E157" t="s">
        <v>53</v>
      </c>
      <c r="F157" t="s">
        <v>53</v>
      </c>
      <c r="G157" t="s">
        <v>53</v>
      </c>
      <c r="H157" t="s">
        <v>53</v>
      </c>
      <c r="I157" t="s">
        <v>53</v>
      </c>
      <c r="J157" t="s">
        <v>141</v>
      </c>
      <c r="M157" t="s">
        <v>260</v>
      </c>
      <c r="N157" t="s">
        <v>274</v>
      </c>
      <c r="O157" t="s">
        <v>277</v>
      </c>
    </row>
    <row r="158" spans="1:15">
      <c r="A158" s="1">
        <f>HYPERLINK("https://lsnyc.legalserver.org/matter/dynamic-profile/view/1871160","18-1871160")</f>
        <v>0</v>
      </c>
      <c r="B158" t="s">
        <v>16</v>
      </c>
      <c r="C158" t="s">
        <v>33</v>
      </c>
      <c r="D158" t="s">
        <v>52</v>
      </c>
      <c r="E158" t="s">
        <v>53</v>
      </c>
      <c r="F158" t="s">
        <v>53</v>
      </c>
      <c r="G158" t="s">
        <v>53</v>
      </c>
      <c r="H158" t="s">
        <v>53</v>
      </c>
      <c r="I158" t="s">
        <v>53</v>
      </c>
      <c r="J158" t="s">
        <v>142</v>
      </c>
      <c r="L158" t="s">
        <v>238</v>
      </c>
      <c r="M158" t="s">
        <v>260</v>
      </c>
      <c r="N158" t="s">
        <v>276</v>
      </c>
      <c r="O158" t="s">
        <v>279</v>
      </c>
    </row>
    <row r="159" spans="1:15">
      <c r="A159" s="1">
        <f>HYPERLINK("https://lsnyc.legalserver.org/matter/dynamic-profile/view/1887608","19-1887608")</f>
        <v>0</v>
      </c>
      <c r="B159" t="s">
        <v>16</v>
      </c>
      <c r="C159" t="s">
        <v>33</v>
      </c>
      <c r="D159" t="s">
        <v>52</v>
      </c>
      <c r="E159" t="s">
        <v>53</v>
      </c>
      <c r="F159" t="s">
        <v>53</v>
      </c>
      <c r="G159" t="s">
        <v>53</v>
      </c>
      <c r="H159" t="s">
        <v>53</v>
      </c>
      <c r="I159" t="s">
        <v>53</v>
      </c>
      <c r="J159" t="s">
        <v>143</v>
      </c>
      <c r="M159" t="s">
        <v>261</v>
      </c>
      <c r="N159" t="s">
        <v>274</v>
      </c>
      <c r="O159" t="s">
        <v>278</v>
      </c>
    </row>
    <row r="160" spans="1:15">
      <c r="A160" s="1">
        <f>HYPERLINK("https://lsnyc.legalserver.org/matter/dynamic-profile/view/1872892","18-1872892")</f>
        <v>0</v>
      </c>
      <c r="B160" t="s">
        <v>16</v>
      </c>
      <c r="C160" t="s">
        <v>33</v>
      </c>
      <c r="D160" t="s">
        <v>52</v>
      </c>
      <c r="E160" t="s">
        <v>53</v>
      </c>
      <c r="F160" t="s">
        <v>53</v>
      </c>
      <c r="G160" t="s">
        <v>53</v>
      </c>
      <c r="H160" t="s">
        <v>53</v>
      </c>
      <c r="I160" t="s">
        <v>53</v>
      </c>
      <c r="J160" t="s">
        <v>144</v>
      </c>
      <c r="M160" t="s">
        <v>260</v>
      </c>
      <c r="N160" t="s">
        <v>274</v>
      </c>
      <c r="O160" t="s">
        <v>278</v>
      </c>
    </row>
    <row r="161" spans="1:15">
      <c r="A161" s="1">
        <f>HYPERLINK("https://lsnyc.legalserver.org/matter/dynamic-profile/view/1835719","17-1835719")</f>
        <v>0</v>
      </c>
      <c r="B161" t="s">
        <v>16</v>
      </c>
      <c r="C161" t="s">
        <v>33</v>
      </c>
      <c r="D161" t="s">
        <v>52</v>
      </c>
      <c r="E161" t="s">
        <v>53</v>
      </c>
      <c r="F161" t="s">
        <v>53</v>
      </c>
      <c r="G161" t="s">
        <v>53</v>
      </c>
      <c r="H161" t="s">
        <v>53</v>
      </c>
      <c r="I161" t="s">
        <v>53</v>
      </c>
      <c r="J161" t="s">
        <v>145</v>
      </c>
      <c r="M161" t="s">
        <v>260</v>
      </c>
      <c r="N161" t="s">
        <v>274</v>
      </c>
      <c r="O161" t="s">
        <v>277</v>
      </c>
    </row>
    <row r="162" spans="1:15">
      <c r="A162" s="1">
        <f>HYPERLINK("https://lsnyc.legalserver.org/matter/dynamic-profile/view/1883132","18-1883132")</f>
        <v>0</v>
      </c>
      <c r="B162" t="s">
        <v>16</v>
      </c>
      <c r="C162" t="s">
        <v>33</v>
      </c>
      <c r="D162" t="s">
        <v>52</v>
      </c>
      <c r="E162" t="s">
        <v>53</v>
      </c>
      <c r="F162" t="s">
        <v>53</v>
      </c>
      <c r="G162" t="s">
        <v>53</v>
      </c>
      <c r="H162" t="s">
        <v>53</v>
      </c>
      <c r="I162" t="s">
        <v>53</v>
      </c>
      <c r="J162" t="s">
        <v>66</v>
      </c>
      <c r="M162" t="s">
        <v>260</v>
      </c>
      <c r="N162" t="s">
        <v>274</v>
      </c>
      <c r="O162" t="s">
        <v>278</v>
      </c>
    </row>
    <row r="163" spans="1:15">
      <c r="A163" s="1">
        <f>HYPERLINK("https://lsnyc.legalserver.org/matter/dynamic-profile/view/1896150","19-1896150")</f>
        <v>0</v>
      </c>
      <c r="B163" t="s">
        <v>16</v>
      </c>
      <c r="C163" t="s">
        <v>33</v>
      </c>
      <c r="D163" t="s">
        <v>52</v>
      </c>
      <c r="E163" t="s">
        <v>53</v>
      </c>
      <c r="F163" t="s">
        <v>53</v>
      </c>
      <c r="G163" t="s">
        <v>53</v>
      </c>
      <c r="H163" t="s">
        <v>53</v>
      </c>
      <c r="I163" t="s">
        <v>53</v>
      </c>
      <c r="J163" t="s">
        <v>118</v>
      </c>
      <c r="N163" t="s">
        <v>275</v>
      </c>
    </row>
    <row r="164" spans="1:15">
      <c r="A164" s="1">
        <f>HYPERLINK("https://lsnyc.legalserver.org/matter/dynamic-profile/view/1890435","19-1890435")</f>
        <v>0</v>
      </c>
      <c r="B164" t="s">
        <v>16</v>
      </c>
      <c r="C164" t="s">
        <v>33</v>
      </c>
      <c r="D164" t="s">
        <v>52</v>
      </c>
      <c r="E164" t="s">
        <v>53</v>
      </c>
      <c r="F164" t="s">
        <v>53</v>
      </c>
      <c r="G164" t="s">
        <v>53</v>
      </c>
      <c r="H164" t="s">
        <v>53</v>
      </c>
      <c r="I164" t="s">
        <v>53</v>
      </c>
      <c r="J164" t="s">
        <v>61</v>
      </c>
      <c r="M164" t="s">
        <v>261</v>
      </c>
      <c r="N164" t="s">
        <v>274</v>
      </c>
      <c r="O164" t="s">
        <v>278</v>
      </c>
    </row>
    <row r="165" spans="1:15">
      <c r="A165" s="1">
        <f>HYPERLINK("https://lsnyc.legalserver.org/matter/dynamic-profile/view/1896044","19-1896044")</f>
        <v>0</v>
      </c>
      <c r="B165" t="s">
        <v>16</v>
      </c>
      <c r="C165" t="s">
        <v>33</v>
      </c>
      <c r="D165" t="s">
        <v>52</v>
      </c>
      <c r="E165" t="s">
        <v>53</v>
      </c>
      <c r="F165" t="s">
        <v>53</v>
      </c>
      <c r="G165" t="s">
        <v>53</v>
      </c>
      <c r="H165" t="s">
        <v>53</v>
      </c>
      <c r="I165" t="s">
        <v>53</v>
      </c>
      <c r="J165" t="s">
        <v>146</v>
      </c>
      <c r="M165" t="s">
        <v>265</v>
      </c>
      <c r="N165" t="s">
        <v>274</v>
      </c>
      <c r="O165" t="s">
        <v>278</v>
      </c>
    </row>
    <row r="166" spans="1:15">
      <c r="A166" s="1">
        <f>HYPERLINK("https://lsnyc.legalserver.org/matter/dynamic-profile/view/1890464","19-1890464")</f>
        <v>0</v>
      </c>
      <c r="B166" t="s">
        <v>16</v>
      </c>
      <c r="C166" t="s">
        <v>33</v>
      </c>
      <c r="D166" t="s">
        <v>52</v>
      </c>
      <c r="E166" t="s">
        <v>53</v>
      </c>
      <c r="F166" t="s">
        <v>53</v>
      </c>
      <c r="G166" t="s">
        <v>53</v>
      </c>
      <c r="H166" t="s">
        <v>53</v>
      </c>
      <c r="I166" t="s">
        <v>53</v>
      </c>
      <c r="J166" t="s">
        <v>61</v>
      </c>
      <c r="L166" t="s">
        <v>253</v>
      </c>
      <c r="M166" t="s">
        <v>260</v>
      </c>
      <c r="N166" t="s">
        <v>274</v>
      </c>
      <c r="O166" t="s">
        <v>278</v>
      </c>
    </row>
    <row r="167" spans="1:15">
      <c r="A167" s="1">
        <f>HYPERLINK("https://lsnyc.legalserver.org/matter/dynamic-profile/view/1882037","18-1882037")</f>
        <v>0</v>
      </c>
      <c r="B167" t="s">
        <v>16</v>
      </c>
      <c r="C167" t="s">
        <v>33</v>
      </c>
      <c r="D167" t="s">
        <v>52</v>
      </c>
      <c r="E167" t="s">
        <v>53</v>
      </c>
      <c r="F167" t="s">
        <v>53</v>
      </c>
      <c r="G167" t="s">
        <v>53</v>
      </c>
      <c r="H167" t="s">
        <v>53</v>
      </c>
      <c r="I167" t="s">
        <v>53</v>
      </c>
      <c r="J167" t="s">
        <v>119</v>
      </c>
      <c r="M167" t="s">
        <v>260</v>
      </c>
      <c r="N167" t="s">
        <v>274</v>
      </c>
      <c r="O167" t="s">
        <v>278</v>
      </c>
    </row>
    <row r="168" spans="1:15">
      <c r="A168" s="1">
        <f>HYPERLINK("https://lsnyc.legalserver.org/matter/dynamic-profile/view/1880284","18-1880284")</f>
        <v>0</v>
      </c>
      <c r="B168" t="s">
        <v>16</v>
      </c>
      <c r="C168" t="s">
        <v>33</v>
      </c>
      <c r="D168" t="s">
        <v>52</v>
      </c>
      <c r="E168" t="s">
        <v>53</v>
      </c>
      <c r="F168" t="s">
        <v>53</v>
      </c>
      <c r="G168" t="s">
        <v>53</v>
      </c>
      <c r="H168" t="s">
        <v>53</v>
      </c>
      <c r="I168" t="s">
        <v>53</v>
      </c>
      <c r="J168" t="s">
        <v>147</v>
      </c>
      <c r="M168" t="s">
        <v>260</v>
      </c>
      <c r="N168" t="s">
        <v>274</v>
      </c>
      <c r="O168" t="s">
        <v>278</v>
      </c>
    </row>
    <row r="169" spans="1:15">
      <c r="A169" s="1">
        <f>HYPERLINK("https://lsnyc.legalserver.org/matter/dynamic-profile/view/1883178","18-1883178")</f>
        <v>0</v>
      </c>
      <c r="B169" t="s">
        <v>16</v>
      </c>
      <c r="C169" t="s">
        <v>33</v>
      </c>
      <c r="D169" t="s">
        <v>52</v>
      </c>
      <c r="E169" t="s">
        <v>53</v>
      </c>
      <c r="F169" t="s">
        <v>53</v>
      </c>
      <c r="G169" t="s">
        <v>53</v>
      </c>
      <c r="H169" t="s">
        <v>53</v>
      </c>
      <c r="I169" t="s">
        <v>53</v>
      </c>
      <c r="J169" t="s">
        <v>66</v>
      </c>
      <c r="M169" t="s">
        <v>260</v>
      </c>
      <c r="N169" t="s">
        <v>274</v>
      </c>
      <c r="O169" t="s">
        <v>278</v>
      </c>
    </row>
    <row r="170" spans="1:15">
      <c r="A170" s="1">
        <f>HYPERLINK("https://lsnyc.legalserver.org/matter/dynamic-profile/view/1883996","18-1883996")</f>
        <v>0</v>
      </c>
      <c r="B170" t="s">
        <v>16</v>
      </c>
      <c r="C170" t="s">
        <v>33</v>
      </c>
      <c r="D170" t="s">
        <v>52</v>
      </c>
      <c r="E170" t="s">
        <v>53</v>
      </c>
      <c r="F170" t="s">
        <v>53</v>
      </c>
      <c r="G170" t="s">
        <v>53</v>
      </c>
      <c r="H170" t="s">
        <v>53</v>
      </c>
      <c r="I170" t="s">
        <v>53</v>
      </c>
      <c r="J170" t="s">
        <v>148</v>
      </c>
      <c r="M170" t="s">
        <v>260</v>
      </c>
      <c r="N170" t="s">
        <v>274</v>
      </c>
      <c r="O170" t="s">
        <v>277</v>
      </c>
    </row>
    <row r="171" spans="1:15">
      <c r="A171" s="1">
        <f>HYPERLINK("https://lsnyc.legalserver.org/matter/dynamic-profile/view/1896170","19-1896170")</f>
        <v>0</v>
      </c>
      <c r="B171" t="s">
        <v>16</v>
      </c>
      <c r="C171" t="s">
        <v>33</v>
      </c>
      <c r="D171" t="s">
        <v>52</v>
      </c>
      <c r="E171" t="s">
        <v>53</v>
      </c>
      <c r="F171" t="s">
        <v>53</v>
      </c>
      <c r="G171" t="s">
        <v>53</v>
      </c>
      <c r="H171" t="s">
        <v>53</v>
      </c>
      <c r="I171" t="s">
        <v>53</v>
      </c>
      <c r="J171" t="s">
        <v>118</v>
      </c>
      <c r="M171" t="s">
        <v>261</v>
      </c>
      <c r="N171" t="s">
        <v>274</v>
      </c>
    </row>
    <row r="172" spans="1:15">
      <c r="A172" s="1">
        <f>HYPERLINK("https://lsnyc.legalserver.org/matter/dynamic-profile/view/1881901","18-1881901")</f>
        <v>0</v>
      </c>
      <c r="B172" t="s">
        <v>16</v>
      </c>
      <c r="C172" t="s">
        <v>34</v>
      </c>
      <c r="D172" t="s">
        <v>52</v>
      </c>
      <c r="E172" t="s">
        <v>53</v>
      </c>
      <c r="F172" t="s">
        <v>53</v>
      </c>
      <c r="G172" t="s">
        <v>53</v>
      </c>
      <c r="H172" t="s">
        <v>53</v>
      </c>
      <c r="I172" t="s">
        <v>53</v>
      </c>
      <c r="J172" t="s">
        <v>149</v>
      </c>
      <c r="M172" t="s">
        <v>265</v>
      </c>
      <c r="N172" t="s">
        <v>275</v>
      </c>
      <c r="O172" t="s">
        <v>278</v>
      </c>
    </row>
    <row r="173" spans="1:15">
      <c r="A173" s="1">
        <f>HYPERLINK("https://lsnyc.legalserver.org/matter/dynamic-profile/view/1880004","18-1880004")</f>
        <v>0</v>
      </c>
      <c r="B173" t="s">
        <v>16</v>
      </c>
      <c r="C173" t="s">
        <v>34</v>
      </c>
      <c r="D173" t="s">
        <v>52</v>
      </c>
      <c r="E173" t="s">
        <v>53</v>
      </c>
      <c r="F173" t="s">
        <v>53</v>
      </c>
      <c r="G173" t="s">
        <v>53</v>
      </c>
      <c r="H173" t="s">
        <v>53</v>
      </c>
      <c r="I173" t="s">
        <v>53</v>
      </c>
      <c r="J173" t="s">
        <v>59</v>
      </c>
      <c r="M173" t="s">
        <v>261</v>
      </c>
      <c r="N173" t="s">
        <v>275</v>
      </c>
    </row>
    <row r="174" spans="1:15">
      <c r="A174" s="1">
        <f>HYPERLINK("https://lsnyc.legalserver.org/matter/dynamic-profile/view/1872718","18-1872718")</f>
        <v>0</v>
      </c>
      <c r="B174" t="s">
        <v>16</v>
      </c>
      <c r="C174" t="s">
        <v>30</v>
      </c>
      <c r="D174" t="s">
        <v>52</v>
      </c>
      <c r="E174" t="s">
        <v>53</v>
      </c>
      <c r="F174" t="s">
        <v>53</v>
      </c>
      <c r="G174" t="s">
        <v>53</v>
      </c>
      <c r="H174" t="s">
        <v>53</v>
      </c>
      <c r="I174" t="s">
        <v>53</v>
      </c>
      <c r="J174" t="s">
        <v>105</v>
      </c>
      <c r="M174" t="s">
        <v>260</v>
      </c>
      <c r="N174" t="s">
        <v>274</v>
      </c>
      <c r="O174" t="s">
        <v>278</v>
      </c>
    </row>
    <row r="175" spans="1:15">
      <c r="A175" s="1">
        <f>HYPERLINK("https://lsnyc.legalserver.org/matter/dynamic-profile/view/0768210","14-0768210")</f>
        <v>0</v>
      </c>
      <c r="B175" t="s">
        <v>16</v>
      </c>
      <c r="C175" t="s">
        <v>30</v>
      </c>
      <c r="D175" t="s">
        <v>52</v>
      </c>
      <c r="E175" t="s">
        <v>53</v>
      </c>
      <c r="F175" t="s">
        <v>53</v>
      </c>
      <c r="G175" t="s">
        <v>53</v>
      </c>
      <c r="H175" t="s">
        <v>53</v>
      </c>
      <c r="I175" t="s">
        <v>53</v>
      </c>
      <c r="J175" t="s">
        <v>150</v>
      </c>
      <c r="M175" t="s">
        <v>265</v>
      </c>
      <c r="N175" t="s">
        <v>275</v>
      </c>
    </row>
    <row r="176" spans="1:15">
      <c r="A176" s="1">
        <f>HYPERLINK("https://lsnyc.legalserver.org/matter/dynamic-profile/view/0769734","15-0769734")</f>
        <v>0</v>
      </c>
      <c r="B176" t="s">
        <v>16</v>
      </c>
      <c r="C176" t="s">
        <v>30</v>
      </c>
      <c r="D176" t="s">
        <v>52</v>
      </c>
      <c r="E176" t="s">
        <v>53</v>
      </c>
      <c r="F176" t="s">
        <v>53</v>
      </c>
      <c r="G176" t="s">
        <v>53</v>
      </c>
      <c r="H176" t="s">
        <v>53</v>
      </c>
      <c r="I176" t="s">
        <v>53</v>
      </c>
      <c r="J176" t="s">
        <v>151</v>
      </c>
      <c r="N176" t="s">
        <v>275</v>
      </c>
    </row>
    <row r="177" spans="1:16">
      <c r="A177" s="1">
        <f>HYPERLINK("https://lsnyc.legalserver.org/matter/dynamic-profile/view/0774747","15-0774747")</f>
        <v>0</v>
      </c>
      <c r="B177" t="s">
        <v>16</v>
      </c>
      <c r="C177" t="s">
        <v>30</v>
      </c>
      <c r="D177" t="s">
        <v>52</v>
      </c>
      <c r="E177" t="s">
        <v>53</v>
      </c>
      <c r="F177" t="s">
        <v>53</v>
      </c>
      <c r="G177" t="s">
        <v>53</v>
      </c>
      <c r="H177" t="s">
        <v>53</v>
      </c>
      <c r="I177" t="s">
        <v>53</v>
      </c>
      <c r="J177" t="s">
        <v>152</v>
      </c>
      <c r="N177" t="s">
        <v>275</v>
      </c>
      <c r="O177" t="s">
        <v>277</v>
      </c>
    </row>
    <row r="178" spans="1:16">
      <c r="A178" s="1">
        <f>HYPERLINK("https://lsnyc.legalserver.org/matter/dynamic-profile/view/1872639","18-1872639")</f>
        <v>0</v>
      </c>
      <c r="B178" t="s">
        <v>16</v>
      </c>
      <c r="C178" t="s">
        <v>30</v>
      </c>
      <c r="D178" t="s">
        <v>52</v>
      </c>
      <c r="E178" t="s">
        <v>53</v>
      </c>
      <c r="F178" t="s">
        <v>53</v>
      </c>
      <c r="G178" t="s">
        <v>53</v>
      </c>
      <c r="H178" t="s">
        <v>53</v>
      </c>
      <c r="I178" t="s">
        <v>53</v>
      </c>
      <c r="J178" t="s">
        <v>105</v>
      </c>
      <c r="M178" t="s">
        <v>260</v>
      </c>
      <c r="N178" t="s">
        <v>274</v>
      </c>
      <c r="O178" t="s">
        <v>278</v>
      </c>
    </row>
    <row r="179" spans="1:16">
      <c r="A179" s="1">
        <f>HYPERLINK("https://lsnyc.legalserver.org/matter/dynamic-profile/view/1872619","18-1872619")</f>
        <v>0</v>
      </c>
      <c r="B179" t="s">
        <v>16</v>
      </c>
      <c r="C179" t="s">
        <v>30</v>
      </c>
      <c r="D179" t="s">
        <v>52</v>
      </c>
      <c r="E179" t="s">
        <v>53</v>
      </c>
      <c r="F179" t="s">
        <v>53</v>
      </c>
      <c r="G179" t="s">
        <v>53</v>
      </c>
      <c r="H179" t="s">
        <v>53</v>
      </c>
      <c r="I179" t="s">
        <v>53</v>
      </c>
      <c r="J179" t="s">
        <v>105</v>
      </c>
      <c r="M179" t="s">
        <v>260</v>
      </c>
      <c r="N179" t="s">
        <v>274</v>
      </c>
      <c r="O179" t="s">
        <v>278</v>
      </c>
    </row>
    <row r="180" spans="1:16">
      <c r="A180" s="1">
        <f>HYPERLINK("https://lsnyc.legalserver.org/matter/dynamic-profile/view/1890161","19-1890161")</f>
        <v>0</v>
      </c>
      <c r="B180" t="s">
        <v>16</v>
      </c>
      <c r="C180" t="s">
        <v>30</v>
      </c>
      <c r="D180" t="s">
        <v>52</v>
      </c>
      <c r="E180" t="s">
        <v>53</v>
      </c>
      <c r="F180" t="s">
        <v>53</v>
      </c>
      <c r="G180" t="s">
        <v>53</v>
      </c>
      <c r="H180" t="s">
        <v>53</v>
      </c>
      <c r="I180" t="s">
        <v>53</v>
      </c>
      <c r="J180" t="s">
        <v>103</v>
      </c>
      <c r="M180" t="s">
        <v>260</v>
      </c>
      <c r="N180" t="s">
        <v>274</v>
      </c>
      <c r="O180" t="s">
        <v>277</v>
      </c>
    </row>
    <row r="181" spans="1:16">
      <c r="A181" s="1">
        <f>HYPERLINK("https://lsnyc.legalserver.org/matter/dynamic-profile/view/1888735","19-1888735")</f>
        <v>0</v>
      </c>
      <c r="B181" t="s">
        <v>16</v>
      </c>
      <c r="C181" t="s">
        <v>30</v>
      </c>
      <c r="D181" t="s">
        <v>52</v>
      </c>
      <c r="E181" t="s">
        <v>53</v>
      </c>
      <c r="F181" t="s">
        <v>53</v>
      </c>
      <c r="G181" t="s">
        <v>53</v>
      </c>
      <c r="H181" t="s">
        <v>53</v>
      </c>
      <c r="I181" t="s">
        <v>53</v>
      </c>
      <c r="J181" t="s">
        <v>124</v>
      </c>
      <c r="M181" t="s">
        <v>260</v>
      </c>
      <c r="N181" t="s">
        <v>274</v>
      </c>
      <c r="O181" t="s">
        <v>277</v>
      </c>
    </row>
    <row r="182" spans="1:16">
      <c r="A182" s="1">
        <f>HYPERLINK("https://lsnyc.legalserver.org/matter/dynamic-profile/view/1890100","19-1890100")</f>
        <v>0</v>
      </c>
      <c r="B182" t="s">
        <v>16</v>
      </c>
      <c r="C182" t="s">
        <v>30</v>
      </c>
      <c r="D182" t="s">
        <v>52</v>
      </c>
      <c r="E182" t="s">
        <v>53</v>
      </c>
      <c r="F182" t="s">
        <v>53</v>
      </c>
      <c r="G182" t="s">
        <v>53</v>
      </c>
      <c r="H182" t="s">
        <v>53</v>
      </c>
      <c r="I182" t="s">
        <v>53</v>
      </c>
      <c r="J182" t="s">
        <v>103</v>
      </c>
      <c r="M182" t="s">
        <v>260</v>
      </c>
      <c r="N182" t="s">
        <v>274</v>
      </c>
      <c r="O182" t="s">
        <v>277</v>
      </c>
    </row>
    <row r="183" spans="1:16">
      <c r="A183" s="1">
        <f>HYPERLINK("https://lsnyc.legalserver.org/matter/dynamic-profile/view/0822091","16-0822091")</f>
        <v>0</v>
      </c>
      <c r="B183" t="s">
        <v>16</v>
      </c>
      <c r="C183" t="s">
        <v>32</v>
      </c>
      <c r="D183" t="s">
        <v>52</v>
      </c>
      <c r="E183" t="s">
        <v>53</v>
      </c>
      <c r="F183" t="s">
        <v>53</v>
      </c>
      <c r="G183" t="s">
        <v>53</v>
      </c>
      <c r="H183" t="s">
        <v>53</v>
      </c>
      <c r="I183" t="s">
        <v>53</v>
      </c>
      <c r="J183" t="s">
        <v>153</v>
      </c>
      <c r="L183" t="s">
        <v>119</v>
      </c>
      <c r="N183" t="s">
        <v>275</v>
      </c>
      <c r="O183" t="s">
        <v>277</v>
      </c>
      <c r="P183" t="s">
        <v>285</v>
      </c>
    </row>
    <row r="184" spans="1:16">
      <c r="A184" s="1">
        <f>HYPERLINK("https://lsnyc.legalserver.org/matter/dynamic-profile/view/1853038","17-1853038")</f>
        <v>0</v>
      </c>
      <c r="B184" t="s">
        <v>16</v>
      </c>
      <c r="C184" t="s">
        <v>32</v>
      </c>
      <c r="D184" t="s">
        <v>52</v>
      </c>
      <c r="E184" t="s">
        <v>53</v>
      </c>
      <c r="F184" t="s">
        <v>53</v>
      </c>
      <c r="G184" t="s">
        <v>53</v>
      </c>
      <c r="H184" t="s">
        <v>53</v>
      </c>
      <c r="I184" t="s">
        <v>53</v>
      </c>
      <c r="J184" t="s">
        <v>154</v>
      </c>
      <c r="M184" t="s">
        <v>265</v>
      </c>
      <c r="N184" t="s">
        <v>275</v>
      </c>
      <c r="O184" t="s">
        <v>280</v>
      </c>
    </row>
    <row r="185" spans="1:16">
      <c r="A185" s="1">
        <f>HYPERLINK("https://lsnyc.legalserver.org/matter/dynamic-profile/view/1851183","17-1851183")</f>
        <v>0</v>
      </c>
      <c r="B185" t="s">
        <v>16</v>
      </c>
      <c r="C185" t="s">
        <v>32</v>
      </c>
      <c r="D185" t="s">
        <v>52</v>
      </c>
      <c r="E185" t="s">
        <v>53</v>
      </c>
      <c r="F185" t="s">
        <v>53</v>
      </c>
      <c r="G185" t="s">
        <v>53</v>
      </c>
      <c r="H185" t="s">
        <v>53</v>
      </c>
      <c r="I185" t="s">
        <v>53</v>
      </c>
      <c r="J185" t="s">
        <v>155</v>
      </c>
      <c r="L185" t="s">
        <v>252</v>
      </c>
      <c r="M185" t="s">
        <v>261</v>
      </c>
      <c r="N185" t="s">
        <v>275</v>
      </c>
      <c r="O185" t="s">
        <v>277</v>
      </c>
    </row>
    <row r="186" spans="1:16">
      <c r="A186" s="1">
        <f>HYPERLINK("https://lsnyc.legalserver.org/matter/dynamic-profile/view/0819268","16-0819268")</f>
        <v>0</v>
      </c>
      <c r="B186" t="s">
        <v>16</v>
      </c>
      <c r="C186" t="s">
        <v>32</v>
      </c>
      <c r="D186" t="s">
        <v>52</v>
      </c>
      <c r="E186" t="s">
        <v>53</v>
      </c>
      <c r="F186" t="s">
        <v>53</v>
      </c>
      <c r="G186" t="s">
        <v>53</v>
      </c>
      <c r="H186" t="s">
        <v>53</v>
      </c>
      <c r="I186" t="s">
        <v>53</v>
      </c>
      <c r="J186" t="s">
        <v>156</v>
      </c>
      <c r="L186" t="s">
        <v>224</v>
      </c>
      <c r="M186" t="s">
        <v>260</v>
      </c>
      <c r="N186" t="s">
        <v>275</v>
      </c>
      <c r="O186" t="s">
        <v>277</v>
      </c>
    </row>
    <row r="187" spans="1:16">
      <c r="A187" s="1">
        <f>HYPERLINK("https://lsnyc.legalserver.org/matter/dynamic-profile/view/1895841","19-1895841")</f>
        <v>0</v>
      </c>
      <c r="B187" t="s">
        <v>16</v>
      </c>
      <c r="C187" t="s">
        <v>35</v>
      </c>
      <c r="D187" t="s">
        <v>52</v>
      </c>
      <c r="E187" t="s">
        <v>53</v>
      </c>
      <c r="F187" t="s">
        <v>53</v>
      </c>
      <c r="G187" t="s">
        <v>53</v>
      </c>
      <c r="H187" t="s">
        <v>53</v>
      </c>
      <c r="I187" t="s">
        <v>53</v>
      </c>
      <c r="J187" t="s">
        <v>102</v>
      </c>
      <c r="M187" t="s">
        <v>260</v>
      </c>
      <c r="N187" t="s">
        <v>274</v>
      </c>
      <c r="O187" t="s">
        <v>279</v>
      </c>
    </row>
    <row r="188" spans="1:16">
      <c r="A188" s="1">
        <f>HYPERLINK("https://lsnyc.legalserver.org/matter/dynamic-profile/view/1895097","19-1895097")</f>
        <v>0</v>
      </c>
      <c r="B188" t="s">
        <v>16</v>
      </c>
      <c r="C188" t="s">
        <v>35</v>
      </c>
      <c r="D188" t="s">
        <v>52</v>
      </c>
      <c r="E188" t="s">
        <v>53</v>
      </c>
      <c r="F188" t="s">
        <v>53</v>
      </c>
      <c r="G188" t="s">
        <v>53</v>
      </c>
      <c r="H188" t="s">
        <v>53</v>
      </c>
      <c r="I188" t="s">
        <v>53</v>
      </c>
      <c r="J188" t="s">
        <v>157</v>
      </c>
      <c r="M188" t="s">
        <v>260</v>
      </c>
      <c r="N188" t="s">
        <v>274</v>
      </c>
      <c r="O188" t="s">
        <v>277</v>
      </c>
    </row>
    <row r="189" spans="1:16">
      <c r="A189" s="1">
        <f>HYPERLINK("https://lsnyc.legalserver.org/matter/dynamic-profile/view/1894417","19-1894417")</f>
        <v>0</v>
      </c>
      <c r="B189" t="s">
        <v>16</v>
      </c>
      <c r="C189" t="s">
        <v>35</v>
      </c>
      <c r="D189" t="s">
        <v>52</v>
      </c>
      <c r="E189" t="s">
        <v>53</v>
      </c>
      <c r="F189" t="s">
        <v>53</v>
      </c>
      <c r="G189" t="s">
        <v>53</v>
      </c>
      <c r="H189" t="s">
        <v>53</v>
      </c>
      <c r="I189" t="s">
        <v>53</v>
      </c>
      <c r="J189" t="s">
        <v>78</v>
      </c>
      <c r="M189" t="s">
        <v>260</v>
      </c>
      <c r="N189" t="s">
        <v>274</v>
      </c>
      <c r="O189" t="s">
        <v>277</v>
      </c>
    </row>
    <row r="190" spans="1:16">
      <c r="A190" s="1">
        <f>HYPERLINK("https://lsnyc.legalserver.org/matter/dynamic-profile/view/1887727","19-1887727")</f>
        <v>0</v>
      </c>
      <c r="B190" t="s">
        <v>16</v>
      </c>
      <c r="C190" t="s">
        <v>35</v>
      </c>
      <c r="D190" t="s">
        <v>52</v>
      </c>
      <c r="E190" t="s">
        <v>53</v>
      </c>
      <c r="F190" t="s">
        <v>53</v>
      </c>
      <c r="G190" t="s">
        <v>53</v>
      </c>
      <c r="H190" t="s">
        <v>53</v>
      </c>
      <c r="I190" t="s">
        <v>53</v>
      </c>
      <c r="J190" t="s">
        <v>158</v>
      </c>
      <c r="M190" t="s">
        <v>260</v>
      </c>
      <c r="N190" t="s">
        <v>274</v>
      </c>
      <c r="O190" t="s">
        <v>279</v>
      </c>
    </row>
    <row r="191" spans="1:16">
      <c r="A191" s="1">
        <f>HYPERLINK("https://lsnyc.legalserver.org/matter/dynamic-profile/view/1895745","19-1895745")</f>
        <v>0</v>
      </c>
      <c r="B191" t="s">
        <v>16</v>
      </c>
      <c r="C191" t="s">
        <v>35</v>
      </c>
      <c r="D191" t="s">
        <v>52</v>
      </c>
      <c r="E191" t="s">
        <v>53</v>
      </c>
      <c r="F191" t="s">
        <v>53</v>
      </c>
      <c r="G191" t="s">
        <v>53</v>
      </c>
      <c r="H191" t="s">
        <v>53</v>
      </c>
      <c r="I191" t="s">
        <v>53</v>
      </c>
      <c r="J191" t="s">
        <v>102</v>
      </c>
      <c r="M191" t="s">
        <v>260</v>
      </c>
      <c r="N191" t="s">
        <v>274</v>
      </c>
      <c r="O191" t="s">
        <v>277</v>
      </c>
    </row>
    <row r="192" spans="1:16">
      <c r="A192" s="1">
        <f>HYPERLINK("https://lsnyc.legalserver.org/matter/dynamic-profile/view/1887782","19-1887782")</f>
        <v>0</v>
      </c>
      <c r="B192" t="s">
        <v>16</v>
      </c>
      <c r="C192" t="s">
        <v>35</v>
      </c>
      <c r="D192" t="s">
        <v>52</v>
      </c>
      <c r="E192" t="s">
        <v>53</v>
      </c>
      <c r="F192" t="s">
        <v>53</v>
      </c>
      <c r="G192" t="s">
        <v>53</v>
      </c>
      <c r="H192" t="s">
        <v>53</v>
      </c>
      <c r="I192" t="s">
        <v>53</v>
      </c>
      <c r="J192" t="s">
        <v>158</v>
      </c>
      <c r="M192" t="s">
        <v>260</v>
      </c>
      <c r="N192" t="s">
        <v>274</v>
      </c>
      <c r="O192" t="s">
        <v>278</v>
      </c>
    </row>
    <row r="193" spans="1:15">
      <c r="A193" s="1">
        <f>HYPERLINK("https://lsnyc.legalserver.org/matter/dynamic-profile/view/1892123","19-1892123")</f>
        <v>0</v>
      </c>
      <c r="B193" t="s">
        <v>16</v>
      </c>
      <c r="C193" t="s">
        <v>35</v>
      </c>
      <c r="D193" t="s">
        <v>52</v>
      </c>
      <c r="E193" t="s">
        <v>53</v>
      </c>
      <c r="F193" t="s">
        <v>53</v>
      </c>
      <c r="G193" t="s">
        <v>53</v>
      </c>
      <c r="H193" t="s">
        <v>53</v>
      </c>
      <c r="I193" t="s">
        <v>53</v>
      </c>
      <c r="J193" t="s">
        <v>159</v>
      </c>
      <c r="M193" t="s">
        <v>260</v>
      </c>
      <c r="N193" t="s">
        <v>274</v>
      </c>
      <c r="O193" t="s">
        <v>277</v>
      </c>
    </row>
    <row r="194" spans="1:15">
      <c r="A194" s="1">
        <f>HYPERLINK("https://lsnyc.legalserver.org/matter/dynamic-profile/view/1891815","19-1891815")</f>
        <v>0</v>
      </c>
      <c r="B194" t="s">
        <v>16</v>
      </c>
      <c r="C194" t="s">
        <v>35</v>
      </c>
      <c r="D194" t="s">
        <v>52</v>
      </c>
      <c r="E194" t="s">
        <v>53</v>
      </c>
      <c r="F194" t="s">
        <v>53</v>
      </c>
      <c r="G194" t="s">
        <v>53</v>
      </c>
      <c r="H194" t="s">
        <v>53</v>
      </c>
      <c r="I194" t="s">
        <v>53</v>
      </c>
      <c r="J194" t="s">
        <v>160</v>
      </c>
      <c r="M194" t="s">
        <v>260</v>
      </c>
      <c r="N194" t="s">
        <v>274</v>
      </c>
      <c r="O194" t="s">
        <v>277</v>
      </c>
    </row>
    <row r="195" spans="1:15">
      <c r="A195" s="1">
        <f>HYPERLINK("https://lsnyc.legalserver.org/matter/dynamic-profile/view/1891387","19-1891387")</f>
        <v>0</v>
      </c>
      <c r="B195" t="s">
        <v>16</v>
      </c>
      <c r="C195" t="s">
        <v>35</v>
      </c>
      <c r="D195" t="s">
        <v>52</v>
      </c>
      <c r="E195" t="s">
        <v>53</v>
      </c>
      <c r="F195" t="s">
        <v>53</v>
      </c>
      <c r="G195" t="s">
        <v>53</v>
      </c>
      <c r="H195" t="s">
        <v>53</v>
      </c>
      <c r="I195" t="s">
        <v>53</v>
      </c>
      <c r="J195" t="s">
        <v>68</v>
      </c>
      <c r="M195" t="s">
        <v>260</v>
      </c>
      <c r="N195" t="s">
        <v>274</v>
      </c>
      <c r="O195" t="s">
        <v>278</v>
      </c>
    </row>
    <row r="196" spans="1:15">
      <c r="A196" s="1">
        <f>HYPERLINK("https://lsnyc.legalserver.org/matter/dynamic-profile/view/1890127","19-1890127")</f>
        <v>0</v>
      </c>
      <c r="B196" t="s">
        <v>16</v>
      </c>
      <c r="C196" t="s">
        <v>35</v>
      </c>
      <c r="D196" t="s">
        <v>52</v>
      </c>
      <c r="E196" t="s">
        <v>53</v>
      </c>
      <c r="F196" t="s">
        <v>53</v>
      </c>
      <c r="G196" t="s">
        <v>53</v>
      </c>
      <c r="H196" t="s">
        <v>53</v>
      </c>
      <c r="I196" t="s">
        <v>53</v>
      </c>
      <c r="J196" t="s">
        <v>103</v>
      </c>
      <c r="M196" t="s">
        <v>261</v>
      </c>
      <c r="N196" t="s">
        <v>274</v>
      </c>
      <c r="O196" t="s">
        <v>277</v>
      </c>
    </row>
    <row r="197" spans="1:15">
      <c r="A197" s="1">
        <f>HYPERLINK("https://lsnyc.legalserver.org/matter/dynamic-profile/view/1881793","18-1881793")</f>
        <v>0</v>
      </c>
      <c r="B197" t="s">
        <v>16</v>
      </c>
      <c r="C197" t="s">
        <v>35</v>
      </c>
      <c r="D197" t="s">
        <v>52</v>
      </c>
      <c r="E197" t="s">
        <v>53</v>
      </c>
      <c r="F197" t="s">
        <v>53</v>
      </c>
      <c r="G197" t="s">
        <v>53</v>
      </c>
      <c r="H197" t="s">
        <v>53</v>
      </c>
      <c r="I197" t="s">
        <v>53</v>
      </c>
      <c r="J197" t="s">
        <v>161</v>
      </c>
      <c r="M197" t="s">
        <v>260</v>
      </c>
      <c r="N197" t="s">
        <v>274</v>
      </c>
      <c r="O197" t="s">
        <v>278</v>
      </c>
    </row>
    <row r="198" spans="1:15">
      <c r="A198" s="1">
        <f>HYPERLINK("https://lsnyc.legalserver.org/matter/dynamic-profile/view/1885412","18-1885412")</f>
        <v>0</v>
      </c>
      <c r="B198" t="s">
        <v>16</v>
      </c>
      <c r="C198" t="s">
        <v>35</v>
      </c>
      <c r="D198" t="s">
        <v>52</v>
      </c>
      <c r="E198" t="s">
        <v>53</v>
      </c>
      <c r="F198" t="s">
        <v>53</v>
      </c>
      <c r="G198" t="s">
        <v>53</v>
      </c>
      <c r="H198" t="s">
        <v>53</v>
      </c>
      <c r="I198" t="s">
        <v>53</v>
      </c>
      <c r="J198" t="s">
        <v>79</v>
      </c>
      <c r="M198" t="s">
        <v>260</v>
      </c>
      <c r="N198" t="s">
        <v>274</v>
      </c>
      <c r="O198" t="s">
        <v>277</v>
      </c>
    </row>
    <row r="199" spans="1:15">
      <c r="A199" s="1">
        <f>HYPERLINK("https://lsnyc.legalserver.org/matter/dynamic-profile/view/1876507","18-1876507")</f>
        <v>0</v>
      </c>
      <c r="B199" t="s">
        <v>16</v>
      </c>
      <c r="C199" t="s">
        <v>35</v>
      </c>
      <c r="D199" t="s">
        <v>52</v>
      </c>
      <c r="E199" t="s">
        <v>53</v>
      </c>
      <c r="F199" t="s">
        <v>53</v>
      </c>
      <c r="G199" t="s">
        <v>53</v>
      </c>
      <c r="H199" t="s">
        <v>53</v>
      </c>
      <c r="I199" t="s">
        <v>53</v>
      </c>
      <c r="J199" t="s">
        <v>162</v>
      </c>
      <c r="M199" t="s">
        <v>262</v>
      </c>
      <c r="N199" t="s">
        <v>275</v>
      </c>
    </row>
    <row r="200" spans="1:15">
      <c r="A200" s="1">
        <f>HYPERLINK("https://lsnyc.legalserver.org/matter/dynamic-profile/view/1885443","18-1885443")</f>
        <v>0</v>
      </c>
      <c r="B200" t="s">
        <v>16</v>
      </c>
      <c r="C200" t="s">
        <v>35</v>
      </c>
      <c r="D200" t="s">
        <v>52</v>
      </c>
      <c r="E200" t="s">
        <v>53</v>
      </c>
      <c r="F200" t="s">
        <v>53</v>
      </c>
      <c r="G200" t="s">
        <v>53</v>
      </c>
      <c r="H200" t="s">
        <v>53</v>
      </c>
      <c r="I200" t="s">
        <v>53</v>
      </c>
      <c r="J200" t="s">
        <v>79</v>
      </c>
      <c r="M200" t="s">
        <v>260</v>
      </c>
      <c r="N200" t="s">
        <v>274</v>
      </c>
      <c r="O200" t="s">
        <v>277</v>
      </c>
    </row>
    <row r="201" spans="1:15">
      <c r="A201" s="1">
        <f>HYPERLINK("https://lsnyc.legalserver.org/matter/dynamic-profile/view/1892864","19-1892864")</f>
        <v>0</v>
      </c>
      <c r="B201" t="s">
        <v>16</v>
      </c>
      <c r="C201" t="s">
        <v>21</v>
      </c>
      <c r="D201" t="s">
        <v>52</v>
      </c>
      <c r="E201" t="s">
        <v>53</v>
      </c>
      <c r="F201" t="s">
        <v>53</v>
      </c>
      <c r="G201" t="s">
        <v>53</v>
      </c>
      <c r="H201" t="s">
        <v>53</v>
      </c>
      <c r="I201" t="s">
        <v>53</v>
      </c>
      <c r="J201" t="s">
        <v>117</v>
      </c>
      <c r="M201" t="s">
        <v>260</v>
      </c>
      <c r="N201" t="s">
        <v>274</v>
      </c>
      <c r="O201" t="s">
        <v>277</v>
      </c>
    </row>
    <row r="202" spans="1:15">
      <c r="A202" s="1">
        <f>HYPERLINK("https://lsnyc.legalserver.org/matter/dynamic-profile/view/1886631","18-1886631")</f>
        <v>0</v>
      </c>
      <c r="B202" t="s">
        <v>16</v>
      </c>
      <c r="C202" t="s">
        <v>21</v>
      </c>
      <c r="D202" t="s">
        <v>52</v>
      </c>
      <c r="E202" t="s">
        <v>53</v>
      </c>
      <c r="F202" t="s">
        <v>53</v>
      </c>
      <c r="G202" t="s">
        <v>53</v>
      </c>
      <c r="H202" t="s">
        <v>53</v>
      </c>
      <c r="I202" t="s">
        <v>53</v>
      </c>
      <c r="J202" t="s">
        <v>163</v>
      </c>
      <c r="M202" t="s">
        <v>260</v>
      </c>
      <c r="N202" t="s">
        <v>274</v>
      </c>
      <c r="O202" t="s">
        <v>278</v>
      </c>
    </row>
    <row r="203" spans="1:15">
      <c r="A203" s="1">
        <f>HYPERLINK("https://lsnyc.legalserver.org/matter/dynamic-profile/view/1885050","18-1885050")</f>
        <v>0</v>
      </c>
      <c r="B203" t="s">
        <v>16</v>
      </c>
      <c r="C203" t="s">
        <v>21</v>
      </c>
      <c r="D203" t="s">
        <v>52</v>
      </c>
      <c r="E203" t="s">
        <v>53</v>
      </c>
      <c r="F203" t="s">
        <v>53</v>
      </c>
      <c r="G203" t="s">
        <v>53</v>
      </c>
      <c r="H203" t="s">
        <v>53</v>
      </c>
      <c r="I203" t="s">
        <v>53</v>
      </c>
      <c r="J203" t="s">
        <v>72</v>
      </c>
      <c r="M203" t="s">
        <v>260</v>
      </c>
      <c r="N203" t="s">
        <v>274</v>
      </c>
      <c r="O203" t="s">
        <v>278</v>
      </c>
    </row>
    <row r="204" spans="1:15">
      <c r="A204" s="1">
        <f>HYPERLINK("https://lsnyc.legalserver.org/matter/dynamic-profile/view/1891712","19-1891712")</f>
        <v>0</v>
      </c>
      <c r="B204" t="s">
        <v>16</v>
      </c>
      <c r="C204" t="s">
        <v>21</v>
      </c>
      <c r="D204" t="s">
        <v>52</v>
      </c>
      <c r="E204" t="s">
        <v>53</v>
      </c>
      <c r="F204" t="s">
        <v>53</v>
      </c>
      <c r="G204" t="s">
        <v>53</v>
      </c>
      <c r="H204" t="s">
        <v>53</v>
      </c>
      <c r="I204" t="s">
        <v>53</v>
      </c>
      <c r="J204" t="s">
        <v>75</v>
      </c>
      <c r="N204" t="s">
        <v>274</v>
      </c>
      <c r="O204" t="s">
        <v>278</v>
      </c>
    </row>
    <row r="205" spans="1:15">
      <c r="A205" s="1">
        <f>HYPERLINK("https://lsnyc.legalserver.org/matter/dynamic-profile/view/1876873","18-1876873")</f>
        <v>0</v>
      </c>
      <c r="B205" t="s">
        <v>16</v>
      </c>
      <c r="C205" t="s">
        <v>21</v>
      </c>
      <c r="D205" t="s">
        <v>52</v>
      </c>
      <c r="E205" t="s">
        <v>53</v>
      </c>
      <c r="F205" t="s">
        <v>53</v>
      </c>
      <c r="G205" t="s">
        <v>53</v>
      </c>
      <c r="H205" t="s">
        <v>53</v>
      </c>
      <c r="I205" t="s">
        <v>53</v>
      </c>
      <c r="J205" t="s">
        <v>93</v>
      </c>
      <c r="M205" t="s">
        <v>261</v>
      </c>
      <c r="N205" t="s">
        <v>275</v>
      </c>
      <c r="O205" t="s">
        <v>279</v>
      </c>
    </row>
    <row r="206" spans="1:15">
      <c r="A206" s="1">
        <f>HYPERLINK("https://lsnyc.legalserver.org/matter/dynamic-profile/view/1885075","18-1885075")</f>
        <v>0</v>
      </c>
      <c r="B206" t="s">
        <v>16</v>
      </c>
      <c r="C206" t="s">
        <v>21</v>
      </c>
      <c r="D206" t="s">
        <v>52</v>
      </c>
      <c r="E206" t="s">
        <v>53</v>
      </c>
      <c r="F206" t="s">
        <v>53</v>
      </c>
      <c r="G206" t="s">
        <v>53</v>
      </c>
      <c r="H206" t="s">
        <v>53</v>
      </c>
      <c r="I206" t="s">
        <v>53</v>
      </c>
      <c r="J206" t="s">
        <v>72</v>
      </c>
      <c r="M206" t="s">
        <v>260</v>
      </c>
      <c r="N206" t="s">
        <v>274</v>
      </c>
      <c r="O206" t="s">
        <v>278</v>
      </c>
    </row>
    <row r="207" spans="1:15">
      <c r="A207" s="1">
        <f>HYPERLINK("https://lsnyc.legalserver.org/matter/dynamic-profile/view/1885060","18-1885060")</f>
        <v>0</v>
      </c>
      <c r="B207" t="s">
        <v>16</v>
      </c>
      <c r="C207" t="s">
        <v>21</v>
      </c>
      <c r="D207" t="s">
        <v>52</v>
      </c>
      <c r="E207" t="s">
        <v>53</v>
      </c>
      <c r="F207" t="s">
        <v>53</v>
      </c>
      <c r="G207" t="s">
        <v>53</v>
      </c>
      <c r="H207" t="s">
        <v>53</v>
      </c>
      <c r="I207" t="s">
        <v>53</v>
      </c>
      <c r="J207" t="s">
        <v>72</v>
      </c>
      <c r="M207" t="s">
        <v>260</v>
      </c>
      <c r="N207" t="s">
        <v>274</v>
      </c>
      <c r="O207" t="s">
        <v>278</v>
      </c>
    </row>
    <row r="208" spans="1:15">
      <c r="A208" s="1">
        <f>HYPERLINK("https://lsnyc.legalserver.org/matter/dynamic-profile/view/1885100","18-1885100")</f>
        <v>0</v>
      </c>
      <c r="B208" t="s">
        <v>16</v>
      </c>
      <c r="C208" t="s">
        <v>21</v>
      </c>
      <c r="D208" t="s">
        <v>52</v>
      </c>
      <c r="E208" t="s">
        <v>53</v>
      </c>
      <c r="F208" t="s">
        <v>53</v>
      </c>
      <c r="G208" t="s">
        <v>53</v>
      </c>
      <c r="H208" t="s">
        <v>53</v>
      </c>
      <c r="I208" t="s">
        <v>53</v>
      </c>
      <c r="J208" t="s">
        <v>72</v>
      </c>
      <c r="M208" t="s">
        <v>260</v>
      </c>
      <c r="N208" t="s">
        <v>274</v>
      </c>
      <c r="O208" t="s">
        <v>277</v>
      </c>
    </row>
    <row r="209" spans="1:15">
      <c r="A209" s="1">
        <f>HYPERLINK("https://lsnyc.legalserver.org/matter/dynamic-profile/view/1887703","19-1887703")</f>
        <v>0</v>
      </c>
      <c r="B209" t="s">
        <v>16</v>
      </c>
      <c r="C209" t="s">
        <v>21</v>
      </c>
      <c r="D209" t="s">
        <v>52</v>
      </c>
      <c r="E209" t="s">
        <v>53</v>
      </c>
      <c r="F209" t="s">
        <v>53</v>
      </c>
      <c r="G209" t="s">
        <v>53</v>
      </c>
      <c r="H209" t="s">
        <v>53</v>
      </c>
      <c r="I209" t="s">
        <v>53</v>
      </c>
      <c r="J209" t="s">
        <v>158</v>
      </c>
      <c r="M209" t="s">
        <v>260</v>
      </c>
      <c r="N209" t="s">
        <v>274</v>
      </c>
      <c r="O209" t="s">
        <v>279</v>
      </c>
    </row>
    <row r="210" spans="1:15">
      <c r="A210" s="1">
        <f>HYPERLINK("https://lsnyc.legalserver.org/matter/dynamic-profile/view/1893665","19-1893665")</f>
        <v>0</v>
      </c>
      <c r="B210" t="s">
        <v>16</v>
      </c>
      <c r="C210" t="s">
        <v>21</v>
      </c>
      <c r="D210" t="s">
        <v>52</v>
      </c>
      <c r="E210" t="s">
        <v>53</v>
      </c>
      <c r="F210" t="s">
        <v>53</v>
      </c>
      <c r="G210" t="s">
        <v>53</v>
      </c>
      <c r="H210" t="s">
        <v>53</v>
      </c>
      <c r="I210" t="s">
        <v>53</v>
      </c>
      <c r="J210" t="s">
        <v>164</v>
      </c>
      <c r="M210" t="s">
        <v>260</v>
      </c>
      <c r="N210" t="s">
        <v>274</v>
      </c>
      <c r="O210" t="s">
        <v>277</v>
      </c>
    </row>
    <row r="211" spans="1:15">
      <c r="A211" s="1">
        <f>HYPERLINK("https://lsnyc.legalserver.org/matter/dynamic-profile/view/1886659","18-1886659")</f>
        <v>0</v>
      </c>
      <c r="B211" t="s">
        <v>16</v>
      </c>
      <c r="C211" t="s">
        <v>21</v>
      </c>
      <c r="D211" t="s">
        <v>52</v>
      </c>
      <c r="E211" t="s">
        <v>53</v>
      </c>
      <c r="F211" t="s">
        <v>53</v>
      </c>
      <c r="G211" t="s">
        <v>53</v>
      </c>
      <c r="H211" t="s">
        <v>53</v>
      </c>
      <c r="I211" t="s">
        <v>53</v>
      </c>
      <c r="J211" t="s">
        <v>163</v>
      </c>
      <c r="M211" t="s">
        <v>260</v>
      </c>
      <c r="N211" t="s">
        <v>274</v>
      </c>
      <c r="O211" t="s">
        <v>278</v>
      </c>
    </row>
    <row r="212" spans="1:15">
      <c r="A212" s="1">
        <f>HYPERLINK("https://lsnyc.legalserver.org/matter/dynamic-profile/view/1865652","18-1865652")</f>
        <v>0</v>
      </c>
      <c r="B212" t="s">
        <v>16</v>
      </c>
      <c r="C212" t="s">
        <v>21</v>
      </c>
      <c r="D212" t="s">
        <v>52</v>
      </c>
      <c r="E212" t="s">
        <v>53</v>
      </c>
      <c r="F212" t="s">
        <v>53</v>
      </c>
      <c r="G212" t="s">
        <v>53</v>
      </c>
      <c r="H212" t="s">
        <v>53</v>
      </c>
      <c r="I212" t="s">
        <v>53</v>
      </c>
      <c r="J212" t="s">
        <v>165</v>
      </c>
      <c r="M212" t="s">
        <v>260</v>
      </c>
      <c r="N212" t="s">
        <v>275</v>
      </c>
      <c r="O212" t="s">
        <v>277</v>
      </c>
    </row>
    <row r="213" spans="1:15">
      <c r="A213" s="1">
        <f>HYPERLINK("https://lsnyc.legalserver.org/matter/dynamic-profile/view/1894379","19-1894379")</f>
        <v>0</v>
      </c>
      <c r="B213" t="s">
        <v>16</v>
      </c>
      <c r="C213" t="s">
        <v>21</v>
      </c>
      <c r="D213" t="s">
        <v>52</v>
      </c>
      <c r="E213" t="s">
        <v>53</v>
      </c>
      <c r="F213" t="s">
        <v>53</v>
      </c>
      <c r="G213" t="s">
        <v>53</v>
      </c>
      <c r="H213" t="s">
        <v>53</v>
      </c>
      <c r="I213" t="s">
        <v>53</v>
      </c>
      <c r="J213" t="s">
        <v>78</v>
      </c>
      <c r="M213" t="s">
        <v>260</v>
      </c>
      <c r="N213" t="s">
        <v>274</v>
      </c>
      <c r="O213" t="s">
        <v>277</v>
      </c>
    </row>
    <row r="214" spans="1:15">
      <c r="A214" s="1">
        <f>HYPERLINK("https://lsnyc.legalserver.org/matter/dynamic-profile/view/1895856","19-1895856")</f>
        <v>0</v>
      </c>
      <c r="B214" t="s">
        <v>16</v>
      </c>
      <c r="C214" t="s">
        <v>35</v>
      </c>
      <c r="D214" t="s">
        <v>52</v>
      </c>
      <c r="E214" t="s">
        <v>53</v>
      </c>
      <c r="F214" t="s">
        <v>53</v>
      </c>
      <c r="G214" t="s">
        <v>53</v>
      </c>
      <c r="H214" t="s">
        <v>53</v>
      </c>
      <c r="I214" t="s">
        <v>53</v>
      </c>
      <c r="J214" t="s">
        <v>102</v>
      </c>
      <c r="M214" t="s">
        <v>260</v>
      </c>
      <c r="N214" t="s">
        <v>274</v>
      </c>
      <c r="O214" t="s">
        <v>277</v>
      </c>
    </row>
    <row r="215" spans="1:15">
      <c r="A215" s="1">
        <f>HYPERLINK("https://lsnyc.legalserver.org/matter/dynamic-profile/view/1894359","19-1894359")</f>
        <v>0</v>
      </c>
      <c r="B215" t="s">
        <v>16</v>
      </c>
      <c r="C215" t="s">
        <v>21</v>
      </c>
      <c r="D215" t="s">
        <v>52</v>
      </c>
      <c r="E215" t="s">
        <v>53</v>
      </c>
      <c r="F215" t="s">
        <v>53</v>
      </c>
      <c r="G215" t="s">
        <v>53</v>
      </c>
      <c r="H215" t="s">
        <v>53</v>
      </c>
      <c r="I215" t="s">
        <v>53</v>
      </c>
      <c r="J215" t="s">
        <v>78</v>
      </c>
      <c r="M215" t="s">
        <v>260</v>
      </c>
      <c r="N215" t="s">
        <v>274</v>
      </c>
      <c r="O215" t="s">
        <v>277</v>
      </c>
    </row>
    <row r="216" spans="1:15">
      <c r="A216" s="1">
        <f>HYPERLINK("https://lsnyc.legalserver.org/matter/dynamic-profile/view/1891028","19-1891028")</f>
        <v>0</v>
      </c>
      <c r="B216" t="s">
        <v>16</v>
      </c>
      <c r="C216" t="s">
        <v>35</v>
      </c>
      <c r="D216" t="s">
        <v>52</v>
      </c>
      <c r="E216" t="s">
        <v>53</v>
      </c>
      <c r="F216" t="s">
        <v>53</v>
      </c>
      <c r="G216" t="s">
        <v>53</v>
      </c>
      <c r="H216" t="s">
        <v>53</v>
      </c>
      <c r="I216" t="s">
        <v>53</v>
      </c>
      <c r="J216" t="s">
        <v>166</v>
      </c>
      <c r="M216" t="s">
        <v>260</v>
      </c>
      <c r="N216" t="s">
        <v>274</v>
      </c>
      <c r="O216" t="s">
        <v>278</v>
      </c>
    </row>
    <row r="217" spans="1:15">
      <c r="A217" s="1">
        <f>HYPERLINK("https://lsnyc.legalserver.org/matter/dynamic-profile/view/1884801","18-1884801")</f>
        <v>0</v>
      </c>
      <c r="B217" t="s">
        <v>16</v>
      </c>
      <c r="C217" t="s">
        <v>35</v>
      </c>
      <c r="D217" t="s">
        <v>52</v>
      </c>
      <c r="E217" t="s">
        <v>53</v>
      </c>
      <c r="F217" t="s">
        <v>53</v>
      </c>
      <c r="G217" t="s">
        <v>53</v>
      </c>
      <c r="H217" t="s">
        <v>53</v>
      </c>
      <c r="I217" t="s">
        <v>53</v>
      </c>
      <c r="J217" t="s">
        <v>167</v>
      </c>
      <c r="M217" t="s">
        <v>260</v>
      </c>
      <c r="N217" t="s">
        <v>274</v>
      </c>
      <c r="O217" t="s">
        <v>277</v>
      </c>
    </row>
    <row r="218" spans="1:15">
      <c r="A218" s="1">
        <f>HYPERLINK("https://lsnyc.legalserver.org/matter/dynamic-profile/view/1843156","17-1843156")</f>
        <v>0</v>
      </c>
      <c r="B218" t="s">
        <v>16</v>
      </c>
      <c r="C218" t="s">
        <v>32</v>
      </c>
      <c r="D218" t="s">
        <v>52</v>
      </c>
      <c r="E218" t="s">
        <v>53</v>
      </c>
      <c r="F218" t="s">
        <v>53</v>
      </c>
      <c r="G218" t="s">
        <v>53</v>
      </c>
      <c r="H218" t="s">
        <v>53</v>
      </c>
      <c r="I218" t="s">
        <v>53</v>
      </c>
      <c r="J218" t="s">
        <v>168</v>
      </c>
      <c r="M218" t="s">
        <v>262</v>
      </c>
      <c r="N218" t="s">
        <v>275</v>
      </c>
      <c r="O218" t="s">
        <v>277</v>
      </c>
    </row>
    <row r="219" spans="1:15">
      <c r="A219" s="1">
        <f>HYPERLINK("https://lsnyc.legalserver.org/matter/dynamic-profile/view/1834126","17-1834126")</f>
        <v>0</v>
      </c>
      <c r="B219" t="s">
        <v>16</v>
      </c>
      <c r="C219" t="s">
        <v>32</v>
      </c>
      <c r="D219" t="s">
        <v>52</v>
      </c>
      <c r="E219" t="s">
        <v>53</v>
      </c>
      <c r="F219" t="s">
        <v>53</v>
      </c>
      <c r="G219" t="s">
        <v>53</v>
      </c>
      <c r="H219" t="s">
        <v>53</v>
      </c>
      <c r="I219" t="s">
        <v>53</v>
      </c>
      <c r="J219" t="s">
        <v>169</v>
      </c>
      <c r="L219" t="s">
        <v>125</v>
      </c>
      <c r="M219" t="s">
        <v>260</v>
      </c>
      <c r="N219" t="s">
        <v>275</v>
      </c>
      <c r="O219" t="s">
        <v>277</v>
      </c>
    </row>
    <row r="220" spans="1:15">
      <c r="A220" s="1">
        <f>HYPERLINK("https://lsnyc.legalserver.org/matter/dynamic-profile/view/0775293","15-0775293")</f>
        <v>0</v>
      </c>
      <c r="B220" t="s">
        <v>16</v>
      </c>
      <c r="C220" t="s">
        <v>32</v>
      </c>
      <c r="D220" t="s">
        <v>52</v>
      </c>
      <c r="E220" t="s">
        <v>53</v>
      </c>
      <c r="F220" t="s">
        <v>53</v>
      </c>
      <c r="G220" t="s">
        <v>53</v>
      </c>
      <c r="H220" t="s">
        <v>53</v>
      </c>
      <c r="I220" t="s">
        <v>53</v>
      </c>
      <c r="J220" t="s">
        <v>170</v>
      </c>
      <c r="N220" t="s">
        <v>275</v>
      </c>
    </row>
    <row r="221" spans="1:15">
      <c r="A221" s="1">
        <f>HYPERLINK("https://lsnyc.legalserver.org/matter/dynamic-profile/view/1841442","17-1841442")</f>
        <v>0</v>
      </c>
      <c r="B221" t="s">
        <v>16</v>
      </c>
      <c r="C221" t="s">
        <v>32</v>
      </c>
      <c r="D221" t="s">
        <v>52</v>
      </c>
      <c r="E221" t="s">
        <v>53</v>
      </c>
      <c r="F221" t="s">
        <v>53</v>
      </c>
      <c r="G221" t="s">
        <v>53</v>
      </c>
      <c r="H221" t="s">
        <v>53</v>
      </c>
      <c r="I221" t="s">
        <v>53</v>
      </c>
      <c r="J221" t="s">
        <v>171</v>
      </c>
      <c r="M221" t="s">
        <v>260</v>
      </c>
      <c r="N221" t="s">
        <v>275</v>
      </c>
      <c r="O221" t="s">
        <v>277</v>
      </c>
    </row>
    <row r="222" spans="1:15">
      <c r="A222" s="1">
        <f>HYPERLINK("https://lsnyc.legalserver.org/matter/dynamic-profile/view/0807615","16-0807615")</f>
        <v>0</v>
      </c>
      <c r="B222" t="s">
        <v>16</v>
      </c>
      <c r="C222" t="s">
        <v>32</v>
      </c>
      <c r="D222" t="s">
        <v>52</v>
      </c>
      <c r="E222" t="s">
        <v>53</v>
      </c>
      <c r="F222" t="s">
        <v>53</v>
      </c>
      <c r="G222" t="s">
        <v>53</v>
      </c>
      <c r="H222" t="s">
        <v>53</v>
      </c>
      <c r="I222" t="s">
        <v>53</v>
      </c>
      <c r="J222" t="s">
        <v>172</v>
      </c>
      <c r="N222" t="s">
        <v>275</v>
      </c>
      <c r="O222" t="s">
        <v>277</v>
      </c>
    </row>
    <row r="223" spans="1:15">
      <c r="A223" s="1">
        <f>HYPERLINK("https://lsnyc.legalserver.org/matter/dynamic-profile/view/1843151","17-1843151")</f>
        <v>0</v>
      </c>
      <c r="B223" t="s">
        <v>16</v>
      </c>
      <c r="C223" t="s">
        <v>32</v>
      </c>
      <c r="D223" t="s">
        <v>52</v>
      </c>
      <c r="E223" t="s">
        <v>53</v>
      </c>
      <c r="F223" t="s">
        <v>53</v>
      </c>
      <c r="G223" t="s">
        <v>53</v>
      </c>
      <c r="H223" t="s">
        <v>53</v>
      </c>
      <c r="I223" t="s">
        <v>53</v>
      </c>
      <c r="J223" t="s">
        <v>168</v>
      </c>
      <c r="M223" t="s">
        <v>262</v>
      </c>
      <c r="N223" t="s">
        <v>275</v>
      </c>
      <c r="O223" t="s">
        <v>277</v>
      </c>
    </row>
    <row r="224" spans="1:15">
      <c r="A224" s="1">
        <f>HYPERLINK("https://lsnyc.legalserver.org/matter/dynamic-profile/view/1884436","18-1884436")</f>
        <v>0</v>
      </c>
      <c r="B224" t="s">
        <v>16</v>
      </c>
      <c r="C224" t="s">
        <v>35</v>
      </c>
      <c r="D224" t="s">
        <v>52</v>
      </c>
      <c r="E224" t="s">
        <v>53</v>
      </c>
      <c r="F224" t="s">
        <v>53</v>
      </c>
      <c r="G224" t="s">
        <v>53</v>
      </c>
      <c r="H224" t="s">
        <v>53</v>
      </c>
      <c r="I224" t="s">
        <v>53</v>
      </c>
      <c r="J224" t="s">
        <v>173</v>
      </c>
      <c r="M224" t="s">
        <v>260</v>
      </c>
      <c r="N224" t="s">
        <v>274</v>
      </c>
      <c r="O224" t="s">
        <v>277</v>
      </c>
    </row>
    <row r="225" spans="1:15">
      <c r="A225" s="1">
        <f>HYPERLINK("https://lsnyc.legalserver.org/matter/dynamic-profile/view/1882821","18-1882821")</f>
        <v>0</v>
      </c>
      <c r="B225" t="s">
        <v>16</v>
      </c>
      <c r="C225" t="s">
        <v>35</v>
      </c>
      <c r="D225" t="s">
        <v>52</v>
      </c>
      <c r="E225" t="s">
        <v>53</v>
      </c>
      <c r="F225" t="s">
        <v>53</v>
      </c>
      <c r="G225" t="s">
        <v>53</v>
      </c>
      <c r="H225" t="s">
        <v>53</v>
      </c>
      <c r="I225" t="s">
        <v>53</v>
      </c>
      <c r="J225" t="s">
        <v>174</v>
      </c>
      <c r="M225" t="s">
        <v>261</v>
      </c>
      <c r="N225" t="s">
        <v>274</v>
      </c>
      <c r="O225" t="s">
        <v>278</v>
      </c>
    </row>
    <row r="226" spans="1:15">
      <c r="A226" s="1">
        <f>HYPERLINK("https://lsnyc.legalserver.org/matter/dynamic-profile/view/1890991","19-1890991")</f>
        <v>0</v>
      </c>
      <c r="B226" t="s">
        <v>16</v>
      </c>
      <c r="C226" t="s">
        <v>35</v>
      </c>
      <c r="D226" t="s">
        <v>52</v>
      </c>
      <c r="E226" t="s">
        <v>53</v>
      </c>
      <c r="F226" t="s">
        <v>53</v>
      </c>
      <c r="G226" t="s">
        <v>53</v>
      </c>
      <c r="H226" t="s">
        <v>53</v>
      </c>
      <c r="I226" t="s">
        <v>53</v>
      </c>
      <c r="J226" t="s">
        <v>166</v>
      </c>
      <c r="M226" t="s">
        <v>261</v>
      </c>
      <c r="N226" t="s">
        <v>274</v>
      </c>
      <c r="O226" t="s">
        <v>278</v>
      </c>
    </row>
    <row r="227" spans="1:15">
      <c r="A227" s="1">
        <f>HYPERLINK("https://lsnyc.legalserver.org/matter/dynamic-profile/view/1879585","18-1879585")</f>
        <v>0</v>
      </c>
      <c r="B227" t="s">
        <v>16</v>
      </c>
      <c r="C227" t="s">
        <v>35</v>
      </c>
      <c r="D227" t="s">
        <v>52</v>
      </c>
      <c r="E227" t="s">
        <v>53</v>
      </c>
      <c r="F227" t="s">
        <v>53</v>
      </c>
      <c r="G227" t="s">
        <v>53</v>
      </c>
      <c r="H227" t="s">
        <v>53</v>
      </c>
      <c r="I227" t="s">
        <v>53</v>
      </c>
      <c r="J227" t="s">
        <v>175</v>
      </c>
      <c r="M227" t="s">
        <v>260</v>
      </c>
      <c r="N227" t="s">
        <v>274</v>
      </c>
      <c r="O227" t="s">
        <v>278</v>
      </c>
    </row>
    <row r="228" spans="1:15">
      <c r="A228" s="1">
        <f>HYPERLINK("https://lsnyc.legalserver.org/matter/dynamic-profile/view/1884389","18-1884389")</f>
        <v>0</v>
      </c>
      <c r="B228" t="s">
        <v>16</v>
      </c>
      <c r="C228" t="s">
        <v>35</v>
      </c>
      <c r="D228" t="s">
        <v>52</v>
      </c>
      <c r="E228" t="s">
        <v>53</v>
      </c>
      <c r="F228" t="s">
        <v>53</v>
      </c>
      <c r="G228" t="s">
        <v>53</v>
      </c>
      <c r="H228" t="s">
        <v>53</v>
      </c>
      <c r="I228" t="s">
        <v>53</v>
      </c>
      <c r="J228" t="s">
        <v>173</v>
      </c>
      <c r="M228" t="s">
        <v>261</v>
      </c>
      <c r="N228" t="s">
        <v>274</v>
      </c>
      <c r="O228" t="s">
        <v>279</v>
      </c>
    </row>
    <row r="229" spans="1:15">
      <c r="A229" s="1">
        <f>HYPERLINK("https://lsnyc.legalserver.org/matter/dynamic-profile/view/1884413","18-1884413")</f>
        <v>0</v>
      </c>
      <c r="B229" t="s">
        <v>16</v>
      </c>
      <c r="C229" t="s">
        <v>35</v>
      </c>
      <c r="D229" t="s">
        <v>52</v>
      </c>
      <c r="E229" t="s">
        <v>53</v>
      </c>
      <c r="F229" t="s">
        <v>53</v>
      </c>
      <c r="G229" t="s">
        <v>53</v>
      </c>
      <c r="H229" t="s">
        <v>53</v>
      </c>
      <c r="I229" t="s">
        <v>53</v>
      </c>
      <c r="J229" t="s">
        <v>173</v>
      </c>
      <c r="M229" t="s">
        <v>260</v>
      </c>
      <c r="N229" t="s">
        <v>274</v>
      </c>
    </row>
    <row r="230" spans="1:15">
      <c r="A230" s="1">
        <f>HYPERLINK("https://lsnyc.legalserver.org/matter/dynamic-profile/view/1877073","18-1877073")</f>
        <v>0</v>
      </c>
      <c r="B230" t="s">
        <v>16</v>
      </c>
      <c r="C230" t="s">
        <v>35</v>
      </c>
      <c r="D230" t="s">
        <v>52</v>
      </c>
      <c r="E230" t="s">
        <v>53</v>
      </c>
      <c r="F230" t="s">
        <v>53</v>
      </c>
      <c r="G230" t="s">
        <v>53</v>
      </c>
      <c r="H230" t="s">
        <v>53</v>
      </c>
      <c r="I230" t="s">
        <v>53</v>
      </c>
      <c r="J230" t="s">
        <v>176</v>
      </c>
      <c r="M230" t="s">
        <v>260</v>
      </c>
      <c r="N230" t="s">
        <v>274</v>
      </c>
      <c r="O230" t="s">
        <v>278</v>
      </c>
    </row>
    <row r="231" spans="1:15">
      <c r="A231" s="1">
        <f>HYPERLINK("https://lsnyc.legalserver.org/matter/dynamic-profile/view/1894204","19-1894204")</f>
        <v>0</v>
      </c>
      <c r="B231" t="s">
        <v>16</v>
      </c>
      <c r="C231" t="s">
        <v>35</v>
      </c>
      <c r="D231" t="s">
        <v>52</v>
      </c>
      <c r="E231" t="s">
        <v>53</v>
      </c>
      <c r="F231" t="s">
        <v>53</v>
      </c>
      <c r="G231" t="s">
        <v>53</v>
      </c>
      <c r="H231" t="s">
        <v>53</v>
      </c>
      <c r="I231" t="s">
        <v>53</v>
      </c>
      <c r="J231" t="s">
        <v>177</v>
      </c>
      <c r="M231" t="s">
        <v>260</v>
      </c>
      <c r="N231" t="s">
        <v>275</v>
      </c>
    </row>
    <row r="232" spans="1:15">
      <c r="A232" s="1">
        <f>HYPERLINK("https://lsnyc.legalserver.org/matter/dynamic-profile/view/1884224","18-1884224")</f>
        <v>0</v>
      </c>
      <c r="B232" t="s">
        <v>16</v>
      </c>
      <c r="C232" t="s">
        <v>35</v>
      </c>
      <c r="D232" t="s">
        <v>52</v>
      </c>
      <c r="E232" t="s">
        <v>53</v>
      </c>
      <c r="F232" t="s">
        <v>53</v>
      </c>
      <c r="G232" t="s">
        <v>53</v>
      </c>
      <c r="H232" t="s">
        <v>53</v>
      </c>
      <c r="I232" t="s">
        <v>53</v>
      </c>
      <c r="J232" t="s">
        <v>129</v>
      </c>
      <c r="M232" t="s">
        <v>260</v>
      </c>
      <c r="N232" t="s">
        <v>274</v>
      </c>
      <c r="O232" t="s">
        <v>277</v>
      </c>
    </row>
    <row r="233" spans="1:15">
      <c r="A233" s="1">
        <f>HYPERLINK("https://lsnyc.legalserver.org/matter/dynamic-profile/view/1879488","18-1879488")</f>
        <v>0</v>
      </c>
      <c r="B233" t="s">
        <v>16</v>
      </c>
      <c r="C233" t="s">
        <v>35</v>
      </c>
      <c r="D233" t="s">
        <v>52</v>
      </c>
      <c r="E233" t="s">
        <v>53</v>
      </c>
      <c r="F233" t="s">
        <v>53</v>
      </c>
      <c r="G233" t="s">
        <v>53</v>
      </c>
      <c r="H233" t="s">
        <v>53</v>
      </c>
      <c r="I233" t="s">
        <v>53</v>
      </c>
      <c r="J233" t="s">
        <v>175</v>
      </c>
      <c r="M233" t="s">
        <v>260</v>
      </c>
      <c r="N233" t="s">
        <v>274</v>
      </c>
      <c r="O233" t="s">
        <v>277</v>
      </c>
    </row>
    <row r="234" spans="1:15">
      <c r="A234" s="1">
        <f>HYPERLINK("https://lsnyc.legalserver.org/matter/dynamic-profile/view/1877020","18-1877020")</f>
        <v>0</v>
      </c>
      <c r="B234" t="s">
        <v>16</v>
      </c>
      <c r="C234" t="s">
        <v>35</v>
      </c>
      <c r="D234" t="s">
        <v>52</v>
      </c>
      <c r="E234" t="s">
        <v>53</v>
      </c>
      <c r="F234" t="s">
        <v>53</v>
      </c>
      <c r="G234" t="s">
        <v>53</v>
      </c>
      <c r="H234" t="s">
        <v>53</v>
      </c>
      <c r="I234" t="s">
        <v>53</v>
      </c>
      <c r="J234" t="s">
        <v>176</v>
      </c>
      <c r="M234" t="s">
        <v>260</v>
      </c>
      <c r="N234" t="s">
        <v>274</v>
      </c>
      <c r="O234" t="s">
        <v>278</v>
      </c>
    </row>
    <row r="235" spans="1:15">
      <c r="A235" s="1">
        <f>HYPERLINK("https://lsnyc.legalserver.org/matter/dynamic-profile/view/1894651","19-1894651")</f>
        <v>0</v>
      </c>
      <c r="B235" t="s">
        <v>16</v>
      </c>
      <c r="C235" t="s">
        <v>35</v>
      </c>
      <c r="D235" t="s">
        <v>52</v>
      </c>
      <c r="E235" t="s">
        <v>53</v>
      </c>
      <c r="F235" t="s">
        <v>53</v>
      </c>
      <c r="G235" t="s">
        <v>53</v>
      </c>
      <c r="H235" t="s">
        <v>53</v>
      </c>
      <c r="I235" t="s">
        <v>53</v>
      </c>
      <c r="J235" t="s">
        <v>178</v>
      </c>
      <c r="M235" t="s">
        <v>260</v>
      </c>
      <c r="N235" t="s">
        <v>274</v>
      </c>
      <c r="O235" t="s">
        <v>278</v>
      </c>
    </row>
    <row r="236" spans="1:15">
      <c r="A236" s="1">
        <f>HYPERLINK("https://lsnyc.legalserver.org/matter/dynamic-profile/view/1882096","18-1882096")</f>
        <v>0</v>
      </c>
      <c r="B236" t="s">
        <v>16</v>
      </c>
      <c r="C236" t="s">
        <v>35</v>
      </c>
      <c r="D236" t="s">
        <v>52</v>
      </c>
      <c r="E236" t="s">
        <v>53</v>
      </c>
      <c r="F236" t="s">
        <v>53</v>
      </c>
      <c r="G236" t="s">
        <v>53</v>
      </c>
      <c r="H236" t="s">
        <v>53</v>
      </c>
      <c r="I236" t="s">
        <v>53</v>
      </c>
      <c r="J236" t="s">
        <v>119</v>
      </c>
      <c r="M236" t="s">
        <v>260</v>
      </c>
      <c r="N236" t="s">
        <v>274</v>
      </c>
      <c r="O236" t="s">
        <v>278</v>
      </c>
    </row>
    <row r="237" spans="1:15">
      <c r="A237" s="1">
        <f>HYPERLINK("https://lsnyc.legalserver.org/matter/dynamic-profile/view/1873920","18-1873920")</f>
        <v>0</v>
      </c>
      <c r="B237" t="s">
        <v>16</v>
      </c>
      <c r="C237" t="s">
        <v>35</v>
      </c>
      <c r="D237" t="s">
        <v>52</v>
      </c>
      <c r="E237" t="s">
        <v>53</v>
      </c>
      <c r="F237" t="s">
        <v>53</v>
      </c>
      <c r="G237" t="s">
        <v>53</v>
      </c>
      <c r="H237" t="s">
        <v>53</v>
      </c>
      <c r="I237" t="s">
        <v>53</v>
      </c>
      <c r="J237" t="s">
        <v>86</v>
      </c>
      <c r="M237" t="s">
        <v>260</v>
      </c>
      <c r="N237" t="s">
        <v>274</v>
      </c>
      <c r="O237" t="s">
        <v>278</v>
      </c>
    </row>
    <row r="238" spans="1:15">
      <c r="A238" s="1">
        <f>HYPERLINK("https://lsnyc.legalserver.org/matter/dynamic-profile/view/1882026","18-1882026")</f>
        <v>0</v>
      </c>
      <c r="B238" t="s">
        <v>16</v>
      </c>
      <c r="C238" t="s">
        <v>35</v>
      </c>
      <c r="D238" t="s">
        <v>52</v>
      </c>
      <c r="E238" t="s">
        <v>53</v>
      </c>
      <c r="F238" t="s">
        <v>53</v>
      </c>
      <c r="G238" t="s">
        <v>53</v>
      </c>
      <c r="H238" t="s">
        <v>53</v>
      </c>
      <c r="I238" t="s">
        <v>53</v>
      </c>
      <c r="J238" t="s">
        <v>119</v>
      </c>
      <c r="M238" t="s">
        <v>260</v>
      </c>
      <c r="N238" t="s">
        <v>274</v>
      </c>
      <c r="O238" t="s">
        <v>278</v>
      </c>
    </row>
    <row r="239" spans="1:15">
      <c r="A239" s="1">
        <f>HYPERLINK("https://lsnyc.legalserver.org/matter/dynamic-profile/view/1887712","19-1887712")</f>
        <v>0</v>
      </c>
      <c r="B239" t="s">
        <v>16</v>
      </c>
      <c r="C239" t="s">
        <v>35</v>
      </c>
      <c r="D239" t="s">
        <v>52</v>
      </c>
      <c r="E239" t="s">
        <v>53</v>
      </c>
      <c r="F239" t="s">
        <v>53</v>
      </c>
      <c r="G239" t="s">
        <v>53</v>
      </c>
      <c r="H239" t="s">
        <v>53</v>
      </c>
      <c r="I239" t="s">
        <v>53</v>
      </c>
      <c r="J239" t="s">
        <v>158</v>
      </c>
      <c r="M239" t="s">
        <v>261</v>
      </c>
      <c r="N239" t="s">
        <v>274</v>
      </c>
      <c r="O239" t="s">
        <v>279</v>
      </c>
    </row>
    <row r="240" spans="1:15">
      <c r="A240" s="1">
        <f>HYPERLINK("https://lsnyc.legalserver.org/matter/dynamic-profile/view/1884366","18-1884366")</f>
        <v>0</v>
      </c>
      <c r="B240" t="s">
        <v>16</v>
      </c>
      <c r="C240" t="s">
        <v>35</v>
      </c>
      <c r="D240" t="s">
        <v>52</v>
      </c>
      <c r="E240" t="s">
        <v>53</v>
      </c>
      <c r="F240" t="s">
        <v>53</v>
      </c>
      <c r="G240" t="s">
        <v>53</v>
      </c>
      <c r="H240" t="s">
        <v>53</v>
      </c>
      <c r="I240" t="s">
        <v>53</v>
      </c>
      <c r="J240" t="s">
        <v>173</v>
      </c>
      <c r="M240" t="s">
        <v>260</v>
      </c>
      <c r="N240" t="s">
        <v>275</v>
      </c>
      <c r="O240" t="s">
        <v>277</v>
      </c>
    </row>
    <row r="241" spans="1:15">
      <c r="A241" s="1">
        <f>HYPERLINK("https://lsnyc.legalserver.org/matter/dynamic-profile/view/1878771","18-1878771")</f>
        <v>0</v>
      </c>
      <c r="B241" t="s">
        <v>16</v>
      </c>
      <c r="C241" t="s">
        <v>35</v>
      </c>
      <c r="D241" t="s">
        <v>52</v>
      </c>
      <c r="E241" t="s">
        <v>53</v>
      </c>
      <c r="F241" t="s">
        <v>53</v>
      </c>
      <c r="G241" t="s">
        <v>53</v>
      </c>
      <c r="H241" t="s">
        <v>53</v>
      </c>
      <c r="I241" t="s">
        <v>53</v>
      </c>
      <c r="J241" t="s">
        <v>115</v>
      </c>
      <c r="M241" t="s">
        <v>260</v>
      </c>
      <c r="N241" t="s">
        <v>274</v>
      </c>
      <c r="O241" t="s">
        <v>277</v>
      </c>
    </row>
    <row r="242" spans="1:15">
      <c r="A242" s="1">
        <f>HYPERLINK("https://lsnyc.legalserver.org/matter/dynamic-profile/view/1878780","18-1878780")</f>
        <v>0</v>
      </c>
      <c r="B242" t="s">
        <v>16</v>
      </c>
      <c r="C242" t="s">
        <v>35</v>
      </c>
      <c r="D242" t="s">
        <v>52</v>
      </c>
      <c r="E242" t="s">
        <v>53</v>
      </c>
      <c r="F242" t="s">
        <v>53</v>
      </c>
      <c r="G242" t="s">
        <v>53</v>
      </c>
      <c r="H242" t="s">
        <v>53</v>
      </c>
      <c r="I242" t="s">
        <v>53</v>
      </c>
      <c r="J242" t="s">
        <v>115</v>
      </c>
      <c r="M242" t="s">
        <v>260</v>
      </c>
      <c r="N242" t="s">
        <v>274</v>
      </c>
      <c r="O242" t="s">
        <v>277</v>
      </c>
    </row>
    <row r="243" spans="1:15">
      <c r="A243" s="1">
        <f>HYPERLINK("https://lsnyc.legalserver.org/matter/dynamic-profile/view/1890999","19-1890999")</f>
        <v>0</v>
      </c>
      <c r="B243" t="s">
        <v>16</v>
      </c>
      <c r="C243" t="s">
        <v>35</v>
      </c>
      <c r="D243" t="s">
        <v>52</v>
      </c>
      <c r="E243" t="s">
        <v>53</v>
      </c>
      <c r="F243" t="s">
        <v>53</v>
      </c>
      <c r="G243" t="s">
        <v>53</v>
      </c>
      <c r="H243" t="s">
        <v>53</v>
      </c>
      <c r="I243" t="s">
        <v>53</v>
      </c>
      <c r="J243" t="s">
        <v>166</v>
      </c>
      <c r="M243" t="s">
        <v>260</v>
      </c>
      <c r="N243" t="s">
        <v>274</v>
      </c>
      <c r="O243" t="s">
        <v>278</v>
      </c>
    </row>
    <row r="244" spans="1:15">
      <c r="A244" s="1">
        <f>HYPERLINK("https://lsnyc.legalserver.org/matter/dynamic-profile/view/1889343","19-1889343")</f>
        <v>0</v>
      </c>
      <c r="B244" t="s">
        <v>16</v>
      </c>
      <c r="C244" t="s">
        <v>35</v>
      </c>
      <c r="D244" t="s">
        <v>52</v>
      </c>
      <c r="E244" t="s">
        <v>53</v>
      </c>
      <c r="F244" t="s">
        <v>53</v>
      </c>
      <c r="G244" t="s">
        <v>53</v>
      </c>
      <c r="H244" t="s">
        <v>53</v>
      </c>
      <c r="I244" t="s">
        <v>53</v>
      </c>
      <c r="J244" t="s">
        <v>179</v>
      </c>
      <c r="M244" t="s">
        <v>260</v>
      </c>
      <c r="N244" t="s">
        <v>274</v>
      </c>
      <c r="O244" t="s">
        <v>278</v>
      </c>
    </row>
    <row r="245" spans="1:15">
      <c r="A245" s="1">
        <f>HYPERLINK("https://lsnyc.legalserver.org/matter/dynamic-profile/view/1890076","19-1890076")</f>
        <v>0</v>
      </c>
      <c r="B245" t="s">
        <v>16</v>
      </c>
      <c r="C245" t="s">
        <v>35</v>
      </c>
      <c r="D245" t="s">
        <v>52</v>
      </c>
      <c r="E245" t="s">
        <v>53</v>
      </c>
      <c r="F245" t="s">
        <v>53</v>
      </c>
      <c r="G245" t="s">
        <v>53</v>
      </c>
      <c r="H245" t="s">
        <v>53</v>
      </c>
      <c r="I245" t="s">
        <v>53</v>
      </c>
      <c r="J245" t="s">
        <v>103</v>
      </c>
      <c r="M245" t="s">
        <v>260</v>
      </c>
      <c r="N245" t="s">
        <v>274</v>
      </c>
      <c r="O245" t="s">
        <v>277</v>
      </c>
    </row>
    <row r="246" spans="1:15">
      <c r="A246" s="1">
        <f>HYPERLINK("https://lsnyc.legalserver.org/matter/dynamic-profile/view/1896028","19-1896028")</f>
        <v>0</v>
      </c>
      <c r="B246" t="s">
        <v>16</v>
      </c>
      <c r="C246" t="s">
        <v>36</v>
      </c>
      <c r="D246" t="s">
        <v>52</v>
      </c>
      <c r="E246" t="s">
        <v>53</v>
      </c>
      <c r="F246" t="s">
        <v>53</v>
      </c>
      <c r="G246" t="s">
        <v>53</v>
      </c>
      <c r="H246" t="s">
        <v>53</v>
      </c>
      <c r="I246" t="s">
        <v>53</v>
      </c>
      <c r="J246" t="s">
        <v>146</v>
      </c>
      <c r="M246" t="s">
        <v>260</v>
      </c>
      <c r="N246" t="s">
        <v>274</v>
      </c>
      <c r="O246" t="s">
        <v>278</v>
      </c>
    </row>
    <row r="247" spans="1:15">
      <c r="A247" s="1">
        <f>HYPERLINK("https://lsnyc.legalserver.org/matter/dynamic-profile/view/1880804","18-1880804")</f>
        <v>0</v>
      </c>
      <c r="B247" t="s">
        <v>16</v>
      </c>
      <c r="C247" t="s">
        <v>36</v>
      </c>
      <c r="D247" t="s">
        <v>52</v>
      </c>
      <c r="E247" t="s">
        <v>53</v>
      </c>
      <c r="F247" t="s">
        <v>53</v>
      </c>
      <c r="G247" t="s">
        <v>53</v>
      </c>
      <c r="H247" t="s">
        <v>53</v>
      </c>
      <c r="I247" t="s">
        <v>53</v>
      </c>
      <c r="J247" t="s">
        <v>116</v>
      </c>
      <c r="N247" t="s">
        <v>275</v>
      </c>
    </row>
    <row r="248" spans="1:15">
      <c r="A248" s="1">
        <f>HYPERLINK("https://lsnyc.legalserver.org/matter/dynamic-profile/view/1896090","19-1896090")</f>
        <v>0</v>
      </c>
      <c r="B248" t="s">
        <v>16</v>
      </c>
      <c r="C248" t="s">
        <v>36</v>
      </c>
      <c r="D248" t="s">
        <v>52</v>
      </c>
      <c r="E248" t="s">
        <v>53</v>
      </c>
      <c r="F248" t="s">
        <v>53</v>
      </c>
      <c r="G248" t="s">
        <v>53</v>
      </c>
      <c r="H248" t="s">
        <v>53</v>
      </c>
      <c r="I248" t="s">
        <v>53</v>
      </c>
      <c r="J248" t="s">
        <v>146</v>
      </c>
      <c r="M248" t="s">
        <v>261</v>
      </c>
      <c r="N248" t="s">
        <v>274</v>
      </c>
      <c r="O248" t="s">
        <v>278</v>
      </c>
    </row>
    <row r="249" spans="1:15">
      <c r="A249" s="1">
        <f>HYPERLINK("https://lsnyc.legalserver.org/matter/dynamic-profile/view/1853603","17-1853603")</f>
        <v>0</v>
      </c>
      <c r="B249" t="s">
        <v>16</v>
      </c>
      <c r="C249" t="s">
        <v>37</v>
      </c>
      <c r="D249" t="s">
        <v>52</v>
      </c>
      <c r="E249" t="s">
        <v>53</v>
      </c>
      <c r="F249" t="s">
        <v>53</v>
      </c>
      <c r="G249" t="s">
        <v>53</v>
      </c>
      <c r="H249" t="s">
        <v>53</v>
      </c>
      <c r="I249" t="s">
        <v>53</v>
      </c>
      <c r="J249" t="s">
        <v>180</v>
      </c>
      <c r="L249" t="s">
        <v>254</v>
      </c>
      <c r="M249" t="s">
        <v>260</v>
      </c>
      <c r="N249" t="s">
        <v>275</v>
      </c>
      <c r="O249" t="s">
        <v>279</v>
      </c>
    </row>
    <row r="250" spans="1:15">
      <c r="A250" s="1">
        <f>HYPERLINK("https://lsnyc.legalserver.org/matter/dynamic-profile/view/1881161","18-1881161")</f>
        <v>0</v>
      </c>
      <c r="B250" t="s">
        <v>16</v>
      </c>
      <c r="C250" t="s">
        <v>37</v>
      </c>
      <c r="D250" t="s">
        <v>52</v>
      </c>
      <c r="E250" t="s">
        <v>53</v>
      </c>
      <c r="F250" t="s">
        <v>53</v>
      </c>
      <c r="G250" t="s">
        <v>53</v>
      </c>
      <c r="H250" t="s">
        <v>53</v>
      </c>
      <c r="I250" t="s">
        <v>53</v>
      </c>
      <c r="J250" t="s">
        <v>181</v>
      </c>
      <c r="M250" t="s">
        <v>262</v>
      </c>
      <c r="N250" t="s">
        <v>275</v>
      </c>
    </row>
    <row r="251" spans="1:15">
      <c r="A251" s="1">
        <f>HYPERLINK("https://lsnyc.legalserver.org/matter/dynamic-profile/view/1878752","18-1878752")</f>
        <v>0</v>
      </c>
      <c r="B251" t="s">
        <v>16</v>
      </c>
      <c r="C251" t="s">
        <v>38</v>
      </c>
      <c r="D251" t="s">
        <v>52</v>
      </c>
      <c r="E251" t="s">
        <v>53</v>
      </c>
      <c r="F251" t="s">
        <v>53</v>
      </c>
      <c r="G251" t="s">
        <v>53</v>
      </c>
      <c r="H251" t="s">
        <v>53</v>
      </c>
      <c r="I251" t="s">
        <v>53</v>
      </c>
      <c r="J251" t="s">
        <v>115</v>
      </c>
      <c r="M251" t="s">
        <v>261</v>
      </c>
      <c r="N251" t="s">
        <v>275</v>
      </c>
      <c r="O251" t="s">
        <v>279</v>
      </c>
    </row>
    <row r="252" spans="1:15">
      <c r="A252" s="1">
        <f>HYPERLINK("https://lsnyc.legalserver.org/matter/dynamic-profile/view/1866854","18-1866854")</f>
        <v>0</v>
      </c>
      <c r="B252" t="s">
        <v>16</v>
      </c>
      <c r="C252" t="s">
        <v>38</v>
      </c>
      <c r="D252" t="s">
        <v>52</v>
      </c>
      <c r="E252" t="s">
        <v>53</v>
      </c>
      <c r="F252" t="s">
        <v>53</v>
      </c>
      <c r="G252" t="s">
        <v>53</v>
      </c>
      <c r="H252" t="s">
        <v>53</v>
      </c>
      <c r="I252" t="s">
        <v>53</v>
      </c>
      <c r="J252" t="s">
        <v>182</v>
      </c>
      <c r="L252" t="s">
        <v>163</v>
      </c>
      <c r="M252" t="s">
        <v>261</v>
      </c>
      <c r="N252" t="s">
        <v>274</v>
      </c>
      <c r="O252" t="s">
        <v>279</v>
      </c>
    </row>
    <row r="253" spans="1:15">
      <c r="A253" s="1">
        <f>HYPERLINK("https://lsnyc.legalserver.org/matter/dynamic-profile/view/1872503","18-1872503")</f>
        <v>0</v>
      </c>
      <c r="B253" t="s">
        <v>16</v>
      </c>
      <c r="C253" t="s">
        <v>38</v>
      </c>
      <c r="D253" t="s">
        <v>52</v>
      </c>
      <c r="E253" t="s">
        <v>53</v>
      </c>
      <c r="F253" t="s">
        <v>53</v>
      </c>
      <c r="G253" t="s">
        <v>53</v>
      </c>
      <c r="H253" t="s">
        <v>53</v>
      </c>
      <c r="I253" t="s">
        <v>53</v>
      </c>
      <c r="J253" t="s">
        <v>183</v>
      </c>
      <c r="L253" t="s">
        <v>240</v>
      </c>
      <c r="M253" t="s">
        <v>261</v>
      </c>
      <c r="N253" t="s">
        <v>274</v>
      </c>
      <c r="O253" t="s">
        <v>277</v>
      </c>
    </row>
    <row r="254" spans="1:15">
      <c r="A254" s="1">
        <f>HYPERLINK("https://lsnyc.legalserver.org/matter/dynamic-profile/view/1875715","18-1875715")</f>
        <v>0</v>
      </c>
      <c r="B254" t="s">
        <v>16</v>
      </c>
      <c r="C254" t="s">
        <v>38</v>
      </c>
      <c r="D254" t="s">
        <v>52</v>
      </c>
      <c r="E254" t="s">
        <v>53</v>
      </c>
      <c r="F254" t="s">
        <v>53</v>
      </c>
      <c r="G254" t="s">
        <v>53</v>
      </c>
      <c r="H254" t="s">
        <v>53</v>
      </c>
      <c r="I254" t="s">
        <v>53</v>
      </c>
      <c r="J254" t="s">
        <v>130</v>
      </c>
      <c r="M254" t="s">
        <v>260</v>
      </c>
      <c r="N254" t="s">
        <v>274</v>
      </c>
      <c r="O254" t="s">
        <v>277</v>
      </c>
    </row>
    <row r="255" spans="1:15">
      <c r="A255" s="1">
        <f>HYPERLINK("https://lsnyc.legalserver.org/matter/dynamic-profile/view/1864470","18-1864470")</f>
        <v>0</v>
      </c>
      <c r="B255" t="s">
        <v>16</v>
      </c>
      <c r="C255" t="s">
        <v>39</v>
      </c>
      <c r="D255" t="s">
        <v>52</v>
      </c>
      <c r="E255" t="s">
        <v>53</v>
      </c>
      <c r="F255" t="s">
        <v>53</v>
      </c>
      <c r="G255" t="s">
        <v>53</v>
      </c>
      <c r="H255" t="s">
        <v>53</v>
      </c>
      <c r="I255" t="s">
        <v>53</v>
      </c>
      <c r="J255" t="s">
        <v>91</v>
      </c>
      <c r="M255" t="s">
        <v>260</v>
      </c>
      <c r="N255" t="s">
        <v>274</v>
      </c>
      <c r="O255" t="s">
        <v>277</v>
      </c>
    </row>
    <row r="256" spans="1:15">
      <c r="A256" s="1">
        <f>HYPERLINK("https://lsnyc.legalserver.org/matter/dynamic-profile/view/1896446","19-1896446")</f>
        <v>0</v>
      </c>
      <c r="B256" t="s">
        <v>16</v>
      </c>
      <c r="C256" t="s">
        <v>39</v>
      </c>
      <c r="D256" t="s">
        <v>52</v>
      </c>
      <c r="E256" t="s">
        <v>53</v>
      </c>
      <c r="F256" t="s">
        <v>53</v>
      </c>
      <c r="G256" t="s">
        <v>53</v>
      </c>
      <c r="H256" t="s">
        <v>53</v>
      </c>
      <c r="I256" t="s">
        <v>53</v>
      </c>
      <c r="J256" t="s">
        <v>69</v>
      </c>
      <c r="M256" t="s">
        <v>260</v>
      </c>
      <c r="N256" t="s">
        <v>275</v>
      </c>
      <c r="O256" t="s">
        <v>280</v>
      </c>
    </row>
    <row r="257" spans="1:15">
      <c r="A257" s="1">
        <f>HYPERLINK("https://lsnyc.legalserver.org/matter/dynamic-profile/view/1880825","18-1880825")</f>
        <v>0</v>
      </c>
      <c r="B257" t="s">
        <v>16</v>
      </c>
      <c r="C257" t="s">
        <v>40</v>
      </c>
      <c r="D257" t="s">
        <v>52</v>
      </c>
      <c r="E257" t="s">
        <v>53</v>
      </c>
      <c r="F257" t="s">
        <v>53</v>
      </c>
      <c r="G257" t="s">
        <v>53</v>
      </c>
      <c r="H257" t="s">
        <v>53</v>
      </c>
      <c r="I257" t="s">
        <v>53</v>
      </c>
      <c r="J257" t="s">
        <v>116</v>
      </c>
      <c r="M257" t="s">
        <v>260</v>
      </c>
      <c r="N257" t="s">
        <v>274</v>
      </c>
      <c r="O257" t="s">
        <v>278</v>
      </c>
    </row>
    <row r="258" spans="1:15">
      <c r="A258" s="1">
        <f>HYPERLINK("https://lsnyc.legalserver.org/matter/dynamic-profile/view/1890098","19-1890098")</f>
        <v>0</v>
      </c>
      <c r="B258" t="s">
        <v>16</v>
      </c>
      <c r="C258" t="s">
        <v>40</v>
      </c>
      <c r="D258" t="s">
        <v>52</v>
      </c>
      <c r="E258" t="s">
        <v>53</v>
      </c>
      <c r="F258" t="s">
        <v>53</v>
      </c>
      <c r="G258" t="s">
        <v>53</v>
      </c>
      <c r="H258" t="s">
        <v>53</v>
      </c>
      <c r="I258" t="s">
        <v>53</v>
      </c>
      <c r="J258" t="s">
        <v>103</v>
      </c>
      <c r="M258" t="s">
        <v>260</v>
      </c>
      <c r="N258" t="s">
        <v>274</v>
      </c>
      <c r="O258" t="s">
        <v>277</v>
      </c>
    </row>
    <row r="259" spans="1:15">
      <c r="A259" s="1">
        <f>HYPERLINK("https://lsnyc.legalserver.org/matter/dynamic-profile/view/1894678","19-1894678")</f>
        <v>0</v>
      </c>
      <c r="B259" t="s">
        <v>16</v>
      </c>
      <c r="C259" t="s">
        <v>40</v>
      </c>
      <c r="D259" t="s">
        <v>52</v>
      </c>
      <c r="E259" t="s">
        <v>53</v>
      </c>
      <c r="F259" t="s">
        <v>53</v>
      </c>
      <c r="G259" t="s">
        <v>53</v>
      </c>
      <c r="H259" t="s">
        <v>53</v>
      </c>
      <c r="I259" t="s">
        <v>53</v>
      </c>
      <c r="J259" t="s">
        <v>178</v>
      </c>
      <c r="M259" t="s">
        <v>260</v>
      </c>
      <c r="N259" t="s">
        <v>274</v>
      </c>
      <c r="O259" t="s">
        <v>278</v>
      </c>
    </row>
    <row r="260" spans="1:15">
      <c r="A260" s="1">
        <f>HYPERLINK("https://lsnyc.legalserver.org/matter/dynamic-profile/view/1896179","19-1896179")</f>
        <v>0</v>
      </c>
      <c r="B260" t="s">
        <v>16</v>
      </c>
      <c r="C260" t="s">
        <v>40</v>
      </c>
      <c r="D260" t="s">
        <v>52</v>
      </c>
      <c r="E260" t="s">
        <v>53</v>
      </c>
      <c r="F260" t="s">
        <v>53</v>
      </c>
      <c r="G260" t="s">
        <v>53</v>
      </c>
      <c r="H260" t="s">
        <v>53</v>
      </c>
      <c r="I260" t="s">
        <v>53</v>
      </c>
      <c r="J260" t="s">
        <v>118</v>
      </c>
      <c r="M260" t="s">
        <v>260</v>
      </c>
      <c r="N260" t="s">
        <v>274</v>
      </c>
    </row>
    <row r="261" spans="1:15">
      <c r="A261" s="1">
        <f>HYPERLINK("https://lsnyc.legalserver.org/matter/dynamic-profile/view/1879578","18-1879578")</f>
        <v>0</v>
      </c>
      <c r="B261" t="s">
        <v>16</v>
      </c>
      <c r="C261" t="s">
        <v>37</v>
      </c>
      <c r="D261" t="s">
        <v>52</v>
      </c>
      <c r="E261" t="s">
        <v>53</v>
      </c>
      <c r="F261" t="s">
        <v>53</v>
      </c>
      <c r="G261" t="s">
        <v>53</v>
      </c>
      <c r="H261" t="s">
        <v>53</v>
      </c>
      <c r="I261" t="s">
        <v>53</v>
      </c>
      <c r="J261" t="s">
        <v>181</v>
      </c>
      <c r="M261" t="s">
        <v>262</v>
      </c>
      <c r="N261" t="s">
        <v>275</v>
      </c>
    </row>
    <row r="262" spans="1:15">
      <c r="A262" s="1">
        <f>HYPERLINK("https://lsnyc.legalserver.org/matter/dynamic-profile/view/1876479","18-1876479")</f>
        <v>0</v>
      </c>
      <c r="B262" t="s">
        <v>16</v>
      </c>
      <c r="C262" t="s">
        <v>40</v>
      </c>
      <c r="D262" t="s">
        <v>52</v>
      </c>
      <c r="E262" t="s">
        <v>53</v>
      </c>
      <c r="F262" t="s">
        <v>53</v>
      </c>
      <c r="G262" t="s">
        <v>53</v>
      </c>
      <c r="H262" t="s">
        <v>53</v>
      </c>
      <c r="I262" t="s">
        <v>53</v>
      </c>
      <c r="J262" t="s">
        <v>162</v>
      </c>
      <c r="M262" t="s">
        <v>260</v>
      </c>
      <c r="N262" t="s">
        <v>274</v>
      </c>
      <c r="O262" t="s">
        <v>278</v>
      </c>
    </row>
    <row r="263" spans="1:15">
      <c r="A263" s="1">
        <f>HYPERLINK("https://lsnyc.legalserver.org/matter/dynamic-profile/view/1896154","19-1896154")</f>
        <v>0</v>
      </c>
      <c r="B263" t="s">
        <v>16</v>
      </c>
      <c r="C263" t="s">
        <v>40</v>
      </c>
      <c r="D263" t="s">
        <v>52</v>
      </c>
      <c r="E263" t="s">
        <v>53</v>
      </c>
      <c r="F263" t="s">
        <v>53</v>
      </c>
      <c r="G263" t="s">
        <v>53</v>
      </c>
      <c r="H263" t="s">
        <v>53</v>
      </c>
      <c r="I263" t="s">
        <v>53</v>
      </c>
      <c r="J263" t="s">
        <v>118</v>
      </c>
      <c r="M263" t="s">
        <v>260</v>
      </c>
      <c r="N263" t="s">
        <v>274</v>
      </c>
    </row>
    <row r="264" spans="1:15">
      <c r="A264" s="1">
        <f>HYPERLINK("https://lsnyc.legalserver.org/matter/dynamic-profile/view/1869489","18-1869489")</f>
        <v>0</v>
      </c>
      <c r="B264" t="s">
        <v>16</v>
      </c>
      <c r="C264" t="s">
        <v>40</v>
      </c>
      <c r="D264" t="s">
        <v>52</v>
      </c>
      <c r="E264" t="s">
        <v>53</v>
      </c>
      <c r="F264" t="s">
        <v>53</v>
      </c>
      <c r="G264" t="s">
        <v>53</v>
      </c>
      <c r="H264" t="s">
        <v>53</v>
      </c>
      <c r="I264" t="s">
        <v>53</v>
      </c>
      <c r="J264" t="s">
        <v>184</v>
      </c>
      <c r="M264" t="s">
        <v>260</v>
      </c>
      <c r="N264" t="s">
        <v>274</v>
      </c>
      <c r="O264" t="s">
        <v>278</v>
      </c>
    </row>
    <row r="265" spans="1:15">
      <c r="A265" s="1">
        <f>HYPERLINK("https://lsnyc.legalserver.org/matter/dynamic-profile/view/1880491","18-1880491")</f>
        <v>0</v>
      </c>
      <c r="B265" t="s">
        <v>16</v>
      </c>
      <c r="C265" t="s">
        <v>40</v>
      </c>
      <c r="D265" t="s">
        <v>52</v>
      </c>
      <c r="E265" t="s">
        <v>53</v>
      </c>
      <c r="F265" t="s">
        <v>53</v>
      </c>
      <c r="G265" t="s">
        <v>53</v>
      </c>
      <c r="H265" t="s">
        <v>53</v>
      </c>
      <c r="I265" t="s">
        <v>53</v>
      </c>
      <c r="J265" t="s">
        <v>185</v>
      </c>
      <c r="M265" t="s">
        <v>266</v>
      </c>
      <c r="N265" t="s">
        <v>274</v>
      </c>
      <c r="O265" t="s">
        <v>278</v>
      </c>
    </row>
    <row r="266" spans="1:15">
      <c r="A266" s="1">
        <f>HYPERLINK("https://lsnyc.legalserver.org/matter/dynamic-profile/view/1894621","19-1894621")</f>
        <v>0</v>
      </c>
      <c r="B266" t="s">
        <v>16</v>
      </c>
      <c r="C266" t="s">
        <v>40</v>
      </c>
      <c r="D266" t="s">
        <v>52</v>
      </c>
      <c r="E266" t="s">
        <v>53</v>
      </c>
      <c r="F266" t="s">
        <v>53</v>
      </c>
      <c r="G266" t="s">
        <v>53</v>
      </c>
      <c r="H266" t="s">
        <v>53</v>
      </c>
      <c r="I266" t="s">
        <v>53</v>
      </c>
      <c r="J266" t="s">
        <v>178</v>
      </c>
      <c r="M266" t="s">
        <v>260</v>
      </c>
      <c r="N266" t="s">
        <v>274</v>
      </c>
      <c r="O266" t="s">
        <v>278</v>
      </c>
    </row>
    <row r="267" spans="1:15">
      <c r="A267" s="1">
        <f>HYPERLINK("https://lsnyc.legalserver.org/matter/dynamic-profile/view/1875124","18-1875124")</f>
        <v>0</v>
      </c>
      <c r="B267" t="s">
        <v>16</v>
      </c>
      <c r="C267" t="s">
        <v>40</v>
      </c>
      <c r="D267" t="s">
        <v>52</v>
      </c>
      <c r="E267" t="s">
        <v>53</v>
      </c>
      <c r="F267" t="s">
        <v>53</v>
      </c>
      <c r="G267" t="s">
        <v>53</v>
      </c>
      <c r="H267" t="s">
        <v>53</v>
      </c>
      <c r="I267" t="s">
        <v>53</v>
      </c>
      <c r="J267" t="s">
        <v>186</v>
      </c>
      <c r="M267" t="s">
        <v>261</v>
      </c>
      <c r="N267" t="s">
        <v>274</v>
      </c>
      <c r="O267" t="s">
        <v>278</v>
      </c>
    </row>
    <row r="268" spans="1:15">
      <c r="A268" s="1">
        <f>HYPERLINK("https://lsnyc.legalserver.org/matter/dynamic-profile/view/1875196","18-1875196")</f>
        <v>0</v>
      </c>
      <c r="B268" t="s">
        <v>16</v>
      </c>
      <c r="C268" t="s">
        <v>40</v>
      </c>
      <c r="D268" t="s">
        <v>52</v>
      </c>
      <c r="E268" t="s">
        <v>53</v>
      </c>
      <c r="F268" t="s">
        <v>53</v>
      </c>
      <c r="G268" t="s">
        <v>53</v>
      </c>
      <c r="H268" t="s">
        <v>53</v>
      </c>
      <c r="I268" t="s">
        <v>53</v>
      </c>
      <c r="J268" t="s">
        <v>186</v>
      </c>
      <c r="L268" t="s">
        <v>230</v>
      </c>
      <c r="M268" t="s">
        <v>260</v>
      </c>
      <c r="N268" t="s">
        <v>274</v>
      </c>
      <c r="O268" t="s">
        <v>277</v>
      </c>
    </row>
    <row r="269" spans="1:15">
      <c r="A269" s="1">
        <f>HYPERLINK("https://lsnyc.legalserver.org/matter/dynamic-profile/view/1891608","19-1891608")</f>
        <v>0</v>
      </c>
      <c r="B269" t="s">
        <v>16</v>
      </c>
      <c r="C269" t="s">
        <v>40</v>
      </c>
      <c r="D269" t="s">
        <v>52</v>
      </c>
      <c r="E269" t="s">
        <v>53</v>
      </c>
      <c r="F269" t="s">
        <v>53</v>
      </c>
      <c r="G269" t="s">
        <v>53</v>
      </c>
      <c r="H269" t="s">
        <v>53</v>
      </c>
      <c r="I269" t="s">
        <v>53</v>
      </c>
      <c r="J269" t="s">
        <v>75</v>
      </c>
      <c r="M269" t="s">
        <v>261</v>
      </c>
      <c r="N269" t="s">
        <v>274</v>
      </c>
      <c r="O269" t="s">
        <v>278</v>
      </c>
    </row>
    <row r="270" spans="1:15">
      <c r="A270" s="1">
        <f>HYPERLINK("https://lsnyc.legalserver.org/matter/dynamic-profile/view/1876506","18-1876506")</f>
        <v>0</v>
      </c>
      <c r="B270" t="s">
        <v>16</v>
      </c>
      <c r="C270" t="s">
        <v>40</v>
      </c>
      <c r="D270" t="s">
        <v>52</v>
      </c>
      <c r="E270" t="s">
        <v>53</v>
      </c>
      <c r="F270" t="s">
        <v>53</v>
      </c>
      <c r="G270" t="s">
        <v>53</v>
      </c>
      <c r="H270" t="s">
        <v>53</v>
      </c>
      <c r="I270" t="s">
        <v>53</v>
      </c>
      <c r="J270" t="s">
        <v>162</v>
      </c>
      <c r="M270" t="s">
        <v>261</v>
      </c>
      <c r="N270" t="s">
        <v>274</v>
      </c>
      <c r="O270" t="s">
        <v>278</v>
      </c>
    </row>
    <row r="271" spans="1:15">
      <c r="A271" s="1">
        <f>HYPERLINK("https://lsnyc.legalserver.org/matter/dynamic-profile/view/1891576","19-1891576")</f>
        <v>0</v>
      </c>
      <c r="B271" t="s">
        <v>16</v>
      </c>
      <c r="C271" t="s">
        <v>40</v>
      </c>
      <c r="D271" t="s">
        <v>52</v>
      </c>
      <c r="E271" t="s">
        <v>53</v>
      </c>
      <c r="F271" t="s">
        <v>53</v>
      </c>
      <c r="G271" t="s">
        <v>53</v>
      </c>
      <c r="H271" t="s">
        <v>53</v>
      </c>
      <c r="I271" t="s">
        <v>53</v>
      </c>
      <c r="J271" t="s">
        <v>75</v>
      </c>
      <c r="M271" t="s">
        <v>261</v>
      </c>
      <c r="N271" t="s">
        <v>274</v>
      </c>
      <c r="O271" t="s">
        <v>278</v>
      </c>
    </row>
    <row r="272" spans="1:15">
      <c r="A272" s="1">
        <f>HYPERLINK("https://lsnyc.legalserver.org/matter/dynamic-profile/view/1883449","18-1883449")</f>
        <v>0</v>
      </c>
      <c r="B272" t="s">
        <v>16</v>
      </c>
      <c r="C272" t="s">
        <v>40</v>
      </c>
      <c r="D272" t="s">
        <v>52</v>
      </c>
      <c r="E272" t="s">
        <v>53</v>
      </c>
      <c r="F272" t="s">
        <v>53</v>
      </c>
      <c r="G272" t="s">
        <v>53</v>
      </c>
      <c r="H272" t="s">
        <v>53</v>
      </c>
      <c r="I272" t="s">
        <v>53</v>
      </c>
      <c r="J272" t="s">
        <v>187</v>
      </c>
      <c r="N272" t="s">
        <v>274</v>
      </c>
      <c r="O272" t="s">
        <v>278</v>
      </c>
    </row>
    <row r="273" spans="1:15">
      <c r="A273" s="1">
        <f>HYPERLINK("https://lsnyc.legalserver.org/matter/dynamic-profile/view/1894688","19-1894688")</f>
        <v>0</v>
      </c>
      <c r="B273" t="s">
        <v>16</v>
      </c>
      <c r="C273" t="s">
        <v>40</v>
      </c>
      <c r="D273" t="s">
        <v>52</v>
      </c>
      <c r="E273" t="s">
        <v>53</v>
      </c>
      <c r="F273" t="s">
        <v>53</v>
      </c>
      <c r="G273" t="s">
        <v>53</v>
      </c>
      <c r="H273" t="s">
        <v>53</v>
      </c>
      <c r="I273" t="s">
        <v>53</v>
      </c>
      <c r="J273" t="s">
        <v>178</v>
      </c>
      <c r="M273" t="s">
        <v>260</v>
      </c>
      <c r="N273" t="s">
        <v>274</v>
      </c>
      <c r="O273" t="s">
        <v>278</v>
      </c>
    </row>
    <row r="274" spans="1:15">
      <c r="A274" s="1">
        <f>HYPERLINK("https://lsnyc.legalserver.org/matter/dynamic-profile/view/1890712","19-1890712")</f>
        <v>0</v>
      </c>
      <c r="B274" t="s">
        <v>16</v>
      </c>
      <c r="C274" t="s">
        <v>40</v>
      </c>
      <c r="D274" t="s">
        <v>52</v>
      </c>
      <c r="E274" t="s">
        <v>53</v>
      </c>
      <c r="F274" t="s">
        <v>53</v>
      </c>
      <c r="G274" t="s">
        <v>53</v>
      </c>
      <c r="H274" t="s">
        <v>53</v>
      </c>
      <c r="I274" t="s">
        <v>53</v>
      </c>
      <c r="J274" t="s">
        <v>68</v>
      </c>
      <c r="M274" t="s">
        <v>260</v>
      </c>
      <c r="N274" t="s">
        <v>274</v>
      </c>
      <c r="O274" t="s">
        <v>278</v>
      </c>
    </row>
    <row r="275" spans="1:15">
      <c r="A275" s="1">
        <f>HYPERLINK("https://lsnyc.legalserver.org/matter/dynamic-profile/view/1888411","19-1888411")</f>
        <v>0</v>
      </c>
      <c r="B275" t="s">
        <v>16</v>
      </c>
      <c r="C275" t="s">
        <v>40</v>
      </c>
      <c r="D275" t="s">
        <v>52</v>
      </c>
      <c r="E275" t="s">
        <v>53</v>
      </c>
      <c r="F275" t="s">
        <v>53</v>
      </c>
      <c r="G275" t="s">
        <v>53</v>
      </c>
      <c r="H275" t="s">
        <v>53</v>
      </c>
      <c r="I275" t="s">
        <v>53</v>
      </c>
      <c r="J275" t="s">
        <v>188</v>
      </c>
      <c r="M275" t="s">
        <v>260</v>
      </c>
      <c r="N275" t="s">
        <v>274</v>
      </c>
      <c r="O275" t="s">
        <v>278</v>
      </c>
    </row>
    <row r="276" spans="1:15">
      <c r="A276" s="1">
        <f>HYPERLINK("https://lsnyc.legalserver.org/matter/dynamic-profile/view/1879713","18-1879713")</f>
        <v>0</v>
      </c>
      <c r="B276" t="s">
        <v>16</v>
      </c>
      <c r="C276" t="s">
        <v>37</v>
      </c>
      <c r="D276" t="s">
        <v>52</v>
      </c>
      <c r="E276" t="s">
        <v>53</v>
      </c>
      <c r="F276" t="s">
        <v>53</v>
      </c>
      <c r="G276" t="s">
        <v>53</v>
      </c>
      <c r="H276" t="s">
        <v>53</v>
      </c>
      <c r="I276" t="s">
        <v>53</v>
      </c>
      <c r="J276" t="s">
        <v>189</v>
      </c>
      <c r="M276" t="s">
        <v>262</v>
      </c>
      <c r="N276" t="s">
        <v>274</v>
      </c>
      <c r="O276" t="s">
        <v>278</v>
      </c>
    </row>
    <row r="277" spans="1:15">
      <c r="A277" s="1">
        <f>HYPERLINK("https://lsnyc.legalserver.org/matter/dynamic-profile/view/1879114","18-1879114")</f>
        <v>0</v>
      </c>
      <c r="B277" t="s">
        <v>16</v>
      </c>
      <c r="C277" t="s">
        <v>37</v>
      </c>
      <c r="D277" t="s">
        <v>52</v>
      </c>
      <c r="E277" t="s">
        <v>53</v>
      </c>
      <c r="F277" t="s">
        <v>53</v>
      </c>
      <c r="G277" t="s">
        <v>53</v>
      </c>
      <c r="H277" t="s">
        <v>53</v>
      </c>
      <c r="I277" t="s">
        <v>53</v>
      </c>
      <c r="J277" t="s">
        <v>74</v>
      </c>
      <c r="M277" t="s">
        <v>262</v>
      </c>
      <c r="N277" t="s">
        <v>274</v>
      </c>
      <c r="O277" t="s">
        <v>278</v>
      </c>
    </row>
    <row r="278" spans="1:15">
      <c r="A278" s="1">
        <f>HYPERLINK("https://lsnyc.legalserver.org/matter/dynamic-profile/view/1866085","18-1866085")</f>
        <v>0</v>
      </c>
      <c r="B278" t="s">
        <v>16</v>
      </c>
      <c r="C278" t="s">
        <v>37</v>
      </c>
      <c r="D278" t="s">
        <v>52</v>
      </c>
      <c r="E278" t="s">
        <v>53</v>
      </c>
      <c r="F278" t="s">
        <v>53</v>
      </c>
      <c r="G278" t="s">
        <v>53</v>
      </c>
      <c r="H278" t="s">
        <v>53</v>
      </c>
      <c r="I278" t="s">
        <v>53</v>
      </c>
      <c r="J278" t="s">
        <v>190</v>
      </c>
      <c r="L278" t="s">
        <v>238</v>
      </c>
      <c r="N278" t="s">
        <v>274</v>
      </c>
      <c r="O278" t="s">
        <v>279</v>
      </c>
    </row>
    <row r="279" spans="1:15">
      <c r="A279" s="1">
        <f>HYPERLINK("https://lsnyc.legalserver.org/matter/dynamic-profile/view/0781436","15-0781436")</f>
        <v>0</v>
      </c>
      <c r="B279" t="s">
        <v>16</v>
      </c>
      <c r="C279" t="s">
        <v>41</v>
      </c>
      <c r="D279" t="s">
        <v>52</v>
      </c>
      <c r="E279" t="s">
        <v>53</v>
      </c>
      <c r="F279" t="s">
        <v>53</v>
      </c>
      <c r="G279" t="s">
        <v>53</v>
      </c>
      <c r="H279" t="s">
        <v>53</v>
      </c>
      <c r="I279" t="s">
        <v>53</v>
      </c>
      <c r="J279" t="s">
        <v>191</v>
      </c>
      <c r="M279" t="s">
        <v>261</v>
      </c>
      <c r="N279" t="s">
        <v>275</v>
      </c>
    </row>
    <row r="280" spans="1:15">
      <c r="A280" s="1">
        <f>HYPERLINK("https://lsnyc.legalserver.org/matter/dynamic-profile/view/1870087","18-1870087")</f>
        <v>0</v>
      </c>
      <c r="B280" t="s">
        <v>16</v>
      </c>
      <c r="C280" t="s">
        <v>41</v>
      </c>
      <c r="D280" t="s">
        <v>52</v>
      </c>
      <c r="E280" t="s">
        <v>53</v>
      </c>
      <c r="F280" t="s">
        <v>53</v>
      </c>
      <c r="G280" t="s">
        <v>53</v>
      </c>
      <c r="H280" t="s">
        <v>53</v>
      </c>
      <c r="I280" t="s">
        <v>53</v>
      </c>
      <c r="J280" t="s">
        <v>114</v>
      </c>
      <c r="L280" t="s">
        <v>121</v>
      </c>
      <c r="M280" t="s">
        <v>260</v>
      </c>
      <c r="N280" t="s">
        <v>274</v>
      </c>
      <c r="O280" t="s">
        <v>279</v>
      </c>
    </row>
    <row r="281" spans="1:15">
      <c r="A281" s="1">
        <f>HYPERLINK("https://lsnyc.legalserver.org/matter/dynamic-profile/view/1870116","18-1870116")</f>
        <v>0</v>
      </c>
      <c r="B281" t="s">
        <v>16</v>
      </c>
      <c r="C281" t="s">
        <v>41</v>
      </c>
      <c r="D281" t="s">
        <v>52</v>
      </c>
      <c r="E281" t="s">
        <v>53</v>
      </c>
      <c r="F281" t="s">
        <v>53</v>
      </c>
      <c r="G281" t="s">
        <v>53</v>
      </c>
      <c r="H281" t="s">
        <v>53</v>
      </c>
      <c r="I281" t="s">
        <v>53</v>
      </c>
      <c r="J281" t="s">
        <v>114</v>
      </c>
      <c r="L281" t="s">
        <v>196</v>
      </c>
      <c r="M281" t="s">
        <v>260</v>
      </c>
      <c r="N281" t="s">
        <v>274</v>
      </c>
      <c r="O281" t="s">
        <v>278</v>
      </c>
    </row>
    <row r="282" spans="1:15">
      <c r="A282" s="1">
        <f>HYPERLINK("https://lsnyc.legalserver.org/matter/dynamic-profile/view/1871008","18-1871008")</f>
        <v>0</v>
      </c>
      <c r="B282" t="s">
        <v>16</v>
      </c>
      <c r="C282" t="s">
        <v>41</v>
      </c>
      <c r="D282" t="s">
        <v>52</v>
      </c>
      <c r="E282" t="s">
        <v>53</v>
      </c>
      <c r="F282" t="s">
        <v>53</v>
      </c>
      <c r="G282" t="s">
        <v>53</v>
      </c>
      <c r="H282" t="s">
        <v>53</v>
      </c>
      <c r="I282" t="s">
        <v>53</v>
      </c>
      <c r="J282" t="s">
        <v>113</v>
      </c>
      <c r="L282" t="s">
        <v>121</v>
      </c>
      <c r="M282" t="s">
        <v>261</v>
      </c>
      <c r="N282" t="s">
        <v>274</v>
      </c>
      <c r="O282" t="s">
        <v>279</v>
      </c>
    </row>
    <row r="283" spans="1:15">
      <c r="A283" s="1">
        <f>HYPERLINK("https://lsnyc.legalserver.org/matter/dynamic-profile/view/1877563","18-1877563")</f>
        <v>0</v>
      </c>
      <c r="B283" t="s">
        <v>16</v>
      </c>
      <c r="C283" t="s">
        <v>41</v>
      </c>
      <c r="D283" t="s">
        <v>52</v>
      </c>
      <c r="E283" t="s">
        <v>53</v>
      </c>
      <c r="F283" t="s">
        <v>53</v>
      </c>
      <c r="G283" t="s">
        <v>53</v>
      </c>
      <c r="H283" t="s">
        <v>53</v>
      </c>
      <c r="I283" t="s">
        <v>53</v>
      </c>
      <c r="J283" t="s">
        <v>192</v>
      </c>
      <c r="L283" t="s">
        <v>121</v>
      </c>
      <c r="M283" t="s">
        <v>260</v>
      </c>
      <c r="N283" t="s">
        <v>274</v>
      </c>
      <c r="O283" t="s">
        <v>279</v>
      </c>
    </row>
    <row r="284" spans="1:15">
      <c r="A284" s="1">
        <f>HYPERLINK("https://lsnyc.legalserver.org/matter/dynamic-profile/view/1884380","18-1884380")</f>
        <v>0</v>
      </c>
      <c r="B284" t="s">
        <v>16</v>
      </c>
      <c r="C284" t="s">
        <v>41</v>
      </c>
      <c r="D284" t="s">
        <v>52</v>
      </c>
      <c r="E284" t="s">
        <v>53</v>
      </c>
      <c r="F284" t="s">
        <v>53</v>
      </c>
      <c r="G284" t="s">
        <v>53</v>
      </c>
      <c r="H284" t="s">
        <v>53</v>
      </c>
      <c r="I284" t="s">
        <v>53</v>
      </c>
      <c r="J284" t="s">
        <v>173</v>
      </c>
      <c r="L284" t="s">
        <v>255</v>
      </c>
      <c r="M284" t="s">
        <v>260</v>
      </c>
      <c r="N284" t="s">
        <v>274</v>
      </c>
      <c r="O284" t="s">
        <v>279</v>
      </c>
    </row>
    <row r="285" spans="1:15">
      <c r="A285" s="1">
        <f>HYPERLINK("https://lsnyc.legalserver.org/matter/dynamic-profile/view/0754842","14-0754842")</f>
        <v>0</v>
      </c>
      <c r="B285" t="s">
        <v>16</v>
      </c>
      <c r="C285" t="s">
        <v>41</v>
      </c>
      <c r="D285" t="s">
        <v>52</v>
      </c>
      <c r="E285" t="s">
        <v>53</v>
      </c>
      <c r="F285" t="s">
        <v>53</v>
      </c>
      <c r="G285" t="s">
        <v>53</v>
      </c>
      <c r="H285" t="s">
        <v>53</v>
      </c>
      <c r="I285" t="s">
        <v>53</v>
      </c>
      <c r="J285" t="s">
        <v>193</v>
      </c>
      <c r="M285" t="s">
        <v>261</v>
      </c>
      <c r="N285" t="s">
        <v>275</v>
      </c>
    </row>
    <row r="286" spans="1:15">
      <c r="A286" s="1">
        <f>HYPERLINK("https://lsnyc.legalserver.org/matter/dynamic-profile/view/1842983","17-1842983")</f>
        <v>0</v>
      </c>
      <c r="B286" t="s">
        <v>16</v>
      </c>
      <c r="C286" t="s">
        <v>41</v>
      </c>
      <c r="D286" t="s">
        <v>52</v>
      </c>
      <c r="E286" t="s">
        <v>53</v>
      </c>
      <c r="F286" t="s">
        <v>53</v>
      </c>
      <c r="G286" t="s">
        <v>53</v>
      </c>
      <c r="H286" t="s">
        <v>53</v>
      </c>
      <c r="I286" t="s">
        <v>53</v>
      </c>
      <c r="J286" t="s">
        <v>194</v>
      </c>
      <c r="L286" t="s">
        <v>196</v>
      </c>
      <c r="M286" t="s">
        <v>260</v>
      </c>
      <c r="N286" t="s">
        <v>275</v>
      </c>
      <c r="O286" t="s">
        <v>277</v>
      </c>
    </row>
    <row r="287" spans="1:15">
      <c r="A287" s="1">
        <f>HYPERLINK("https://lsnyc.legalserver.org/matter/dynamic-profile/view/1883722","18-1883722")</f>
        <v>0</v>
      </c>
      <c r="B287" t="s">
        <v>16</v>
      </c>
      <c r="C287" t="s">
        <v>41</v>
      </c>
      <c r="D287" t="s">
        <v>52</v>
      </c>
      <c r="E287" t="s">
        <v>53</v>
      </c>
      <c r="F287" t="s">
        <v>53</v>
      </c>
      <c r="G287" t="s">
        <v>53</v>
      </c>
      <c r="H287" t="s">
        <v>53</v>
      </c>
      <c r="I287" t="s">
        <v>53</v>
      </c>
      <c r="J287" t="s">
        <v>65</v>
      </c>
      <c r="L287" t="s">
        <v>121</v>
      </c>
      <c r="M287" t="s">
        <v>261</v>
      </c>
      <c r="N287" t="s">
        <v>274</v>
      </c>
      <c r="O287" t="s">
        <v>279</v>
      </c>
    </row>
    <row r="288" spans="1:15">
      <c r="A288" s="1">
        <f>HYPERLINK("https://lsnyc.legalserver.org/matter/dynamic-profile/view/1881422","18-1881422")</f>
        <v>0</v>
      </c>
      <c r="B288" t="s">
        <v>16</v>
      </c>
      <c r="C288" t="s">
        <v>41</v>
      </c>
      <c r="D288" t="s">
        <v>52</v>
      </c>
      <c r="E288" t="s">
        <v>53</v>
      </c>
      <c r="F288" t="s">
        <v>53</v>
      </c>
      <c r="G288" t="s">
        <v>53</v>
      </c>
      <c r="H288" t="s">
        <v>53</v>
      </c>
      <c r="I288" t="s">
        <v>53</v>
      </c>
      <c r="J288" t="s">
        <v>120</v>
      </c>
      <c r="M288" t="s">
        <v>260</v>
      </c>
      <c r="N288" t="s">
        <v>275</v>
      </c>
    </row>
    <row r="289" spans="1:15">
      <c r="A289" s="1">
        <f>HYPERLINK("https://lsnyc.legalserver.org/matter/dynamic-profile/view/1865270","18-1865270")</f>
        <v>0</v>
      </c>
      <c r="B289" t="s">
        <v>16</v>
      </c>
      <c r="C289" t="s">
        <v>41</v>
      </c>
      <c r="D289" t="s">
        <v>52</v>
      </c>
      <c r="E289" t="s">
        <v>53</v>
      </c>
      <c r="F289" t="s">
        <v>53</v>
      </c>
      <c r="G289" t="s">
        <v>53</v>
      </c>
      <c r="H289" t="s">
        <v>53</v>
      </c>
      <c r="I289" t="s">
        <v>53</v>
      </c>
      <c r="J289" t="s">
        <v>111</v>
      </c>
      <c r="M289" t="s">
        <v>260</v>
      </c>
      <c r="N289" t="s">
        <v>275</v>
      </c>
      <c r="O289" t="s">
        <v>277</v>
      </c>
    </row>
    <row r="290" spans="1:15">
      <c r="A290" s="1">
        <f>HYPERLINK("https://lsnyc.legalserver.org/matter/dynamic-profile/view/1883693","18-1883693")</f>
        <v>0</v>
      </c>
      <c r="B290" t="s">
        <v>16</v>
      </c>
      <c r="C290" t="s">
        <v>41</v>
      </c>
      <c r="D290" t="s">
        <v>52</v>
      </c>
      <c r="E290" t="s">
        <v>53</v>
      </c>
      <c r="F290" t="s">
        <v>53</v>
      </c>
      <c r="G290" t="s">
        <v>53</v>
      </c>
      <c r="H290" t="s">
        <v>53</v>
      </c>
      <c r="I290" t="s">
        <v>53</v>
      </c>
      <c r="J290" t="s">
        <v>65</v>
      </c>
      <c r="M290" t="s">
        <v>260</v>
      </c>
      <c r="N290" t="s">
        <v>274</v>
      </c>
      <c r="O290" t="s">
        <v>277</v>
      </c>
    </row>
    <row r="291" spans="1:15">
      <c r="A291" s="1">
        <f>HYPERLINK("https://lsnyc.legalserver.org/matter/dynamic-profile/view/1881378","18-1881378")</f>
        <v>0</v>
      </c>
      <c r="B291" t="s">
        <v>16</v>
      </c>
      <c r="C291" t="s">
        <v>41</v>
      </c>
      <c r="D291" t="s">
        <v>52</v>
      </c>
      <c r="E291" t="s">
        <v>53</v>
      </c>
      <c r="F291" t="s">
        <v>53</v>
      </c>
      <c r="G291" t="s">
        <v>53</v>
      </c>
      <c r="H291" t="s">
        <v>53</v>
      </c>
      <c r="I291" t="s">
        <v>53</v>
      </c>
      <c r="J291" t="s">
        <v>120</v>
      </c>
      <c r="M291" t="s">
        <v>260</v>
      </c>
      <c r="N291" t="s">
        <v>275</v>
      </c>
    </row>
    <row r="292" spans="1:15">
      <c r="A292" s="1">
        <f>HYPERLINK("https://lsnyc.legalserver.org/matter/dynamic-profile/view/1881415","18-1881415")</f>
        <v>0</v>
      </c>
      <c r="B292" t="s">
        <v>16</v>
      </c>
      <c r="C292" t="s">
        <v>41</v>
      </c>
      <c r="D292" t="s">
        <v>52</v>
      </c>
      <c r="E292" t="s">
        <v>53</v>
      </c>
      <c r="F292" t="s">
        <v>53</v>
      </c>
      <c r="G292" t="s">
        <v>53</v>
      </c>
      <c r="H292" t="s">
        <v>53</v>
      </c>
      <c r="I292" t="s">
        <v>53</v>
      </c>
      <c r="J292" t="s">
        <v>120</v>
      </c>
      <c r="M292" t="s">
        <v>260</v>
      </c>
      <c r="N292" t="s">
        <v>274</v>
      </c>
      <c r="O292" t="s">
        <v>278</v>
      </c>
    </row>
    <row r="293" spans="1:15">
      <c r="A293" s="1">
        <f>HYPERLINK("https://lsnyc.legalserver.org/matter/dynamic-profile/view/1870110","18-1870110")</f>
        <v>0</v>
      </c>
      <c r="B293" t="s">
        <v>16</v>
      </c>
      <c r="C293" t="s">
        <v>41</v>
      </c>
      <c r="D293" t="s">
        <v>52</v>
      </c>
      <c r="E293" t="s">
        <v>53</v>
      </c>
      <c r="F293" t="s">
        <v>53</v>
      </c>
      <c r="G293" t="s">
        <v>53</v>
      </c>
      <c r="H293" t="s">
        <v>53</v>
      </c>
      <c r="I293" t="s">
        <v>53</v>
      </c>
      <c r="J293" t="s">
        <v>114</v>
      </c>
      <c r="L293" t="s">
        <v>196</v>
      </c>
      <c r="M293" t="s">
        <v>262</v>
      </c>
      <c r="N293" t="s">
        <v>274</v>
      </c>
      <c r="O293" t="s">
        <v>278</v>
      </c>
    </row>
    <row r="294" spans="1:15">
      <c r="A294" s="1">
        <f>HYPERLINK("https://lsnyc.legalserver.org/matter/dynamic-profile/view/1870081","18-1870081")</f>
        <v>0</v>
      </c>
      <c r="B294" t="s">
        <v>16</v>
      </c>
      <c r="C294" t="s">
        <v>41</v>
      </c>
      <c r="D294" t="s">
        <v>52</v>
      </c>
      <c r="E294" t="s">
        <v>53</v>
      </c>
      <c r="F294" t="s">
        <v>53</v>
      </c>
      <c r="G294" t="s">
        <v>53</v>
      </c>
      <c r="H294" t="s">
        <v>53</v>
      </c>
      <c r="I294" t="s">
        <v>53</v>
      </c>
      <c r="J294" t="s">
        <v>114</v>
      </c>
      <c r="L294" t="s">
        <v>196</v>
      </c>
      <c r="M294" t="s">
        <v>261</v>
      </c>
      <c r="N294" t="s">
        <v>274</v>
      </c>
      <c r="O294" t="s">
        <v>278</v>
      </c>
    </row>
    <row r="295" spans="1:15">
      <c r="A295" s="1">
        <f>HYPERLINK("https://lsnyc.legalserver.org/matter/dynamic-profile/view/1881343","18-1881343")</f>
        <v>0</v>
      </c>
      <c r="B295" t="s">
        <v>16</v>
      </c>
      <c r="C295" t="s">
        <v>41</v>
      </c>
      <c r="D295" t="s">
        <v>52</v>
      </c>
      <c r="E295" t="s">
        <v>53</v>
      </c>
      <c r="F295" t="s">
        <v>53</v>
      </c>
      <c r="G295" t="s">
        <v>53</v>
      </c>
      <c r="H295" t="s">
        <v>53</v>
      </c>
      <c r="I295" t="s">
        <v>53</v>
      </c>
      <c r="J295" t="s">
        <v>120</v>
      </c>
      <c r="M295" t="s">
        <v>260</v>
      </c>
      <c r="N295" t="s">
        <v>275</v>
      </c>
      <c r="O295" t="s">
        <v>277</v>
      </c>
    </row>
    <row r="296" spans="1:15">
      <c r="A296" s="1">
        <f>HYPERLINK("https://lsnyc.legalserver.org/matter/dynamic-profile/view/1873056","18-1873056")</f>
        <v>0</v>
      </c>
      <c r="B296" t="s">
        <v>16</v>
      </c>
      <c r="C296" t="s">
        <v>41</v>
      </c>
      <c r="D296" t="s">
        <v>52</v>
      </c>
      <c r="E296" t="s">
        <v>53</v>
      </c>
      <c r="F296" t="s">
        <v>53</v>
      </c>
      <c r="G296" t="s">
        <v>53</v>
      </c>
      <c r="H296" t="s">
        <v>53</v>
      </c>
      <c r="I296" t="s">
        <v>53</v>
      </c>
      <c r="J296" t="s">
        <v>106</v>
      </c>
      <c r="M296" t="s">
        <v>260</v>
      </c>
      <c r="N296" t="s">
        <v>276</v>
      </c>
      <c r="O296" t="s">
        <v>279</v>
      </c>
    </row>
    <row r="297" spans="1:15">
      <c r="A297" s="1">
        <f>HYPERLINK("https://lsnyc.legalserver.org/matter/dynamic-profile/view/1880997","18-1880997")</f>
        <v>0</v>
      </c>
      <c r="B297" t="s">
        <v>16</v>
      </c>
      <c r="C297" t="s">
        <v>41</v>
      </c>
      <c r="D297" t="s">
        <v>52</v>
      </c>
      <c r="E297" t="s">
        <v>53</v>
      </c>
      <c r="F297" t="s">
        <v>53</v>
      </c>
      <c r="G297" t="s">
        <v>53</v>
      </c>
      <c r="H297" t="s">
        <v>53</v>
      </c>
      <c r="I297" t="s">
        <v>53</v>
      </c>
      <c r="J297" t="s">
        <v>116</v>
      </c>
      <c r="L297" t="s">
        <v>238</v>
      </c>
      <c r="M297" t="s">
        <v>260</v>
      </c>
      <c r="N297" t="s">
        <v>275</v>
      </c>
      <c r="O297" t="s">
        <v>279</v>
      </c>
    </row>
    <row r="298" spans="1:15">
      <c r="A298" s="1">
        <f>HYPERLINK("https://lsnyc.legalserver.org/matter/dynamic-profile/view/1880983","18-1880983")</f>
        <v>0</v>
      </c>
      <c r="B298" t="s">
        <v>16</v>
      </c>
      <c r="C298" t="s">
        <v>41</v>
      </c>
      <c r="D298" t="s">
        <v>52</v>
      </c>
      <c r="E298" t="s">
        <v>53</v>
      </c>
      <c r="F298" t="s">
        <v>53</v>
      </c>
      <c r="G298" t="s">
        <v>53</v>
      </c>
      <c r="H298" t="s">
        <v>53</v>
      </c>
      <c r="I298" t="s">
        <v>53</v>
      </c>
      <c r="J298" t="s">
        <v>195</v>
      </c>
      <c r="L298" t="s">
        <v>238</v>
      </c>
      <c r="M298" t="s">
        <v>260</v>
      </c>
      <c r="N298" t="s">
        <v>275</v>
      </c>
      <c r="O298" t="s">
        <v>279</v>
      </c>
    </row>
    <row r="299" spans="1:15">
      <c r="A299" s="1">
        <f>HYPERLINK("https://lsnyc.legalserver.org/matter/dynamic-profile/view/1880047","18-1880047")</f>
        <v>0</v>
      </c>
      <c r="B299" t="s">
        <v>16</v>
      </c>
      <c r="C299" t="s">
        <v>41</v>
      </c>
      <c r="D299" t="s">
        <v>52</v>
      </c>
      <c r="E299" t="s">
        <v>53</v>
      </c>
      <c r="F299" t="s">
        <v>53</v>
      </c>
      <c r="G299" t="s">
        <v>53</v>
      </c>
      <c r="H299" t="s">
        <v>53</v>
      </c>
      <c r="I299" t="s">
        <v>53</v>
      </c>
      <c r="J299" t="s">
        <v>59</v>
      </c>
      <c r="M299" t="s">
        <v>261</v>
      </c>
      <c r="N299" t="s">
        <v>275</v>
      </c>
    </row>
    <row r="300" spans="1:15">
      <c r="A300" s="1">
        <f>HYPERLINK("https://lsnyc.legalserver.org/matter/dynamic-profile/view/1867491","18-1867491")</f>
        <v>0</v>
      </c>
      <c r="B300" t="s">
        <v>16</v>
      </c>
      <c r="C300" t="s">
        <v>41</v>
      </c>
      <c r="D300" t="s">
        <v>52</v>
      </c>
      <c r="E300" t="s">
        <v>53</v>
      </c>
      <c r="F300" t="s">
        <v>53</v>
      </c>
      <c r="G300" t="s">
        <v>53</v>
      </c>
      <c r="H300" t="s">
        <v>53</v>
      </c>
      <c r="I300" t="s">
        <v>53</v>
      </c>
      <c r="J300" t="s">
        <v>85</v>
      </c>
      <c r="L300" t="s">
        <v>196</v>
      </c>
      <c r="M300" t="s">
        <v>261</v>
      </c>
      <c r="N300" t="s">
        <v>274</v>
      </c>
      <c r="O300" t="s">
        <v>278</v>
      </c>
    </row>
    <row r="301" spans="1:15">
      <c r="A301" s="1">
        <f>HYPERLINK("https://lsnyc.legalserver.org/matter/dynamic-profile/view/1880628","18-1880628")</f>
        <v>0</v>
      </c>
      <c r="B301" t="s">
        <v>16</v>
      </c>
      <c r="C301" t="s">
        <v>41</v>
      </c>
      <c r="D301" t="s">
        <v>52</v>
      </c>
      <c r="E301" t="s">
        <v>53</v>
      </c>
      <c r="F301" t="s">
        <v>53</v>
      </c>
      <c r="G301" t="s">
        <v>53</v>
      </c>
      <c r="H301" t="s">
        <v>53</v>
      </c>
      <c r="I301" t="s">
        <v>53</v>
      </c>
      <c r="J301" t="s">
        <v>196</v>
      </c>
      <c r="M301" t="s">
        <v>260</v>
      </c>
      <c r="N301" t="s">
        <v>274</v>
      </c>
      <c r="O301" t="s">
        <v>278</v>
      </c>
    </row>
    <row r="302" spans="1:15">
      <c r="A302" s="1">
        <f>HYPERLINK("https://lsnyc.legalserver.org/matter/dynamic-profile/view/1876140","18-1876140")</f>
        <v>0</v>
      </c>
      <c r="B302" t="s">
        <v>16</v>
      </c>
      <c r="C302" t="s">
        <v>37</v>
      </c>
      <c r="D302" t="s">
        <v>52</v>
      </c>
      <c r="E302" t="s">
        <v>53</v>
      </c>
      <c r="F302" t="s">
        <v>53</v>
      </c>
      <c r="G302" t="s">
        <v>53</v>
      </c>
      <c r="H302" t="s">
        <v>53</v>
      </c>
      <c r="I302" t="s">
        <v>53</v>
      </c>
      <c r="J302" t="s">
        <v>197</v>
      </c>
      <c r="L302" t="s">
        <v>238</v>
      </c>
      <c r="M302" t="s">
        <v>262</v>
      </c>
      <c r="N302" t="s">
        <v>274</v>
      </c>
      <c r="O302" t="s">
        <v>279</v>
      </c>
    </row>
    <row r="303" spans="1:15">
      <c r="A303" s="1">
        <f>HYPERLINK("https://lsnyc.legalserver.org/matter/dynamic-profile/view/1870890","18-1870890")</f>
        <v>0</v>
      </c>
      <c r="B303" t="s">
        <v>16</v>
      </c>
      <c r="C303" t="s">
        <v>37</v>
      </c>
      <c r="D303" t="s">
        <v>52</v>
      </c>
      <c r="E303" t="s">
        <v>53</v>
      </c>
      <c r="F303" t="s">
        <v>53</v>
      </c>
      <c r="G303" t="s">
        <v>53</v>
      </c>
      <c r="H303" t="s">
        <v>53</v>
      </c>
      <c r="I303" t="s">
        <v>53</v>
      </c>
      <c r="J303" t="s">
        <v>198</v>
      </c>
      <c r="L303" t="s">
        <v>256</v>
      </c>
      <c r="M303" t="s">
        <v>262</v>
      </c>
      <c r="N303" t="s">
        <v>274</v>
      </c>
      <c r="O303" t="s">
        <v>279</v>
      </c>
    </row>
    <row r="304" spans="1:15">
      <c r="A304" s="1">
        <f>HYPERLINK("https://lsnyc.legalserver.org/matter/dynamic-profile/view/1870912","18-1870912")</f>
        <v>0</v>
      </c>
      <c r="B304" t="s">
        <v>16</v>
      </c>
      <c r="C304" t="s">
        <v>37</v>
      </c>
      <c r="D304" t="s">
        <v>52</v>
      </c>
      <c r="E304" t="s">
        <v>53</v>
      </c>
      <c r="F304" t="s">
        <v>53</v>
      </c>
      <c r="G304" t="s">
        <v>53</v>
      </c>
      <c r="H304" t="s">
        <v>53</v>
      </c>
      <c r="I304" t="s">
        <v>53</v>
      </c>
      <c r="J304" t="s">
        <v>198</v>
      </c>
      <c r="L304" t="s">
        <v>256</v>
      </c>
      <c r="M304" t="s">
        <v>262</v>
      </c>
      <c r="N304" t="s">
        <v>274</v>
      </c>
      <c r="O304" t="s">
        <v>279</v>
      </c>
    </row>
    <row r="305" spans="1:15">
      <c r="A305" s="1">
        <f>HYPERLINK("https://lsnyc.legalserver.org/matter/dynamic-profile/view/1876034","18-1876034")</f>
        <v>0</v>
      </c>
      <c r="B305" t="s">
        <v>16</v>
      </c>
      <c r="C305" t="s">
        <v>37</v>
      </c>
      <c r="D305" t="s">
        <v>52</v>
      </c>
      <c r="E305" t="s">
        <v>53</v>
      </c>
      <c r="F305" t="s">
        <v>53</v>
      </c>
      <c r="G305" t="s">
        <v>53</v>
      </c>
      <c r="H305" t="s">
        <v>53</v>
      </c>
      <c r="I305" t="s">
        <v>53</v>
      </c>
      <c r="J305" t="s">
        <v>199</v>
      </c>
      <c r="M305" t="s">
        <v>265</v>
      </c>
      <c r="N305" t="s">
        <v>274</v>
      </c>
      <c r="O305" t="s">
        <v>278</v>
      </c>
    </row>
    <row r="306" spans="1:15">
      <c r="A306" s="1">
        <f>HYPERLINK("https://lsnyc.legalserver.org/matter/dynamic-profile/view/1889054","19-1889054")</f>
        <v>0</v>
      </c>
      <c r="B306" t="s">
        <v>16</v>
      </c>
      <c r="C306" t="s">
        <v>40</v>
      </c>
      <c r="D306" t="s">
        <v>52</v>
      </c>
      <c r="E306" t="s">
        <v>53</v>
      </c>
      <c r="F306" t="s">
        <v>53</v>
      </c>
      <c r="G306" t="s">
        <v>53</v>
      </c>
      <c r="H306" t="s">
        <v>53</v>
      </c>
      <c r="I306" t="s">
        <v>53</v>
      </c>
      <c r="J306" t="s">
        <v>200</v>
      </c>
      <c r="M306" t="s">
        <v>260</v>
      </c>
      <c r="N306" t="s">
        <v>274</v>
      </c>
      <c r="O306" t="s">
        <v>278</v>
      </c>
    </row>
    <row r="307" spans="1:15">
      <c r="A307" s="1">
        <f>HYPERLINK("https://lsnyc.legalserver.org/matter/dynamic-profile/view/1893563","19-1893563")</f>
        <v>0</v>
      </c>
      <c r="B307" t="s">
        <v>16</v>
      </c>
      <c r="C307" t="s">
        <v>40</v>
      </c>
      <c r="D307" t="s">
        <v>52</v>
      </c>
      <c r="E307" t="s">
        <v>53</v>
      </c>
      <c r="F307" t="s">
        <v>53</v>
      </c>
      <c r="G307" t="s">
        <v>53</v>
      </c>
      <c r="H307" t="s">
        <v>53</v>
      </c>
      <c r="I307" t="s">
        <v>53</v>
      </c>
      <c r="J307" t="s">
        <v>164</v>
      </c>
      <c r="M307" t="s">
        <v>260</v>
      </c>
      <c r="N307" t="s">
        <v>276</v>
      </c>
      <c r="O307" t="s">
        <v>278</v>
      </c>
    </row>
    <row r="308" spans="1:15">
      <c r="A308" s="1">
        <f>HYPERLINK("https://lsnyc.legalserver.org/matter/dynamic-profile/view/1880812","18-1880812")</f>
        <v>0</v>
      </c>
      <c r="B308" t="s">
        <v>16</v>
      </c>
      <c r="C308" t="s">
        <v>40</v>
      </c>
      <c r="D308" t="s">
        <v>52</v>
      </c>
      <c r="E308" t="s">
        <v>53</v>
      </c>
      <c r="F308" t="s">
        <v>53</v>
      </c>
      <c r="G308" t="s">
        <v>53</v>
      </c>
      <c r="H308" t="s">
        <v>53</v>
      </c>
      <c r="I308" t="s">
        <v>53</v>
      </c>
      <c r="J308" t="s">
        <v>116</v>
      </c>
      <c r="N308" t="s">
        <v>274</v>
      </c>
    </row>
    <row r="309" spans="1:15">
      <c r="A309" s="1">
        <f>HYPERLINK("https://lsnyc.legalserver.org/matter/dynamic-profile/view/1888425","19-1888425")</f>
        <v>0</v>
      </c>
      <c r="B309" t="s">
        <v>16</v>
      </c>
      <c r="C309" t="s">
        <v>40</v>
      </c>
      <c r="D309" t="s">
        <v>52</v>
      </c>
      <c r="E309" t="s">
        <v>53</v>
      </c>
      <c r="F309" t="s">
        <v>53</v>
      </c>
      <c r="G309" t="s">
        <v>53</v>
      </c>
      <c r="H309" t="s">
        <v>53</v>
      </c>
      <c r="I309" t="s">
        <v>53</v>
      </c>
      <c r="J309" t="s">
        <v>188</v>
      </c>
      <c r="M309" t="s">
        <v>261</v>
      </c>
      <c r="N309" t="s">
        <v>274</v>
      </c>
    </row>
    <row r="310" spans="1:15">
      <c r="A310" s="1">
        <f>HYPERLINK("https://lsnyc.legalserver.org/matter/dynamic-profile/view/1837103","17-1837103")</f>
        <v>0</v>
      </c>
      <c r="B310" t="s">
        <v>16</v>
      </c>
      <c r="C310" t="s">
        <v>42</v>
      </c>
      <c r="D310" t="s">
        <v>52</v>
      </c>
      <c r="E310" t="s">
        <v>53</v>
      </c>
      <c r="F310" t="s">
        <v>53</v>
      </c>
      <c r="G310" t="s">
        <v>53</v>
      </c>
      <c r="H310" t="s">
        <v>53</v>
      </c>
      <c r="I310" t="s">
        <v>53</v>
      </c>
      <c r="J310" t="s">
        <v>201</v>
      </c>
      <c r="N310" t="s">
        <v>276</v>
      </c>
      <c r="O310" t="s">
        <v>281</v>
      </c>
    </row>
    <row r="311" spans="1:15">
      <c r="A311" s="1">
        <f>HYPERLINK("https://lsnyc.legalserver.org/matter/dynamic-profile/view/1889138","19-1889138")</f>
        <v>0</v>
      </c>
      <c r="B311" t="s">
        <v>16</v>
      </c>
      <c r="C311" t="s">
        <v>42</v>
      </c>
      <c r="D311" t="s">
        <v>52</v>
      </c>
      <c r="E311" t="s">
        <v>53</v>
      </c>
      <c r="F311" t="s">
        <v>53</v>
      </c>
      <c r="G311" t="s">
        <v>53</v>
      </c>
      <c r="H311" t="s">
        <v>53</v>
      </c>
      <c r="I311" t="s">
        <v>53</v>
      </c>
      <c r="J311" t="s">
        <v>202</v>
      </c>
      <c r="M311" t="s">
        <v>261</v>
      </c>
      <c r="N311" t="s">
        <v>276</v>
      </c>
      <c r="O311" t="s">
        <v>278</v>
      </c>
    </row>
    <row r="312" spans="1:15">
      <c r="A312" s="1">
        <f>HYPERLINK("https://lsnyc.legalserver.org/matter/dynamic-profile/view/0798772","16-0798772")</f>
        <v>0</v>
      </c>
      <c r="B312" t="s">
        <v>16</v>
      </c>
      <c r="C312" t="s">
        <v>42</v>
      </c>
      <c r="D312" t="s">
        <v>52</v>
      </c>
      <c r="E312" t="s">
        <v>53</v>
      </c>
      <c r="F312" t="s">
        <v>53</v>
      </c>
      <c r="G312" t="s">
        <v>53</v>
      </c>
      <c r="H312" t="s">
        <v>53</v>
      </c>
      <c r="I312" t="s">
        <v>53</v>
      </c>
      <c r="J312" t="s">
        <v>102</v>
      </c>
      <c r="L312" t="s">
        <v>102</v>
      </c>
      <c r="N312" t="s">
        <v>275</v>
      </c>
    </row>
    <row r="313" spans="1:15">
      <c r="A313" s="1">
        <f>HYPERLINK("https://lsnyc.legalserver.org/matter/dynamic-profile/view/1844281","17-1844281")</f>
        <v>0</v>
      </c>
      <c r="B313" t="s">
        <v>16</v>
      </c>
      <c r="C313" t="s">
        <v>42</v>
      </c>
      <c r="D313" t="s">
        <v>52</v>
      </c>
      <c r="E313" t="s">
        <v>53</v>
      </c>
      <c r="F313" t="s">
        <v>53</v>
      </c>
      <c r="G313" t="s">
        <v>53</v>
      </c>
      <c r="H313" t="s">
        <v>53</v>
      </c>
      <c r="I313" t="s">
        <v>53</v>
      </c>
      <c r="J313" t="s">
        <v>203</v>
      </c>
      <c r="M313" t="s">
        <v>267</v>
      </c>
      <c r="N313" t="s">
        <v>275</v>
      </c>
      <c r="O313" t="s">
        <v>277</v>
      </c>
    </row>
    <row r="314" spans="1:15">
      <c r="A314" s="1">
        <f>HYPERLINK("https://lsnyc.legalserver.org/matter/dynamic-profile/view/0808160","16-0808160")</f>
        <v>0</v>
      </c>
      <c r="B314" t="s">
        <v>16</v>
      </c>
      <c r="C314" t="s">
        <v>42</v>
      </c>
      <c r="D314" t="s">
        <v>52</v>
      </c>
      <c r="E314" t="s">
        <v>53</v>
      </c>
      <c r="F314" t="s">
        <v>53</v>
      </c>
      <c r="G314" t="s">
        <v>53</v>
      </c>
      <c r="H314" t="s">
        <v>53</v>
      </c>
      <c r="I314" t="s">
        <v>53</v>
      </c>
      <c r="J314" t="s">
        <v>204</v>
      </c>
      <c r="N314" t="s">
        <v>275</v>
      </c>
      <c r="O314" t="s">
        <v>277</v>
      </c>
    </row>
    <row r="315" spans="1:15">
      <c r="A315" s="1">
        <f>HYPERLINK("https://lsnyc.legalserver.org/matter/dynamic-profile/view/1886649","18-1886649")</f>
        <v>0</v>
      </c>
      <c r="B315" t="s">
        <v>16</v>
      </c>
      <c r="C315" t="s">
        <v>43</v>
      </c>
      <c r="D315" t="s">
        <v>52</v>
      </c>
      <c r="E315" t="s">
        <v>53</v>
      </c>
      <c r="F315" t="s">
        <v>53</v>
      </c>
      <c r="G315" t="s">
        <v>53</v>
      </c>
      <c r="H315" t="s">
        <v>53</v>
      </c>
      <c r="I315" t="s">
        <v>53</v>
      </c>
      <c r="J315" t="s">
        <v>163</v>
      </c>
      <c r="M315" t="s">
        <v>261</v>
      </c>
      <c r="N315" t="s">
        <v>274</v>
      </c>
      <c r="O315" t="s">
        <v>278</v>
      </c>
    </row>
    <row r="316" spans="1:15">
      <c r="A316" s="1">
        <f>HYPERLINK("https://lsnyc.legalserver.org/matter/dynamic-profile/view/1895901","19-1895901")</f>
        <v>0</v>
      </c>
      <c r="B316" t="s">
        <v>16</v>
      </c>
      <c r="C316" t="s">
        <v>43</v>
      </c>
      <c r="D316" t="s">
        <v>52</v>
      </c>
      <c r="E316" t="s">
        <v>53</v>
      </c>
      <c r="F316" t="s">
        <v>53</v>
      </c>
      <c r="G316" t="s">
        <v>53</v>
      </c>
      <c r="H316" t="s">
        <v>53</v>
      </c>
      <c r="I316" t="s">
        <v>53</v>
      </c>
      <c r="J316" t="s">
        <v>146</v>
      </c>
      <c r="M316" t="s">
        <v>260</v>
      </c>
      <c r="N316" t="s">
        <v>274</v>
      </c>
      <c r="O316" t="s">
        <v>277</v>
      </c>
    </row>
    <row r="317" spans="1:15">
      <c r="A317" s="1">
        <f>HYPERLINK("https://lsnyc.legalserver.org/matter/dynamic-profile/view/1896066","19-1896066")</f>
        <v>0</v>
      </c>
      <c r="B317" t="s">
        <v>16</v>
      </c>
      <c r="C317" t="s">
        <v>43</v>
      </c>
      <c r="D317" t="s">
        <v>52</v>
      </c>
      <c r="E317" t="s">
        <v>53</v>
      </c>
      <c r="F317" t="s">
        <v>53</v>
      </c>
      <c r="G317" t="s">
        <v>53</v>
      </c>
      <c r="H317" t="s">
        <v>53</v>
      </c>
      <c r="I317" t="s">
        <v>53</v>
      </c>
      <c r="J317" t="s">
        <v>146</v>
      </c>
      <c r="M317" t="s">
        <v>260</v>
      </c>
      <c r="N317" t="s">
        <v>274</v>
      </c>
      <c r="O317" t="s">
        <v>278</v>
      </c>
    </row>
    <row r="318" spans="1:15">
      <c r="A318" s="1">
        <f>HYPERLINK("https://lsnyc.legalserver.org/matter/dynamic-profile/view/1884115","18-1884115")</f>
        <v>0</v>
      </c>
      <c r="B318" t="s">
        <v>16</v>
      </c>
      <c r="C318" t="s">
        <v>43</v>
      </c>
      <c r="D318" t="s">
        <v>52</v>
      </c>
      <c r="E318" t="s">
        <v>53</v>
      </c>
      <c r="F318" t="s">
        <v>53</v>
      </c>
      <c r="G318" t="s">
        <v>53</v>
      </c>
      <c r="H318" t="s">
        <v>53</v>
      </c>
      <c r="I318" t="s">
        <v>53</v>
      </c>
      <c r="J318" t="s">
        <v>129</v>
      </c>
      <c r="M318" t="s">
        <v>260</v>
      </c>
      <c r="N318" t="s">
        <v>274</v>
      </c>
      <c r="O318" t="s">
        <v>277</v>
      </c>
    </row>
    <row r="319" spans="1:15">
      <c r="A319" s="1">
        <f>HYPERLINK("https://lsnyc.legalserver.org/matter/dynamic-profile/view/1888184","19-1888184")</f>
        <v>0</v>
      </c>
      <c r="B319" t="s">
        <v>16</v>
      </c>
      <c r="C319" t="s">
        <v>43</v>
      </c>
      <c r="D319" t="s">
        <v>52</v>
      </c>
      <c r="E319" t="s">
        <v>53</v>
      </c>
      <c r="F319" t="s">
        <v>53</v>
      </c>
      <c r="G319" t="s">
        <v>53</v>
      </c>
      <c r="H319" t="s">
        <v>53</v>
      </c>
      <c r="I319" t="s">
        <v>53</v>
      </c>
      <c r="J319" t="s">
        <v>205</v>
      </c>
      <c r="M319" t="s">
        <v>260</v>
      </c>
      <c r="N319" t="s">
        <v>274</v>
      </c>
      <c r="O319" t="s">
        <v>277</v>
      </c>
    </row>
    <row r="320" spans="1:15">
      <c r="A320" s="1">
        <f>HYPERLINK("https://lsnyc.legalserver.org/matter/dynamic-profile/view/1888211","19-1888211")</f>
        <v>0</v>
      </c>
      <c r="B320" t="s">
        <v>16</v>
      </c>
      <c r="C320" t="s">
        <v>43</v>
      </c>
      <c r="D320" t="s">
        <v>52</v>
      </c>
      <c r="E320" t="s">
        <v>53</v>
      </c>
      <c r="F320" t="s">
        <v>53</v>
      </c>
      <c r="G320" t="s">
        <v>53</v>
      </c>
      <c r="H320" t="s">
        <v>53</v>
      </c>
      <c r="I320" t="s">
        <v>53</v>
      </c>
      <c r="J320" t="s">
        <v>205</v>
      </c>
      <c r="M320" t="s">
        <v>260</v>
      </c>
      <c r="N320" t="s">
        <v>274</v>
      </c>
      <c r="O320" t="s">
        <v>277</v>
      </c>
    </row>
    <row r="321" spans="1:15">
      <c r="A321" s="1">
        <f>HYPERLINK("https://lsnyc.legalserver.org/matter/dynamic-profile/view/1891638","19-1891638")</f>
        <v>0</v>
      </c>
      <c r="B321" t="s">
        <v>16</v>
      </c>
      <c r="C321" t="s">
        <v>43</v>
      </c>
      <c r="D321" t="s">
        <v>52</v>
      </c>
      <c r="E321" t="s">
        <v>53</v>
      </c>
      <c r="F321" t="s">
        <v>53</v>
      </c>
      <c r="G321" t="s">
        <v>53</v>
      </c>
      <c r="H321" t="s">
        <v>53</v>
      </c>
      <c r="I321" t="s">
        <v>53</v>
      </c>
      <c r="J321" t="s">
        <v>75</v>
      </c>
      <c r="M321" t="s">
        <v>261</v>
      </c>
      <c r="N321" t="s">
        <v>274</v>
      </c>
      <c r="O321" t="s">
        <v>278</v>
      </c>
    </row>
    <row r="322" spans="1:15">
      <c r="A322" s="1">
        <f>HYPERLINK("https://lsnyc.legalserver.org/matter/dynamic-profile/view/1895040","19-1895040")</f>
        <v>0</v>
      </c>
      <c r="B322" t="s">
        <v>16</v>
      </c>
      <c r="C322" t="s">
        <v>43</v>
      </c>
      <c r="D322" t="s">
        <v>52</v>
      </c>
      <c r="E322" t="s">
        <v>53</v>
      </c>
      <c r="F322" t="s">
        <v>53</v>
      </c>
      <c r="G322" t="s">
        <v>53</v>
      </c>
      <c r="H322" t="s">
        <v>53</v>
      </c>
      <c r="I322" t="s">
        <v>53</v>
      </c>
      <c r="J322" t="s">
        <v>157</v>
      </c>
      <c r="M322" t="s">
        <v>260</v>
      </c>
      <c r="N322" t="s">
        <v>274</v>
      </c>
      <c r="O322" t="s">
        <v>277</v>
      </c>
    </row>
    <row r="323" spans="1:15">
      <c r="A323" s="1">
        <f>HYPERLINK("https://lsnyc.legalserver.org/matter/dynamic-profile/view/1893684","19-1893684")</f>
        <v>0</v>
      </c>
      <c r="B323" t="s">
        <v>16</v>
      </c>
      <c r="C323" t="s">
        <v>43</v>
      </c>
      <c r="D323" t="s">
        <v>52</v>
      </c>
      <c r="E323" t="s">
        <v>53</v>
      </c>
      <c r="F323" t="s">
        <v>53</v>
      </c>
      <c r="G323" t="s">
        <v>53</v>
      </c>
      <c r="H323" t="s">
        <v>53</v>
      </c>
      <c r="I323" t="s">
        <v>53</v>
      </c>
      <c r="J323" t="s">
        <v>164</v>
      </c>
      <c r="M323" t="s">
        <v>260</v>
      </c>
      <c r="N323" t="s">
        <v>274</v>
      </c>
      <c r="O323" t="s">
        <v>277</v>
      </c>
    </row>
    <row r="324" spans="1:15">
      <c r="A324" s="1">
        <f>HYPERLINK("https://lsnyc.legalserver.org/matter/dynamic-profile/view/1892171","19-1892171")</f>
        <v>0</v>
      </c>
      <c r="B324" t="s">
        <v>16</v>
      </c>
      <c r="C324" t="s">
        <v>43</v>
      </c>
      <c r="D324" t="s">
        <v>52</v>
      </c>
      <c r="E324" t="s">
        <v>53</v>
      </c>
      <c r="F324" t="s">
        <v>53</v>
      </c>
      <c r="G324" t="s">
        <v>53</v>
      </c>
      <c r="H324" t="s">
        <v>53</v>
      </c>
      <c r="I324" t="s">
        <v>53</v>
      </c>
      <c r="J324" t="s">
        <v>159</v>
      </c>
      <c r="M324" t="s">
        <v>260</v>
      </c>
      <c r="N324" t="s">
        <v>274</v>
      </c>
      <c r="O324" t="s">
        <v>277</v>
      </c>
    </row>
    <row r="325" spans="1:15">
      <c r="A325" s="1">
        <f>HYPERLINK("https://lsnyc.legalserver.org/matter/dynamic-profile/view/1895065","19-1895065")</f>
        <v>0</v>
      </c>
      <c r="B325" t="s">
        <v>16</v>
      </c>
      <c r="C325" t="s">
        <v>43</v>
      </c>
      <c r="D325" t="s">
        <v>52</v>
      </c>
      <c r="E325" t="s">
        <v>53</v>
      </c>
      <c r="F325" t="s">
        <v>53</v>
      </c>
      <c r="G325" t="s">
        <v>53</v>
      </c>
      <c r="H325" t="s">
        <v>53</v>
      </c>
      <c r="I325" t="s">
        <v>53</v>
      </c>
      <c r="J325" t="s">
        <v>157</v>
      </c>
      <c r="M325" t="s">
        <v>260</v>
      </c>
      <c r="N325" t="s">
        <v>274</v>
      </c>
      <c r="O325" t="s">
        <v>279</v>
      </c>
    </row>
    <row r="326" spans="1:15">
      <c r="A326" s="1">
        <f>HYPERLINK("https://lsnyc.legalserver.org/matter/dynamic-profile/view/1896021","19-1896021")</f>
        <v>0</v>
      </c>
      <c r="B326" t="s">
        <v>16</v>
      </c>
      <c r="C326" t="s">
        <v>43</v>
      </c>
      <c r="D326" t="s">
        <v>52</v>
      </c>
      <c r="E326" t="s">
        <v>53</v>
      </c>
      <c r="F326" t="s">
        <v>53</v>
      </c>
      <c r="G326" t="s">
        <v>53</v>
      </c>
      <c r="H326" t="s">
        <v>53</v>
      </c>
      <c r="I326" t="s">
        <v>53</v>
      </c>
      <c r="J326" t="s">
        <v>146</v>
      </c>
      <c r="M326" t="s">
        <v>260</v>
      </c>
      <c r="N326" t="s">
        <v>274</v>
      </c>
      <c r="O326" t="s">
        <v>278</v>
      </c>
    </row>
    <row r="327" spans="1:15">
      <c r="A327" s="1">
        <f>HYPERLINK("https://lsnyc.legalserver.org/matter/dynamic-profile/view/1886638","18-1886638")</f>
        <v>0</v>
      </c>
      <c r="B327" t="s">
        <v>16</v>
      </c>
      <c r="C327" t="s">
        <v>43</v>
      </c>
      <c r="D327" t="s">
        <v>52</v>
      </c>
      <c r="E327" t="s">
        <v>53</v>
      </c>
      <c r="F327" t="s">
        <v>53</v>
      </c>
      <c r="G327" t="s">
        <v>53</v>
      </c>
      <c r="H327" t="s">
        <v>53</v>
      </c>
      <c r="I327" t="s">
        <v>53</v>
      </c>
      <c r="J327" t="s">
        <v>163</v>
      </c>
      <c r="M327" t="s">
        <v>261</v>
      </c>
      <c r="N327" t="s">
        <v>274</v>
      </c>
      <c r="O327" t="s">
        <v>279</v>
      </c>
    </row>
    <row r="328" spans="1:15">
      <c r="A328" s="1">
        <f>HYPERLINK("https://lsnyc.legalserver.org/matter/dynamic-profile/view/1871369","18-1871369")</f>
        <v>0</v>
      </c>
      <c r="B328" t="s">
        <v>16</v>
      </c>
      <c r="C328" t="s">
        <v>44</v>
      </c>
      <c r="D328" t="s">
        <v>52</v>
      </c>
      <c r="E328" t="s">
        <v>53</v>
      </c>
      <c r="F328" t="s">
        <v>53</v>
      </c>
      <c r="G328" t="s">
        <v>53</v>
      </c>
      <c r="H328" t="s">
        <v>53</v>
      </c>
      <c r="I328" t="s">
        <v>53</v>
      </c>
      <c r="J328" t="s">
        <v>206</v>
      </c>
      <c r="N328" t="s">
        <v>275</v>
      </c>
      <c r="O328" t="s">
        <v>280</v>
      </c>
    </row>
    <row r="329" spans="1:15">
      <c r="A329" s="1">
        <f>HYPERLINK("https://lsnyc.legalserver.org/matter/dynamic-profile/view/1890118","19-1890118")</f>
        <v>0</v>
      </c>
      <c r="B329" t="s">
        <v>16</v>
      </c>
      <c r="C329" t="s">
        <v>17</v>
      </c>
      <c r="D329" t="s">
        <v>52</v>
      </c>
      <c r="E329" t="s">
        <v>53</v>
      </c>
      <c r="F329" t="s">
        <v>53</v>
      </c>
      <c r="G329" t="s">
        <v>53</v>
      </c>
      <c r="H329" t="s">
        <v>53</v>
      </c>
      <c r="I329" t="s">
        <v>53</v>
      </c>
      <c r="J329" t="s">
        <v>103</v>
      </c>
      <c r="M329" t="s">
        <v>260</v>
      </c>
      <c r="N329" t="s">
        <v>274</v>
      </c>
      <c r="O329" t="s">
        <v>277</v>
      </c>
    </row>
    <row r="330" spans="1:15">
      <c r="A330" s="1">
        <f>HYPERLINK("https://lsnyc.legalserver.org/matter/dynamic-profile/view/1882022","18-1882022")</f>
        <v>0</v>
      </c>
      <c r="B330" t="s">
        <v>16</v>
      </c>
      <c r="C330" t="s">
        <v>17</v>
      </c>
      <c r="D330" t="s">
        <v>52</v>
      </c>
      <c r="E330" t="s">
        <v>53</v>
      </c>
      <c r="F330" t="s">
        <v>53</v>
      </c>
      <c r="G330" t="s">
        <v>53</v>
      </c>
      <c r="H330" t="s">
        <v>53</v>
      </c>
      <c r="I330" t="s">
        <v>53</v>
      </c>
      <c r="J330" t="s">
        <v>119</v>
      </c>
      <c r="M330" t="s">
        <v>260</v>
      </c>
      <c r="N330" t="s">
        <v>274</v>
      </c>
      <c r="O330" t="s">
        <v>277</v>
      </c>
    </row>
    <row r="331" spans="1:15">
      <c r="A331" s="1">
        <f>HYPERLINK("https://lsnyc.legalserver.org/matter/dynamic-profile/view/1895813","19-1895813")</f>
        <v>0</v>
      </c>
      <c r="B331" t="s">
        <v>16</v>
      </c>
      <c r="C331" t="s">
        <v>17</v>
      </c>
      <c r="D331" t="s">
        <v>52</v>
      </c>
      <c r="E331" t="s">
        <v>53</v>
      </c>
      <c r="F331" t="s">
        <v>53</v>
      </c>
      <c r="G331" t="s">
        <v>53</v>
      </c>
      <c r="H331" t="s">
        <v>53</v>
      </c>
      <c r="I331" t="s">
        <v>53</v>
      </c>
      <c r="J331" t="s">
        <v>102</v>
      </c>
      <c r="M331" t="s">
        <v>261</v>
      </c>
      <c r="N331" t="s">
        <v>274</v>
      </c>
      <c r="O331" t="s">
        <v>277</v>
      </c>
    </row>
    <row r="332" spans="1:15">
      <c r="A332" s="1">
        <f>HYPERLINK("https://lsnyc.legalserver.org/matter/dynamic-profile/view/1881997","18-1881997")</f>
        <v>0</v>
      </c>
      <c r="B332" t="s">
        <v>16</v>
      </c>
      <c r="C332" t="s">
        <v>17</v>
      </c>
      <c r="D332" t="s">
        <v>52</v>
      </c>
      <c r="E332" t="s">
        <v>53</v>
      </c>
      <c r="F332" t="s">
        <v>53</v>
      </c>
      <c r="G332" t="s">
        <v>53</v>
      </c>
      <c r="H332" t="s">
        <v>53</v>
      </c>
      <c r="I332" t="s">
        <v>53</v>
      </c>
      <c r="J332" t="s">
        <v>119</v>
      </c>
      <c r="M332" t="s">
        <v>260</v>
      </c>
      <c r="N332" t="s">
        <v>274</v>
      </c>
      <c r="O332" t="s">
        <v>277</v>
      </c>
    </row>
    <row r="333" spans="1:15">
      <c r="A333" s="1">
        <f>HYPERLINK("https://lsnyc.legalserver.org/matter/dynamic-profile/view/1884139","18-1884139")</f>
        <v>0</v>
      </c>
      <c r="B333" t="s">
        <v>16</v>
      </c>
      <c r="C333" t="s">
        <v>17</v>
      </c>
      <c r="D333" t="s">
        <v>52</v>
      </c>
      <c r="E333" t="s">
        <v>53</v>
      </c>
      <c r="F333" t="s">
        <v>53</v>
      </c>
      <c r="G333" t="s">
        <v>53</v>
      </c>
      <c r="H333" t="s">
        <v>53</v>
      </c>
      <c r="I333" t="s">
        <v>53</v>
      </c>
      <c r="J333" t="s">
        <v>129</v>
      </c>
      <c r="M333" t="s">
        <v>260</v>
      </c>
      <c r="N333" t="s">
        <v>274</v>
      </c>
      <c r="O333" t="s">
        <v>277</v>
      </c>
    </row>
    <row r="334" spans="1:15">
      <c r="A334" s="1">
        <f>HYPERLINK("https://lsnyc.legalserver.org/matter/dynamic-profile/view/1893635","19-1893635")</f>
        <v>0</v>
      </c>
      <c r="B334" t="s">
        <v>16</v>
      </c>
      <c r="C334" t="s">
        <v>17</v>
      </c>
      <c r="D334" t="s">
        <v>52</v>
      </c>
      <c r="E334" t="s">
        <v>53</v>
      </c>
      <c r="F334" t="s">
        <v>53</v>
      </c>
      <c r="G334" t="s">
        <v>53</v>
      </c>
      <c r="H334" t="s">
        <v>53</v>
      </c>
      <c r="I334" t="s">
        <v>53</v>
      </c>
      <c r="J334" t="s">
        <v>164</v>
      </c>
      <c r="M334" t="s">
        <v>260</v>
      </c>
      <c r="N334" t="s">
        <v>275</v>
      </c>
    </row>
    <row r="335" spans="1:15">
      <c r="A335" s="1">
        <f>HYPERLINK("https://lsnyc.legalserver.org/matter/dynamic-profile/view/1890772","19-1890772")</f>
        <v>0</v>
      </c>
      <c r="B335" t="s">
        <v>16</v>
      </c>
      <c r="C335" t="s">
        <v>17</v>
      </c>
      <c r="D335" t="s">
        <v>52</v>
      </c>
      <c r="E335" t="s">
        <v>53</v>
      </c>
      <c r="F335" t="s">
        <v>53</v>
      </c>
      <c r="G335" t="s">
        <v>53</v>
      </c>
      <c r="H335" t="s">
        <v>53</v>
      </c>
      <c r="I335" t="s">
        <v>53</v>
      </c>
      <c r="J335" t="s">
        <v>54</v>
      </c>
      <c r="M335" t="s">
        <v>260</v>
      </c>
      <c r="N335" t="s">
        <v>274</v>
      </c>
      <c r="O335" t="s">
        <v>278</v>
      </c>
    </row>
    <row r="336" spans="1:15">
      <c r="A336" s="1">
        <f>HYPERLINK("https://lsnyc.legalserver.org/matter/dynamic-profile/view/1894594","19-1894594")</f>
        <v>0</v>
      </c>
      <c r="B336" t="s">
        <v>16</v>
      </c>
      <c r="C336" t="s">
        <v>17</v>
      </c>
      <c r="D336" t="s">
        <v>52</v>
      </c>
      <c r="E336" t="s">
        <v>53</v>
      </c>
      <c r="F336" t="s">
        <v>53</v>
      </c>
      <c r="G336" t="s">
        <v>53</v>
      </c>
      <c r="H336" t="s">
        <v>53</v>
      </c>
      <c r="I336" t="s">
        <v>53</v>
      </c>
      <c r="J336" t="s">
        <v>207</v>
      </c>
      <c r="M336" t="s">
        <v>268</v>
      </c>
      <c r="N336" t="s">
        <v>274</v>
      </c>
      <c r="O336" t="s">
        <v>278</v>
      </c>
    </row>
    <row r="337" spans="1:15">
      <c r="A337" s="1">
        <f>HYPERLINK("https://lsnyc.legalserver.org/matter/dynamic-profile/view/1883214","18-1883214")</f>
        <v>0</v>
      </c>
      <c r="B337" t="s">
        <v>16</v>
      </c>
      <c r="C337" t="s">
        <v>42</v>
      </c>
      <c r="D337" t="s">
        <v>52</v>
      </c>
      <c r="E337" t="s">
        <v>53</v>
      </c>
      <c r="F337" t="s">
        <v>53</v>
      </c>
      <c r="G337" t="s">
        <v>53</v>
      </c>
      <c r="H337" t="s">
        <v>53</v>
      </c>
      <c r="I337" t="s">
        <v>53</v>
      </c>
      <c r="J337" t="s">
        <v>66</v>
      </c>
      <c r="N337" t="s">
        <v>275</v>
      </c>
    </row>
    <row r="338" spans="1:15">
      <c r="A338" s="1">
        <f>HYPERLINK("https://lsnyc.legalserver.org/matter/dynamic-profile/view/1893674","19-1893674")</f>
        <v>0</v>
      </c>
      <c r="B338" t="s">
        <v>16</v>
      </c>
      <c r="C338" t="s">
        <v>41</v>
      </c>
      <c r="D338" t="s">
        <v>52</v>
      </c>
      <c r="E338" t="s">
        <v>53</v>
      </c>
      <c r="F338" t="s">
        <v>53</v>
      </c>
      <c r="G338" t="s">
        <v>53</v>
      </c>
      <c r="H338" t="s">
        <v>53</v>
      </c>
      <c r="I338" t="s">
        <v>53</v>
      </c>
      <c r="J338" t="s">
        <v>164</v>
      </c>
      <c r="M338" t="s">
        <v>260</v>
      </c>
      <c r="N338" t="s">
        <v>274</v>
      </c>
      <c r="O338" t="s">
        <v>277</v>
      </c>
    </row>
    <row r="339" spans="1:15">
      <c r="A339" s="1">
        <f>HYPERLINK("https://lsnyc.legalserver.org/matter/dynamic-profile/view/1855649","18-1855649")</f>
        <v>0</v>
      </c>
      <c r="B339" t="s">
        <v>16</v>
      </c>
      <c r="C339" t="s">
        <v>42</v>
      </c>
      <c r="D339" t="s">
        <v>52</v>
      </c>
      <c r="E339" t="s">
        <v>53</v>
      </c>
      <c r="F339" t="s">
        <v>53</v>
      </c>
      <c r="G339" t="s">
        <v>53</v>
      </c>
      <c r="H339" t="s">
        <v>53</v>
      </c>
      <c r="I339" t="s">
        <v>53</v>
      </c>
      <c r="J339" t="s">
        <v>84</v>
      </c>
      <c r="M339" t="s">
        <v>263</v>
      </c>
      <c r="N339" t="s">
        <v>275</v>
      </c>
      <c r="O339" t="s">
        <v>282</v>
      </c>
    </row>
    <row r="340" spans="1:15">
      <c r="A340" s="1">
        <f>HYPERLINK("https://lsnyc.legalserver.org/matter/dynamic-profile/view/0744571","13-0744571")</f>
        <v>0</v>
      </c>
      <c r="B340" t="s">
        <v>16</v>
      </c>
      <c r="C340" t="s">
        <v>45</v>
      </c>
      <c r="D340" t="s">
        <v>52</v>
      </c>
      <c r="E340" t="s">
        <v>53</v>
      </c>
      <c r="F340" t="s">
        <v>53</v>
      </c>
      <c r="G340" t="s">
        <v>53</v>
      </c>
      <c r="H340" t="s">
        <v>53</v>
      </c>
      <c r="I340" t="s">
        <v>53</v>
      </c>
      <c r="J340" t="s">
        <v>208</v>
      </c>
      <c r="N340" t="s">
        <v>275</v>
      </c>
    </row>
    <row r="341" spans="1:15">
      <c r="A341" s="1">
        <f>HYPERLINK("https://lsnyc.legalserver.org/matter/dynamic-profile/view/1888407","19-1888407")</f>
        <v>0</v>
      </c>
      <c r="B341" t="s">
        <v>16</v>
      </c>
      <c r="C341" t="s">
        <v>40</v>
      </c>
      <c r="D341" t="s">
        <v>52</v>
      </c>
      <c r="E341" t="s">
        <v>53</v>
      </c>
      <c r="F341" t="s">
        <v>53</v>
      </c>
      <c r="G341" t="s">
        <v>53</v>
      </c>
      <c r="H341" t="s">
        <v>53</v>
      </c>
      <c r="I341" t="s">
        <v>53</v>
      </c>
      <c r="J341" t="s">
        <v>188</v>
      </c>
      <c r="M341" t="s">
        <v>261</v>
      </c>
      <c r="N341" t="s">
        <v>274</v>
      </c>
      <c r="O341" t="s">
        <v>279</v>
      </c>
    </row>
    <row r="342" spans="1:15">
      <c r="A342" s="1">
        <f>HYPERLINK("https://lsnyc.legalserver.org/matter/dynamic-profile/view/1892838","19-1892838")</f>
        <v>0</v>
      </c>
      <c r="B342" t="s">
        <v>16</v>
      </c>
      <c r="C342" t="s">
        <v>40</v>
      </c>
      <c r="D342" t="s">
        <v>52</v>
      </c>
      <c r="E342" t="s">
        <v>53</v>
      </c>
      <c r="F342" t="s">
        <v>53</v>
      </c>
      <c r="G342" t="s">
        <v>53</v>
      </c>
      <c r="H342" t="s">
        <v>53</v>
      </c>
      <c r="I342" t="s">
        <v>53</v>
      </c>
      <c r="J342" t="s">
        <v>117</v>
      </c>
      <c r="M342" t="s">
        <v>261</v>
      </c>
      <c r="N342" t="s">
        <v>274</v>
      </c>
      <c r="O342" t="s">
        <v>278</v>
      </c>
    </row>
    <row r="343" spans="1:15">
      <c r="A343" s="1">
        <f>HYPERLINK("https://lsnyc.legalserver.org/matter/dynamic-profile/view/1878800","18-1878800")</f>
        <v>0</v>
      </c>
      <c r="B343" t="s">
        <v>16</v>
      </c>
      <c r="C343" t="s">
        <v>40</v>
      </c>
      <c r="D343" t="s">
        <v>52</v>
      </c>
      <c r="E343" t="s">
        <v>53</v>
      </c>
      <c r="F343" t="s">
        <v>53</v>
      </c>
      <c r="G343" t="s">
        <v>53</v>
      </c>
      <c r="H343" t="s">
        <v>53</v>
      </c>
      <c r="I343" t="s">
        <v>53</v>
      </c>
      <c r="J343" t="s">
        <v>115</v>
      </c>
      <c r="M343" t="s">
        <v>260</v>
      </c>
      <c r="N343" t="s">
        <v>275</v>
      </c>
    </row>
    <row r="344" spans="1:15">
      <c r="A344" s="1">
        <f>HYPERLINK("https://lsnyc.legalserver.org/matter/dynamic-profile/view/1896206","19-1896206")</f>
        <v>0</v>
      </c>
      <c r="B344" t="s">
        <v>16</v>
      </c>
      <c r="C344" t="s">
        <v>40</v>
      </c>
      <c r="D344" t="s">
        <v>52</v>
      </c>
      <c r="E344" t="s">
        <v>53</v>
      </c>
      <c r="F344" t="s">
        <v>53</v>
      </c>
      <c r="G344" t="s">
        <v>53</v>
      </c>
      <c r="H344" t="s">
        <v>53</v>
      </c>
      <c r="I344" t="s">
        <v>53</v>
      </c>
      <c r="J344" t="s">
        <v>118</v>
      </c>
      <c r="M344" t="s">
        <v>260</v>
      </c>
      <c r="N344" t="s">
        <v>274</v>
      </c>
    </row>
    <row r="345" spans="1:15">
      <c r="A345" s="1">
        <f>HYPERLINK("https://lsnyc.legalserver.org/matter/dynamic-profile/view/1880731","18-1880731")</f>
        <v>0</v>
      </c>
      <c r="B345" t="s">
        <v>16</v>
      </c>
      <c r="C345" t="s">
        <v>40</v>
      </c>
      <c r="D345" t="s">
        <v>52</v>
      </c>
      <c r="E345" t="s">
        <v>53</v>
      </c>
      <c r="F345" t="s">
        <v>53</v>
      </c>
      <c r="G345" t="s">
        <v>53</v>
      </c>
      <c r="H345" t="s">
        <v>53</v>
      </c>
      <c r="I345" t="s">
        <v>53</v>
      </c>
      <c r="J345" t="s">
        <v>116</v>
      </c>
      <c r="M345" t="s">
        <v>260</v>
      </c>
      <c r="N345" t="s">
        <v>274</v>
      </c>
      <c r="O345" t="s">
        <v>277</v>
      </c>
    </row>
    <row r="346" spans="1:15">
      <c r="A346" s="1">
        <f>HYPERLINK("https://lsnyc.legalserver.org/matter/dynamic-profile/view/1851756","17-1851756")</f>
        <v>0</v>
      </c>
      <c r="B346" t="s">
        <v>16</v>
      </c>
      <c r="C346" t="s">
        <v>40</v>
      </c>
      <c r="D346" t="s">
        <v>52</v>
      </c>
      <c r="E346" t="s">
        <v>53</v>
      </c>
      <c r="F346" t="s">
        <v>53</v>
      </c>
      <c r="G346" t="s">
        <v>53</v>
      </c>
      <c r="H346" t="s">
        <v>53</v>
      </c>
      <c r="I346" t="s">
        <v>53</v>
      </c>
      <c r="J346" t="s">
        <v>209</v>
      </c>
      <c r="M346" t="s">
        <v>265</v>
      </c>
      <c r="N346" t="s">
        <v>275</v>
      </c>
      <c r="O346" t="s">
        <v>277</v>
      </c>
    </row>
    <row r="347" spans="1:15">
      <c r="A347" s="1">
        <f>HYPERLINK("https://lsnyc.legalserver.org/matter/dynamic-profile/view/1890706","19-1890706")</f>
        <v>0</v>
      </c>
      <c r="B347" t="s">
        <v>16</v>
      </c>
      <c r="C347" t="s">
        <v>40</v>
      </c>
      <c r="D347" t="s">
        <v>52</v>
      </c>
      <c r="E347" t="s">
        <v>53</v>
      </c>
      <c r="F347" t="s">
        <v>53</v>
      </c>
      <c r="G347" t="s">
        <v>53</v>
      </c>
      <c r="H347" t="s">
        <v>53</v>
      </c>
      <c r="I347" t="s">
        <v>53</v>
      </c>
      <c r="J347" t="s">
        <v>54</v>
      </c>
      <c r="M347" t="s">
        <v>260</v>
      </c>
      <c r="N347" t="s">
        <v>274</v>
      </c>
      <c r="O347" t="s">
        <v>277</v>
      </c>
    </row>
    <row r="348" spans="1:15">
      <c r="A348" s="1">
        <f>HYPERLINK("https://lsnyc.legalserver.org/matter/dynamic-profile/view/1878784","18-1878784")</f>
        <v>0</v>
      </c>
      <c r="B348" t="s">
        <v>16</v>
      </c>
      <c r="C348" t="s">
        <v>40</v>
      </c>
      <c r="D348" t="s">
        <v>52</v>
      </c>
      <c r="E348" t="s">
        <v>53</v>
      </c>
      <c r="F348" t="s">
        <v>53</v>
      </c>
      <c r="G348" t="s">
        <v>53</v>
      </c>
      <c r="H348" t="s">
        <v>53</v>
      </c>
      <c r="I348" t="s">
        <v>53</v>
      </c>
      <c r="J348" t="s">
        <v>115</v>
      </c>
      <c r="M348" t="s">
        <v>260</v>
      </c>
      <c r="N348" t="s">
        <v>275</v>
      </c>
    </row>
    <row r="349" spans="1:15">
      <c r="A349" s="1">
        <f>HYPERLINK("https://lsnyc.legalserver.org/matter/dynamic-profile/view/1894913","19-1894913")</f>
        <v>0</v>
      </c>
      <c r="B349" t="s">
        <v>16</v>
      </c>
      <c r="C349" t="s">
        <v>40</v>
      </c>
      <c r="D349" t="s">
        <v>52</v>
      </c>
      <c r="E349" t="s">
        <v>53</v>
      </c>
      <c r="F349" t="s">
        <v>53</v>
      </c>
      <c r="G349" t="s">
        <v>53</v>
      </c>
      <c r="H349" t="s">
        <v>53</v>
      </c>
      <c r="I349" t="s">
        <v>53</v>
      </c>
      <c r="J349" t="s">
        <v>78</v>
      </c>
      <c r="M349" t="s">
        <v>262</v>
      </c>
      <c r="N349" t="s">
        <v>275</v>
      </c>
    </row>
    <row r="350" spans="1:15">
      <c r="A350" s="1">
        <f>HYPERLINK("https://lsnyc.legalserver.org/matter/dynamic-profile/view/1894898","19-1894898")</f>
        <v>0</v>
      </c>
      <c r="B350" t="s">
        <v>16</v>
      </c>
      <c r="C350" t="s">
        <v>40</v>
      </c>
      <c r="D350" t="s">
        <v>52</v>
      </c>
      <c r="E350" t="s">
        <v>53</v>
      </c>
      <c r="F350" t="s">
        <v>53</v>
      </c>
      <c r="G350" t="s">
        <v>53</v>
      </c>
      <c r="H350" t="s">
        <v>53</v>
      </c>
      <c r="I350" t="s">
        <v>53</v>
      </c>
      <c r="J350" t="s">
        <v>78</v>
      </c>
      <c r="M350" t="s">
        <v>262</v>
      </c>
      <c r="N350" t="s">
        <v>275</v>
      </c>
    </row>
    <row r="351" spans="1:15">
      <c r="A351" s="1">
        <f>HYPERLINK("https://lsnyc.legalserver.org/matter/dynamic-profile/view/1894890","19-1894890")</f>
        <v>0</v>
      </c>
      <c r="B351" t="s">
        <v>16</v>
      </c>
      <c r="C351" t="s">
        <v>40</v>
      </c>
      <c r="D351" t="s">
        <v>52</v>
      </c>
      <c r="E351" t="s">
        <v>53</v>
      </c>
      <c r="F351" t="s">
        <v>53</v>
      </c>
      <c r="G351" t="s">
        <v>53</v>
      </c>
      <c r="H351" t="s">
        <v>53</v>
      </c>
      <c r="I351" t="s">
        <v>53</v>
      </c>
      <c r="J351" t="s">
        <v>78</v>
      </c>
      <c r="M351" t="s">
        <v>262</v>
      </c>
      <c r="N351" t="s">
        <v>275</v>
      </c>
    </row>
    <row r="352" spans="1:15">
      <c r="A352" s="1">
        <f>HYPERLINK("https://lsnyc.legalserver.org/matter/dynamic-profile/view/1894867","19-1894867")</f>
        <v>0</v>
      </c>
      <c r="B352" t="s">
        <v>16</v>
      </c>
      <c r="C352" t="s">
        <v>40</v>
      </c>
      <c r="D352" t="s">
        <v>52</v>
      </c>
      <c r="E352" t="s">
        <v>53</v>
      </c>
      <c r="F352" t="s">
        <v>53</v>
      </c>
      <c r="G352" t="s">
        <v>53</v>
      </c>
      <c r="H352" t="s">
        <v>53</v>
      </c>
      <c r="I352" t="s">
        <v>53</v>
      </c>
      <c r="J352" t="s">
        <v>78</v>
      </c>
      <c r="M352" t="s">
        <v>262</v>
      </c>
      <c r="N352" t="s">
        <v>275</v>
      </c>
    </row>
    <row r="353" spans="1:15">
      <c r="A353" s="1">
        <f>HYPERLINK("https://lsnyc.legalserver.org/matter/dynamic-profile/view/1888429","19-1888429")</f>
        <v>0</v>
      </c>
      <c r="B353" t="s">
        <v>16</v>
      </c>
      <c r="C353" t="s">
        <v>40</v>
      </c>
      <c r="D353" t="s">
        <v>52</v>
      </c>
      <c r="E353" t="s">
        <v>53</v>
      </c>
      <c r="F353" t="s">
        <v>53</v>
      </c>
      <c r="G353" t="s">
        <v>53</v>
      </c>
      <c r="H353" t="s">
        <v>53</v>
      </c>
      <c r="I353" t="s">
        <v>53</v>
      </c>
      <c r="J353" t="s">
        <v>188</v>
      </c>
      <c r="M353" t="s">
        <v>260</v>
      </c>
      <c r="N353" t="s">
        <v>275</v>
      </c>
    </row>
    <row r="354" spans="1:15">
      <c r="A354" s="1">
        <f>HYPERLINK("https://lsnyc.legalserver.org/matter/dynamic-profile/view/1840741","17-1840741")</f>
        <v>0</v>
      </c>
      <c r="B354" t="s">
        <v>16</v>
      </c>
      <c r="C354" t="s">
        <v>40</v>
      </c>
      <c r="D354" t="s">
        <v>52</v>
      </c>
      <c r="E354" t="s">
        <v>53</v>
      </c>
      <c r="F354" t="s">
        <v>53</v>
      </c>
      <c r="G354" t="s">
        <v>53</v>
      </c>
      <c r="H354" t="s">
        <v>53</v>
      </c>
      <c r="I354" t="s">
        <v>53</v>
      </c>
      <c r="J354" t="s">
        <v>210</v>
      </c>
      <c r="L354" t="s">
        <v>257</v>
      </c>
      <c r="M354" t="s">
        <v>260</v>
      </c>
      <c r="N354" t="s">
        <v>275</v>
      </c>
      <c r="O354" t="s">
        <v>277</v>
      </c>
    </row>
    <row r="355" spans="1:15">
      <c r="A355" s="1">
        <f>HYPERLINK("https://lsnyc.legalserver.org/matter/dynamic-profile/view/1853209","17-1853209")</f>
        <v>0</v>
      </c>
      <c r="B355" t="s">
        <v>16</v>
      </c>
      <c r="C355" t="s">
        <v>40</v>
      </c>
      <c r="D355" t="s">
        <v>52</v>
      </c>
      <c r="E355" t="s">
        <v>53</v>
      </c>
      <c r="F355" t="s">
        <v>53</v>
      </c>
      <c r="G355" t="s">
        <v>53</v>
      </c>
      <c r="H355" t="s">
        <v>53</v>
      </c>
      <c r="I355" t="s">
        <v>53</v>
      </c>
      <c r="J355" t="s">
        <v>211</v>
      </c>
      <c r="M355" t="s">
        <v>269</v>
      </c>
      <c r="N355" t="s">
        <v>275</v>
      </c>
      <c r="O355" t="s">
        <v>277</v>
      </c>
    </row>
    <row r="356" spans="1:15">
      <c r="A356" s="1">
        <f>HYPERLINK("https://lsnyc.legalserver.org/matter/dynamic-profile/view/1882926","18-1882926")</f>
        <v>0</v>
      </c>
      <c r="B356" t="s">
        <v>16</v>
      </c>
      <c r="C356" t="s">
        <v>40</v>
      </c>
      <c r="D356" t="s">
        <v>52</v>
      </c>
      <c r="E356" t="s">
        <v>53</v>
      </c>
      <c r="F356" t="s">
        <v>53</v>
      </c>
      <c r="G356" t="s">
        <v>53</v>
      </c>
      <c r="H356" t="s">
        <v>53</v>
      </c>
      <c r="I356" t="s">
        <v>53</v>
      </c>
      <c r="J356" t="s">
        <v>212</v>
      </c>
      <c r="M356" t="s">
        <v>265</v>
      </c>
      <c r="N356" t="s">
        <v>275</v>
      </c>
      <c r="O356" t="s">
        <v>278</v>
      </c>
    </row>
    <row r="357" spans="1:15">
      <c r="A357" s="1">
        <f>HYPERLINK("https://lsnyc.legalserver.org/matter/dynamic-profile/view/1888743","19-1888743")</f>
        <v>0</v>
      </c>
      <c r="B357" t="s">
        <v>16</v>
      </c>
      <c r="C357" t="s">
        <v>40</v>
      </c>
      <c r="D357" t="s">
        <v>52</v>
      </c>
      <c r="E357" t="s">
        <v>53</v>
      </c>
      <c r="F357" t="s">
        <v>53</v>
      </c>
      <c r="G357" t="s">
        <v>53</v>
      </c>
      <c r="H357" t="s">
        <v>53</v>
      </c>
      <c r="I357" t="s">
        <v>53</v>
      </c>
      <c r="J357" t="s">
        <v>124</v>
      </c>
      <c r="M357" t="s">
        <v>260</v>
      </c>
      <c r="N357" t="s">
        <v>274</v>
      </c>
      <c r="O357" t="s">
        <v>279</v>
      </c>
    </row>
    <row r="358" spans="1:15">
      <c r="A358" s="1">
        <f>HYPERLINK("https://lsnyc.legalserver.org/matter/dynamic-profile/view/1888715","19-1888715")</f>
        <v>0</v>
      </c>
      <c r="B358" t="s">
        <v>16</v>
      </c>
      <c r="C358" t="s">
        <v>40</v>
      </c>
      <c r="D358" t="s">
        <v>52</v>
      </c>
      <c r="E358" t="s">
        <v>53</v>
      </c>
      <c r="F358" t="s">
        <v>53</v>
      </c>
      <c r="G358" t="s">
        <v>53</v>
      </c>
      <c r="H358" t="s">
        <v>53</v>
      </c>
      <c r="I358" t="s">
        <v>53</v>
      </c>
      <c r="J358" t="s">
        <v>124</v>
      </c>
      <c r="M358" t="s">
        <v>260</v>
      </c>
      <c r="N358" t="s">
        <v>274</v>
      </c>
      <c r="O358" t="s">
        <v>277</v>
      </c>
    </row>
    <row r="359" spans="1:15">
      <c r="A359" s="1">
        <f>HYPERLINK("https://lsnyc.legalserver.org/matter/dynamic-profile/view/1876483","18-1876483")</f>
        <v>0</v>
      </c>
      <c r="B359" t="s">
        <v>16</v>
      </c>
      <c r="C359" t="s">
        <v>40</v>
      </c>
      <c r="D359" t="s">
        <v>52</v>
      </c>
      <c r="E359" t="s">
        <v>53</v>
      </c>
      <c r="F359" t="s">
        <v>53</v>
      </c>
      <c r="G359" t="s">
        <v>53</v>
      </c>
      <c r="H359" t="s">
        <v>53</v>
      </c>
      <c r="I359" t="s">
        <v>53</v>
      </c>
      <c r="J359" t="s">
        <v>162</v>
      </c>
      <c r="M359" t="s">
        <v>261</v>
      </c>
      <c r="N359" t="s">
        <v>275</v>
      </c>
    </row>
    <row r="360" spans="1:15">
      <c r="A360" s="1">
        <f>HYPERLINK("https://lsnyc.legalserver.org/matter/dynamic-profile/view/1876501","18-1876501")</f>
        <v>0</v>
      </c>
      <c r="B360" t="s">
        <v>16</v>
      </c>
      <c r="C360" t="s">
        <v>40</v>
      </c>
      <c r="D360" t="s">
        <v>52</v>
      </c>
      <c r="E360" t="s">
        <v>53</v>
      </c>
      <c r="F360" t="s">
        <v>53</v>
      </c>
      <c r="G360" t="s">
        <v>53</v>
      </c>
      <c r="H360" t="s">
        <v>53</v>
      </c>
      <c r="I360" t="s">
        <v>53</v>
      </c>
      <c r="J360" t="s">
        <v>162</v>
      </c>
      <c r="M360" t="s">
        <v>261</v>
      </c>
      <c r="N360" t="s">
        <v>275</v>
      </c>
    </row>
    <row r="361" spans="1:15">
      <c r="A361" s="1">
        <f>HYPERLINK("https://lsnyc.legalserver.org/matter/dynamic-profile/view/1884202","18-1884202")</f>
        <v>0</v>
      </c>
      <c r="B361" t="s">
        <v>16</v>
      </c>
      <c r="C361" t="s">
        <v>40</v>
      </c>
      <c r="D361" t="s">
        <v>52</v>
      </c>
      <c r="E361" t="s">
        <v>53</v>
      </c>
      <c r="F361" t="s">
        <v>53</v>
      </c>
      <c r="G361" t="s">
        <v>53</v>
      </c>
      <c r="H361" t="s">
        <v>53</v>
      </c>
      <c r="I361" t="s">
        <v>53</v>
      </c>
      <c r="J361" t="s">
        <v>129</v>
      </c>
      <c r="M361" t="s">
        <v>260</v>
      </c>
      <c r="N361" t="s">
        <v>274</v>
      </c>
      <c r="O361" t="s">
        <v>283</v>
      </c>
    </row>
    <row r="362" spans="1:15">
      <c r="A362" s="1">
        <f>HYPERLINK("https://lsnyc.legalserver.org/matter/dynamic-profile/view/1895043","19-1895043")</f>
        <v>0</v>
      </c>
      <c r="B362" t="s">
        <v>16</v>
      </c>
      <c r="C362" t="s">
        <v>40</v>
      </c>
      <c r="D362" t="s">
        <v>52</v>
      </c>
      <c r="E362" t="s">
        <v>53</v>
      </c>
      <c r="F362" t="s">
        <v>53</v>
      </c>
      <c r="G362" t="s">
        <v>53</v>
      </c>
      <c r="H362" t="s">
        <v>53</v>
      </c>
      <c r="I362" t="s">
        <v>53</v>
      </c>
      <c r="J362" t="s">
        <v>78</v>
      </c>
      <c r="M362" t="s">
        <v>262</v>
      </c>
      <c r="N362" t="s">
        <v>275</v>
      </c>
    </row>
    <row r="363" spans="1:15">
      <c r="A363" s="1">
        <f>HYPERLINK("https://lsnyc.legalserver.org/matter/dynamic-profile/view/1891358","19-1891358")</f>
        <v>0</v>
      </c>
      <c r="B363" t="s">
        <v>16</v>
      </c>
      <c r="C363" t="s">
        <v>40</v>
      </c>
      <c r="D363" t="s">
        <v>52</v>
      </c>
      <c r="E363" t="s">
        <v>53</v>
      </c>
      <c r="F363" t="s">
        <v>53</v>
      </c>
      <c r="G363" t="s">
        <v>53</v>
      </c>
      <c r="H363" t="s">
        <v>53</v>
      </c>
      <c r="I363" t="s">
        <v>53</v>
      </c>
      <c r="J363" t="s">
        <v>68</v>
      </c>
      <c r="M363" t="s">
        <v>261</v>
      </c>
      <c r="N363" t="s">
        <v>274</v>
      </c>
      <c r="O363" t="s">
        <v>277</v>
      </c>
    </row>
    <row r="364" spans="1:15">
      <c r="A364" s="1">
        <f>HYPERLINK("https://lsnyc.legalserver.org/matter/dynamic-profile/view/1883183","18-1883183")</f>
        <v>0</v>
      </c>
      <c r="B364" t="s">
        <v>16</v>
      </c>
      <c r="C364" t="s">
        <v>40</v>
      </c>
      <c r="D364" t="s">
        <v>52</v>
      </c>
      <c r="E364" t="s">
        <v>53</v>
      </c>
      <c r="F364" t="s">
        <v>53</v>
      </c>
      <c r="G364" t="s">
        <v>53</v>
      </c>
      <c r="H364" t="s">
        <v>53</v>
      </c>
      <c r="I364" t="s">
        <v>53</v>
      </c>
      <c r="J364" t="s">
        <v>66</v>
      </c>
      <c r="M364" t="s">
        <v>260</v>
      </c>
      <c r="N364" t="s">
        <v>274</v>
      </c>
      <c r="O364" t="s">
        <v>277</v>
      </c>
    </row>
    <row r="365" spans="1:15">
      <c r="A365" s="1">
        <f>HYPERLINK("https://lsnyc.legalserver.org/matter/dynamic-profile/view/1837649","17-1837649")</f>
        <v>0</v>
      </c>
      <c r="B365" t="s">
        <v>16</v>
      </c>
      <c r="C365" t="s">
        <v>40</v>
      </c>
      <c r="D365" t="s">
        <v>52</v>
      </c>
      <c r="E365" t="s">
        <v>53</v>
      </c>
      <c r="F365" t="s">
        <v>53</v>
      </c>
      <c r="G365" t="s">
        <v>53</v>
      </c>
      <c r="H365" t="s">
        <v>53</v>
      </c>
      <c r="I365" t="s">
        <v>53</v>
      </c>
      <c r="J365" t="s">
        <v>213</v>
      </c>
      <c r="L365" t="s">
        <v>230</v>
      </c>
      <c r="M365" t="s">
        <v>260</v>
      </c>
      <c r="N365" t="s">
        <v>275</v>
      </c>
      <c r="O365" t="s">
        <v>277</v>
      </c>
    </row>
    <row r="366" spans="1:15">
      <c r="A366" s="1">
        <f>HYPERLINK("https://lsnyc.legalserver.org/matter/dynamic-profile/view/1870194","18-1870194")</f>
        <v>0</v>
      </c>
      <c r="B366" t="s">
        <v>16</v>
      </c>
      <c r="C366" t="s">
        <v>40</v>
      </c>
      <c r="D366" t="s">
        <v>52</v>
      </c>
      <c r="E366" t="s">
        <v>53</v>
      </c>
      <c r="F366" t="s">
        <v>53</v>
      </c>
      <c r="G366" t="s">
        <v>53</v>
      </c>
      <c r="H366" t="s">
        <v>53</v>
      </c>
      <c r="I366" t="s">
        <v>53</v>
      </c>
      <c r="J366" t="s">
        <v>214</v>
      </c>
      <c r="M366" t="s">
        <v>260</v>
      </c>
      <c r="N366" t="s">
        <v>276</v>
      </c>
      <c r="O366" t="s">
        <v>278</v>
      </c>
    </row>
    <row r="367" spans="1:15">
      <c r="A367" s="1">
        <f>HYPERLINK("https://lsnyc.legalserver.org/matter/dynamic-profile/view/1891365","19-1891365")</f>
        <v>0</v>
      </c>
      <c r="B367" t="s">
        <v>16</v>
      </c>
      <c r="C367" t="s">
        <v>40</v>
      </c>
      <c r="D367" t="s">
        <v>52</v>
      </c>
      <c r="E367" t="s">
        <v>53</v>
      </c>
      <c r="F367" t="s">
        <v>53</v>
      </c>
      <c r="G367" t="s">
        <v>53</v>
      </c>
      <c r="H367" t="s">
        <v>53</v>
      </c>
      <c r="I367" t="s">
        <v>53</v>
      </c>
      <c r="J367" t="s">
        <v>68</v>
      </c>
      <c r="M367" t="s">
        <v>260</v>
      </c>
      <c r="N367" t="s">
        <v>274</v>
      </c>
      <c r="O367" t="s">
        <v>277</v>
      </c>
    </row>
    <row r="368" spans="1:15">
      <c r="A368" s="1">
        <f>HYPERLINK("https://lsnyc.legalserver.org/matter/dynamic-profile/view/1896304","19-1896304")</f>
        <v>0</v>
      </c>
      <c r="B368" t="s">
        <v>16</v>
      </c>
      <c r="C368" t="s">
        <v>46</v>
      </c>
      <c r="D368" t="s">
        <v>52</v>
      </c>
      <c r="E368" t="s">
        <v>53</v>
      </c>
      <c r="F368" t="s">
        <v>53</v>
      </c>
      <c r="G368" t="s">
        <v>53</v>
      </c>
      <c r="H368" t="s">
        <v>53</v>
      </c>
      <c r="I368" t="s">
        <v>53</v>
      </c>
      <c r="J368" t="s">
        <v>69</v>
      </c>
      <c r="M368" t="s">
        <v>260</v>
      </c>
      <c r="N368" t="s">
        <v>275</v>
      </c>
    </row>
    <row r="369" spans="1:15">
      <c r="A369" s="1">
        <f>HYPERLINK("https://lsnyc.legalserver.org/matter/dynamic-profile/view/1894615","19-1894615")</f>
        <v>0</v>
      </c>
      <c r="B369" t="s">
        <v>16</v>
      </c>
      <c r="C369" t="s">
        <v>41</v>
      </c>
      <c r="D369" t="s">
        <v>52</v>
      </c>
      <c r="E369" t="s">
        <v>53</v>
      </c>
      <c r="F369" t="s">
        <v>53</v>
      </c>
      <c r="G369" t="s">
        <v>53</v>
      </c>
      <c r="H369" t="s">
        <v>53</v>
      </c>
      <c r="I369" t="s">
        <v>53</v>
      </c>
      <c r="J369" t="s">
        <v>178</v>
      </c>
      <c r="M369" t="s">
        <v>260</v>
      </c>
      <c r="N369" t="s">
        <v>274</v>
      </c>
      <c r="O369" t="s">
        <v>278</v>
      </c>
    </row>
    <row r="370" spans="1:15">
      <c r="A370" s="1">
        <f>HYPERLINK("https://lsnyc.legalserver.org/matter/dynamic-profile/view/1871026","18-1871026")</f>
        <v>0</v>
      </c>
      <c r="B370" t="s">
        <v>16</v>
      </c>
      <c r="C370" t="s">
        <v>41</v>
      </c>
      <c r="D370" t="s">
        <v>52</v>
      </c>
      <c r="E370" t="s">
        <v>53</v>
      </c>
      <c r="F370" t="s">
        <v>53</v>
      </c>
      <c r="G370" t="s">
        <v>53</v>
      </c>
      <c r="H370" t="s">
        <v>53</v>
      </c>
      <c r="I370" t="s">
        <v>53</v>
      </c>
      <c r="J370" t="s">
        <v>113</v>
      </c>
      <c r="L370" t="s">
        <v>258</v>
      </c>
      <c r="M370" t="s">
        <v>261</v>
      </c>
      <c r="N370" t="s">
        <v>274</v>
      </c>
      <c r="O370" t="s">
        <v>279</v>
      </c>
    </row>
    <row r="371" spans="1:15">
      <c r="A371" s="1">
        <f>HYPERLINK("https://lsnyc.legalserver.org/matter/dynamic-profile/view/1894635","19-1894635")</f>
        <v>0</v>
      </c>
      <c r="B371" t="s">
        <v>16</v>
      </c>
      <c r="C371" t="s">
        <v>41</v>
      </c>
      <c r="D371" t="s">
        <v>52</v>
      </c>
      <c r="E371" t="s">
        <v>53</v>
      </c>
      <c r="F371" t="s">
        <v>53</v>
      </c>
      <c r="G371" t="s">
        <v>53</v>
      </c>
      <c r="H371" t="s">
        <v>53</v>
      </c>
      <c r="I371" t="s">
        <v>53</v>
      </c>
      <c r="J371" t="s">
        <v>178</v>
      </c>
      <c r="M371" t="s">
        <v>260</v>
      </c>
      <c r="N371" t="s">
        <v>274</v>
      </c>
      <c r="O371" t="s">
        <v>278</v>
      </c>
    </row>
    <row r="372" spans="1:15">
      <c r="A372" s="1">
        <f>HYPERLINK("https://lsnyc.legalserver.org/matter/dynamic-profile/view/1867529","18-1867529")</f>
        <v>0</v>
      </c>
      <c r="B372" t="s">
        <v>16</v>
      </c>
      <c r="C372" t="s">
        <v>47</v>
      </c>
      <c r="D372" t="s">
        <v>52</v>
      </c>
      <c r="E372" t="s">
        <v>53</v>
      </c>
      <c r="F372" t="s">
        <v>53</v>
      </c>
      <c r="G372" t="s">
        <v>53</v>
      </c>
      <c r="H372" t="s">
        <v>53</v>
      </c>
      <c r="I372" t="s">
        <v>53</v>
      </c>
      <c r="J372" t="s">
        <v>85</v>
      </c>
      <c r="M372" t="s">
        <v>261</v>
      </c>
      <c r="N372" t="s">
        <v>276</v>
      </c>
      <c r="O372" t="s">
        <v>278</v>
      </c>
    </row>
    <row r="373" spans="1:15">
      <c r="A373" s="1">
        <f>HYPERLINK("https://lsnyc.legalserver.org/matter/dynamic-profile/view/1867727","18-1867727")</f>
        <v>0</v>
      </c>
      <c r="B373" t="s">
        <v>16</v>
      </c>
      <c r="C373" t="s">
        <v>47</v>
      </c>
      <c r="D373" t="s">
        <v>52</v>
      </c>
      <c r="E373" t="s">
        <v>53</v>
      </c>
      <c r="F373" t="s">
        <v>53</v>
      </c>
      <c r="G373" t="s">
        <v>53</v>
      </c>
      <c r="H373" t="s">
        <v>53</v>
      </c>
      <c r="I373" t="s">
        <v>53</v>
      </c>
      <c r="J373" t="s">
        <v>215</v>
      </c>
      <c r="M373" t="s">
        <v>262</v>
      </c>
      <c r="N373" t="s">
        <v>276</v>
      </c>
      <c r="O373" t="s">
        <v>278</v>
      </c>
    </row>
    <row r="374" spans="1:15">
      <c r="A374" s="1">
        <f>HYPERLINK("https://lsnyc.legalserver.org/matter/dynamic-profile/view/1866453","18-1866453")</f>
        <v>0</v>
      </c>
      <c r="B374" t="s">
        <v>16</v>
      </c>
      <c r="C374" t="s">
        <v>47</v>
      </c>
      <c r="D374" t="s">
        <v>52</v>
      </c>
      <c r="E374" t="s">
        <v>53</v>
      </c>
      <c r="F374" t="s">
        <v>53</v>
      </c>
      <c r="G374" t="s">
        <v>53</v>
      </c>
      <c r="H374" t="s">
        <v>53</v>
      </c>
      <c r="I374" t="s">
        <v>53</v>
      </c>
      <c r="J374" t="s">
        <v>216</v>
      </c>
      <c r="M374" t="s">
        <v>260</v>
      </c>
      <c r="N374" t="s">
        <v>275</v>
      </c>
    </row>
    <row r="375" spans="1:15">
      <c r="A375" s="1">
        <f>HYPERLINK("https://lsnyc.legalserver.org/matter/dynamic-profile/view/1886789","19-1886789")</f>
        <v>0</v>
      </c>
      <c r="B375" t="s">
        <v>16</v>
      </c>
      <c r="C375" t="s">
        <v>47</v>
      </c>
      <c r="D375" t="s">
        <v>52</v>
      </c>
      <c r="E375" t="s">
        <v>53</v>
      </c>
      <c r="F375" t="s">
        <v>53</v>
      </c>
      <c r="G375" t="s">
        <v>53</v>
      </c>
      <c r="H375" t="s">
        <v>53</v>
      </c>
      <c r="I375" t="s">
        <v>53</v>
      </c>
      <c r="J375" t="s">
        <v>55</v>
      </c>
      <c r="M375" t="s">
        <v>260</v>
      </c>
      <c r="N375" t="s">
        <v>274</v>
      </c>
      <c r="O375" t="s">
        <v>277</v>
      </c>
    </row>
    <row r="376" spans="1:15">
      <c r="A376" s="1">
        <f>HYPERLINK("https://lsnyc.legalserver.org/matter/dynamic-profile/view/1892921","19-1892921")</f>
        <v>0</v>
      </c>
      <c r="B376" t="s">
        <v>16</v>
      </c>
      <c r="C376" t="s">
        <v>47</v>
      </c>
      <c r="D376" t="s">
        <v>52</v>
      </c>
      <c r="E376" t="s">
        <v>53</v>
      </c>
      <c r="F376" t="s">
        <v>53</v>
      </c>
      <c r="G376" t="s">
        <v>53</v>
      </c>
      <c r="H376" t="s">
        <v>53</v>
      </c>
      <c r="I376" t="s">
        <v>53</v>
      </c>
      <c r="J376" t="s">
        <v>117</v>
      </c>
      <c r="M376" t="s">
        <v>260</v>
      </c>
      <c r="N376" t="s">
        <v>274</v>
      </c>
      <c r="O376" t="s">
        <v>277</v>
      </c>
    </row>
    <row r="377" spans="1:15">
      <c r="A377" s="1">
        <f>HYPERLINK("https://lsnyc.legalserver.org/matter/dynamic-profile/view/1885058","18-1885058")</f>
        <v>0</v>
      </c>
      <c r="B377" t="s">
        <v>16</v>
      </c>
      <c r="C377" t="s">
        <v>47</v>
      </c>
      <c r="D377" t="s">
        <v>52</v>
      </c>
      <c r="E377" t="s">
        <v>53</v>
      </c>
      <c r="F377" t="s">
        <v>53</v>
      </c>
      <c r="G377" t="s">
        <v>53</v>
      </c>
      <c r="H377" t="s">
        <v>53</v>
      </c>
      <c r="I377" t="s">
        <v>53</v>
      </c>
      <c r="J377" t="s">
        <v>72</v>
      </c>
      <c r="M377" t="s">
        <v>260</v>
      </c>
      <c r="N377" t="s">
        <v>274</v>
      </c>
      <c r="O377" t="s">
        <v>279</v>
      </c>
    </row>
    <row r="378" spans="1:15">
      <c r="A378" s="1">
        <f>HYPERLINK("https://lsnyc.legalserver.org/matter/dynamic-profile/view/1880307","18-1880307")</f>
        <v>0</v>
      </c>
      <c r="B378" t="s">
        <v>16</v>
      </c>
      <c r="C378" t="s">
        <v>47</v>
      </c>
      <c r="D378" t="s">
        <v>52</v>
      </c>
      <c r="E378" t="s">
        <v>53</v>
      </c>
      <c r="F378" t="s">
        <v>53</v>
      </c>
      <c r="G378" t="s">
        <v>53</v>
      </c>
      <c r="H378" t="s">
        <v>53</v>
      </c>
      <c r="I378" t="s">
        <v>53</v>
      </c>
      <c r="J378" t="s">
        <v>147</v>
      </c>
      <c r="M378" t="s">
        <v>260</v>
      </c>
      <c r="N378" t="s">
        <v>274</v>
      </c>
      <c r="O378" t="s">
        <v>278</v>
      </c>
    </row>
    <row r="379" spans="1:15">
      <c r="A379" s="1">
        <f>HYPERLINK("https://lsnyc.legalserver.org/matter/dynamic-profile/view/1876358","18-1876358")</f>
        <v>0</v>
      </c>
      <c r="B379" t="s">
        <v>16</v>
      </c>
      <c r="C379" t="s">
        <v>47</v>
      </c>
      <c r="D379" t="s">
        <v>52</v>
      </c>
      <c r="E379" t="s">
        <v>53</v>
      </c>
      <c r="F379" t="s">
        <v>53</v>
      </c>
      <c r="G379" t="s">
        <v>53</v>
      </c>
      <c r="H379" t="s">
        <v>53</v>
      </c>
      <c r="I379" t="s">
        <v>53</v>
      </c>
      <c r="J379" t="s">
        <v>107</v>
      </c>
      <c r="M379" t="s">
        <v>260</v>
      </c>
      <c r="N379" t="s">
        <v>274</v>
      </c>
      <c r="O379" t="s">
        <v>277</v>
      </c>
    </row>
    <row r="380" spans="1:15">
      <c r="A380" s="1">
        <f>HYPERLINK("https://lsnyc.legalserver.org/matter/dynamic-profile/view/1895027","19-1895027")</f>
        <v>0</v>
      </c>
      <c r="B380" t="s">
        <v>16</v>
      </c>
      <c r="C380" t="s">
        <v>47</v>
      </c>
      <c r="D380" t="s">
        <v>52</v>
      </c>
      <c r="E380" t="s">
        <v>53</v>
      </c>
      <c r="F380" t="s">
        <v>53</v>
      </c>
      <c r="G380" t="s">
        <v>53</v>
      </c>
      <c r="H380" t="s">
        <v>53</v>
      </c>
      <c r="I380" t="s">
        <v>53</v>
      </c>
      <c r="J380" t="s">
        <v>157</v>
      </c>
      <c r="M380" t="s">
        <v>260</v>
      </c>
      <c r="N380" t="s">
        <v>274</v>
      </c>
      <c r="O380" t="s">
        <v>277</v>
      </c>
    </row>
    <row r="381" spans="1:15">
      <c r="A381" s="1">
        <f>HYPERLINK("https://lsnyc.legalserver.org/matter/dynamic-profile/view/1892939","19-1892939")</f>
        <v>0</v>
      </c>
      <c r="B381" t="s">
        <v>16</v>
      </c>
      <c r="C381" t="s">
        <v>47</v>
      </c>
      <c r="D381" t="s">
        <v>52</v>
      </c>
      <c r="E381" t="s">
        <v>53</v>
      </c>
      <c r="F381" t="s">
        <v>53</v>
      </c>
      <c r="G381" t="s">
        <v>53</v>
      </c>
      <c r="H381" t="s">
        <v>53</v>
      </c>
      <c r="I381" t="s">
        <v>53</v>
      </c>
      <c r="J381" t="s">
        <v>117</v>
      </c>
      <c r="M381" t="s">
        <v>260</v>
      </c>
      <c r="N381" t="s">
        <v>274</v>
      </c>
      <c r="O381" t="s">
        <v>277</v>
      </c>
    </row>
    <row r="382" spans="1:15">
      <c r="A382" s="1">
        <f>HYPERLINK("https://lsnyc.legalserver.org/matter/dynamic-profile/view/1880727","18-1880727")</f>
        <v>0</v>
      </c>
      <c r="B382" t="s">
        <v>16</v>
      </c>
      <c r="C382" t="s">
        <v>47</v>
      </c>
      <c r="D382" t="s">
        <v>52</v>
      </c>
      <c r="E382" t="s">
        <v>53</v>
      </c>
      <c r="F382" t="s">
        <v>53</v>
      </c>
      <c r="G382" t="s">
        <v>53</v>
      </c>
      <c r="H382" t="s">
        <v>53</v>
      </c>
      <c r="I382" t="s">
        <v>53</v>
      </c>
      <c r="J382" t="s">
        <v>116</v>
      </c>
      <c r="M382" t="s">
        <v>260</v>
      </c>
      <c r="N382" t="s">
        <v>274</v>
      </c>
      <c r="O382" t="s">
        <v>277</v>
      </c>
    </row>
    <row r="383" spans="1:15">
      <c r="A383" s="1">
        <f>HYPERLINK("https://lsnyc.legalserver.org/matter/dynamic-profile/view/1868850","18-1868850")</f>
        <v>0</v>
      </c>
      <c r="B383" t="s">
        <v>16</v>
      </c>
      <c r="C383" t="s">
        <v>47</v>
      </c>
      <c r="D383" t="s">
        <v>52</v>
      </c>
      <c r="E383" t="s">
        <v>53</v>
      </c>
      <c r="F383" t="s">
        <v>53</v>
      </c>
      <c r="G383" t="s">
        <v>53</v>
      </c>
      <c r="H383" t="s">
        <v>53</v>
      </c>
      <c r="I383" t="s">
        <v>53</v>
      </c>
      <c r="J383" t="s">
        <v>56</v>
      </c>
      <c r="M383" t="s">
        <v>261</v>
      </c>
      <c r="N383" t="s">
        <v>274</v>
      </c>
      <c r="O383" t="s">
        <v>278</v>
      </c>
    </row>
    <row r="384" spans="1:15">
      <c r="A384" s="1">
        <f>HYPERLINK("https://lsnyc.legalserver.org/matter/dynamic-profile/view/1874163","18-1874163")</f>
        <v>0</v>
      </c>
      <c r="B384" t="s">
        <v>16</v>
      </c>
      <c r="C384" t="s">
        <v>47</v>
      </c>
      <c r="D384" t="s">
        <v>52</v>
      </c>
      <c r="E384" t="s">
        <v>53</v>
      </c>
      <c r="F384" t="s">
        <v>53</v>
      </c>
      <c r="G384" t="s">
        <v>53</v>
      </c>
      <c r="H384" t="s">
        <v>53</v>
      </c>
      <c r="I384" t="s">
        <v>53</v>
      </c>
      <c r="J384" t="s">
        <v>217</v>
      </c>
      <c r="M384" t="s">
        <v>260</v>
      </c>
      <c r="N384" t="s">
        <v>274</v>
      </c>
      <c r="O384" t="s">
        <v>279</v>
      </c>
    </row>
    <row r="385" spans="1:15">
      <c r="A385" s="1">
        <f>HYPERLINK("https://lsnyc.legalserver.org/matter/dynamic-profile/view/1868842","18-1868842")</f>
        <v>0</v>
      </c>
      <c r="B385" t="s">
        <v>16</v>
      </c>
      <c r="C385" t="s">
        <v>47</v>
      </c>
      <c r="D385" t="s">
        <v>52</v>
      </c>
      <c r="E385" t="s">
        <v>53</v>
      </c>
      <c r="F385" t="s">
        <v>53</v>
      </c>
      <c r="G385" t="s">
        <v>53</v>
      </c>
      <c r="H385" t="s">
        <v>53</v>
      </c>
      <c r="I385" t="s">
        <v>53</v>
      </c>
      <c r="J385" t="s">
        <v>56</v>
      </c>
      <c r="M385" t="s">
        <v>261</v>
      </c>
      <c r="N385" t="s">
        <v>274</v>
      </c>
      <c r="O385" t="s">
        <v>278</v>
      </c>
    </row>
    <row r="386" spans="1:15">
      <c r="A386" s="1">
        <f>HYPERLINK("https://lsnyc.legalserver.org/matter/dynamic-profile/view/1868792","18-1868792")</f>
        <v>0</v>
      </c>
      <c r="B386" t="s">
        <v>16</v>
      </c>
      <c r="C386" t="s">
        <v>47</v>
      </c>
      <c r="D386" t="s">
        <v>52</v>
      </c>
      <c r="E386" t="s">
        <v>53</v>
      </c>
      <c r="F386" t="s">
        <v>53</v>
      </c>
      <c r="G386" t="s">
        <v>53</v>
      </c>
      <c r="H386" t="s">
        <v>53</v>
      </c>
      <c r="I386" t="s">
        <v>53</v>
      </c>
      <c r="J386" t="s">
        <v>56</v>
      </c>
      <c r="M386" t="s">
        <v>270</v>
      </c>
      <c r="N386" t="s">
        <v>274</v>
      </c>
      <c r="O386" t="s">
        <v>278</v>
      </c>
    </row>
    <row r="387" spans="1:15">
      <c r="A387" s="1">
        <f>HYPERLINK("https://lsnyc.legalserver.org/matter/dynamic-profile/view/1879000","18-1879000")</f>
        <v>0</v>
      </c>
      <c r="B387" t="s">
        <v>16</v>
      </c>
      <c r="C387" t="s">
        <v>47</v>
      </c>
      <c r="D387" t="s">
        <v>52</v>
      </c>
      <c r="E387" t="s">
        <v>53</v>
      </c>
      <c r="F387" t="s">
        <v>53</v>
      </c>
      <c r="G387" t="s">
        <v>53</v>
      </c>
      <c r="H387" t="s">
        <v>53</v>
      </c>
      <c r="I387" t="s">
        <v>53</v>
      </c>
      <c r="J387" t="s">
        <v>218</v>
      </c>
      <c r="M387" t="s">
        <v>271</v>
      </c>
      <c r="N387" t="s">
        <v>274</v>
      </c>
      <c r="O387" t="s">
        <v>278</v>
      </c>
    </row>
    <row r="388" spans="1:15">
      <c r="A388" s="1">
        <f>HYPERLINK("https://lsnyc.legalserver.org/matter/dynamic-profile/view/1867737","18-1867737")</f>
        <v>0</v>
      </c>
      <c r="B388" t="s">
        <v>16</v>
      </c>
      <c r="C388" t="s">
        <v>47</v>
      </c>
      <c r="D388" t="s">
        <v>52</v>
      </c>
      <c r="E388" t="s">
        <v>53</v>
      </c>
      <c r="F388" t="s">
        <v>53</v>
      </c>
      <c r="G388" t="s">
        <v>53</v>
      </c>
      <c r="H388" t="s">
        <v>53</v>
      </c>
      <c r="I388" t="s">
        <v>53</v>
      </c>
      <c r="J388" t="s">
        <v>215</v>
      </c>
      <c r="M388" t="s">
        <v>260</v>
      </c>
      <c r="N388" t="s">
        <v>274</v>
      </c>
      <c r="O388" t="s">
        <v>278</v>
      </c>
    </row>
    <row r="389" spans="1:15">
      <c r="A389" s="1">
        <f>HYPERLINK("https://lsnyc.legalserver.org/matter/dynamic-profile/view/1893145","19-1893145")</f>
        <v>0</v>
      </c>
      <c r="B389" t="s">
        <v>16</v>
      </c>
      <c r="C389" t="s">
        <v>47</v>
      </c>
      <c r="D389" t="s">
        <v>52</v>
      </c>
      <c r="E389" t="s">
        <v>53</v>
      </c>
      <c r="F389" t="s">
        <v>53</v>
      </c>
      <c r="G389" t="s">
        <v>53</v>
      </c>
      <c r="H389" t="s">
        <v>53</v>
      </c>
      <c r="I389" t="s">
        <v>53</v>
      </c>
      <c r="J389" t="s">
        <v>219</v>
      </c>
      <c r="M389" t="s">
        <v>260</v>
      </c>
      <c r="N389" t="s">
        <v>274</v>
      </c>
      <c r="O389" t="s">
        <v>278</v>
      </c>
    </row>
    <row r="390" spans="1:15">
      <c r="A390" s="1">
        <f>HYPERLINK("https://lsnyc.legalserver.org/matter/dynamic-profile/view/1875907","18-1875907")</f>
        <v>0</v>
      </c>
      <c r="B390" t="s">
        <v>16</v>
      </c>
      <c r="C390" t="s">
        <v>47</v>
      </c>
      <c r="D390" t="s">
        <v>52</v>
      </c>
      <c r="E390" t="s">
        <v>53</v>
      </c>
      <c r="F390" t="s">
        <v>53</v>
      </c>
      <c r="G390" t="s">
        <v>53</v>
      </c>
      <c r="H390" t="s">
        <v>53</v>
      </c>
      <c r="I390" t="s">
        <v>53</v>
      </c>
      <c r="J390" t="s">
        <v>220</v>
      </c>
      <c r="M390" t="s">
        <v>260</v>
      </c>
      <c r="N390" t="s">
        <v>274</v>
      </c>
    </row>
    <row r="391" spans="1:15">
      <c r="A391" s="1">
        <f>HYPERLINK("https://lsnyc.legalserver.org/matter/dynamic-profile/view/1893139","19-1893139")</f>
        <v>0</v>
      </c>
      <c r="B391" t="s">
        <v>16</v>
      </c>
      <c r="C391" t="s">
        <v>47</v>
      </c>
      <c r="D391" t="s">
        <v>52</v>
      </c>
      <c r="E391" t="s">
        <v>53</v>
      </c>
      <c r="F391" t="s">
        <v>53</v>
      </c>
      <c r="G391" t="s">
        <v>53</v>
      </c>
      <c r="H391" t="s">
        <v>53</v>
      </c>
      <c r="I391" t="s">
        <v>53</v>
      </c>
      <c r="J391" t="s">
        <v>219</v>
      </c>
      <c r="M391" t="s">
        <v>261</v>
      </c>
      <c r="N391" t="s">
        <v>274</v>
      </c>
      <c r="O391" t="s">
        <v>278</v>
      </c>
    </row>
    <row r="392" spans="1:15">
      <c r="A392" s="1">
        <f>HYPERLINK("https://lsnyc.legalserver.org/matter/dynamic-profile/view/1887397","19-1887397")</f>
        <v>0</v>
      </c>
      <c r="B392" t="s">
        <v>16</v>
      </c>
      <c r="C392" t="s">
        <v>47</v>
      </c>
      <c r="D392" t="s">
        <v>52</v>
      </c>
      <c r="E392" t="s">
        <v>53</v>
      </c>
      <c r="F392" t="s">
        <v>53</v>
      </c>
      <c r="G392" t="s">
        <v>53</v>
      </c>
      <c r="H392" t="s">
        <v>53</v>
      </c>
      <c r="I392" t="s">
        <v>53</v>
      </c>
      <c r="J392" t="s">
        <v>221</v>
      </c>
      <c r="M392" t="s">
        <v>260</v>
      </c>
      <c r="N392" t="s">
        <v>274</v>
      </c>
      <c r="O392" t="s">
        <v>277</v>
      </c>
    </row>
    <row r="393" spans="1:15">
      <c r="A393" s="1">
        <f>HYPERLINK("https://lsnyc.legalserver.org/matter/dynamic-profile/view/1892885","19-1892885")</f>
        <v>0</v>
      </c>
      <c r="B393" t="s">
        <v>16</v>
      </c>
      <c r="C393" t="s">
        <v>47</v>
      </c>
      <c r="D393" t="s">
        <v>52</v>
      </c>
      <c r="E393" t="s">
        <v>53</v>
      </c>
      <c r="F393" t="s">
        <v>53</v>
      </c>
      <c r="G393" t="s">
        <v>53</v>
      </c>
      <c r="H393" t="s">
        <v>53</v>
      </c>
      <c r="I393" t="s">
        <v>53</v>
      </c>
      <c r="J393" t="s">
        <v>117</v>
      </c>
      <c r="M393" t="s">
        <v>260</v>
      </c>
      <c r="N393" t="s">
        <v>274</v>
      </c>
      <c r="O393" t="s">
        <v>277</v>
      </c>
    </row>
    <row r="394" spans="1:15">
      <c r="A394" s="1">
        <f>HYPERLINK("https://lsnyc.legalserver.org/matter/dynamic-profile/view/1895061","19-1895061")</f>
        <v>0</v>
      </c>
      <c r="B394" t="s">
        <v>16</v>
      </c>
      <c r="C394" t="s">
        <v>47</v>
      </c>
      <c r="D394" t="s">
        <v>52</v>
      </c>
      <c r="E394" t="s">
        <v>53</v>
      </c>
      <c r="F394" t="s">
        <v>53</v>
      </c>
      <c r="G394" t="s">
        <v>53</v>
      </c>
      <c r="H394" t="s">
        <v>53</v>
      </c>
      <c r="I394" t="s">
        <v>53</v>
      </c>
      <c r="J394" t="s">
        <v>157</v>
      </c>
      <c r="M394" t="s">
        <v>260</v>
      </c>
      <c r="N394" t="s">
        <v>274</v>
      </c>
      <c r="O394" t="s">
        <v>277</v>
      </c>
    </row>
    <row r="395" spans="1:15">
      <c r="A395" s="1">
        <f>HYPERLINK("https://lsnyc.legalserver.org/matter/dynamic-profile/view/1861112","18-1861112")</f>
        <v>0</v>
      </c>
      <c r="B395" t="s">
        <v>16</v>
      </c>
      <c r="C395" t="s">
        <v>47</v>
      </c>
      <c r="D395" t="s">
        <v>52</v>
      </c>
      <c r="E395" t="s">
        <v>53</v>
      </c>
      <c r="F395" t="s">
        <v>53</v>
      </c>
      <c r="G395" t="s">
        <v>53</v>
      </c>
      <c r="H395" t="s">
        <v>53</v>
      </c>
      <c r="I395" t="s">
        <v>53</v>
      </c>
      <c r="J395" t="s">
        <v>222</v>
      </c>
      <c r="N395" t="s">
        <v>274</v>
      </c>
      <c r="O395" t="s">
        <v>277</v>
      </c>
    </row>
    <row r="396" spans="1:15">
      <c r="A396" s="1">
        <f>HYPERLINK("https://lsnyc.legalserver.org/matter/dynamic-profile/view/1881572","18-1881572")</f>
        <v>0</v>
      </c>
      <c r="B396" t="s">
        <v>16</v>
      </c>
      <c r="C396" t="s">
        <v>47</v>
      </c>
      <c r="D396" t="s">
        <v>52</v>
      </c>
      <c r="E396" t="s">
        <v>53</v>
      </c>
      <c r="F396" t="s">
        <v>53</v>
      </c>
      <c r="G396" t="s">
        <v>53</v>
      </c>
      <c r="H396" t="s">
        <v>53</v>
      </c>
      <c r="I396" t="s">
        <v>53</v>
      </c>
      <c r="J396" t="s">
        <v>223</v>
      </c>
      <c r="M396" t="s">
        <v>261</v>
      </c>
      <c r="N396" t="s">
        <v>274</v>
      </c>
      <c r="O396" t="s">
        <v>278</v>
      </c>
    </row>
    <row r="397" spans="1:15">
      <c r="A397" s="1">
        <f>HYPERLINK("https://lsnyc.legalserver.org/matter/dynamic-profile/view/1874972","18-1874972")</f>
        <v>0</v>
      </c>
      <c r="B397" t="s">
        <v>16</v>
      </c>
      <c r="C397" t="s">
        <v>47</v>
      </c>
      <c r="D397" t="s">
        <v>52</v>
      </c>
      <c r="E397" t="s">
        <v>53</v>
      </c>
      <c r="F397" t="s">
        <v>53</v>
      </c>
      <c r="G397" t="s">
        <v>53</v>
      </c>
      <c r="H397" t="s">
        <v>53</v>
      </c>
      <c r="I397" t="s">
        <v>53</v>
      </c>
      <c r="J397" t="s">
        <v>224</v>
      </c>
      <c r="M397" t="s">
        <v>260</v>
      </c>
      <c r="N397" t="s">
        <v>274</v>
      </c>
      <c r="O397" t="s">
        <v>278</v>
      </c>
    </row>
    <row r="398" spans="1:15">
      <c r="A398" s="1">
        <f>HYPERLINK("https://lsnyc.legalserver.org/matter/dynamic-profile/view/1875348","18-1875348")</f>
        <v>0</v>
      </c>
      <c r="B398" t="s">
        <v>16</v>
      </c>
      <c r="C398" t="s">
        <v>47</v>
      </c>
      <c r="D398" t="s">
        <v>52</v>
      </c>
      <c r="E398" t="s">
        <v>53</v>
      </c>
      <c r="F398" t="s">
        <v>53</v>
      </c>
      <c r="G398" t="s">
        <v>53</v>
      </c>
      <c r="H398" t="s">
        <v>53</v>
      </c>
      <c r="I398" t="s">
        <v>53</v>
      </c>
      <c r="J398" t="s">
        <v>225</v>
      </c>
      <c r="M398" t="s">
        <v>261</v>
      </c>
      <c r="N398" t="s">
        <v>274</v>
      </c>
      <c r="O398" t="s">
        <v>278</v>
      </c>
    </row>
    <row r="399" spans="1:15">
      <c r="A399" s="1">
        <f>HYPERLINK("https://lsnyc.legalserver.org/matter/dynamic-profile/view/1866465","18-1866465")</f>
        <v>0</v>
      </c>
      <c r="B399" t="s">
        <v>16</v>
      </c>
      <c r="C399" t="s">
        <v>47</v>
      </c>
      <c r="D399" t="s">
        <v>52</v>
      </c>
      <c r="E399" t="s">
        <v>53</v>
      </c>
      <c r="F399" t="s">
        <v>53</v>
      </c>
      <c r="G399" t="s">
        <v>53</v>
      </c>
      <c r="H399" t="s">
        <v>53</v>
      </c>
      <c r="I399" t="s">
        <v>53</v>
      </c>
      <c r="J399" t="s">
        <v>216</v>
      </c>
      <c r="N399" t="s">
        <v>276</v>
      </c>
      <c r="O399" t="s">
        <v>278</v>
      </c>
    </row>
    <row r="400" spans="1:15">
      <c r="A400" s="1">
        <f>HYPERLINK("https://lsnyc.legalserver.org/matter/dynamic-profile/view/1884428","18-1884428")</f>
        <v>0</v>
      </c>
      <c r="B400" t="s">
        <v>16</v>
      </c>
      <c r="C400" t="s">
        <v>47</v>
      </c>
      <c r="D400" t="s">
        <v>52</v>
      </c>
      <c r="E400" t="s">
        <v>53</v>
      </c>
      <c r="F400" t="s">
        <v>53</v>
      </c>
      <c r="G400" t="s">
        <v>53</v>
      </c>
      <c r="H400" t="s">
        <v>53</v>
      </c>
      <c r="I400" t="s">
        <v>53</v>
      </c>
      <c r="J400" t="s">
        <v>173</v>
      </c>
      <c r="M400" t="s">
        <v>261</v>
      </c>
      <c r="N400" t="s">
        <v>274</v>
      </c>
      <c r="O400" t="s">
        <v>278</v>
      </c>
    </row>
    <row r="401" spans="1:15">
      <c r="A401" s="1">
        <f>HYPERLINK("https://lsnyc.legalserver.org/matter/dynamic-profile/view/1882793","18-1882793")</f>
        <v>0</v>
      </c>
      <c r="B401" t="s">
        <v>16</v>
      </c>
      <c r="C401" t="s">
        <v>47</v>
      </c>
      <c r="D401" t="s">
        <v>52</v>
      </c>
      <c r="E401" t="s">
        <v>53</v>
      </c>
      <c r="F401" t="s">
        <v>53</v>
      </c>
      <c r="G401" t="s">
        <v>53</v>
      </c>
      <c r="H401" t="s">
        <v>53</v>
      </c>
      <c r="I401" t="s">
        <v>53</v>
      </c>
      <c r="J401" t="s">
        <v>174</v>
      </c>
      <c r="M401" t="s">
        <v>260</v>
      </c>
      <c r="N401" t="s">
        <v>274</v>
      </c>
      <c r="O401" t="s">
        <v>278</v>
      </c>
    </row>
    <row r="402" spans="1:15">
      <c r="A402" s="1">
        <f>HYPERLINK("https://lsnyc.legalserver.org/matter/dynamic-profile/view/1885506","18-1885506")</f>
        <v>0</v>
      </c>
      <c r="B402" t="s">
        <v>16</v>
      </c>
      <c r="C402" t="s">
        <v>47</v>
      </c>
      <c r="D402" t="s">
        <v>52</v>
      </c>
      <c r="E402" t="s">
        <v>53</v>
      </c>
      <c r="F402" t="s">
        <v>53</v>
      </c>
      <c r="G402" t="s">
        <v>53</v>
      </c>
      <c r="H402" t="s">
        <v>53</v>
      </c>
      <c r="I402" t="s">
        <v>53</v>
      </c>
      <c r="J402" t="s">
        <v>79</v>
      </c>
      <c r="M402" t="s">
        <v>261</v>
      </c>
      <c r="N402" t="s">
        <v>274</v>
      </c>
      <c r="O402" t="s">
        <v>278</v>
      </c>
    </row>
    <row r="403" spans="1:15">
      <c r="A403" s="1">
        <f>HYPERLINK("https://lsnyc.legalserver.org/matter/dynamic-profile/view/1880717","18-1880717")</f>
        <v>0</v>
      </c>
      <c r="B403" t="s">
        <v>16</v>
      </c>
      <c r="C403" t="s">
        <v>36</v>
      </c>
      <c r="D403" t="s">
        <v>52</v>
      </c>
      <c r="E403" t="s">
        <v>53</v>
      </c>
      <c r="F403" t="s">
        <v>53</v>
      </c>
      <c r="G403" t="s">
        <v>53</v>
      </c>
      <c r="H403" t="s">
        <v>53</v>
      </c>
      <c r="I403" t="s">
        <v>53</v>
      </c>
      <c r="J403" t="s">
        <v>116</v>
      </c>
      <c r="N403" t="s">
        <v>274</v>
      </c>
    </row>
    <row r="404" spans="1:15">
      <c r="A404" s="1">
        <f>HYPERLINK("https://lsnyc.legalserver.org/matter/dynamic-profile/view/1879526","18-1879526")</f>
        <v>0</v>
      </c>
      <c r="B404" t="s">
        <v>16</v>
      </c>
      <c r="C404" t="s">
        <v>36</v>
      </c>
      <c r="D404" t="s">
        <v>52</v>
      </c>
      <c r="E404" t="s">
        <v>53</v>
      </c>
      <c r="F404" t="s">
        <v>53</v>
      </c>
      <c r="G404" t="s">
        <v>53</v>
      </c>
      <c r="H404" t="s">
        <v>53</v>
      </c>
      <c r="I404" t="s">
        <v>53</v>
      </c>
      <c r="J404" t="s">
        <v>175</v>
      </c>
      <c r="M404" t="s">
        <v>260</v>
      </c>
      <c r="N404" t="s">
        <v>274</v>
      </c>
      <c r="O404" t="s">
        <v>277</v>
      </c>
    </row>
    <row r="405" spans="1:15">
      <c r="A405" s="1">
        <f>HYPERLINK("https://lsnyc.legalserver.org/matter/dynamic-profile/view/1886467","18-1886467")</f>
        <v>0</v>
      </c>
      <c r="B405" t="s">
        <v>16</v>
      </c>
      <c r="C405" t="s">
        <v>36</v>
      </c>
      <c r="D405" t="s">
        <v>52</v>
      </c>
      <c r="E405" t="s">
        <v>53</v>
      </c>
      <c r="F405" t="s">
        <v>53</v>
      </c>
      <c r="G405" t="s">
        <v>53</v>
      </c>
      <c r="H405" t="s">
        <v>53</v>
      </c>
      <c r="I405" t="s">
        <v>53</v>
      </c>
      <c r="J405" t="s">
        <v>121</v>
      </c>
      <c r="M405" t="s">
        <v>260</v>
      </c>
      <c r="N405" t="s">
        <v>274</v>
      </c>
    </row>
    <row r="406" spans="1:15">
      <c r="A406" s="1">
        <f>HYPERLINK("https://lsnyc.legalserver.org/matter/dynamic-profile/view/1896077","19-1896077")</f>
        <v>0</v>
      </c>
      <c r="B406" t="s">
        <v>16</v>
      </c>
      <c r="C406" t="s">
        <v>36</v>
      </c>
      <c r="D406" t="s">
        <v>52</v>
      </c>
      <c r="E406" t="s">
        <v>53</v>
      </c>
      <c r="F406" t="s">
        <v>53</v>
      </c>
      <c r="G406" t="s">
        <v>53</v>
      </c>
      <c r="H406" t="s">
        <v>53</v>
      </c>
      <c r="I406" t="s">
        <v>53</v>
      </c>
      <c r="J406" t="s">
        <v>146</v>
      </c>
      <c r="M406" t="s">
        <v>261</v>
      </c>
      <c r="N406" t="s">
        <v>274</v>
      </c>
      <c r="O406" t="s">
        <v>278</v>
      </c>
    </row>
    <row r="407" spans="1:15">
      <c r="A407" s="1">
        <f>HYPERLINK("https://lsnyc.legalserver.org/matter/dynamic-profile/view/1895095","19-1895095")</f>
        <v>0</v>
      </c>
      <c r="B407" t="s">
        <v>16</v>
      </c>
      <c r="C407" t="s">
        <v>36</v>
      </c>
      <c r="D407" t="s">
        <v>52</v>
      </c>
      <c r="E407" t="s">
        <v>53</v>
      </c>
      <c r="F407" t="s">
        <v>53</v>
      </c>
      <c r="G407" t="s">
        <v>53</v>
      </c>
      <c r="H407" t="s">
        <v>53</v>
      </c>
      <c r="I407" t="s">
        <v>53</v>
      </c>
      <c r="J407" t="s">
        <v>157</v>
      </c>
      <c r="M407" t="s">
        <v>260</v>
      </c>
      <c r="N407" t="s">
        <v>274</v>
      </c>
      <c r="O407" t="s">
        <v>277</v>
      </c>
    </row>
    <row r="408" spans="1:15">
      <c r="A408" s="1">
        <f>HYPERLINK("https://lsnyc.legalserver.org/matter/dynamic-profile/view/1879619","18-1879619")</f>
        <v>0</v>
      </c>
      <c r="B408" t="s">
        <v>16</v>
      </c>
      <c r="C408" t="s">
        <v>36</v>
      </c>
      <c r="D408" t="s">
        <v>52</v>
      </c>
      <c r="E408" t="s">
        <v>53</v>
      </c>
      <c r="F408" t="s">
        <v>53</v>
      </c>
      <c r="G408" t="s">
        <v>53</v>
      </c>
      <c r="H408" t="s">
        <v>53</v>
      </c>
      <c r="I408" t="s">
        <v>53</v>
      </c>
      <c r="J408" t="s">
        <v>226</v>
      </c>
      <c r="M408" t="s">
        <v>260</v>
      </c>
      <c r="N408" t="s">
        <v>274</v>
      </c>
      <c r="O408" t="s">
        <v>278</v>
      </c>
    </row>
    <row r="409" spans="1:15">
      <c r="A409" s="1">
        <f>HYPERLINK("https://lsnyc.legalserver.org/matter/dynamic-profile/view/1893593","19-1893593")</f>
        <v>0</v>
      </c>
      <c r="B409" t="s">
        <v>16</v>
      </c>
      <c r="C409" t="s">
        <v>36</v>
      </c>
      <c r="D409" t="s">
        <v>52</v>
      </c>
      <c r="E409" t="s">
        <v>53</v>
      </c>
      <c r="F409" t="s">
        <v>53</v>
      </c>
      <c r="G409" t="s">
        <v>53</v>
      </c>
      <c r="H409" t="s">
        <v>53</v>
      </c>
      <c r="I409" t="s">
        <v>53</v>
      </c>
      <c r="J409" t="s">
        <v>164</v>
      </c>
      <c r="M409" t="s">
        <v>260</v>
      </c>
      <c r="N409" t="s">
        <v>275</v>
      </c>
    </row>
    <row r="410" spans="1:15">
      <c r="A410" s="1">
        <f>HYPERLINK("https://lsnyc.legalserver.org/matter/dynamic-profile/view/1891473","19-1891473")</f>
        <v>0</v>
      </c>
      <c r="B410" t="s">
        <v>16</v>
      </c>
      <c r="C410" t="s">
        <v>36</v>
      </c>
      <c r="D410" t="s">
        <v>52</v>
      </c>
      <c r="E410" t="s">
        <v>53</v>
      </c>
      <c r="F410" t="s">
        <v>53</v>
      </c>
      <c r="G410" t="s">
        <v>53</v>
      </c>
      <c r="H410" t="s">
        <v>53</v>
      </c>
      <c r="I410" t="s">
        <v>53</v>
      </c>
      <c r="J410" t="s">
        <v>227</v>
      </c>
      <c r="N410" t="s">
        <v>274</v>
      </c>
      <c r="O410" t="s">
        <v>278</v>
      </c>
    </row>
    <row r="411" spans="1:15">
      <c r="A411" s="1">
        <f>HYPERLINK("https://lsnyc.legalserver.org/matter/dynamic-profile/view/1890191","19-1890191")</f>
        <v>0</v>
      </c>
      <c r="B411" t="s">
        <v>16</v>
      </c>
      <c r="C411" t="s">
        <v>36</v>
      </c>
      <c r="D411" t="s">
        <v>52</v>
      </c>
      <c r="E411" t="s">
        <v>53</v>
      </c>
      <c r="F411" t="s">
        <v>53</v>
      </c>
      <c r="G411" t="s">
        <v>53</v>
      </c>
      <c r="H411" t="s">
        <v>53</v>
      </c>
      <c r="I411" t="s">
        <v>53</v>
      </c>
      <c r="J411" t="s">
        <v>103</v>
      </c>
      <c r="M411" t="s">
        <v>260</v>
      </c>
      <c r="N411" t="s">
        <v>274</v>
      </c>
      <c r="O411" t="s">
        <v>277</v>
      </c>
    </row>
    <row r="412" spans="1:15">
      <c r="A412" s="1">
        <f>HYPERLINK("https://lsnyc.legalserver.org/matter/dynamic-profile/view/1892849","19-1892849")</f>
        <v>0</v>
      </c>
      <c r="B412" t="s">
        <v>16</v>
      </c>
      <c r="C412" t="s">
        <v>36</v>
      </c>
      <c r="D412" t="s">
        <v>52</v>
      </c>
      <c r="E412" t="s">
        <v>53</v>
      </c>
      <c r="F412" t="s">
        <v>53</v>
      </c>
      <c r="G412" t="s">
        <v>53</v>
      </c>
      <c r="H412" t="s">
        <v>53</v>
      </c>
      <c r="I412" t="s">
        <v>53</v>
      </c>
      <c r="J412" t="s">
        <v>117</v>
      </c>
      <c r="N412" t="s">
        <v>275</v>
      </c>
    </row>
    <row r="413" spans="1:15">
      <c r="A413" s="1">
        <f>HYPERLINK("https://lsnyc.legalserver.org/matter/dynamic-profile/view/1890728","19-1890728")</f>
        <v>0</v>
      </c>
      <c r="B413" t="s">
        <v>16</v>
      </c>
      <c r="C413" t="s">
        <v>36</v>
      </c>
      <c r="D413" t="s">
        <v>52</v>
      </c>
      <c r="E413" t="s">
        <v>53</v>
      </c>
      <c r="F413" t="s">
        <v>53</v>
      </c>
      <c r="G413" t="s">
        <v>53</v>
      </c>
      <c r="H413" t="s">
        <v>53</v>
      </c>
      <c r="I413" t="s">
        <v>53</v>
      </c>
      <c r="J413" t="s">
        <v>54</v>
      </c>
      <c r="M413" t="s">
        <v>260</v>
      </c>
      <c r="N413" t="s">
        <v>274</v>
      </c>
      <c r="O413" t="s">
        <v>277</v>
      </c>
    </row>
    <row r="414" spans="1:15">
      <c r="A414" s="1">
        <f>HYPERLINK("https://lsnyc.legalserver.org/matter/dynamic-profile/view/1880815","18-1880815")</f>
        <v>0</v>
      </c>
      <c r="B414" t="s">
        <v>16</v>
      </c>
      <c r="C414" t="s">
        <v>36</v>
      </c>
      <c r="D414" t="s">
        <v>52</v>
      </c>
      <c r="E414" t="s">
        <v>53</v>
      </c>
      <c r="F414" t="s">
        <v>53</v>
      </c>
      <c r="G414" t="s">
        <v>53</v>
      </c>
      <c r="H414" t="s">
        <v>53</v>
      </c>
      <c r="I414" t="s">
        <v>53</v>
      </c>
      <c r="J414" t="s">
        <v>116</v>
      </c>
      <c r="M414" t="s">
        <v>262</v>
      </c>
      <c r="N414" t="s">
        <v>274</v>
      </c>
    </row>
    <row r="415" spans="1:15">
      <c r="A415" s="1">
        <f>HYPERLINK("https://lsnyc.legalserver.org/matter/dynamic-profile/view/1880744","18-1880744")</f>
        <v>0</v>
      </c>
      <c r="B415" t="s">
        <v>16</v>
      </c>
      <c r="C415" t="s">
        <v>36</v>
      </c>
      <c r="D415" t="s">
        <v>52</v>
      </c>
      <c r="E415" t="s">
        <v>53</v>
      </c>
      <c r="F415" t="s">
        <v>53</v>
      </c>
      <c r="G415" t="s">
        <v>53</v>
      </c>
      <c r="H415" t="s">
        <v>53</v>
      </c>
      <c r="I415" t="s">
        <v>53</v>
      </c>
      <c r="J415" t="s">
        <v>116</v>
      </c>
      <c r="N415" t="s">
        <v>274</v>
      </c>
    </row>
    <row r="416" spans="1:15">
      <c r="A416" s="1">
        <f>HYPERLINK("https://lsnyc.legalserver.org/matter/dynamic-profile/view/1894377","19-1894377")</f>
        <v>0</v>
      </c>
      <c r="B416" t="s">
        <v>16</v>
      </c>
      <c r="C416" t="s">
        <v>36</v>
      </c>
      <c r="D416" t="s">
        <v>52</v>
      </c>
      <c r="E416" t="s">
        <v>53</v>
      </c>
      <c r="F416" t="s">
        <v>53</v>
      </c>
      <c r="G416" t="s">
        <v>53</v>
      </c>
      <c r="H416" t="s">
        <v>53</v>
      </c>
      <c r="I416" t="s">
        <v>53</v>
      </c>
      <c r="J416" t="s">
        <v>78</v>
      </c>
      <c r="M416" t="s">
        <v>260</v>
      </c>
      <c r="N416" t="s">
        <v>274</v>
      </c>
      <c r="O416" t="s">
        <v>277</v>
      </c>
    </row>
    <row r="417" spans="1:15">
      <c r="A417" s="1">
        <f>HYPERLINK("https://lsnyc.legalserver.org/matter/dynamic-profile/view/1851530","17-1851530")</f>
        <v>0</v>
      </c>
      <c r="B417" t="s">
        <v>16</v>
      </c>
      <c r="C417" t="s">
        <v>36</v>
      </c>
      <c r="D417" t="s">
        <v>52</v>
      </c>
      <c r="E417" t="s">
        <v>53</v>
      </c>
      <c r="F417" t="s">
        <v>53</v>
      </c>
      <c r="G417" t="s">
        <v>53</v>
      </c>
      <c r="H417" t="s">
        <v>53</v>
      </c>
      <c r="I417" t="s">
        <v>53</v>
      </c>
      <c r="J417" t="s">
        <v>228</v>
      </c>
      <c r="M417" t="s">
        <v>261</v>
      </c>
      <c r="N417" t="s">
        <v>275</v>
      </c>
      <c r="O417" t="s">
        <v>277</v>
      </c>
    </row>
    <row r="418" spans="1:15">
      <c r="A418" s="1">
        <f>HYPERLINK("https://lsnyc.legalserver.org/matter/dynamic-profile/view/1890695","19-1890695")</f>
        <v>0</v>
      </c>
      <c r="B418" t="s">
        <v>16</v>
      </c>
      <c r="C418" t="s">
        <v>36</v>
      </c>
      <c r="D418" t="s">
        <v>52</v>
      </c>
      <c r="E418" t="s">
        <v>53</v>
      </c>
      <c r="F418" t="s">
        <v>53</v>
      </c>
      <c r="G418" t="s">
        <v>53</v>
      </c>
      <c r="H418" t="s">
        <v>53</v>
      </c>
      <c r="I418" t="s">
        <v>53</v>
      </c>
      <c r="J418" t="s">
        <v>54</v>
      </c>
      <c r="M418" t="s">
        <v>261</v>
      </c>
      <c r="N418" t="s">
        <v>274</v>
      </c>
      <c r="O418" t="s">
        <v>277</v>
      </c>
    </row>
    <row r="419" spans="1:15">
      <c r="A419" s="1">
        <f>HYPERLINK("https://lsnyc.legalserver.org/matter/dynamic-profile/view/1891307","19-1891307")</f>
        <v>0</v>
      </c>
      <c r="B419" t="s">
        <v>16</v>
      </c>
      <c r="C419" t="s">
        <v>36</v>
      </c>
      <c r="D419" t="s">
        <v>52</v>
      </c>
      <c r="E419" t="s">
        <v>53</v>
      </c>
      <c r="F419" t="s">
        <v>53</v>
      </c>
      <c r="G419" t="s">
        <v>53</v>
      </c>
      <c r="H419" t="s">
        <v>53</v>
      </c>
      <c r="I419" t="s">
        <v>53</v>
      </c>
      <c r="J419" t="s">
        <v>68</v>
      </c>
      <c r="M419" t="s">
        <v>260</v>
      </c>
      <c r="N419" t="s">
        <v>274</v>
      </c>
      <c r="O419" t="s">
        <v>277</v>
      </c>
    </row>
    <row r="420" spans="1:15">
      <c r="A420" s="1">
        <f>HYPERLINK("https://lsnyc.legalserver.org/matter/dynamic-profile/view/1890725","19-1890725")</f>
        <v>0</v>
      </c>
      <c r="B420" t="s">
        <v>16</v>
      </c>
      <c r="C420" t="s">
        <v>36</v>
      </c>
      <c r="D420" t="s">
        <v>52</v>
      </c>
      <c r="E420" t="s">
        <v>53</v>
      </c>
      <c r="F420" t="s">
        <v>53</v>
      </c>
      <c r="G420" t="s">
        <v>53</v>
      </c>
      <c r="H420" t="s">
        <v>53</v>
      </c>
      <c r="I420" t="s">
        <v>53</v>
      </c>
      <c r="J420" t="s">
        <v>54</v>
      </c>
      <c r="M420" t="s">
        <v>261</v>
      </c>
      <c r="N420" t="s">
        <v>274</v>
      </c>
      <c r="O420" t="s">
        <v>277</v>
      </c>
    </row>
    <row r="421" spans="1:15">
      <c r="A421" s="1">
        <f>HYPERLINK("https://lsnyc.legalserver.org/matter/dynamic-profile/view/1895103","19-1895103")</f>
        <v>0</v>
      </c>
      <c r="B421" t="s">
        <v>16</v>
      </c>
      <c r="C421" t="s">
        <v>36</v>
      </c>
      <c r="D421" t="s">
        <v>52</v>
      </c>
      <c r="E421" t="s">
        <v>53</v>
      </c>
      <c r="F421" t="s">
        <v>53</v>
      </c>
      <c r="G421" t="s">
        <v>53</v>
      </c>
      <c r="H421" t="s">
        <v>53</v>
      </c>
      <c r="I421" t="s">
        <v>53</v>
      </c>
      <c r="J421" t="s">
        <v>157</v>
      </c>
      <c r="M421" t="s">
        <v>261</v>
      </c>
      <c r="N421" t="s">
        <v>274</v>
      </c>
      <c r="O421" t="s">
        <v>277</v>
      </c>
    </row>
    <row r="422" spans="1:15">
      <c r="A422" s="1">
        <f>HYPERLINK("https://lsnyc.legalserver.org/matter/dynamic-profile/view/1889482","19-1889482")</f>
        <v>0</v>
      </c>
      <c r="B422" t="s">
        <v>16</v>
      </c>
      <c r="C422" t="s">
        <v>36</v>
      </c>
      <c r="D422" t="s">
        <v>52</v>
      </c>
      <c r="E422" t="s">
        <v>53</v>
      </c>
      <c r="F422" t="s">
        <v>53</v>
      </c>
      <c r="G422" t="s">
        <v>53</v>
      </c>
      <c r="H422" t="s">
        <v>53</v>
      </c>
      <c r="I422" t="s">
        <v>53</v>
      </c>
      <c r="J422" t="s">
        <v>64</v>
      </c>
      <c r="M422" t="s">
        <v>260</v>
      </c>
      <c r="N422" t="s">
        <v>274</v>
      </c>
      <c r="O422" t="s">
        <v>277</v>
      </c>
    </row>
    <row r="423" spans="1:15">
      <c r="A423" s="1">
        <f>HYPERLINK("https://lsnyc.legalserver.org/matter/dynamic-profile/view/1888459","19-1888459")</f>
        <v>0</v>
      </c>
      <c r="B423" t="s">
        <v>16</v>
      </c>
      <c r="C423" t="s">
        <v>36</v>
      </c>
      <c r="D423" t="s">
        <v>52</v>
      </c>
      <c r="E423" t="s">
        <v>53</v>
      </c>
      <c r="F423" t="s">
        <v>53</v>
      </c>
      <c r="G423" t="s">
        <v>53</v>
      </c>
      <c r="H423" t="s">
        <v>53</v>
      </c>
      <c r="I423" t="s">
        <v>53</v>
      </c>
      <c r="J423" t="s">
        <v>188</v>
      </c>
      <c r="M423" t="s">
        <v>260</v>
      </c>
      <c r="N423" t="s">
        <v>274</v>
      </c>
      <c r="O423" t="s">
        <v>278</v>
      </c>
    </row>
    <row r="424" spans="1:15">
      <c r="A424" s="1">
        <f>HYPERLINK("https://lsnyc.legalserver.org/matter/dynamic-profile/view/1886080","18-1886080")</f>
        <v>0</v>
      </c>
      <c r="B424" t="s">
        <v>16</v>
      </c>
      <c r="C424" t="s">
        <v>36</v>
      </c>
      <c r="D424" t="s">
        <v>52</v>
      </c>
      <c r="E424" t="s">
        <v>53</v>
      </c>
      <c r="F424" t="s">
        <v>53</v>
      </c>
      <c r="G424" t="s">
        <v>53</v>
      </c>
      <c r="H424" t="s">
        <v>53</v>
      </c>
      <c r="I424" t="s">
        <v>53</v>
      </c>
      <c r="J424" t="s">
        <v>229</v>
      </c>
      <c r="M424" t="s">
        <v>261</v>
      </c>
      <c r="N424" t="s">
        <v>274</v>
      </c>
      <c r="O424" t="s">
        <v>277</v>
      </c>
    </row>
    <row r="425" spans="1:15">
      <c r="A425" s="1">
        <f>HYPERLINK("https://lsnyc.legalserver.org/matter/dynamic-profile/view/1888414","19-1888414")</f>
        <v>0</v>
      </c>
      <c r="B425" t="s">
        <v>16</v>
      </c>
      <c r="C425" t="s">
        <v>36</v>
      </c>
      <c r="D425" t="s">
        <v>52</v>
      </c>
      <c r="E425" t="s">
        <v>53</v>
      </c>
      <c r="F425" t="s">
        <v>53</v>
      </c>
      <c r="G425" t="s">
        <v>53</v>
      </c>
      <c r="H425" t="s">
        <v>53</v>
      </c>
      <c r="I425" t="s">
        <v>53</v>
      </c>
      <c r="J425" t="s">
        <v>188</v>
      </c>
      <c r="M425" t="s">
        <v>261</v>
      </c>
      <c r="N425" t="s">
        <v>274</v>
      </c>
      <c r="O425" t="s">
        <v>279</v>
      </c>
    </row>
    <row r="426" spans="1:15">
      <c r="A426" s="1">
        <f>HYPERLINK("https://lsnyc.legalserver.org/matter/dynamic-profile/view/1888410","19-1888410")</f>
        <v>0</v>
      </c>
      <c r="B426" t="s">
        <v>16</v>
      </c>
      <c r="C426" t="s">
        <v>36</v>
      </c>
      <c r="D426" t="s">
        <v>52</v>
      </c>
      <c r="E426" t="s">
        <v>53</v>
      </c>
      <c r="F426" t="s">
        <v>53</v>
      </c>
      <c r="G426" t="s">
        <v>53</v>
      </c>
      <c r="H426" t="s">
        <v>53</v>
      </c>
      <c r="I426" t="s">
        <v>53</v>
      </c>
      <c r="J426" t="s">
        <v>188</v>
      </c>
      <c r="M426" t="s">
        <v>260</v>
      </c>
      <c r="N426" t="s">
        <v>274</v>
      </c>
      <c r="O426" t="s">
        <v>279</v>
      </c>
    </row>
    <row r="427" spans="1:15">
      <c r="A427" s="1">
        <f>HYPERLINK("https://lsnyc.legalserver.org/matter/dynamic-profile/view/1895058","19-1895058")</f>
        <v>0</v>
      </c>
      <c r="B427" t="s">
        <v>16</v>
      </c>
      <c r="C427" t="s">
        <v>36</v>
      </c>
      <c r="D427" t="s">
        <v>52</v>
      </c>
      <c r="E427" t="s">
        <v>53</v>
      </c>
      <c r="F427" t="s">
        <v>53</v>
      </c>
      <c r="G427" t="s">
        <v>53</v>
      </c>
      <c r="H427" t="s">
        <v>53</v>
      </c>
      <c r="I427" t="s">
        <v>53</v>
      </c>
      <c r="J427" t="s">
        <v>157</v>
      </c>
      <c r="M427" t="s">
        <v>260</v>
      </c>
      <c r="N427" t="s">
        <v>274</v>
      </c>
      <c r="O427" t="s">
        <v>277</v>
      </c>
    </row>
    <row r="428" spans="1:15">
      <c r="A428" s="1">
        <f>HYPERLINK("https://lsnyc.legalserver.org/matter/dynamic-profile/view/1886198","18-1886198")</f>
        <v>0</v>
      </c>
      <c r="B428" t="s">
        <v>16</v>
      </c>
      <c r="C428" t="s">
        <v>47</v>
      </c>
      <c r="D428" t="s">
        <v>52</v>
      </c>
      <c r="E428" t="s">
        <v>53</v>
      </c>
      <c r="F428" t="s">
        <v>53</v>
      </c>
      <c r="G428" t="s">
        <v>53</v>
      </c>
      <c r="H428" t="s">
        <v>53</v>
      </c>
      <c r="I428" t="s">
        <v>53</v>
      </c>
      <c r="J428" t="s">
        <v>230</v>
      </c>
      <c r="M428" t="s">
        <v>260</v>
      </c>
      <c r="N428" t="s">
        <v>274</v>
      </c>
      <c r="O428" t="s">
        <v>277</v>
      </c>
    </row>
    <row r="429" spans="1:15">
      <c r="A429" s="1">
        <f>HYPERLINK("https://lsnyc.legalserver.org/matter/dynamic-profile/view/1866420","18-1866420")</f>
        <v>0</v>
      </c>
      <c r="B429" t="s">
        <v>16</v>
      </c>
      <c r="C429" t="s">
        <v>47</v>
      </c>
      <c r="D429" t="s">
        <v>52</v>
      </c>
      <c r="E429" t="s">
        <v>53</v>
      </c>
      <c r="F429" t="s">
        <v>53</v>
      </c>
      <c r="G429" t="s">
        <v>53</v>
      </c>
      <c r="H429" t="s">
        <v>53</v>
      </c>
      <c r="I429" t="s">
        <v>53</v>
      </c>
      <c r="J429" t="s">
        <v>216</v>
      </c>
      <c r="M429" t="s">
        <v>260</v>
      </c>
      <c r="N429" t="s">
        <v>276</v>
      </c>
      <c r="O429" t="s">
        <v>278</v>
      </c>
    </row>
    <row r="430" spans="1:15">
      <c r="A430" s="1">
        <f>HYPERLINK("https://lsnyc.legalserver.org/matter/dynamic-profile/view/1883140","18-1883140")</f>
        <v>0</v>
      </c>
      <c r="B430" t="s">
        <v>16</v>
      </c>
      <c r="C430" t="s">
        <v>47</v>
      </c>
      <c r="D430" t="s">
        <v>52</v>
      </c>
      <c r="E430" t="s">
        <v>53</v>
      </c>
      <c r="F430" t="s">
        <v>53</v>
      </c>
      <c r="G430" t="s">
        <v>53</v>
      </c>
      <c r="H430" t="s">
        <v>53</v>
      </c>
      <c r="I430" t="s">
        <v>53</v>
      </c>
      <c r="J430" t="s">
        <v>66</v>
      </c>
      <c r="M430" t="s">
        <v>260</v>
      </c>
      <c r="N430" t="s">
        <v>274</v>
      </c>
      <c r="O430" t="s">
        <v>277</v>
      </c>
    </row>
    <row r="431" spans="1:15">
      <c r="A431" s="1">
        <f>HYPERLINK("https://lsnyc.legalserver.org/matter/dynamic-profile/view/1896439","19-1896439")</f>
        <v>0</v>
      </c>
      <c r="B431" t="s">
        <v>16</v>
      </c>
      <c r="C431" t="s">
        <v>48</v>
      </c>
      <c r="D431" t="s">
        <v>52</v>
      </c>
      <c r="E431" t="s">
        <v>53</v>
      </c>
      <c r="F431" t="s">
        <v>53</v>
      </c>
      <c r="G431" t="s">
        <v>53</v>
      </c>
      <c r="H431" t="s">
        <v>53</v>
      </c>
      <c r="I431" t="s">
        <v>53</v>
      </c>
      <c r="J431" t="s">
        <v>69</v>
      </c>
      <c r="N431" t="s">
        <v>275</v>
      </c>
    </row>
    <row r="432" spans="1:15">
      <c r="A432" s="1">
        <f>HYPERLINK("https://lsnyc.legalserver.org/matter/dynamic-profile/view/1886809","19-1886809")</f>
        <v>0</v>
      </c>
      <c r="B432" t="s">
        <v>16</v>
      </c>
      <c r="C432" t="s">
        <v>47</v>
      </c>
      <c r="D432" t="s">
        <v>52</v>
      </c>
      <c r="E432" t="s">
        <v>53</v>
      </c>
      <c r="F432" t="s">
        <v>53</v>
      </c>
      <c r="G432" t="s">
        <v>53</v>
      </c>
      <c r="H432" t="s">
        <v>53</v>
      </c>
      <c r="I432" t="s">
        <v>53</v>
      </c>
      <c r="J432" t="s">
        <v>55</v>
      </c>
      <c r="M432" t="s">
        <v>260</v>
      </c>
      <c r="N432" t="s">
        <v>274</v>
      </c>
      <c r="O432" t="s">
        <v>283</v>
      </c>
    </row>
    <row r="433" spans="1:15">
      <c r="A433" s="1">
        <f>HYPERLINK("https://lsnyc.legalserver.org/matter/dynamic-profile/view/1888338","19-1888338")</f>
        <v>0</v>
      </c>
      <c r="B433" t="s">
        <v>16</v>
      </c>
      <c r="C433" t="s">
        <v>49</v>
      </c>
      <c r="D433" t="s">
        <v>52</v>
      </c>
      <c r="E433" t="s">
        <v>53</v>
      </c>
      <c r="F433" t="s">
        <v>53</v>
      </c>
      <c r="G433" t="s">
        <v>53</v>
      </c>
      <c r="H433" t="s">
        <v>53</v>
      </c>
      <c r="I433" t="s">
        <v>53</v>
      </c>
      <c r="J433" t="s">
        <v>205</v>
      </c>
      <c r="M433" t="s">
        <v>260</v>
      </c>
      <c r="N433" t="s">
        <v>274</v>
      </c>
      <c r="O433" t="s">
        <v>279</v>
      </c>
    </row>
    <row r="434" spans="1:15">
      <c r="A434" s="1">
        <f>HYPERLINK("https://lsnyc.legalserver.org/matter/dynamic-profile/view/1887468","19-1887468")</f>
        <v>0</v>
      </c>
      <c r="B434" t="s">
        <v>16</v>
      </c>
      <c r="C434" t="s">
        <v>50</v>
      </c>
      <c r="D434" t="s">
        <v>52</v>
      </c>
      <c r="E434" t="s">
        <v>53</v>
      </c>
      <c r="F434" t="s">
        <v>53</v>
      </c>
      <c r="G434" t="s">
        <v>53</v>
      </c>
      <c r="H434" t="s">
        <v>53</v>
      </c>
      <c r="I434" t="s">
        <v>53</v>
      </c>
      <c r="J434" t="s">
        <v>123</v>
      </c>
      <c r="M434" t="s">
        <v>260</v>
      </c>
      <c r="N434" t="s">
        <v>274</v>
      </c>
      <c r="O434" t="s">
        <v>277</v>
      </c>
    </row>
    <row r="435" spans="1:15">
      <c r="A435" s="1">
        <f>HYPERLINK("https://lsnyc.legalserver.org/matter/dynamic-profile/view/1888198","19-1888198")</f>
        <v>0</v>
      </c>
      <c r="B435" t="s">
        <v>16</v>
      </c>
      <c r="C435" t="s">
        <v>50</v>
      </c>
      <c r="D435" t="s">
        <v>52</v>
      </c>
      <c r="E435" t="s">
        <v>53</v>
      </c>
      <c r="F435" t="s">
        <v>53</v>
      </c>
      <c r="G435" t="s">
        <v>53</v>
      </c>
      <c r="H435" t="s">
        <v>53</v>
      </c>
      <c r="I435" t="s">
        <v>53</v>
      </c>
      <c r="J435" t="s">
        <v>205</v>
      </c>
      <c r="M435" t="s">
        <v>260</v>
      </c>
      <c r="N435" t="s">
        <v>274</v>
      </c>
      <c r="O435" t="s">
        <v>277</v>
      </c>
    </row>
    <row r="436" spans="1:15">
      <c r="A436" s="1">
        <f>HYPERLINK("https://lsnyc.legalserver.org/matter/dynamic-profile/view/1881384","18-1881384")</f>
        <v>0</v>
      </c>
      <c r="B436" t="s">
        <v>16</v>
      </c>
      <c r="C436" t="s">
        <v>50</v>
      </c>
      <c r="D436" t="s">
        <v>52</v>
      </c>
      <c r="E436" t="s">
        <v>53</v>
      </c>
      <c r="F436" t="s">
        <v>53</v>
      </c>
      <c r="G436" t="s">
        <v>53</v>
      </c>
      <c r="H436" t="s">
        <v>53</v>
      </c>
      <c r="I436" t="s">
        <v>53</v>
      </c>
      <c r="J436" t="s">
        <v>120</v>
      </c>
      <c r="M436" t="s">
        <v>260</v>
      </c>
      <c r="N436" t="s">
        <v>275</v>
      </c>
      <c r="O436" t="s">
        <v>277</v>
      </c>
    </row>
    <row r="437" spans="1:15">
      <c r="A437" s="1">
        <f>HYPERLINK("https://lsnyc.legalserver.org/matter/dynamic-profile/view/1888752","19-1888752")</f>
        <v>0</v>
      </c>
      <c r="B437" t="s">
        <v>16</v>
      </c>
      <c r="C437" t="s">
        <v>50</v>
      </c>
      <c r="D437" t="s">
        <v>52</v>
      </c>
      <c r="E437" t="s">
        <v>53</v>
      </c>
      <c r="F437" t="s">
        <v>53</v>
      </c>
      <c r="G437" t="s">
        <v>53</v>
      </c>
      <c r="H437" t="s">
        <v>53</v>
      </c>
      <c r="I437" t="s">
        <v>53</v>
      </c>
      <c r="J437" t="s">
        <v>124</v>
      </c>
      <c r="M437" t="s">
        <v>260</v>
      </c>
      <c r="N437" t="s">
        <v>274</v>
      </c>
      <c r="O437" t="s">
        <v>277</v>
      </c>
    </row>
    <row r="438" spans="1:15">
      <c r="A438" s="1">
        <f>HYPERLINK("https://lsnyc.legalserver.org/matter/dynamic-profile/view/1890106","19-1890106")</f>
        <v>0</v>
      </c>
      <c r="B438" t="s">
        <v>16</v>
      </c>
      <c r="C438" t="s">
        <v>50</v>
      </c>
      <c r="D438" t="s">
        <v>52</v>
      </c>
      <c r="E438" t="s">
        <v>53</v>
      </c>
      <c r="F438" t="s">
        <v>53</v>
      </c>
      <c r="G438" t="s">
        <v>53</v>
      </c>
      <c r="H438" t="s">
        <v>53</v>
      </c>
      <c r="I438" t="s">
        <v>53</v>
      </c>
      <c r="J438" t="s">
        <v>103</v>
      </c>
      <c r="M438" t="s">
        <v>260</v>
      </c>
      <c r="N438" t="s">
        <v>274</v>
      </c>
      <c r="O438" t="s">
        <v>283</v>
      </c>
    </row>
    <row r="439" spans="1:15">
      <c r="A439" s="1">
        <f>HYPERLINK("https://lsnyc.legalserver.org/matter/dynamic-profile/view/1891330","19-1891330")</f>
        <v>0</v>
      </c>
      <c r="B439" t="s">
        <v>16</v>
      </c>
      <c r="C439" t="s">
        <v>50</v>
      </c>
      <c r="D439" t="s">
        <v>52</v>
      </c>
      <c r="E439" t="s">
        <v>53</v>
      </c>
      <c r="F439" t="s">
        <v>53</v>
      </c>
      <c r="G439" t="s">
        <v>53</v>
      </c>
      <c r="H439" t="s">
        <v>53</v>
      </c>
      <c r="I439" t="s">
        <v>53</v>
      </c>
      <c r="J439" t="s">
        <v>68</v>
      </c>
      <c r="N439" t="s">
        <v>274</v>
      </c>
      <c r="O439" t="s">
        <v>278</v>
      </c>
    </row>
    <row r="440" spans="1:15">
      <c r="A440" s="1">
        <f>HYPERLINK("https://lsnyc.legalserver.org/matter/dynamic-profile/view/1890162","19-1890162")</f>
        <v>0</v>
      </c>
      <c r="B440" t="s">
        <v>16</v>
      </c>
      <c r="C440" t="s">
        <v>50</v>
      </c>
      <c r="D440" t="s">
        <v>52</v>
      </c>
      <c r="E440" t="s">
        <v>53</v>
      </c>
      <c r="F440" t="s">
        <v>53</v>
      </c>
      <c r="G440" t="s">
        <v>53</v>
      </c>
      <c r="H440" t="s">
        <v>53</v>
      </c>
      <c r="I440" t="s">
        <v>53</v>
      </c>
      <c r="J440" t="s">
        <v>103</v>
      </c>
      <c r="M440" t="s">
        <v>260</v>
      </c>
      <c r="N440" t="s">
        <v>274</v>
      </c>
      <c r="O440" t="s">
        <v>277</v>
      </c>
    </row>
    <row r="441" spans="1:15">
      <c r="A441" s="1">
        <f>HYPERLINK("https://lsnyc.legalserver.org/matter/dynamic-profile/view/1894424","19-1894424")</f>
        <v>0</v>
      </c>
      <c r="B441" t="s">
        <v>16</v>
      </c>
      <c r="C441" t="s">
        <v>50</v>
      </c>
      <c r="D441" t="s">
        <v>52</v>
      </c>
      <c r="E441" t="s">
        <v>53</v>
      </c>
      <c r="F441" t="s">
        <v>53</v>
      </c>
      <c r="G441" t="s">
        <v>53</v>
      </c>
      <c r="H441" t="s">
        <v>53</v>
      </c>
      <c r="I441" t="s">
        <v>53</v>
      </c>
      <c r="J441" t="s">
        <v>78</v>
      </c>
      <c r="M441" t="s">
        <v>260</v>
      </c>
      <c r="N441" t="s">
        <v>274</v>
      </c>
      <c r="O441" t="s">
        <v>277</v>
      </c>
    </row>
    <row r="442" spans="1:15">
      <c r="A442" s="1">
        <f>HYPERLINK("https://lsnyc.legalserver.org/matter/dynamic-profile/view/1892091","19-1892091")</f>
        <v>0</v>
      </c>
      <c r="B442" t="s">
        <v>16</v>
      </c>
      <c r="C442" t="s">
        <v>50</v>
      </c>
      <c r="D442" t="s">
        <v>52</v>
      </c>
      <c r="E442" t="s">
        <v>53</v>
      </c>
      <c r="F442" t="s">
        <v>53</v>
      </c>
      <c r="G442" t="s">
        <v>53</v>
      </c>
      <c r="H442" t="s">
        <v>53</v>
      </c>
      <c r="I442" t="s">
        <v>53</v>
      </c>
      <c r="J442" t="s">
        <v>159</v>
      </c>
      <c r="M442" t="s">
        <v>260</v>
      </c>
      <c r="N442" t="s">
        <v>274</v>
      </c>
      <c r="O442" t="s">
        <v>277</v>
      </c>
    </row>
    <row r="443" spans="1:15">
      <c r="A443" s="1">
        <f>HYPERLINK("https://lsnyc.legalserver.org/matter/dynamic-profile/view/1894442","19-1894442")</f>
        <v>0</v>
      </c>
      <c r="B443" t="s">
        <v>16</v>
      </c>
      <c r="C443" t="s">
        <v>50</v>
      </c>
      <c r="D443" t="s">
        <v>52</v>
      </c>
      <c r="E443" t="s">
        <v>53</v>
      </c>
      <c r="F443" t="s">
        <v>53</v>
      </c>
      <c r="G443" t="s">
        <v>53</v>
      </c>
      <c r="H443" t="s">
        <v>53</v>
      </c>
      <c r="I443" t="s">
        <v>53</v>
      </c>
      <c r="J443" t="s">
        <v>78</v>
      </c>
      <c r="M443" t="s">
        <v>261</v>
      </c>
      <c r="N443" t="s">
        <v>274</v>
      </c>
      <c r="O443" t="s">
        <v>277</v>
      </c>
    </row>
    <row r="444" spans="1:15">
      <c r="A444" s="1">
        <f>HYPERLINK("https://lsnyc.legalserver.org/matter/dynamic-profile/view/1871001","18-1871001")</f>
        <v>0</v>
      </c>
      <c r="B444" t="s">
        <v>16</v>
      </c>
      <c r="C444" t="s">
        <v>50</v>
      </c>
      <c r="D444" t="s">
        <v>52</v>
      </c>
      <c r="E444" t="s">
        <v>53</v>
      </c>
      <c r="F444" t="s">
        <v>53</v>
      </c>
      <c r="G444" t="s">
        <v>53</v>
      </c>
      <c r="H444" t="s">
        <v>53</v>
      </c>
      <c r="I444" t="s">
        <v>53</v>
      </c>
      <c r="J444" t="s">
        <v>113</v>
      </c>
      <c r="M444" t="s">
        <v>261</v>
      </c>
      <c r="N444" t="s">
        <v>274</v>
      </c>
      <c r="O444" t="s">
        <v>278</v>
      </c>
    </row>
    <row r="445" spans="1:15">
      <c r="A445" s="1">
        <f>HYPERLINK("https://lsnyc.legalserver.org/matter/dynamic-profile/view/1894352","19-1894352")</f>
        <v>0</v>
      </c>
      <c r="B445" t="s">
        <v>16</v>
      </c>
      <c r="C445" t="s">
        <v>50</v>
      </c>
      <c r="D445" t="s">
        <v>52</v>
      </c>
      <c r="E445" t="s">
        <v>53</v>
      </c>
      <c r="F445" t="s">
        <v>53</v>
      </c>
      <c r="G445" t="s">
        <v>53</v>
      </c>
      <c r="H445" t="s">
        <v>53</v>
      </c>
      <c r="I445" t="s">
        <v>53</v>
      </c>
      <c r="J445" t="s">
        <v>78</v>
      </c>
      <c r="M445" t="s">
        <v>261</v>
      </c>
      <c r="N445" t="s">
        <v>274</v>
      </c>
      <c r="O445" t="s">
        <v>277</v>
      </c>
    </row>
    <row r="446" spans="1:15">
      <c r="A446" s="1">
        <f>HYPERLINK("https://lsnyc.legalserver.org/matter/dynamic-profile/view/1893666","19-1893666")</f>
        <v>0</v>
      </c>
      <c r="B446" t="s">
        <v>16</v>
      </c>
      <c r="C446" t="s">
        <v>50</v>
      </c>
      <c r="D446" t="s">
        <v>52</v>
      </c>
      <c r="E446" t="s">
        <v>53</v>
      </c>
      <c r="F446" t="s">
        <v>53</v>
      </c>
      <c r="G446" t="s">
        <v>53</v>
      </c>
      <c r="H446" t="s">
        <v>53</v>
      </c>
      <c r="I446" t="s">
        <v>53</v>
      </c>
      <c r="J446" t="s">
        <v>164</v>
      </c>
      <c r="M446" t="s">
        <v>261</v>
      </c>
      <c r="N446" t="s">
        <v>274</v>
      </c>
      <c r="O446" t="s">
        <v>277</v>
      </c>
    </row>
    <row r="447" spans="1:15">
      <c r="A447" s="1">
        <f>HYPERLINK("https://lsnyc.legalserver.org/matter/dynamic-profile/view/1893155","19-1893155")</f>
        <v>0</v>
      </c>
      <c r="B447" t="s">
        <v>16</v>
      </c>
      <c r="C447" t="s">
        <v>50</v>
      </c>
      <c r="D447" t="s">
        <v>52</v>
      </c>
      <c r="E447" t="s">
        <v>53</v>
      </c>
      <c r="F447" t="s">
        <v>53</v>
      </c>
      <c r="G447" t="s">
        <v>53</v>
      </c>
      <c r="H447" t="s">
        <v>53</v>
      </c>
      <c r="I447" t="s">
        <v>53</v>
      </c>
      <c r="J447" t="s">
        <v>104</v>
      </c>
      <c r="M447" t="s">
        <v>260</v>
      </c>
      <c r="N447" t="s">
        <v>274</v>
      </c>
      <c r="O447" t="s">
        <v>277</v>
      </c>
    </row>
    <row r="448" spans="1:15">
      <c r="A448" s="1">
        <f>HYPERLINK("https://lsnyc.legalserver.org/matter/dynamic-profile/view/1882503","18-1882503")</f>
        <v>0</v>
      </c>
      <c r="B448" t="s">
        <v>16</v>
      </c>
      <c r="C448" t="s">
        <v>50</v>
      </c>
      <c r="D448" t="s">
        <v>52</v>
      </c>
      <c r="E448" t="s">
        <v>53</v>
      </c>
      <c r="F448" t="s">
        <v>53</v>
      </c>
      <c r="G448" t="s">
        <v>53</v>
      </c>
      <c r="H448" t="s">
        <v>53</v>
      </c>
      <c r="I448" t="s">
        <v>53</v>
      </c>
      <c r="J448" t="s">
        <v>126</v>
      </c>
      <c r="M448" t="s">
        <v>260</v>
      </c>
      <c r="N448" t="s">
        <v>274</v>
      </c>
      <c r="O448" t="s">
        <v>277</v>
      </c>
    </row>
    <row r="449" spans="1:16">
      <c r="A449" s="1">
        <f>HYPERLINK("https://lsnyc.legalserver.org/matter/dynamic-profile/view/1890383","19-1890383")</f>
        <v>0</v>
      </c>
      <c r="B449" t="s">
        <v>16</v>
      </c>
      <c r="C449" t="s">
        <v>50</v>
      </c>
      <c r="D449" t="s">
        <v>52</v>
      </c>
      <c r="E449" t="s">
        <v>53</v>
      </c>
      <c r="F449" t="s">
        <v>53</v>
      </c>
      <c r="G449" t="s">
        <v>53</v>
      </c>
      <c r="H449" t="s">
        <v>53</v>
      </c>
      <c r="I449" t="s">
        <v>53</v>
      </c>
      <c r="J449" t="s">
        <v>61</v>
      </c>
      <c r="M449" t="s">
        <v>260</v>
      </c>
      <c r="N449" t="s">
        <v>274</v>
      </c>
      <c r="O449" t="s">
        <v>278</v>
      </c>
    </row>
    <row r="450" spans="1:16">
      <c r="A450" s="1">
        <f>HYPERLINK("https://lsnyc.legalserver.org/matter/dynamic-profile/view/1890362","19-1890362")</f>
        <v>0</v>
      </c>
      <c r="B450" t="s">
        <v>16</v>
      </c>
      <c r="C450" t="s">
        <v>50</v>
      </c>
      <c r="D450" t="s">
        <v>52</v>
      </c>
      <c r="E450" t="s">
        <v>53</v>
      </c>
      <c r="F450" t="s">
        <v>53</v>
      </c>
      <c r="G450" t="s">
        <v>53</v>
      </c>
      <c r="H450" t="s">
        <v>53</v>
      </c>
      <c r="I450" t="s">
        <v>53</v>
      </c>
      <c r="J450" t="s">
        <v>61</v>
      </c>
      <c r="M450" t="s">
        <v>261</v>
      </c>
      <c r="N450" t="s">
        <v>274</v>
      </c>
      <c r="O450" t="s">
        <v>279</v>
      </c>
    </row>
    <row r="451" spans="1:16">
      <c r="A451" s="1">
        <f>HYPERLINK("https://lsnyc.legalserver.org/matter/dynamic-profile/view/1890075","19-1890075")</f>
        <v>0</v>
      </c>
      <c r="B451" t="s">
        <v>16</v>
      </c>
      <c r="C451" t="s">
        <v>50</v>
      </c>
      <c r="D451" t="s">
        <v>52</v>
      </c>
      <c r="E451" t="s">
        <v>53</v>
      </c>
      <c r="F451" t="s">
        <v>53</v>
      </c>
      <c r="G451" t="s">
        <v>53</v>
      </c>
      <c r="H451" t="s">
        <v>53</v>
      </c>
      <c r="I451" t="s">
        <v>53</v>
      </c>
      <c r="J451" t="s">
        <v>103</v>
      </c>
      <c r="N451" t="s">
        <v>274</v>
      </c>
      <c r="O451" t="s">
        <v>279</v>
      </c>
    </row>
    <row r="452" spans="1:16">
      <c r="A452" s="1">
        <f>HYPERLINK("https://lsnyc.legalserver.org/matter/dynamic-profile/view/1894385","19-1894385")</f>
        <v>0</v>
      </c>
      <c r="B452" t="s">
        <v>16</v>
      </c>
      <c r="C452" t="s">
        <v>50</v>
      </c>
      <c r="D452" t="s">
        <v>52</v>
      </c>
      <c r="E452" t="s">
        <v>53</v>
      </c>
      <c r="F452" t="s">
        <v>53</v>
      </c>
      <c r="G452" t="s">
        <v>53</v>
      </c>
      <c r="H452" t="s">
        <v>53</v>
      </c>
      <c r="I452" t="s">
        <v>53</v>
      </c>
      <c r="J452" t="s">
        <v>78</v>
      </c>
      <c r="M452" t="s">
        <v>261</v>
      </c>
      <c r="N452" t="s">
        <v>274</v>
      </c>
      <c r="O452" t="s">
        <v>277</v>
      </c>
    </row>
    <row r="453" spans="1:16">
      <c r="A453" s="1">
        <f>HYPERLINK("https://lsnyc.legalserver.org/matter/dynamic-profile/view/1886797","19-1886797")</f>
        <v>0</v>
      </c>
      <c r="B453" t="s">
        <v>16</v>
      </c>
      <c r="C453" t="s">
        <v>50</v>
      </c>
      <c r="D453" t="s">
        <v>52</v>
      </c>
      <c r="E453" t="s">
        <v>53</v>
      </c>
      <c r="F453" t="s">
        <v>53</v>
      </c>
      <c r="G453" t="s">
        <v>53</v>
      </c>
      <c r="H453" t="s">
        <v>53</v>
      </c>
      <c r="I453" t="s">
        <v>53</v>
      </c>
      <c r="J453" t="s">
        <v>55</v>
      </c>
      <c r="M453" t="s">
        <v>260</v>
      </c>
      <c r="N453" t="s">
        <v>275</v>
      </c>
      <c r="O453" t="s">
        <v>277</v>
      </c>
    </row>
    <row r="454" spans="1:16">
      <c r="A454" s="1">
        <f>HYPERLINK("https://lsnyc.legalserver.org/matter/dynamic-profile/view/1896126","19-1896126")</f>
        <v>0</v>
      </c>
      <c r="B454" t="s">
        <v>16</v>
      </c>
      <c r="C454" t="s">
        <v>41</v>
      </c>
      <c r="D454" t="s">
        <v>52</v>
      </c>
      <c r="E454" t="s">
        <v>53</v>
      </c>
      <c r="F454" t="s">
        <v>53</v>
      </c>
      <c r="G454" t="s">
        <v>53</v>
      </c>
      <c r="H454" t="s">
        <v>53</v>
      </c>
      <c r="I454" t="s">
        <v>53</v>
      </c>
      <c r="J454" t="s">
        <v>118</v>
      </c>
      <c r="M454" t="s">
        <v>261</v>
      </c>
      <c r="N454" t="s">
        <v>274</v>
      </c>
      <c r="O454" t="s">
        <v>277</v>
      </c>
    </row>
    <row r="455" spans="1:16">
      <c r="A455" s="1">
        <f>HYPERLINK("https://lsnyc.legalserver.org/matter/dynamic-profile/view/1877509","18-1877509")</f>
        <v>0</v>
      </c>
      <c r="B455" t="s">
        <v>16</v>
      </c>
      <c r="C455" t="s">
        <v>41</v>
      </c>
      <c r="D455" t="s">
        <v>52</v>
      </c>
      <c r="E455" t="s">
        <v>53</v>
      </c>
      <c r="F455" t="s">
        <v>53</v>
      </c>
      <c r="G455" t="s">
        <v>53</v>
      </c>
      <c r="H455" t="s">
        <v>53</v>
      </c>
      <c r="I455" t="s">
        <v>53</v>
      </c>
      <c r="J455" t="s">
        <v>192</v>
      </c>
      <c r="M455" t="s">
        <v>260</v>
      </c>
      <c r="N455" t="s">
        <v>275</v>
      </c>
    </row>
    <row r="456" spans="1:16">
      <c r="A456" s="1">
        <f>HYPERLINK("https://lsnyc.legalserver.org/matter/dynamic-profile/view/1895785","19-1895785")</f>
        <v>0</v>
      </c>
      <c r="B456" t="s">
        <v>16</v>
      </c>
      <c r="C456" t="s">
        <v>41</v>
      </c>
      <c r="D456" t="s">
        <v>52</v>
      </c>
      <c r="E456" t="s">
        <v>53</v>
      </c>
      <c r="F456" t="s">
        <v>53</v>
      </c>
      <c r="G456" t="s">
        <v>53</v>
      </c>
      <c r="H456" t="s">
        <v>53</v>
      </c>
      <c r="I456" t="s">
        <v>53</v>
      </c>
      <c r="J456" t="s">
        <v>102</v>
      </c>
      <c r="M456" t="s">
        <v>260</v>
      </c>
      <c r="N456" t="s">
        <v>274</v>
      </c>
      <c r="O456" t="s">
        <v>277</v>
      </c>
    </row>
    <row r="457" spans="1:16">
      <c r="A457" s="1">
        <f>HYPERLINK("https://lsnyc.legalserver.org/matter/dynamic-profile/view/1871043","18-1871043")</f>
        <v>0</v>
      </c>
      <c r="B457" t="s">
        <v>16</v>
      </c>
      <c r="C457" t="s">
        <v>41</v>
      </c>
      <c r="D457" t="s">
        <v>52</v>
      </c>
      <c r="E457" t="s">
        <v>53</v>
      </c>
      <c r="F457" t="s">
        <v>53</v>
      </c>
      <c r="G457" t="s">
        <v>53</v>
      </c>
      <c r="H457" t="s">
        <v>53</v>
      </c>
      <c r="I457" t="s">
        <v>53</v>
      </c>
      <c r="J457" t="s">
        <v>113</v>
      </c>
      <c r="L457" t="s">
        <v>121</v>
      </c>
      <c r="M457" t="s">
        <v>260</v>
      </c>
      <c r="N457" t="s">
        <v>274</v>
      </c>
      <c r="O457" t="s">
        <v>279</v>
      </c>
    </row>
    <row r="458" spans="1:16">
      <c r="A458" s="1">
        <f>HYPERLINK("https://lsnyc.legalserver.org/matter/dynamic-profile/view/1894366","19-1894366")</f>
        <v>0</v>
      </c>
      <c r="B458" t="s">
        <v>16</v>
      </c>
      <c r="C458" t="s">
        <v>41</v>
      </c>
      <c r="D458" t="s">
        <v>52</v>
      </c>
      <c r="E458" t="s">
        <v>53</v>
      </c>
      <c r="F458" t="s">
        <v>53</v>
      </c>
      <c r="G458" t="s">
        <v>53</v>
      </c>
      <c r="H458" t="s">
        <v>53</v>
      </c>
      <c r="I458" t="s">
        <v>53</v>
      </c>
      <c r="J458" t="s">
        <v>78</v>
      </c>
      <c r="M458" t="s">
        <v>260</v>
      </c>
      <c r="N458" t="s">
        <v>274</v>
      </c>
      <c r="O458" t="s">
        <v>277</v>
      </c>
    </row>
    <row r="459" spans="1:16">
      <c r="A459" s="1">
        <f>HYPERLINK("https://lsnyc.legalserver.org/matter/dynamic-profile/view/1880094","18-1880094")</f>
        <v>0</v>
      </c>
      <c r="B459" t="s">
        <v>16</v>
      </c>
      <c r="C459" t="s">
        <v>41</v>
      </c>
      <c r="D459" t="s">
        <v>52</v>
      </c>
      <c r="E459" t="s">
        <v>53</v>
      </c>
      <c r="F459" t="s">
        <v>53</v>
      </c>
      <c r="G459" t="s">
        <v>53</v>
      </c>
      <c r="H459" t="s">
        <v>53</v>
      </c>
      <c r="I459" t="s">
        <v>53</v>
      </c>
      <c r="J459" t="s">
        <v>59</v>
      </c>
      <c r="L459" t="s">
        <v>121</v>
      </c>
      <c r="M459" t="s">
        <v>260</v>
      </c>
      <c r="N459" t="s">
        <v>274</v>
      </c>
      <c r="O459" t="s">
        <v>279</v>
      </c>
    </row>
    <row r="460" spans="1:16">
      <c r="A460" s="1">
        <f>HYPERLINK("https://lsnyc.legalserver.org/matter/dynamic-profile/view/1895767","19-1895767")</f>
        <v>0</v>
      </c>
      <c r="B460" t="s">
        <v>16</v>
      </c>
      <c r="C460" t="s">
        <v>41</v>
      </c>
      <c r="D460" t="s">
        <v>52</v>
      </c>
      <c r="E460" t="s">
        <v>53</v>
      </c>
      <c r="F460" t="s">
        <v>53</v>
      </c>
      <c r="G460" t="s">
        <v>53</v>
      </c>
      <c r="H460" t="s">
        <v>53</v>
      </c>
      <c r="I460" t="s">
        <v>53</v>
      </c>
      <c r="J460" t="s">
        <v>102</v>
      </c>
      <c r="M460" t="s">
        <v>261</v>
      </c>
      <c r="N460" t="s">
        <v>274</v>
      </c>
      <c r="O460" t="s">
        <v>277</v>
      </c>
    </row>
    <row r="461" spans="1:16">
      <c r="A461" s="1">
        <f>HYPERLINK("https://lsnyc.legalserver.org/matter/dynamic-profile/view/1886140","18-1886140")</f>
        <v>0</v>
      </c>
      <c r="B461" t="s">
        <v>16</v>
      </c>
      <c r="C461" t="s">
        <v>50</v>
      </c>
      <c r="D461" t="s">
        <v>52</v>
      </c>
      <c r="E461" t="s">
        <v>53</v>
      </c>
      <c r="F461" t="s">
        <v>53</v>
      </c>
      <c r="G461" t="s">
        <v>53</v>
      </c>
      <c r="H461" t="s">
        <v>53</v>
      </c>
      <c r="I461" t="s">
        <v>53</v>
      </c>
      <c r="J461" t="s">
        <v>229</v>
      </c>
      <c r="M461" t="s">
        <v>260</v>
      </c>
      <c r="N461" t="s">
        <v>274</v>
      </c>
      <c r="O461" t="s">
        <v>277</v>
      </c>
    </row>
    <row r="462" spans="1:16">
      <c r="A462" s="1">
        <f>HYPERLINK("https://lsnyc.legalserver.org/matter/dynamic-profile/view/1882480","18-1882480")</f>
        <v>0</v>
      </c>
      <c r="B462" t="s">
        <v>16</v>
      </c>
      <c r="C462" t="s">
        <v>49</v>
      </c>
      <c r="D462" t="s">
        <v>52</v>
      </c>
      <c r="E462" t="s">
        <v>53</v>
      </c>
      <c r="F462" t="s">
        <v>53</v>
      </c>
      <c r="G462" t="s">
        <v>53</v>
      </c>
      <c r="H462" t="s">
        <v>53</v>
      </c>
      <c r="I462" t="s">
        <v>53</v>
      </c>
      <c r="J462" t="s">
        <v>126</v>
      </c>
      <c r="M462" t="s">
        <v>260</v>
      </c>
      <c r="N462" t="s">
        <v>274</v>
      </c>
      <c r="O462" t="s">
        <v>277</v>
      </c>
      <c r="P462" t="s">
        <v>284</v>
      </c>
    </row>
    <row r="463" spans="1:16">
      <c r="A463" s="1">
        <f>HYPERLINK("https://lsnyc.legalserver.org/matter/dynamic-profile/view/1890125","19-1890125")</f>
        <v>0</v>
      </c>
      <c r="B463" t="s">
        <v>16</v>
      </c>
      <c r="C463" t="s">
        <v>51</v>
      </c>
      <c r="D463" t="s">
        <v>52</v>
      </c>
      <c r="E463" t="s">
        <v>53</v>
      </c>
      <c r="F463" t="s">
        <v>53</v>
      </c>
      <c r="G463" t="s">
        <v>53</v>
      </c>
      <c r="H463" t="s">
        <v>53</v>
      </c>
      <c r="I463" t="s">
        <v>53</v>
      </c>
      <c r="J463" t="s">
        <v>103</v>
      </c>
      <c r="M463" t="s">
        <v>260</v>
      </c>
      <c r="N463" t="s">
        <v>274</v>
      </c>
      <c r="O463" t="s">
        <v>277</v>
      </c>
    </row>
    <row r="464" spans="1:16">
      <c r="A464" s="1">
        <f>HYPERLINK("https://lsnyc.legalserver.org/matter/dynamic-profile/view/1892859","19-1892859")</f>
        <v>0</v>
      </c>
      <c r="B464" t="s">
        <v>16</v>
      </c>
      <c r="C464" t="s">
        <v>51</v>
      </c>
      <c r="D464" t="s">
        <v>52</v>
      </c>
      <c r="E464" t="s">
        <v>53</v>
      </c>
      <c r="F464" t="s">
        <v>53</v>
      </c>
      <c r="G464" t="s">
        <v>53</v>
      </c>
      <c r="H464" t="s">
        <v>53</v>
      </c>
      <c r="I464" t="s">
        <v>53</v>
      </c>
      <c r="J464" t="s">
        <v>117</v>
      </c>
      <c r="N464" t="s">
        <v>275</v>
      </c>
    </row>
    <row r="465" spans="1:16">
      <c r="A465" s="1">
        <f>HYPERLINK("https://lsnyc.legalserver.org/matter/dynamic-profile/view/1893606","19-1893606")</f>
        <v>0</v>
      </c>
      <c r="B465" t="s">
        <v>16</v>
      </c>
      <c r="C465" t="s">
        <v>49</v>
      </c>
      <c r="D465" t="s">
        <v>52</v>
      </c>
      <c r="E465" t="s">
        <v>53</v>
      </c>
      <c r="F465" t="s">
        <v>53</v>
      </c>
      <c r="G465" t="s">
        <v>53</v>
      </c>
      <c r="H465" t="s">
        <v>53</v>
      </c>
      <c r="I465" t="s">
        <v>53</v>
      </c>
      <c r="J465" t="s">
        <v>164</v>
      </c>
      <c r="M465" t="s">
        <v>260</v>
      </c>
      <c r="N465" t="s">
        <v>274</v>
      </c>
      <c r="O465" t="s">
        <v>277</v>
      </c>
      <c r="P465" t="s">
        <v>284</v>
      </c>
    </row>
    <row r="466" spans="1:16">
      <c r="A466" s="1">
        <f>HYPERLINK("https://lsnyc.legalserver.org/matter/dynamic-profile/view/1895825","19-1895825")</f>
        <v>0</v>
      </c>
      <c r="B466" t="s">
        <v>16</v>
      </c>
      <c r="C466" t="s">
        <v>49</v>
      </c>
      <c r="D466" t="s">
        <v>52</v>
      </c>
      <c r="E466" t="s">
        <v>53</v>
      </c>
      <c r="F466" t="s">
        <v>53</v>
      </c>
      <c r="G466" t="s">
        <v>53</v>
      </c>
      <c r="H466" t="s">
        <v>53</v>
      </c>
      <c r="I466" t="s">
        <v>53</v>
      </c>
      <c r="J466" t="s">
        <v>102</v>
      </c>
      <c r="M466" t="s">
        <v>260</v>
      </c>
      <c r="N466" t="s">
        <v>274</v>
      </c>
      <c r="O466" t="s">
        <v>277</v>
      </c>
    </row>
    <row r="467" spans="1:16">
      <c r="A467" s="1">
        <f>HYPERLINK("https://lsnyc.legalserver.org/matter/dynamic-profile/view/1874640","18-1874640")</f>
        <v>0</v>
      </c>
      <c r="B467" t="s">
        <v>16</v>
      </c>
      <c r="C467" t="s">
        <v>49</v>
      </c>
      <c r="D467" t="s">
        <v>52</v>
      </c>
      <c r="E467" t="s">
        <v>53</v>
      </c>
      <c r="F467" t="s">
        <v>53</v>
      </c>
      <c r="G467" t="s">
        <v>53</v>
      </c>
      <c r="H467" t="s">
        <v>53</v>
      </c>
      <c r="I467" t="s">
        <v>53</v>
      </c>
      <c r="J467" t="s">
        <v>125</v>
      </c>
      <c r="M467" t="s">
        <v>260</v>
      </c>
      <c r="N467" t="s">
        <v>275</v>
      </c>
      <c r="O467" t="s">
        <v>277</v>
      </c>
    </row>
    <row r="468" spans="1:16">
      <c r="A468" s="1">
        <f>HYPERLINK("https://lsnyc.legalserver.org/matter/dynamic-profile/view/1873888","18-1873888")</f>
        <v>0</v>
      </c>
      <c r="B468" t="s">
        <v>16</v>
      </c>
      <c r="C468" t="s">
        <v>49</v>
      </c>
      <c r="D468" t="s">
        <v>52</v>
      </c>
      <c r="E468" t="s">
        <v>53</v>
      </c>
      <c r="F468" t="s">
        <v>53</v>
      </c>
      <c r="G468" t="s">
        <v>53</v>
      </c>
      <c r="H468" t="s">
        <v>53</v>
      </c>
      <c r="I468" t="s">
        <v>53</v>
      </c>
      <c r="J468" t="s">
        <v>86</v>
      </c>
      <c r="M468" t="s">
        <v>261</v>
      </c>
      <c r="N468" t="s">
        <v>274</v>
      </c>
      <c r="O468" t="s">
        <v>277</v>
      </c>
    </row>
    <row r="469" spans="1:16">
      <c r="A469" s="1">
        <f>HYPERLINK("https://lsnyc.legalserver.org/matter/dynamic-profile/view/1889447","19-1889447")</f>
        <v>0</v>
      </c>
      <c r="B469" t="s">
        <v>16</v>
      </c>
      <c r="C469" t="s">
        <v>49</v>
      </c>
      <c r="D469" t="s">
        <v>52</v>
      </c>
      <c r="E469" t="s">
        <v>53</v>
      </c>
      <c r="F469" t="s">
        <v>53</v>
      </c>
      <c r="G469" t="s">
        <v>53</v>
      </c>
      <c r="H469" t="s">
        <v>53</v>
      </c>
      <c r="I469" t="s">
        <v>53</v>
      </c>
      <c r="J469" t="s">
        <v>64</v>
      </c>
      <c r="M469" t="s">
        <v>260</v>
      </c>
      <c r="N469" t="s">
        <v>274</v>
      </c>
      <c r="O469" t="s">
        <v>277</v>
      </c>
    </row>
    <row r="470" spans="1:16">
      <c r="A470" s="1">
        <f>HYPERLINK("https://lsnyc.legalserver.org/matter/dynamic-profile/view/1896316","19-1896316")</f>
        <v>0</v>
      </c>
      <c r="B470" t="s">
        <v>16</v>
      </c>
      <c r="C470" t="s">
        <v>49</v>
      </c>
      <c r="D470" t="s">
        <v>52</v>
      </c>
      <c r="E470" t="s">
        <v>53</v>
      </c>
      <c r="F470" t="s">
        <v>53</v>
      </c>
      <c r="G470" t="s">
        <v>53</v>
      </c>
      <c r="H470" t="s">
        <v>53</v>
      </c>
      <c r="I470" t="s">
        <v>53</v>
      </c>
      <c r="J470" t="s">
        <v>69</v>
      </c>
      <c r="M470" t="s">
        <v>272</v>
      </c>
      <c r="N470" t="s">
        <v>276</v>
      </c>
      <c r="O470" t="s">
        <v>277</v>
      </c>
    </row>
    <row r="471" spans="1:16">
      <c r="A471" s="1">
        <f>HYPERLINK("https://lsnyc.legalserver.org/matter/dynamic-profile/view/1895741","19-1895741")</f>
        <v>0</v>
      </c>
      <c r="B471" t="s">
        <v>16</v>
      </c>
      <c r="C471" t="s">
        <v>49</v>
      </c>
      <c r="D471" t="s">
        <v>52</v>
      </c>
      <c r="E471" t="s">
        <v>53</v>
      </c>
      <c r="F471" t="s">
        <v>53</v>
      </c>
      <c r="G471" t="s">
        <v>53</v>
      </c>
      <c r="H471" t="s">
        <v>53</v>
      </c>
      <c r="I471" t="s">
        <v>53</v>
      </c>
      <c r="J471" t="s">
        <v>102</v>
      </c>
      <c r="M471" t="s">
        <v>260</v>
      </c>
      <c r="N471" t="s">
        <v>274</v>
      </c>
      <c r="O471" t="s">
        <v>277</v>
      </c>
    </row>
    <row r="472" spans="1:16">
      <c r="A472" s="1">
        <f>HYPERLINK("https://lsnyc.legalserver.org/matter/dynamic-profile/view/1890800","19-1890800")</f>
        <v>0</v>
      </c>
      <c r="B472" t="s">
        <v>16</v>
      </c>
      <c r="C472" t="s">
        <v>49</v>
      </c>
      <c r="D472" t="s">
        <v>52</v>
      </c>
      <c r="E472" t="s">
        <v>53</v>
      </c>
      <c r="F472" t="s">
        <v>53</v>
      </c>
      <c r="G472" t="s">
        <v>53</v>
      </c>
      <c r="H472" t="s">
        <v>53</v>
      </c>
      <c r="I472" t="s">
        <v>53</v>
      </c>
      <c r="J472" t="s">
        <v>54</v>
      </c>
      <c r="M472" t="s">
        <v>260</v>
      </c>
      <c r="N472" t="s">
        <v>274</v>
      </c>
      <c r="O472" t="s">
        <v>277</v>
      </c>
    </row>
    <row r="473" spans="1:16">
      <c r="A473" s="1">
        <f>HYPERLINK("https://lsnyc.legalserver.org/matter/dynamic-profile/view/1891345","19-1891345")</f>
        <v>0</v>
      </c>
      <c r="B473" t="s">
        <v>16</v>
      </c>
      <c r="C473" t="s">
        <v>49</v>
      </c>
      <c r="D473" t="s">
        <v>52</v>
      </c>
      <c r="E473" t="s">
        <v>53</v>
      </c>
      <c r="F473" t="s">
        <v>53</v>
      </c>
      <c r="G473" t="s">
        <v>53</v>
      </c>
      <c r="H473" t="s">
        <v>53</v>
      </c>
      <c r="I473" t="s">
        <v>53</v>
      </c>
      <c r="J473" t="s">
        <v>68</v>
      </c>
      <c r="M473" t="s">
        <v>260</v>
      </c>
      <c r="N473" t="s">
        <v>274</v>
      </c>
      <c r="O473" t="s">
        <v>277</v>
      </c>
    </row>
    <row r="474" spans="1:16">
      <c r="A474" s="1">
        <f>HYPERLINK("https://lsnyc.legalserver.org/matter/dynamic-profile/view/1887459","19-1887459")</f>
        <v>0</v>
      </c>
      <c r="B474" t="s">
        <v>16</v>
      </c>
      <c r="C474" t="s">
        <v>49</v>
      </c>
      <c r="D474" t="s">
        <v>52</v>
      </c>
      <c r="E474" t="s">
        <v>53</v>
      </c>
      <c r="F474" t="s">
        <v>53</v>
      </c>
      <c r="G474" t="s">
        <v>53</v>
      </c>
      <c r="H474" t="s">
        <v>53</v>
      </c>
      <c r="I474" t="s">
        <v>53</v>
      </c>
      <c r="J474" t="s">
        <v>123</v>
      </c>
      <c r="N474" t="s">
        <v>274</v>
      </c>
      <c r="O474" t="s">
        <v>277</v>
      </c>
    </row>
    <row r="475" spans="1:16">
      <c r="A475" s="1">
        <f>HYPERLINK("https://lsnyc.legalserver.org/matter/dynamic-profile/view/1891388","19-1891388")</f>
        <v>0</v>
      </c>
      <c r="B475" t="s">
        <v>16</v>
      </c>
      <c r="C475" t="s">
        <v>49</v>
      </c>
      <c r="D475" t="s">
        <v>52</v>
      </c>
      <c r="E475" t="s">
        <v>53</v>
      </c>
      <c r="F475" t="s">
        <v>53</v>
      </c>
      <c r="G475" t="s">
        <v>53</v>
      </c>
      <c r="H475" t="s">
        <v>53</v>
      </c>
      <c r="I475" t="s">
        <v>53</v>
      </c>
      <c r="J475" t="s">
        <v>68</v>
      </c>
      <c r="M475" t="s">
        <v>260</v>
      </c>
      <c r="N475" t="s">
        <v>274</v>
      </c>
      <c r="O475" t="s">
        <v>277</v>
      </c>
      <c r="P475" t="s">
        <v>284</v>
      </c>
    </row>
    <row r="476" spans="1:16">
      <c r="A476" s="1">
        <f>HYPERLINK("https://lsnyc.legalserver.org/matter/dynamic-profile/view/1867751","18-1867751")</f>
        <v>0</v>
      </c>
      <c r="B476" t="s">
        <v>16</v>
      </c>
      <c r="C476" t="s">
        <v>49</v>
      </c>
      <c r="D476" t="s">
        <v>52</v>
      </c>
      <c r="E476" t="s">
        <v>53</v>
      </c>
      <c r="F476" t="s">
        <v>53</v>
      </c>
      <c r="G476" t="s">
        <v>53</v>
      </c>
      <c r="H476" t="s">
        <v>53</v>
      </c>
      <c r="I476" t="s">
        <v>53</v>
      </c>
      <c r="J476" t="s">
        <v>215</v>
      </c>
      <c r="M476" t="s">
        <v>261</v>
      </c>
      <c r="N476" t="s">
        <v>276</v>
      </c>
      <c r="O476" t="s">
        <v>277</v>
      </c>
    </row>
    <row r="477" spans="1:16">
      <c r="A477" s="1">
        <f>HYPERLINK("https://lsnyc.legalserver.org/matter/dynamic-profile/view/1890082","19-1890082")</f>
        <v>0</v>
      </c>
      <c r="B477" t="s">
        <v>16</v>
      </c>
      <c r="C477" t="s">
        <v>49</v>
      </c>
      <c r="D477" t="s">
        <v>52</v>
      </c>
      <c r="E477" t="s">
        <v>53</v>
      </c>
      <c r="F477" t="s">
        <v>53</v>
      </c>
      <c r="G477" t="s">
        <v>53</v>
      </c>
      <c r="H477" t="s">
        <v>53</v>
      </c>
      <c r="I477" t="s">
        <v>53</v>
      </c>
      <c r="J477" t="s">
        <v>103</v>
      </c>
      <c r="M477" t="s">
        <v>260</v>
      </c>
      <c r="N477" t="s">
        <v>274</v>
      </c>
      <c r="O477" t="s">
        <v>277</v>
      </c>
      <c r="P477" t="s">
        <v>284</v>
      </c>
    </row>
    <row r="478" spans="1:16">
      <c r="A478" s="1">
        <f>HYPERLINK("https://lsnyc.legalserver.org/matter/dynamic-profile/view/1873472","18-1873472")</f>
        <v>0</v>
      </c>
      <c r="B478" t="s">
        <v>16</v>
      </c>
      <c r="C478" t="s">
        <v>49</v>
      </c>
      <c r="D478" t="s">
        <v>52</v>
      </c>
      <c r="E478" t="s">
        <v>53</v>
      </c>
      <c r="F478" t="s">
        <v>53</v>
      </c>
      <c r="G478" t="s">
        <v>53</v>
      </c>
      <c r="H478" t="s">
        <v>53</v>
      </c>
      <c r="I478" t="s">
        <v>53</v>
      </c>
      <c r="J478" t="s">
        <v>231</v>
      </c>
      <c r="M478" t="s">
        <v>261</v>
      </c>
      <c r="N478" t="s">
        <v>276</v>
      </c>
      <c r="O478" t="s">
        <v>277</v>
      </c>
    </row>
    <row r="479" spans="1:16">
      <c r="A479" s="1">
        <f>HYPERLINK("https://lsnyc.legalserver.org/matter/dynamic-profile/view/1893618","19-1893618")</f>
        <v>0</v>
      </c>
      <c r="B479" t="s">
        <v>16</v>
      </c>
      <c r="C479" t="s">
        <v>51</v>
      </c>
      <c r="D479" t="s">
        <v>52</v>
      </c>
      <c r="E479" t="s">
        <v>53</v>
      </c>
      <c r="F479" t="s">
        <v>53</v>
      </c>
      <c r="G479" t="s">
        <v>53</v>
      </c>
      <c r="H479" t="s">
        <v>53</v>
      </c>
      <c r="I479" t="s">
        <v>53</v>
      </c>
      <c r="J479" t="s">
        <v>164</v>
      </c>
      <c r="M479" t="s">
        <v>261</v>
      </c>
      <c r="N479" t="s">
        <v>275</v>
      </c>
    </row>
    <row r="480" spans="1:16">
      <c r="A480" s="1">
        <f>HYPERLINK("https://lsnyc.legalserver.org/matter/dynamic-profile/view/1846713","17-1846713")</f>
        <v>0</v>
      </c>
      <c r="B480" t="s">
        <v>16</v>
      </c>
      <c r="C480" t="s">
        <v>51</v>
      </c>
      <c r="D480" t="s">
        <v>52</v>
      </c>
      <c r="E480" t="s">
        <v>53</v>
      </c>
      <c r="F480" t="s">
        <v>53</v>
      </c>
      <c r="G480" t="s">
        <v>53</v>
      </c>
      <c r="H480" t="s">
        <v>53</v>
      </c>
      <c r="I480" t="s">
        <v>53</v>
      </c>
      <c r="J480" t="s">
        <v>232</v>
      </c>
      <c r="L480" t="s">
        <v>238</v>
      </c>
      <c r="M480" t="s">
        <v>273</v>
      </c>
      <c r="N480" t="s">
        <v>275</v>
      </c>
      <c r="O480" t="s">
        <v>283</v>
      </c>
    </row>
    <row r="481" spans="1:16">
      <c r="A481" s="1">
        <f>HYPERLINK("https://lsnyc.legalserver.org/matter/dynamic-profile/view/1871087","18-1871087")</f>
        <v>0</v>
      </c>
      <c r="B481" t="s">
        <v>16</v>
      </c>
      <c r="C481" t="s">
        <v>51</v>
      </c>
      <c r="D481" t="s">
        <v>52</v>
      </c>
      <c r="E481" t="s">
        <v>53</v>
      </c>
      <c r="F481" t="s">
        <v>53</v>
      </c>
      <c r="G481" t="s">
        <v>53</v>
      </c>
      <c r="H481" t="s">
        <v>53</v>
      </c>
      <c r="I481" t="s">
        <v>53</v>
      </c>
      <c r="J481" t="s">
        <v>113</v>
      </c>
      <c r="L481" t="s">
        <v>252</v>
      </c>
      <c r="M481" t="s">
        <v>260</v>
      </c>
      <c r="N481" t="s">
        <v>276</v>
      </c>
      <c r="O481" t="s">
        <v>277</v>
      </c>
      <c r="P481" t="s">
        <v>284</v>
      </c>
    </row>
    <row r="482" spans="1:16">
      <c r="A482" s="1">
        <f>HYPERLINK("https://lsnyc.legalserver.org/matter/dynamic-profile/view/1892834","19-1892834")</f>
        <v>0</v>
      </c>
      <c r="B482" t="s">
        <v>16</v>
      </c>
      <c r="C482" t="s">
        <v>51</v>
      </c>
      <c r="D482" t="s">
        <v>52</v>
      </c>
      <c r="E482" t="s">
        <v>53</v>
      </c>
      <c r="F482" t="s">
        <v>53</v>
      </c>
      <c r="G482" t="s">
        <v>53</v>
      </c>
      <c r="H482" t="s">
        <v>53</v>
      </c>
      <c r="I482" t="s">
        <v>53</v>
      </c>
      <c r="J482" t="s">
        <v>117</v>
      </c>
      <c r="N482" t="s">
        <v>275</v>
      </c>
    </row>
    <row r="483" spans="1:16">
      <c r="A483" s="1">
        <f>HYPERLINK("https://lsnyc.legalserver.org/matter/dynamic-profile/view/0818947","16-0818947")</f>
        <v>0</v>
      </c>
      <c r="B483" t="s">
        <v>16</v>
      </c>
      <c r="C483" t="s">
        <v>51</v>
      </c>
      <c r="D483" t="s">
        <v>52</v>
      </c>
      <c r="E483" t="s">
        <v>53</v>
      </c>
      <c r="F483" t="s">
        <v>53</v>
      </c>
      <c r="G483" t="s">
        <v>53</v>
      </c>
      <c r="H483" t="s">
        <v>53</v>
      </c>
      <c r="I483" t="s">
        <v>53</v>
      </c>
      <c r="J483" t="s">
        <v>233</v>
      </c>
      <c r="M483" t="s">
        <v>261</v>
      </c>
      <c r="N483" t="s">
        <v>275</v>
      </c>
      <c r="O483" t="s">
        <v>277</v>
      </c>
    </row>
    <row r="484" spans="1:16">
      <c r="A484" s="1">
        <f>HYPERLINK("https://lsnyc.legalserver.org/matter/dynamic-profile/view/1881377","18-1881377")</f>
        <v>0</v>
      </c>
      <c r="B484" t="s">
        <v>16</v>
      </c>
      <c r="C484" t="s">
        <v>51</v>
      </c>
      <c r="D484" t="s">
        <v>52</v>
      </c>
      <c r="E484" t="s">
        <v>53</v>
      </c>
      <c r="F484" t="s">
        <v>53</v>
      </c>
      <c r="G484" t="s">
        <v>53</v>
      </c>
      <c r="H484" t="s">
        <v>53</v>
      </c>
      <c r="I484" t="s">
        <v>53</v>
      </c>
      <c r="J484" t="s">
        <v>120</v>
      </c>
      <c r="L484" t="s">
        <v>72</v>
      </c>
      <c r="M484" t="s">
        <v>260</v>
      </c>
      <c r="N484" t="s">
        <v>274</v>
      </c>
      <c r="O484" t="s">
        <v>279</v>
      </c>
    </row>
    <row r="485" spans="1:16">
      <c r="A485" s="1">
        <f>HYPERLINK("https://lsnyc.legalserver.org/matter/dynamic-profile/view/1856668","18-1856668")</f>
        <v>0</v>
      </c>
      <c r="B485" t="s">
        <v>16</v>
      </c>
      <c r="C485" t="s">
        <v>51</v>
      </c>
      <c r="D485" t="s">
        <v>52</v>
      </c>
      <c r="E485" t="s">
        <v>53</v>
      </c>
      <c r="F485" t="s">
        <v>53</v>
      </c>
      <c r="G485" t="s">
        <v>53</v>
      </c>
      <c r="H485" t="s">
        <v>53</v>
      </c>
      <c r="I485" t="s">
        <v>53</v>
      </c>
      <c r="J485" t="s">
        <v>234</v>
      </c>
      <c r="L485" t="s">
        <v>167</v>
      </c>
      <c r="M485" t="s">
        <v>262</v>
      </c>
      <c r="N485" t="s">
        <v>274</v>
      </c>
      <c r="O485" t="s">
        <v>279</v>
      </c>
    </row>
    <row r="486" spans="1:16">
      <c r="A486" s="1">
        <f>HYPERLINK("https://lsnyc.legalserver.org/matter/dynamic-profile/view/1892107","19-1892107")</f>
        <v>0</v>
      </c>
      <c r="B486" t="s">
        <v>16</v>
      </c>
      <c r="C486" t="s">
        <v>51</v>
      </c>
      <c r="D486" t="s">
        <v>52</v>
      </c>
      <c r="E486" t="s">
        <v>53</v>
      </c>
      <c r="F486" t="s">
        <v>53</v>
      </c>
      <c r="G486" t="s">
        <v>53</v>
      </c>
      <c r="H486" t="s">
        <v>53</v>
      </c>
      <c r="I486" t="s">
        <v>53</v>
      </c>
      <c r="J486" t="s">
        <v>159</v>
      </c>
      <c r="M486" t="s">
        <v>260</v>
      </c>
      <c r="N486" t="s">
        <v>274</v>
      </c>
      <c r="O486" t="s">
        <v>277</v>
      </c>
    </row>
    <row r="487" spans="1:16">
      <c r="A487" s="1">
        <f>HYPERLINK("https://lsnyc.legalserver.org/matter/dynamic-profile/view/1872899","18-1872899")</f>
        <v>0</v>
      </c>
      <c r="B487" t="s">
        <v>16</v>
      </c>
      <c r="C487" t="s">
        <v>51</v>
      </c>
      <c r="D487" t="s">
        <v>52</v>
      </c>
      <c r="E487" t="s">
        <v>53</v>
      </c>
      <c r="F487" t="s">
        <v>53</v>
      </c>
      <c r="G487" t="s">
        <v>53</v>
      </c>
      <c r="H487" t="s">
        <v>53</v>
      </c>
      <c r="I487" t="s">
        <v>53</v>
      </c>
      <c r="J487" t="s">
        <v>144</v>
      </c>
      <c r="L487" t="s">
        <v>259</v>
      </c>
      <c r="M487" t="s">
        <v>261</v>
      </c>
      <c r="N487" t="s">
        <v>276</v>
      </c>
      <c r="O487" t="s">
        <v>279</v>
      </c>
    </row>
    <row r="488" spans="1:16">
      <c r="A488" s="1">
        <f>HYPERLINK("https://lsnyc.legalserver.org/matter/dynamic-profile/view/1892061","19-1892061")</f>
        <v>0</v>
      </c>
      <c r="B488" t="s">
        <v>16</v>
      </c>
      <c r="C488" t="s">
        <v>51</v>
      </c>
      <c r="D488" t="s">
        <v>52</v>
      </c>
      <c r="E488" t="s">
        <v>53</v>
      </c>
      <c r="F488" t="s">
        <v>53</v>
      </c>
      <c r="G488" t="s">
        <v>53</v>
      </c>
      <c r="H488" t="s">
        <v>53</v>
      </c>
      <c r="I488" t="s">
        <v>53</v>
      </c>
      <c r="J488" t="s">
        <v>159</v>
      </c>
      <c r="M488" t="s">
        <v>260</v>
      </c>
      <c r="N488" t="s">
        <v>274</v>
      </c>
      <c r="O488" t="s">
        <v>279</v>
      </c>
    </row>
    <row r="489" spans="1:16">
      <c r="A489" s="1">
        <f>HYPERLINK("https://lsnyc.legalserver.org/matter/dynamic-profile/view/1861950","18-1861950")</f>
        <v>0</v>
      </c>
      <c r="B489" t="s">
        <v>16</v>
      </c>
      <c r="C489" t="s">
        <v>51</v>
      </c>
      <c r="D489" t="s">
        <v>52</v>
      </c>
      <c r="E489" t="s">
        <v>53</v>
      </c>
      <c r="F489" t="s">
        <v>53</v>
      </c>
      <c r="G489" t="s">
        <v>53</v>
      </c>
      <c r="H489" t="s">
        <v>53</v>
      </c>
      <c r="I489" t="s">
        <v>53</v>
      </c>
      <c r="J489" t="s">
        <v>235</v>
      </c>
      <c r="L489" t="s">
        <v>167</v>
      </c>
      <c r="M489" t="s">
        <v>260</v>
      </c>
      <c r="N489" t="s">
        <v>274</v>
      </c>
      <c r="O489" t="s">
        <v>279</v>
      </c>
    </row>
    <row r="490" spans="1:16">
      <c r="A490" s="1">
        <f>HYPERLINK("https://lsnyc.legalserver.org/matter/dynamic-profile/view/1862414","18-1862414")</f>
        <v>0</v>
      </c>
      <c r="B490" t="s">
        <v>16</v>
      </c>
      <c r="C490" t="s">
        <v>51</v>
      </c>
      <c r="D490" t="s">
        <v>52</v>
      </c>
      <c r="E490" t="s">
        <v>53</v>
      </c>
      <c r="F490" t="s">
        <v>53</v>
      </c>
      <c r="G490" t="s">
        <v>53</v>
      </c>
      <c r="H490" t="s">
        <v>53</v>
      </c>
      <c r="I490" t="s">
        <v>53</v>
      </c>
      <c r="J490" t="s">
        <v>112</v>
      </c>
      <c r="L490" t="s">
        <v>167</v>
      </c>
      <c r="M490" t="s">
        <v>261</v>
      </c>
      <c r="N490" t="s">
        <v>274</v>
      </c>
      <c r="O490" t="s">
        <v>278</v>
      </c>
    </row>
    <row r="491" spans="1:16">
      <c r="A491" s="1">
        <f>HYPERLINK("https://lsnyc.legalserver.org/matter/dynamic-profile/view/1865131","18-1865131")</f>
        <v>0</v>
      </c>
      <c r="B491" t="s">
        <v>16</v>
      </c>
      <c r="C491" t="s">
        <v>51</v>
      </c>
      <c r="D491" t="s">
        <v>52</v>
      </c>
      <c r="E491" t="s">
        <v>53</v>
      </c>
      <c r="F491" t="s">
        <v>53</v>
      </c>
      <c r="G491" t="s">
        <v>53</v>
      </c>
      <c r="H491" t="s">
        <v>53</v>
      </c>
      <c r="I491" t="s">
        <v>53</v>
      </c>
      <c r="J491" t="s">
        <v>236</v>
      </c>
      <c r="L491" t="s">
        <v>167</v>
      </c>
      <c r="M491" t="s">
        <v>260</v>
      </c>
      <c r="N491" t="s">
        <v>274</v>
      </c>
      <c r="O491" t="s">
        <v>279</v>
      </c>
    </row>
    <row r="492" spans="1:16">
      <c r="A492" s="1">
        <f>HYPERLINK("https://lsnyc.legalserver.org/matter/dynamic-profile/view/1865843","18-1865843")</f>
        <v>0</v>
      </c>
      <c r="B492" t="s">
        <v>16</v>
      </c>
      <c r="C492" t="s">
        <v>51</v>
      </c>
      <c r="D492" t="s">
        <v>52</v>
      </c>
      <c r="E492" t="s">
        <v>53</v>
      </c>
      <c r="F492" t="s">
        <v>53</v>
      </c>
      <c r="G492" t="s">
        <v>53</v>
      </c>
      <c r="H492" t="s">
        <v>53</v>
      </c>
      <c r="I492" t="s">
        <v>53</v>
      </c>
      <c r="J492" t="s">
        <v>237</v>
      </c>
      <c r="L492" t="s">
        <v>252</v>
      </c>
      <c r="M492" t="s">
        <v>260</v>
      </c>
      <c r="N492" t="s">
        <v>275</v>
      </c>
    </row>
    <row r="493" spans="1:16">
      <c r="A493" s="1">
        <f>HYPERLINK("https://lsnyc.legalserver.org/matter/dynamic-profile/view/1896443","19-1896443")</f>
        <v>0</v>
      </c>
      <c r="B493" t="s">
        <v>16</v>
      </c>
      <c r="C493" t="s">
        <v>48</v>
      </c>
      <c r="D493" t="s">
        <v>52</v>
      </c>
      <c r="E493" t="s">
        <v>53</v>
      </c>
      <c r="F493" t="s">
        <v>53</v>
      </c>
      <c r="G493" t="s">
        <v>53</v>
      </c>
      <c r="H493" t="s">
        <v>53</v>
      </c>
      <c r="I493" t="s">
        <v>53</v>
      </c>
      <c r="J493" t="s">
        <v>70</v>
      </c>
      <c r="M493" t="s">
        <v>262</v>
      </c>
      <c r="N493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2019-09-20T18:34:28Z</dcterms:created>
  <dcterms:modified xsi:type="dcterms:W3CDTF">2019-09-20T18:34:28Z</dcterms:modified>
</cp:coreProperties>
</file>