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mpliance Data Cleanup Untimel" sheetId="1" r:id="rId1"/>
  </sheets>
  <calcPr calcId="124519" fullCalcOnLoad="1"/>
</workbook>
</file>

<file path=xl/sharedStrings.xml><?xml version="1.0" encoding="utf-8"?>
<sst xmlns="http://schemas.openxmlformats.org/spreadsheetml/2006/main" count="2830" uniqueCount="690">
  <si>
    <t>Hyperlinked Case #</t>
  </si>
  <si>
    <t>Assigned Branch/CC</t>
  </si>
  <si>
    <t>Closing staff</t>
  </si>
  <si>
    <t>Primary Advocate</t>
  </si>
  <si>
    <t>Client Name</t>
  </si>
  <si>
    <t>Legal Problem Code</t>
  </si>
  <si>
    <t>Close Reason</t>
  </si>
  <si>
    <t>PAI Case?</t>
  </si>
  <si>
    <t>Last Date of Service</t>
  </si>
  <si>
    <t>Number of Days Case Was Open</t>
  </si>
  <si>
    <t>CSR: Timely Closing?</t>
  </si>
  <si>
    <t>Was Timely Closed overridden?</t>
  </si>
  <si>
    <t>Timely Closed Override Reason</t>
  </si>
  <si>
    <t>Timely Closed Override (Notes)</t>
  </si>
  <si>
    <t>LSC Eligible?</t>
  </si>
  <si>
    <t>CSR Eligible</t>
  </si>
  <si>
    <t>Date Opened</t>
  </si>
  <si>
    <t>Date Closed</t>
  </si>
  <si>
    <t>BLS</t>
  </si>
  <si>
    <t>BxLS</t>
  </si>
  <si>
    <t>LSU</t>
  </si>
  <si>
    <t>MLS</t>
  </si>
  <si>
    <t>QLS</t>
  </si>
  <si>
    <t>SILS</t>
  </si>
  <si>
    <t>Bedard, Nancy</t>
  </si>
  <si>
    <t>Bowman, Cathy</t>
  </si>
  <si>
    <t>Marchena, Ivan</t>
  </si>
  <si>
    <t>Dagg, Christopher</t>
  </si>
  <si>
    <t>Gardner III, George</t>
  </si>
  <si>
    <t>Gennari, Regina</t>
  </si>
  <si>
    <t>Gonzalez, Gabriela</t>
  </si>
  <si>
    <t>Hecht-Felella, Laura</t>
  </si>
  <si>
    <t>Khan, Shafaq</t>
  </si>
  <si>
    <t>Nachman, Fraidy</t>
  </si>
  <si>
    <t>Nataneli, Rachel</t>
  </si>
  <si>
    <t>Stone, Gary</t>
  </si>
  <si>
    <t>Surette, Gibb</t>
  </si>
  <si>
    <t>Telson, Sarah</t>
  </si>
  <si>
    <t>Chew, Thomas</t>
  </si>
  <si>
    <t>Contreras, Gatsby</t>
  </si>
  <si>
    <t>Feliz, Oswald</t>
  </si>
  <si>
    <t>Arboleda, Paula</t>
  </si>
  <si>
    <t>Heilman, Claire</t>
  </si>
  <si>
    <t>Succop, Steven</t>
  </si>
  <si>
    <t>Johnston, Emily</t>
  </si>
  <si>
    <t>Khan, Sofia</t>
  </si>
  <si>
    <t>Lambert, Tara</t>
  </si>
  <si>
    <t>Newton, Jack</t>
  </si>
  <si>
    <t>Purcell, Emily</t>
  </si>
  <si>
    <t>Sanchez, Richard</t>
  </si>
  <si>
    <t>Sanchez, Sandra</t>
  </si>
  <si>
    <t>Sanders, Melanie</t>
  </si>
  <si>
    <t>Schryver, Erik</t>
  </si>
  <si>
    <t>Smith, Rebecca</t>
  </si>
  <si>
    <t>Stadler, Danielle</t>
  </si>
  <si>
    <t>Freeman, Daniel</t>
  </si>
  <si>
    <t>Martinez-Gunter, Maribel</t>
  </si>
  <si>
    <t>Guerra, Yolanda</t>
  </si>
  <si>
    <t>James, Lelia</t>
  </si>
  <si>
    <t>Isaacs, Nicole</t>
  </si>
  <si>
    <t>McDonald, Susan</t>
  </si>
  <si>
    <t>Singh, Ermela</t>
  </si>
  <si>
    <t>Vega, Rita</t>
  </si>
  <si>
    <t>Vogltanz, Amy</t>
  </si>
  <si>
    <t>Ventura, Lynn</t>
  </si>
  <si>
    <t>Morace, Jana</t>
  </si>
  <si>
    <t>Camargo, Tatiana</t>
  </si>
  <si>
    <t>Velez, Cristina</t>
  </si>
  <si>
    <t>Dworkin, Brian</t>
  </si>
  <si>
    <t>Vitale, Soo Kyung</t>
  </si>
  <si>
    <t>Woods, Nicole</t>
  </si>
  <si>
    <t>Woods, Stacey</t>
  </si>
  <si>
    <t>Torres, Elizabeth</t>
  </si>
  <si>
    <t>Manaugh, Sara</t>
  </si>
  <si>
    <t>Savinon, Clara</t>
  </si>
  <si>
    <t>Costa, Stephanie</t>
  </si>
  <si>
    <t>Farrell, Emily</t>
  </si>
  <si>
    <t>Henriquez, Luis</t>
  </si>
  <si>
    <t>Hernandez, Marisol</t>
  </si>
  <si>
    <t>Guzman, Michael</t>
  </si>
  <si>
    <t>Hernandez, Karen</t>
  </si>
  <si>
    <t>Laureano, Luz</t>
  </si>
  <si>
    <t>Braudy, Erica</t>
  </si>
  <si>
    <t>Caban-Gandhi, Celina</t>
  </si>
  <si>
    <t>Delgadillo, Omar</t>
  </si>
  <si>
    <t>Kaplan, William</t>
  </si>
  <si>
    <t>Novasky, Aisha</t>
  </si>
  <si>
    <t>Alvarado, Zuly</t>
  </si>
  <si>
    <t>Chalas, Mayra</t>
  </si>
  <si>
    <t>Espinal, Wendy</t>
  </si>
  <si>
    <t>Madrid, Andrea</t>
  </si>
  <si>
    <t>Martinez, Ana</t>
  </si>
  <si>
    <t>Barney, Darryl</t>
  </si>
  <si>
    <t>Craycroft, Andrew</t>
  </si>
  <si>
    <t>Hernandez, Nadia</t>
  </si>
  <si>
    <t>Hong, Connie</t>
  </si>
  <si>
    <t>Kenick, William</t>
  </si>
  <si>
    <t>Marder, Samantha</t>
  </si>
  <si>
    <t>Teitelbaum, Genna</t>
  </si>
  <si>
    <t>Williams, Lorilei</t>
  </si>
  <si>
    <t>Fagan, Devin</t>
  </si>
  <si>
    <t>Drakes, Aaron</t>
  </si>
  <si>
    <t>Davison, Lemuel Javian</t>
  </si>
  <si>
    <t>Camara, Dawn</t>
  </si>
  <si>
    <t>Scarlett, Kevin</t>
  </si>
  <si>
    <t>Luzon, Angela</t>
  </si>
  <si>
    <t>Vitale, Shelley</t>
  </si>
  <si>
    <t>LoPiccolo, Maria Rosa</t>
  </si>
  <si>
    <t>Allen, Roberta</t>
  </si>
  <si>
    <t>Ferrara, Paul</t>
  </si>
  <si>
    <t>Horocki, Zbigniew</t>
  </si>
  <si>
    <t>Griffin, Alphonso</t>
  </si>
  <si>
    <t>Selby, Joshua</t>
  </si>
  <si>
    <t>Zito, William</t>
  </si>
  <si>
    <t>Miley, Jeanette</t>
  </si>
  <si>
    <t>Turner, Donald</t>
  </si>
  <si>
    <t>Mohammad, Mulachi</t>
  </si>
  <si>
    <t>French, Leslie C.</t>
  </si>
  <si>
    <t>Nieves, Sarah D</t>
  </si>
  <si>
    <t>Konikov, Linda</t>
  </si>
  <si>
    <t>Gomez, Jesus</t>
  </si>
  <si>
    <t>Collet, Janet</t>
  </si>
  <si>
    <t>Castillo, Myra</t>
  </si>
  <si>
    <t>James, Christopher</t>
  </si>
  <si>
    <t>Taylor, Melissa</t>
  </si>
  <si>
    <t>Harris, Roslyn</t>
  </si>
  <si>
    <t>Crisantos, Cresenciano</t>
  </si>
  <si>
    <t>Glenn (HP), Kevin</t>
  </si>
  <si>
    <t>Daux, Xinques</t>
  </si>
  <si>
    <t>Dixon, Camile</t>
  </si>
  <si>
    <t>Milian, Jennifer</t>
  </si>
  <si>
    <t>Salazar, Rafael</t>
  </si>
  <si>
    <t>Leyva, Gloria</t>
  </si>
  <si>
    <t>White, Nancy</t>
  </si>
  <si>
    <t>Morman, Terry</t>
  </si>
  <si>
    <t>Rivera, Reyna</t>
  </si>
  <si>
    <t>Castillo, Ruth</t>
  </si>
  <si>
    <t>Gordon, Michael</t>
  </si>
  <si>
    <t>Santamaria, Yessica</t>
  </si>
  <si>
    <t>Casaigne, Nacresia</t>
  </si>
  <si>
    <t>Spann, Pamela</t>
  </si>
  <si>
    <t>Lewter, Rhonda</t>
  </si>
  <si>
    <t>Smith, Samantha</t>
  </si>
  <si>
    <t>Conwell, Djava</t>
  </si>
  <si>
    <t>Rodriguez, Rosalee</t>
  </si>
  <si>
    <t>Cruz Aponte, Gina</t>
  </si>
  <si>
    <t>Cooper, Charles A</t>
  </si>
  <si>
    <t>Tomlinson, Consuelo E</t>
  </si>
  <si>
    <t>Barreto, Grace</t>
  </si>
  <si>
    <t>Cordova, Cecilia</t>
  </si>
  <si>
    <t>Clarke, Ohan</t>
  </si>
  <si>
    <t>Richardson, Halana</t>
  </si>
  <si>
    <t>Johnson, Hank</t>
  </si>
  <si>
    <t>Martinez, Juan Manuel</t>
  </si>
  <si>
    <t>Dillard, Alveria</t>
  </si>
  <si>
    <t>Jones, Dorothy J</t>
  </si>
  <si>
    <t>Suddin, Fatima</t>
  </si>
  <si>
    <t>Przyziaznuik, Eugene</t>
  </si>
  <si>
    <t>Bailey, Janet</t>
  </si>
  <si>
    <t>Diego, Violet</t>
  </si>
  <si>
    <t>Castro, Luis</t>
  </si>
  <si>
    <t>Gutierrez, Arelis</t>
  </si>
  <si>
    <t>Ruiz, Jeanette</t>
  </si>
  <si>
    <t>Gomez, Rafaelina</t>
  </si>
  <si>
    <t>Otero, Carmen</t>
  </si>
  <si>
    <t>Humbert, Atosha</t>
  </si>
  <si>
    <t>Reyes, Yesica</t>
  </si>
  <si>
    <t>de la Cruz, Lydia</t>
  </si>
  <si>
    <t>Robinson, Robert L</t>
  </si>
  <si>
    <t>Nichols, Natasha</t>
  </si>
  <si>
    <t>Harris-Ramos, Josiah King</t>
  </si>
  <si>
    <t>Diaz Quiles, Joel</t>
  </si>
  <si>
    <t>Hussain, Nazma</t>
  </si>
  <si>
    <t>Corona, Armando</t>
  </si>
  <si>
    <t>Cordova Bernardez, Mercy</t>
  </si>
  <si>
    <t>Pogbene, Alidou</t>
  </si>
  <si>
    <t>Palazzo, Anthony</t>
  </si>
  <si>
    <t>Al Rahaimi, Ali M.</t>
  </si>
  <si>
    <t>Ortiz, Matilde</t>
  </si>
  <si>
    <t>Gaines, Tyree</t>
  </si>
  <si>
    <t>Martinez, Walderman</t>
  </si>
  <si>
    <t>Wilkie, Latasha</t>
  </si>
  <si>
    <t>Garabito, Abraham</t>
  </si>
  <si>
    <t>Perez, Ivette</t>
  </si>
  <si>
    <t>Sanchez, Desiree</t>
  </si>
  <si>
    <t>Sanabria, Edwin</t>
  </si>
  <si>
    <t>Khalifah, Sabur</t>
  </si>
  <si>
    <t>Harden, Joann</t>
  </si>
  <si>
    <t>Espinal, Jose</t>
  </si>
  <si>
    <t>Martinez, Jose</t>
  </si>
  <si>
    <t>Almonte Rodriguez, Javier Isaias</t>
  </si>
  <si>
    <t>Cooper, Monica</t>
  </si>
  <si>
    <t>Rios, Liza</t>
  </si>
  <si>
    <t>Mendoza, Zenaida</t>
  </si>
  <si>
    <t>Agosto, Angel</t>
  </si>
  <si>
    <t>Pierre Louis, Cindy</t>
  </si>
  <si>
    <t>Rivera, Raul</t>
  </si>
  <si>
    <t>Boyd, Nygeer K</t>
  </si>
  <si>
    <t>Peralta, Ana</t>
  </si>
  <si>
    <t>Vargas, Lizzette</t>
  </si>
  <si>
    <t>Bonilla, Alexis</t>
  </si>
  <si>
    <t>Ba, Abou</t>
  </si>
  <si>
    <t>Chmielewski, Danuta</t>
  </si>
  <si>
    <t>Ferguson, Cecil D</t>
  </si>
  <si>
    <t>Parungo, Angelbert</t>
  </si>
  <si>
    <t>Diaz de Almonte, Samaria A.</t>
  </si>
  <si>
    <t>Tercero, Balto</t>
  </si>
  <si>
    <t>Ross, Elizabeth</t>
  </si>
  <si>
    <t>Ryan, Maudlyn V</t>
  </si>
  <si>
    <t>Ugorji, Christian C</t>
  </si>
  <si>
    <t>Taublib, Sergio</t>
  </si>
  <si>
    <t>Mendoza, Anetty</t>
  </si>
  <si>
    <t>Polanco, Josefina</t>
  </si>
  <si>
    <t>Calderon, Hector</t>
  </si>
  <si>
    <t>Rodriguez, Ramon Antonio</t>
  </si>
  <si>
    <t>Zipkin, Danielle</t>
  </si>
  <si>
    <t>Melendez, Lena</t>
  </si>
  <si>
    <t>Alpern Kol, Yamit</t>
  </si>
  <si>
    <t>Beato, Amarilis</t>
  </si>
  <si>
    <t>Berger, Gabrielle</t>
  </si>
  <si>
    <t>Brudnoy, Lev</t>
  </si>
  <si>
    <t>Albino, Teofila</t>
  </si>
  <si>
    <t>Brito, Henry</t>
  </si>
  <si>
    <t>Grant, Monica</t>
  </si>
  <si>
    <t>Braxton, Derrick</t>
  </si>
  <si>
    <t>Pease, Callan</t>
  </si>
  <si>
    <t>Berder, LLoyd-Djin</t>
  </si>
  <si>
    <t>Gonzalez Claros, Selena</t>
  </si>
  <si>
    <t>Tenelema, Aida</t>
  </si>
  <si>
    <t>Espinosa, Enrique</t>
  </si>
  <si>
    <t>Vargas, Ramona</t>
  </si>
  <si>
    <t>Richards, Neikea</t>
  </si>
  <si>
    <t>Saldaña, Diana</t>
  </si>
  <si>
    <t>Wong, Suet Wong</t>
  </si>
  <si>
    <t>Hamilton, Clinton S</t>
  </si>
  <si>
    <t>Registe, Marie Erilia</t>
  </si>
  <si>
    <t>Bissoonchand, Cynthia</t>
  </si>
  <si>
    <t>Safdar, Eileen D</t>
  </si>
  <si>
    <t>Bowrey, Bertrand O</t>
  </si>
  <si>
    <t>Cuadros, Martha Patricia</t>
  </si>
  <si>
    <t>Read, Robert James</t>
  </si>
  <si>
    <t>Vanegas, Marcela</t>
  </si>
  <si>
    <t>Romero, Lila</t>
  </si>
  <si>
    <t>Zhunio, Luz Maria</t>
  </si>
  <si>
    <t>Briceno, Luz</t>
  </si>
  <si>
    <t>Aguero, Ruth</t>
  </si>
  <si>
    <t>Jacqueline, Bailey</t>
  </si>
  <si>
    <t>Vasquez, Estefani</t>
  </si>
  <si>
    <t>Tao, Xue</t>
  </si>
  <si>
    <t>Ji, Yanhong</t>
  </si>
  <si>
    <t>Taylor, Melanie</t>
  </si>
  <si>
    <t>Crotty, Thomas J</t>
  </si>
  <si>
    <t>Cajamarca, Veronica</t>
  </si>
  <si>
    <t>Robles, Nancy</t>
  </si>
  <si>
    <t>Williams, Louisa</t>
  </si>
  <si>
    <t>Freckleton, Odette</t>
  </si>
  <si>
    <t>Gary, Desiree</t>
  </si>
  <si>
    <t>Ogbourne, Norma</t>
  </si>
  <si>
    <t>Reece, Clorine</t>
  </si>
  <si>
    <t>Simpson, Gregory</t>
  </si>
  <si>
    <t>Matishek, David</t>
  </si>
  <si>
    <t>Wolven, Donna</t>
  </si>
  <si>
    <t>Velazquez, Xavier</t>
  </si>
  <si>
    <t>Swartz, Marion</t>
  </si>
  <si>
    <t>Estrada, Ruth</t>
  </si>
  <si>
    <t>Cardenas, Candida</t>
  </si>
  <si>
    <t>Clements- Varra, Sawneerae</t>
  </si>
  <si>
    <t>Bradley, William</t>
  </si>
  <si>
    <t>Zucker, Stephanie</t>
  </si>
  <si>
    <t>Boone, Deborah</t>
  </si>
  <si>
    <t>Gil, Josefina</t>
  </si>
  <si>
    <t>Gordon, Zina</t>
  </si>
  <si>
    <t>Herft, Ryan</t>
  </si>
  <si>
    <t>Cortez Romo, Joaquin</t>
  </si>
  <si>
    <t>13 Special Education/Learning Disabilities</t>
  </si>
  <si>
    <t>69 Other Housing</t>
  </si>
  <si>
    <t>74 SSDI</t>
  </si>
  <si>
    <t>63 Private Landlord/Tenant</t>
  </si>
  <si>
    <t>29 Other Employment</t>
  </si>
  <si>
    <t>75 SSI</t>
  </si>
  <si>
    <t>96 Advanced Directives/Powers of Attorney</t>
  </si>
  <si>
    <t>61 Federally Subsidized Housing</t>
  </si>
  <si>
    <t>95 Wills and Estates</t>
  </si>
  <si>
    <t>37 Domestic Abuse</t>
  </si>
  <si>
    <t>21 Employment Discrimination</t>
  </si>
  <si>
    <t>81 Immigration/Naturalization</t>
  </si>
  <si>
    <t>71 TANF</t>
  </si>
  <si>
    <t>52 Medicare</t>
  </si>
  <si>
    <t>73 Food Stamps</t>
  </si>
  <si>
    <t>39 Other Family</t>
  </si>
  <si>
    <t>32 Divorce/Sep./Annul.</t>
  </si>
  <si>
    <t>89 Other Individual Rights</t>
  </si>
  <si>
    <t>34 Name Change</t>
  </si>
  <si>
    <t>38 Support</t>
  </si>
  <si>
    <t>24 Taxes (Not EITC)</t>
  </si>
  <si>
    <t>79 Other Income Maintenence</t>
  </si>
  <si>
    <t>51 Medicaid</t>
  </si>
  <si>
    <t>78 State and Local Income Maintenance</t>
  </si>
  <si>
    <t>67 Mortgage Foreclosures (Not Predatory Lending/Practices)</t>
  </si>
  <si>
    <t>68 Mortgage Predatory Lending/Practices</t>
  </si>
  <si>
    <t>31 Custody/Visitation</t>
  </si>
  <si>
    <t>A - Counsel and Advice</t>
  </si>
  <si>
    <t>B - Limited Action (Brief Service)</t>
  </si>
  <si>
    <t>G - Negotiated Settlement with Litigation</t>
  </si>
  <si>
    <t>L - Extensive Service (not resulting in Settlement of Court or Administrative Action)</t>
  </si>
  <si>
    <t>ZZ - Administrative Closing</t>
  </si>
  <si>
    <t>H - Administrative Agency Decision</t>
  </si>
  <si>
    <t xml:space="preserve"> </t>
  </si>
  <si>
    <t>No</t>
  </si>
  <si>
    <t>04/12/2019</t>
  </si>
  <si>
    <t>06/14/2019</t>
  </si>
  <si>
    <t>05/09/2018</t>
  </si>
  <si>
    <t>01/09/2019</t>
  </si>
  <si>
    <t>10/22/2018</t>
  </si>
  <si>
    <t>07/01/2019</t>
  </si>
  <si>
    <t>02/05/2019</t>
  </si>
  <si>
    <t>02/14/2019</t>
  </si>
  <si>
    <t>01/31/2019</t>
  </si>
  <si>
    <t>01/17/2019</t>
  </si>
  <si>
    <t>02/26/2019</t>
  </si>
  <si>
    <t>01/29/2019</t>
  </si>
  <si>
    <t>05/16/2019</t>
  </si>
  <si>
    <t>01/11/2019</t>
  </si>
  <si>
    <t>06/13/2019</t>
  </si>
  <si>
    <t>01/02/2019</t>
  </si>
  <si>
    <t>11/14/2018</t>
  </si>
  <si>
    <t>05/30/2019</t>
  </si>
  <si>
    <t>11/21/2018</t>
  </si>
  <si>
    <t>04/08/2019</t>
  </si>
  <si>
    <t>03/15/2019</t>
  </si>
  <si>
    <t>05/15/2019</t>
  </si>
  <si>
    <t>03/05/2019</t>
  </si>
  <si>
    <t>02/13/2019</t>
  </si>
  <si>
    <t>03/27/2019</t>
  </si>
  <si>
    <t>09/17/2018</t>
  </si>
  <si>
    <t>01/04/2019</t>
  </si>
  <si>
    <t>12/04/2018</t>
  </si>
  <si>
    <t>05/31/2019</t>
  </si>
  <si>
    <t>01/14/2019</t>
  </si>
  <si>
    <t>02/07/2019</t>
  </si>
  <si>
    <t>06/05/2017</t>
  </si>
  <si>
    <t>05/28/2019</t>
  </si>
  <si>
    <t>08/23/2018</t>
  </si>
  <si>
    <t>04/20/2019</t>
  </si>
  <si>
    <t>02/21/2019</t>
  </si>
  <si>
    <t>04/25/2019</t>
  </si>
  <si>
    <t>04/24/2019</t>
  </si>
  <si>
    <t>07/09/2019</t>
  </si>
  <si>
    <t>04/16/2019</t>
  </si>
  <si>
    <t>11/27/2018</t>
  </si>
  <si>
    <t>04/27/2017</t>
  </si>
  <si>
    <t>01/10/2019</t>
  </si>
  <si>
    <t>01/23/2019</t>
  </si>
  <si>
    <t>06/24/2019</t>
  </si>
  <si>
    <t>01/07/2019</t>
  </si>
  <si>
    <t>05/08/2019</t>
  </si>
  <si>
    <t>03/21/2019</t>
  </si>
  <si>
    <t>05/01/2019</t>
  </si>
  <si>
    <t>11/29/2018</t>
  </si>
  <si>
    <t>06/04/2019</t>
  </si>
  <si>
    <t>06/06/2019</t>
  </si>
  <si>
    <t>06/17/2019</t>
  </si>
  <si>
    <t>06/07/2019</t>
  </si>
  <si>
    <t>06/27/2019</t>
  </si>
  <si>
    <t>05/17/2019</t>
  </si>
  <si>
    <t>04/15/2019</t>
  </si>
  <si>
    <t>04/11/2019</t>
  </si>
  <si>
    <t>02/27/2019</t>
  </si>
  <si>
    <t>02/01/2019</t>
  </si>
  <si>
    <t>06/28/2019</t>
  </si>
  <si>
    <t>06/21/2019</t>
  </si>
  <si>
    <t>04/03/2019</t>
  </si>
  <si>
    <t>08/17/2018</t>
  </si>
  <si>
    <t>06/06/2018</t>
  </si>
  <si>
    <t>10/25/2018</t>
  </si>
  <si>
    <t>01/18/2019</t>
  </si>
  <si>
    <t>03/02/2019</t>
  </si>
  <si>
    <t>03/29/2019</t>
  </si>
  <si>
    <t>03/06/2019</t>
  </si>
  <si>
    <t>04/22/2019</t>
  </si>
  <si>
    <t>05/13/2019</t>
  </si>
  <si>
    <t>11/21/2017</t>
  </si>
  <si>
    <t>01/15/2019</t>
  </si>
  <si>
    <t>10/29/2018</t>
  </si>
  <si>
    <t>03/14/2019</t>
  </si>
  <si>
    <t>05/02/2017</t>
  </si>
  <si>
    <t>06/19/2017</t>
  </si>
  <si>
    <t>08/14/2018</t>
  </si>
  <si>
    <t>11/26/2018</t>
  </si>
  <si>
    <t>05/23/2019</t>
  </si>
  <si>
    <t>02/08/2019</t>
  </si>
  <si>
    <t>05/09/2019</t>
  </si>
  <si>
    <t>03/13/2019</t>
  </si>
  <si>
    <t>11/17/2017</t>
  </si>
  <si>
    <t>01/26/2018</t>
  </si>
  <si>
    <t>12/21/2015</t>
  </si>
  <si>
    <t>10/03/2017</t>
  </si>
  <si>
    <t>04/24/2018</t>
  </si>
  <si>
    <t>12/21/2017</t>
  </si>
  <si>
    <t>01/31/2018</t>
  </si>
  <si>
    <t>07/02/2018</t>
  </si>
  <si>
    <t>05/07/2018</t>
  </si>
  <si>
    <t>01/03/2019</t>
  </si>
  <si>
    <t>12/05/2018</t>
  </si>
  <si>
    <t>04/13/2018</t>
  </si>
  <si>
    <t>05/04/2018</t>
  </si>
  <si>
    <t>04/04/2017</t>
  </si>
  <si>
    <t>08/29/2018</t>
  </si>
  <si>
    <t>05/10/2019</t>
  </si>
  <si>
    <t>01/24/2018</t>
  </si>
  <si>
    <t>04/09/2018</t>
  </si>
  <si>
    <t>05/24/2018</t>
  </si>
  <si>
    <t>06/25/2019</t>
  </si>
  <si>
    <t>07/12/2018</t>
  </si>
  <si>
    <t>10/10/2018</t>
  </si>
  <si>
    <t>04/30/2019</t>
  </si>
  <si>
    <t>05/23/2018</t>
  </si>
  <si>
    <t>05/07/2019</t>
  </si>
  <si>
    <t>Yes</t>
  </si>
  <si>
    <t>Use only for override of untimely closing determination (notes must reflect basis for override)</t>
  </si>
  <si>
    <t>Parent just provided IEP and IH with questions and concerns that I provided advice for.</t>
  </si>
  <si>
    <t>I usually try to close cases at end of school year as parent may need assistance all school year.</t>
  </si>
  <si>
    <t>I try to keep cases open all school year to assist as issues may come up.</t>
  </si>
  <si>
    <t>This file was supposed to be closed back in May 4, 2018.  I uploaded the retainer on that day, but I forgot to close the file.  The file has been filed in the drawer as closed.  Cathy realized today that it wasn't closed.  I closed the file today in Legal Server and eshare with a closing date of 1/9/19.  The reason for closing the file on that date is because it would have changed the closing data information for Ryan White for 2018.</t>
  </si>
  <si>
    <t>No idea why this is showing as untilmely closed. It was just opened in 9/2018 and I talked with the client two days ago and learned he didn't want to pursue case, so it's properly closed in 2019.</t>
  </si>
  <si>
    <t>We are conducting a new Intake w/Ms. Luzon re: non-payment court papers and will be dealing with the rent history issues in this forum.</t>
  </si>
  <si>
    <t>not sure why program says it's untimely - I've obtained documents, communicated with client, and closed case soon after she confirmed there's  no divorce or legal separation</t>
  </si>
  <si>
    <t>kept case open b/c client said she'd call me but never did</t>
  </si>
  <si>
    <t>I was waiting for responses to inquiries I made.</t>
  </si>
  <si>
    <t>I tried to contact him to follow up earlier this month and am closing the case b/c he didn't reply.  I don't know why this is being marked as untimely...</t>
  </si>
  <si>
    <t>it is unclear why this was marked as  untimely closed</t>
  </si>
  <si>
    <t>I'm closing this only after giving him time to respond to my last request asking him to provide me with info.  why this is untimely I don't know</t>
  </si>
  <si>
    <t>for many of my clients, I keep a case open a couple weeks because the clients might call me with additional questions</t>
  </si>
  <si>
    <t>client's issue resolved only now.  not sure why it's determined to be untimely</t>
  </si>
  <si>
    <t>Check case notes</t>
  </si>
  <si>
    <t>closed by 2018 deadline</t>
  </si>
  <si>
    <t>case closed by 2018 deadline</t>
  </si>
  <si>
    <t>Prior atty needed time to review hundreds of pages of documentation then lost contact w client</t>
  </si>
  <si>
    <t>awaiting contact from client</t>
  </si>
  <si>
    <t>was waiting for appeal notice</t>
  </si>
  <si>
    <t>I had the case transferred to me in December 2018. He came in that same week to do the POA.</t>
  </si>
  <si>
    <t>gave her time to come in with a case.</t>
  </si>
  <si>
    <t>Was holding case open to see if tenants would respond w/additional questions or want to file HP. No such response and so closing case file.</t>
  </si>
  <si>
    <t>Moved out on 4/1</t>
  </si>
  <si>
    <t>Just filed stipulation of discontinuance</t>
  </si>
  <si>
    <t>Finalized that will not be proceeding w/an affirmative case. Make the Road will be taking over any affirmative litigation desired by tenants</t>
  </si>
  <si>
    <t>Case was just resolved.</t>
  </si>
  <si>
    <t>Case timely closed - waited for appeal clock to run b/c OPA had indicated was going to appeal decision dismissing the case</t>
  </si>
  <si>
    <t>Case timely closed b/c client had a probationary stipulation the ended in Dec 2018 and then a $0 balance wasn't achieved until Feb 2019</t>
  </si>
  <si>
    <t>Case resolved January 2019</t>
  </si>
  <si>
    <t>Case resolved in Dec 2018 - was waiting for Spanish translation of closing letter</t>
  </si>
  <si>
    <t>Case resolved Dec 2018</t>
  </si>
  <si>
    <t>Case just settled 3/26/19 and Jane to file stipulation w/court</t>
  </si>
  <si>
    <t>Using this duplicate case opening to close for DRIE assistance services rendered to client in 2018.</t>
  </si>
  <si>
    <t>waited for forms</t>
  </si>
  <si>
    <t>waiting for client to respond</t>
  </si>
  <si>
    <t>timely closed</t>
  </si>
  <si>
    <t>Group HP has recently ended / client and partner ended up moving out to another residence.</t>
  </si>
  <si>
    <t>Email recently sent to HPD requesting a comprehensive case.</t>
  </si>
  <si>
    <t>Case was left open on LS on accident. This was a Group HP Action case that we resolved over a year ago and closed appropriately for the clients.</t>
  </si>
  <si>
    <t>case was reopened and service provided in a timely manner since that time</t>
  </si>
  <si>
    <t>Intake indicated that she would follow up.</t>
  </si>
  <si>
    <t>Kept open to permit further effort to contact client.</t>
  </si>
  <si>
    <t>Had kept case opened to give her or her nice time to call me back.</t>
  </si>
  <si>
    <t>Case kept open in case she needed further assistance; client had been unreachable.</t>
  </si>
  <si>
    <t>Case kept open because of repeated efforts to reach client.</t>
  </si>
  <si>
    <t>Case had ben kept open to see if client wanted further assistance or followed through with advice.</t>
  </si>
  <si>
    <t>Case had been kept open to provide time to make appropriate referral; unable myself to represent her in class action per LSC regulations.</t>
  </si>
  <si>
    <t>Case had been kept open to permit client to call to follow up with request for possible referral.</t>
  </si>
  <si>
    <t>Case had been kept open to allow computer search (expanded bank) to be made to see what happened to company/pension.</t>
  </si>
  <si>
    <t>Case had been kept open in case he wanted to consult me while  pursuing administrative appeal pro se.</t>
  </si>
  <si>
    <t>Case had been kept open because client had not been responsive to calls.  File kept open to give her time tor respond.</t>
  </si>
  <si>
    <t>Monitoring to see whether client would get back after being referred to union and having union file grievance.  She never did</t>
  </si>
  <si>
    <t>Timely</t>
  </si>
  <si>
    <t>Law Office Failure</t>
  </si>
  <si>
    <t>71 file to 63 client received services in 2019</t>
  </si>
  <si>
    <t>Housing case related to this 71 file was not concluded until 2/2019. This advice and counsel case should be considered timely closed since it relies on outcome of the 63 file for closing, 18-1873025. 
Date Posted	Subject	Created By	Note Type	Updated	Emailed	Actions
Page: 1 2 Next »
02/05/2019	Closing Note	Sarah Faliks	Case Notes	N/A	No	Edit
▼
Extended service case
x	Citizenship attestation or verification of immigration status
x	Completed and signed retainer
x	Time entered in Legal Server
NA	Judgment/warrant vacated
x	Closing letter or memo
Where applicable:
x	All escrow/DSS checks disbursed and closed out 
x	Repairs completed
NA	DHCR history reviewed
Closing case as all money was paid and discoed on Jan. 14, 2019; no one shot deal here; assisted client with pulling funds from her retirement to cover the arrears. Client not eligible for rental subsidy or PA at this time.</t>
  </si>
  <si>
    <t>Case prolonged due to repeated lack of check receipt by LL.</t>
  </si>
  <si>
    <t>Kept case open through client's vacatur of her apartment to advise her on her options for her LINC public assistance subsidy when moving into a new apartment, as well as any future receipt of SSI which she says was recently approved along with a large retroactive award.</t>
  </si>
  <si>
    <t>waiting for confirmation of QMB active</t>
  </si>
  <si>
    <t>Waiting for client to comply or respond.</t>
  </si>
  <si>
    <t>Had to re-submit application three times, extensive waiting times for application processing.</t>
  </si>
  <si>
    <t>Assisted on this case until withdrawing FH on 1/29/2019</t>
  </si>
  <si>
    <t>Client was being assessed for representation; after she was given a/c client failed to appear at several appointments and did not follow up to begin divorce action; case was kept open based on client's continued request for assistance</t>
  </si>
  <si>
    <t>Case was held open pending further contact with client and possible need for assistance</t>
  </si>
  <si>
    <t>Case held open awaiting further assistance need from cl</t>
  </si>
  <si>
    <t>Case held open awaiting further assistance need by client</t>
  </si>
  <si>
    <t>See LS case 18-1872349. Had to obtain RA first before client was able to access SNAP benefits. the RA took some time.</t>
  </si>
  <si>
    <t>Housing case is still ongoing, case was held open in case any OSD or benefits work was required.  Client decided to pay the arrears himself.</t>
  </si>
  <si>
    <t>...</t>
  </si>
  <si>
    <t>We contacted client in January 2019 to reschedule c's appointment with our name change clinic and provided c with further information at that time. C has not contacted us again to reschedule name change so am closing.</t>
  </si>
  <si>
    <t>client did not show for numerous appointments including most recent military mondays appt. I was not advocate of record before, but it appears case was kept open in order to give client a chance to meet</t>
  </si>
  <si>
    <t>This case is a sister file to housing case 18-1876916.  The 71 file was opened to provide benefits advocacy with the housing subsidy LINC. Initial steps were taken to investigate the case and determine the amounts of payments owed. This case was held open until the housing decision was issued. The housing decision would determine if the client was responsible for having these payments reissued or not. The decision was just received and judge found that LL was responsible for updating address to receive the subsidy. As such, our initial work reflects brief services but could not be closed sooner due to housing court case decision was received.</t>
  </si>
  <si>
    <t>we were waiting for courts decision to dismiss or fine for landlord in order to get arrears,  case was dismissed.</t>
  </si>
  <si>
    <t>the hold over was that landlord was claiming client owed rent although the case is based on CRD non payment,  once trail started and landlord attorney acknowledged that rent was being time twice per month by PA, (trail started last week of April).</t>
  </si>
  <si>
    <t>case was left opened for so long to see if our office could successful get client the arrears or a rental supplement to keep his apartment.</t>
  </si>
  <si>
    <t>case was keep open as client faced possible eviction and might have need a one shot deal from PA. as client was able to pay arrears over time they was no need to keep file open.</t>
  </si>
  <si>
    <t>This applicant had to wait for a Wills appointment with Carter Ledyard due to the high demand of appointments she was seen in Feb 2019</t>
  </si>
  <si>
    <t>this case was timely closed as client's hearing was 1/24 but we did not receive updated records in time. Also client's case did not have merit</t>
  </si>
  <si>
    <t>have not heard from client after sending contact me or close in two weeks ago. case needs to be closed.</t>
  </si>
  <si>
    <t>held to 2019 in case followup needed (see notes)</t>
  </si>
  <si>
    <t>file retained to 2019 in case of needed followup / full rep (see notes in LS)</t>
  </si>
  <si>
    <t>file held to 2019 for possible followup/ full rep</t>
  </si>
  <si>
    <t>Case was held open to hear from client regarding additional social work assistance and needs.</t>
  </si>
  <si>
    <t>Client was in nursing home during the case. Awaited outcome of client's health, which did not improve, and so although we were unable to process the RAU to keep client in his home, I did provide legal advice to his GAL Betty Ware-Hayes. Client was evicted from his apartment on 4/29, client is going to spend the rest of his life in nursing home.</t>
  </si>
  <si>
    <t>Per Chelsea's instructions overriding for client. Client was scheduled for 7/10 Simpson Naturalization Screening Clinic and missed the appointment. Closed the case because client did not reschedule.</t>
  </si>
  <si>
    <t>Notes show work done in January 2019.</t>
  </si>
  <si>
    <t>Advice continued into 2019</t>
  </si>
  <si>
    <t>Notes show work in 2019.</t>
  </si>
  <si>
    <t>Notes show work done in 2019.</t>
  </si>
  <si>
    <t>Notes show that work on this matter continued into 2019.</t>
  </si>
  <si>
    <t>Notes reflect that this was still active and was not completed until 2019.</t>
  </si>
  <si>
    <t>No progress was made on case because client was not communicating with attorney.   Inquiry was made with USCIS on client's behalf and no response was received.</t>
  </si>
  <si>
    <t>Needed add'l info but not provided by family
Case closed after advice given but without follow-up</t>
  </si>
  <si>
    <t>Client went missing for a while, then had a hard time coordinating an appointment time with him, so met with him at homeless shelter to provide best case assessment.  Client advised not to file any applications with USCIS or travel, as either will likely result in removal proceedings.</t>
  </si>
  <si>
    <t>Client was given opportunity to cooperate and he did not so case was closed once it became obvious that client would not proceed with steps needed to pursue green card renewal.</t>
  </si>
  <si>
    <t>Case was timely closed because it was on hold until client could come up with filing fee.</t>
  </si>
  <si>
    <t>Case closed as soon as retainer was signed.</t>
  </si>
  <si>
    <t>Case was opened in May but I did not get her until the end of November. Around this time is when we begin investigating and when we appeared as a friend of the court on her behalf.</t>
  </si>
  <si>
    <t>HRA MAX client</t>
  </si>
  <si>
    <t>Case handled by CIDNY, HRA MAX</t>
  </si>
  <si>
    <t>SERVICES RENDERED IN 2019</t>
  </si>
  <si>
    <t>case is being administratively closed.
client called back a day after intake and stated that she no longer need assistance.</t>
  </si>
  <si>
    <t>advice rendered in 2019</t>
  </si>
  <si>
    <t>last case note was 10/29/18</t>
  </si>
  <si>
    <t>USCIS FOIA request was submitted on behalf of client.  Processing time of 5 months.  After receipt and review of records, provided advice to client.</t>
  </si>
  <si>
    <t>possible building case kept open for investigation but client withdrew</t>
  </si>
  <si>
    <t>Gas case, waiting on con ed and dob to restore gas and it was restored.</t>
  </si>
  <si>
    <t>Delay due to DHCR.</t>
  </si>
  <si>
    <t>Building case -timeline longer than individual case.</t>
  </si>
  <si>
    <t>Building case</t>
  </si>
  <si>
    <t>closed timely; mistakenly reopened to mark as duplicate</t>
  </si>
  <si>
    <t>C needed an ASL interpreter and it took some time to be able to synchronize schedules. Yesterday was the first time we were able to have everyone together in the same room,</t>
  </si>
  <si>
    <t>we kept case active for a DYCD audit that just completed</t>
  </si>
  <si>
    <t>case was closed timely</t>
  </si>
  <si>
    <t>Notes indicate case was reopened in January 2019 when client came to office with additional information about disability claim.  Case was reassessed and client advised that medical records do not support claim for SSD.</t>
  </si>
  <si>
    <t>Waiting for client to get bk to LSNYC.</t>
  </si>
  <si>
    <t>Advice and counsel only.</t>
  </si>
  <si>
    <t>case closing delayed because of changes in staffing and supervision</t>
  </si>
  <si>
    <t>case was kept open for possible court rep but decision later made to not proceed</t>
  </si>
  <si>
    <t>case was taken for rep and kept open but cl did not maintain cooperation so case closed</t>
  </si>
  <si>
    <t>Case closing delayed because of changes in staffing and supervision</t>
  </si>
  <si>
    <t>Case was being held open while advocated waited to obtain school records.  During wait client made decision to withdraw request for hearing.  Advocate assisted client in making request to withdraw hearing.  Case active in 2019.</t>
  </si>
  <si>
    <t>closed late because of delay caused by staffing and training shortages</t>
  </si>
  <si>
    <t>waited for client to follow up.</t>
  </si>
  <si>
    <t>client never got back to us with outcome of compliance.</t>
  </si>
  <si>
    <t>Case was intended for representation but client moved out of town during the course of our advocacy.</t>
  </si>
  <si>
    <t>case was intended for additional advocacy/ representation but ended up being only advice.</t>
  </si>
  <si>
    <t>case was intended for additional advocacy but client never returned with papers.</t>
  </si>
  <si>
    <t>case was initially intended to be for advocacy/ representation, but client did not return w/ necessary documents.</t>
  </si>
  <si>
    <t>monitored case in sc part
case discon on 6/4/19.</t>
  </si>
  <si>
    <t>foreclosure case
monitored to make sure case was discontinued and lp cancelled following perm mod
case discon on 4/4/19</t>
  </si>
  <si>
    <t>foreclosure case kept open to monitor in case client returned.</t>
  </si>
  <si>
    <t>foreclosure case help open in case client returned</t>
  </si>
  <si>
    <t>foreclosure action filed after intake and QLS remained in contact with cl to monitor foreclosure action as client worked with private broker to sell property</t>
  </si>
  <si>
    <t>Waiting to hear from client on whether he wanted to file HP action against LL.  client did not want to proceed</t>
  </si>
  <si>
    <t>awaiting word on GAL placement - ultimately decided there was nothing that could be done for client</t>
  </si>
  <si>
    <t>After initial phone intake, client missed in person appointment and was unresponsive to further attempted contacts</t>
  </si>
  <si>
    <t>monitoring as to whether to return to family court based on what was happening on Visitation and Support case.</t>
  </si>
  <si>
    <t>Client was interested in a divorce but then changed her mind about pursuing case. We monitored case and provided extensive advice to client.</t>
  </si>
  <si>
    <t>SILS kept the case open in the hopes that client would reach out to us.  after several calls, the client did not return our calls and finally case was closed.</t>
  </si>
  <si>
    <t>Awaiting on response from client.  client went MIA and case eventually closed since we found out that she sold the home.</t>
  </si>
  <si>
    <t>awaiting decision of OVS compensation application - client went MIA so advocate closing case.</t>
  </si>
  <si>
    <t>Waiting to hear from client on whether she would go through with case and to provide OVS information.  We did not hear back from client so case will closed.</t>
  </si>
  <si>
    <t>Case kept open to monitor criminal case for family dv client.</t>
  </si>
  <si>
    <t>Advocate waiting for client to get HECHT file, ultimately case closed since client failed to do so.</t>
  </si>
  <si>
    <t>09/14/2018</t>
  </si>
  <si>
    <t>09/05/2018</t>
  </si>
  <si>
    <t>01/03/2018</t>
  </si>
  <si>
    <t>08/10/2017</t>
  </si>
  <si>
    <t>07/07/2017</t>
  </si>
  <si>
    <t>07/24/2018</t>
  </si>
  <si>
    <t>09/05/2017</t>
  </si>
  <si>
    <t>08/15/2018</t>
  </si>
  <si>
    <t>09/21/2018</t>
  </si>
  <si>
    <t>09/19/2018</t>
  </si>
  <si>
    <t>08/27/2018</t>
  </si>
  <si>
    <t>08/21/2018</t>
  </si>
  <si>
    <t>09/24/2018</t>
  </si>
  <si>
    <t>03/20/2018</t>
  </si>
  <si>
    <t>09/13/2018</t>
  </si>
  <si>
    <t>11/08/2017</t>
  </si>
  <si>
    <t>09/26/2018</t>
  </si>
  <si>
    <t>08/22/2018</t>
  </si>
  <si>
    <t>01/09/2018</t>
  </si>
  <si>
    <t>04/30/2018</t>
  </si>
  <si>
    <t>05/11/2018</t>
  </si>
  <si>
    <t>03/26/2018</t>
  </si>
  <si>
    <t>09/06/2018</t>
  </si>
  <si>
    <t>02/28/2018</t>
  </si>
  <si>
    <t>08/15/2017</t>
  </si>
  <si>
    <t>02/05/2018</t>
  </si>
  <si>
    <t>11/14/2017</t>
  </si>
  <si>
    <t>01/18/2018</t>
  </si>
  <si>
    <t>05/29/2018</t>
  </si>
  <si>
    <t>03/23/2017</t>
  </si>
  <si>
    <t>12/27/2016</t>
  </si>
  <si>
    <t>09/21/2017</t>
  </si>
  <si>
    <t>05/16/2018</t>
  </si>
  <si>
    <t>09/25/2018</t>
  </si>
  <si>
    <t>07/12/2017</t>
  </si>
  <si>
    <t>03/01/2018</t>
  </si>
  <si>
    <t>09/10/2018</t>
  </si>
  <si>
    <t>03/07/2017</t>
  </si>
  <si>
    <t>09/07/2018</t>
  </si>
  <si>
    <t>06/25/2018</t>
  </si>
  <si>
    <t>09/27/2018</t>
  </si>
  <si>
    <t>03/10/2016</t>
  </si>
  <si>
    <t>02/06/2018</t>
  </si>
  <si>
    <t>07/23/2018</t>
  </si>
  <si>
    <t>12/01/2014</t>
  </si>
  <si>
    <t>05/08/2018</t>
  </si>
  <si>
    <t>08/31/2018</t>
  </si>
  <si>
    <t>02/08/2018</t>
  </si>
  <si>
    <t>03/15/2017</t>
  </si>
  <si>
    <t>08/13/2018</t>
  </si>
  <si>
    <t>03/02/2018</t>
  </si>
  <si>
    <t>07/18/2018</t>
  </si>
  <si>
    <t>11/29/2017</t>
  </si>
  <si>
    <t>02/27/2018</t>
  </si>
  <si>
    <t>10/17/2017</t>
  </si>
  <si>
    <t>03/30/2018</t>
  </si>
  <si>
    <t>12/13/2017</t>
  </si>
  <si>
    <t>04/19/2018</t>
  </si>
  <si>
    <t>02/16/2018</t>
  </si>
  <si>
    <t>04/05/2018</t>
  </si>
  <si>
    <t>03/06/2018</t>
  </si>
  <si>
    <t>09/11/2018</t>
  </si>
  <si>
    <t>11/28/2017</t>
  </si>
  <si>
    <t>12/20/2017</t>
  </si>
  <si>
    <t>05/01/2018</t>
  </si>
  <si>
    <t>06/13/2018</t>
  </si>
  <si>
    <t>06/21/2018</t>
  </si>
  <si>
    <t>12/21/2016</t>
  </si>
  <si>
    <t>11/20/2017</t>
  </si>
  <si>
    <t>06/22/2017</t>
  </si>
  <si>
    <t>04/11/2017</t>
  </si>
  <si>
    <t>08/30/2018</t>
  </si>
  <si>
    <t>03/27/2017</t>
  </si>
  <si>
    <t>12/15/2016</t>
  </si>
  <si>
    <t>01/31/2017</t>
  </si>
  <si>
    <t>02/01/2017</t>
  </si>
  <si>
    <t>03/30/2017</t>
  </si>
  <si>
    <t>06/12/2018</t>
  </si>
  <si>
    <t>03/13/2018</t>
  </si>
  <si>
    <t>12/27/2017</t>
  </si>
  <si>
    <t>11/03/2017</t>
  </si>
  <si>
    <t>01/11/2018</t>
  </si>
  <si>
    <t>06/08/2016</t>
  </si>
  <si>
    <t>10/06/2017</t>
  </si>
  <si>
    <t>11/30/2017</t>
  </si>
  <si>
    <t>01/22/2018</t>
  </si>
  <si>
    <t>03/19/2018</t>
  </si>
  <si>
    <t>06/01/2018</t>
  </si>
  <si>
    <t>08/21/2017</t>
  </si>
  <si>
    <t>10/04/2017</t>
  </si>
  <si>
    <t>07/06/2016</t>
  </si>
  <si>
    <t>11/07/2016</t>
  </si>
  <si>
    <t>02/23/2017</t>
  </si>
  <si>
    <t>02/03/2015</t>
  </si>
  <si>
    <t>08/03/2018</t>
  </si>
  <si>
    <t>04/12/2018</t>
  </si>
  <si>
    <t>04/17/2018</t>
  </si>
  <si>
    <t>04/26/2018</t>
  </si>
  <si>
    <t>08/07/2018</t>
  </si>
  <si>
    <t>07/25/2018</t>
  </si>
  <si>
    <t>08/09/2018</t>
  </si>
  <si>
    <t>09/28/2018</t>
  </si>
  <si>
    <t>07/17/2018</t>
  </si>
  <si>
    <t>07/19/2018</t>
  </si>
  <si>
    <t>03/27/2018</t>
  </si>
  <si>
    <t>12/31/2018</t>
  </si>
  <si>
    <t>03/25/2019</t>
  </si>
  <si>
    <t>07/03/2019</t>
  </si>
  <si>
    <t>01/16/2019</t>
  </si>
  <si>
    <t>05/24/2019</t>
  </si>
  <si>
    <t>03/22/2019</t>
  </si>
  <si>
    <t>05/03/2019</t>
  </si>
  <si>
    <t>04/09/2019</t>
  </si>
  <si>
    <t>03/18/2019</t>
  </si>
  <si>
    <t>02/11/2019</t>
  </si>
  <si>
    <t>03/08/2019</t>
  </si>
  <si>
    <t>02/04/2019</t>
  </si>
  <si>
    <t>01/24/2019</t>
  </si>
  <si>
    <t>04/17/2019</t>
  </si>
  <si>
    <t>04/04/2019</t>
  </si>
  <si>
    <t>04/10/2019</t>
  </si>
  <si>
    <t>02/25/2019</t>
  </si>
  <si>
    <t>01/01/2019</t>
  </si>
  <si>
    <t>02/22/2019</t>
  </si>
</sst>
</file>

<file path=xl/styles.xml><?xml version="1.0" encoding="utf-8"?>
<styleSheet xmlns="http://schemas.openxmlformats.org/spreadsheetml/2006/main">
  <fonts count="3">
    <font>
      <sz val="11"/>
      <color theme="1"/>
      <name val="Calibri"/>
      <family val="2"/>
      <scheme val="minor"/>
    </font>
    <font>
      <b/>
      <u/>
      <sz val="11"/>
      <color rgb="FF0000FF"/>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0" xfId="0" applyFont="1"/>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177"/>
  <sheetViews>
    <sheetView tabSelected="1" workbookViewId="0"/>
  </sheetViews>
  <sheetFormatPr defaultRowHeight="15"/>
  <cols>
    <col min="1" max="1" width="20.7109375" style="1"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s="1">
        <f>HYPERLINK("https://lsnyc.legalserver.org/matter/dynamic-profile/view/1877736","18-1877736")</f>
        <v>0</v>
      </c>
      <c r="B2" t="s">
        <v>18</v>
      </c>
      <c r="C2" t="s">
        <v>24</v>
      </c>
      <c r="D2" t="s">
        <v>24</v>
      </c>
      <c r="E2" t="s">
        <v>100</v>
      </c>
      <c r="F2" t="s">
        <v>274</v>
      </c>
      <c r="G2" t="s">
        <v>301</v>
      </c>
      <c r="H2" t="s">
        <v>307</v>
      </c>
      <c r="I2" t="s">
        <v>309</v>
      </c>
      <c r="J2">
        <v>210</v>
      </c>
      <c r="K2" t="s">
        <v>418</v>
      </c>
      <c r="L2" t="s">
        <v>418</v>
      </c>
      <c r="M2" t="s">
        <v>419</v>
      </c>
      <c r="N2" t="s">
        <v>420</v>
      </c>
      <c r="O2" t="s">
        <v>418</v>
      </c>
      <c r="P2" t="s">
        <v>418</v>
      </c>
      <c r="Q2" t="s">
        <v>566</v>
      </c>
      <c r="R2" t="s">
        <v>309</v>
      </c>
    </row>
    <row r="3" spans="1:18">
      <c r="A3" s="1">
        <f>HYPERLINK("https://lsnyc.legalserver.org/matter/dynamic-profile/view/1876759","18-1876759")</f>
        <v>0</v>
      </c>
      <c r="B3" t="s">
        <v>18</v>
      </c>
      <c r="C3" t="s">
        <v>24</v>
      </c>
      <c r="D3" t="s">
        <v>24</v>
      </c>
      <c r="E3" t="s">
        <v>101</v>
      </c>
      <c r="F3" t="s">
        <v>274</v>
      </c>
      <c r="G3" t="s">
        <v>301</v>
      </c>
      <c r="H3" t="s">
        <v>307</v>
      </c>
      <c r="I3" t="s">
        <v>310</v>
      </c>
      <c r="J3">
        <v>282</v>
      </c>
      <c r="K3" t="s">
        <v>418</v>
      </c>
      <c r="L3" t="s">
        <v>418</v>
      </c>
      <c r="M3" t="s">
        <v>419</v>
      </c>
      <c r="N3" t="s">
        <v>421</v>
      </c>
      <c r="O3" t="s">
        <v>308</v>
      </c>
      <c r="P3" t="s">
        <v>308</v>
      </c>
      <c r="Q3" t="s">
        <v>567</v>
      </c>
      <c r="R3" t="s">
        <v>310</v>
      </c>
    </row>
    <row r="4" spans="1:18">
      <c r="A4" s="1">
        <f>HYPERLINK("https://lsnyc.legalserver.org/matter/dynamic-profile/view/1855137","18-1855137")</f>
        <v>0</v>
      </c>
      <c r="B4" t="s">
        <v>18</v>
      </c>
      <c r="C4" t="s">
        <v>24</v>
      </c>
      <c r="D4" t="s">
        <v>24</v>
      </c>
      <c r="E4" t="s">
        <v>102</v>
      </c>
      <c r="F4" t="s">
        <v>274</v>
      </c>
      <c r="G4" t="s">
        <v>301</v>
      </c>
      <c r="H4" t="s">
        <v>307</v>
      </c>
      <c r="I4" t="s">
        <v>310</v>
      </c>
      <c r="J4">
        <v>527</v>
      </c>
      <c r="K4" t="s">
        <v>418</v>
      </c>
      <c r="L4" t="s">
        <v>418</v>
      </c>
      <c r="M4" t="s">
        <v>419</v>
      </c>
      <c r="N4" t="s">
        <v>422</v>
      </c>
      <c r="O4" t="s">
        <v>418</v>
      </c>
      <c r="P4" t="s">
        <v>418</v>
      </c>
      <c r="Q4" t="s">
        <v>568</v>
      </c>
      <c r="R4" t="s">
        <v>310</v>
      </c>
    </row>
    <row r="5" spans="1:18">
      <c r="A5" s="1">
        <f>HYPERLINK("https://lsnyc.legalserver.org/matter/dynamic-profile/view/1843170","17-1843170")</f>
        <v>0</v>
      </c>
      <c r="B5" t="s">
        <v>18</v>
      </c>
      <c r="C5" t="s">
        <v>25</v>
      </c>
      <c r="D5" t="s">
        <v>25</v>
      </c>
      <c r="E5" t="s">
        <v>103</v>
      </c>
      <c r="F5" t="s">
        <v>275</v>
      </c>
      <c r="G5" t="s">
        <v>301</v>
      </c>
      <c r="H5" t="s">
        <v>308</v>
      </c>
      <c r="I5" t="s">
        <v>311</v>
      </c>
      <c r="J5">
        <v>517</v>
      </c>
      <c r="K5" t="s">
        <v>418</v>
      </c>
      <c r="L5" t="s">
        <v>418</v>
      </c>
      <c r="M5" t="s">
        <v>419</v>
      </c>
      <c r="N5" t="s">
        <v>423</v>
      </c>
      <c r="O5" t="s">
        <v>418</v>
      </c>
      <c r="P5" t="s">
        <v>418</v>
      </c>
      <c r="Q5" t="s">
        <v>569</v>
      </c>
      <c r="R5" t="s">
        <v>312</v>
      </c>
    </row>
    <row r="6" spans="1:18">
      <c r="A6" s="1">
        <f>HYPERLINK("https://lsnyc.legalserver.org/matter/dynamic-profile/view/1876901","18-1876901")</f>
        <v>0</v>
      </c>
      <c r="B6" t="s">
        <v>18</v>
      </c>
      <c r="C6" t="s">
        <v>25</v>
      </c>
      <c r="D6" t="s">
        <v>25</v>
      </c>
      <c r="E6" t="s">
        <v>104</v>
      </c>
      <c r="F6" t="s">
        <v>276</v>
      </c>
      <c r="G6" t="s">
        <v>302</v>
      </c>
      <c r="H6" t="s">
        <v>308</v>
      </c>
      <c r="I6" t="s">
        <v>312</v>
      </c>
      <c r="J6">
        <v>128</v>
      </c>
      <c r="K6" t="s">
        <v>418</v>
      </c>
      <c r="L6" t="s">
        <v>418</v>
      </c>
      <c r="M6" t="s">
        <v>419</v>
      </c>
      <c r="N6" t="s">
        <v>424</v>
      </c>
      <c r="O6" t="s">
        <v>418</v>
      </c>
      <c r="P6" t="s">
        <v>418</v>
      </c>
      <c r="Q6" t="s">
        <v>567</v>
      </c>
      <c r="R6" t="s">
        <v>322</v>
      </c>
    </row>
    <row r="7" spans="1:18">
      <c r="A7" s="1">
        <f>HYPERLINK("https://lsnyc.legalserver.org/matter/dynamic-profile/view/1840081","17-1840081")</f>
        <v>0</v>
      </c>
      <c r="B7" t="s">
        <v>18</v>
      </c>
      <c r="C7" t="s">
        <v>26</v>
      </c>
      <c r="D7" t="s">
        <v>75</v>
      </c>
      <c r="E7" t="s">
        <v>105</v>
      </c>
      <c r="F7" t="s">
        <v>277</v>
      </c>
      <c r="G7" t="s">
        <v>301</v>
      </c>
      <c r="H7" t="s">
        <v>307</v>
      </c>
      <c r="I7" t="s">
        <v>313</v>
      </c>
      <c r="J7">
        <v>693</v>
      </c>
      <c r="K7" t="s">
        <v>418</v>
      </c>
      <c r="L7" t="s">
        <v>418</v>
      </c>
      <c r="M7" t="s">
        <v>419</v>
      </c>
      <c r="N7" t="s">
        <v>425</v>
      </c>
      <c r="O7" t="s">
        <v>418</v>
      </c>
      <c r="P7" t="s">
        <v>418</v>
      </c>
      <c r="Q7" t="s">
        <v>570</v>
      </c>
      <c r="R7" t="s">
        <v>337</v>
      </c>
    </row>
    <row r="8" spans="1:18">
      <c r="A8" s="1">
        <f>HYPERLINK("https://lsnyc.legalserver.org/matter/dynamic-profile/view/1873174","18-1873174")</f>
        <v>0</v>
      </c>
      <c r="B8" t="s">
        <v>18</v>
      </c>
      <c r="C8" t="s">
        <v>27</v>
      </c>
      <c r="D8" t="s">
        <v>27</v>
      </c>
      <c r="E8" t="s">
        <v>106</v>
      </c>
      <c r="F8" t="s">
        <v>278</v>
      </c>
      <c r="G8" t="s">
        <v>301</v>
      </c>
      <c r="H8" t="s">
        <v>307</v>
      </c>
      <c r="I8" t="s">
        <v>314</v>
      </c>
      <c r="J8">
        <v>308</v>
      </c>
      <c r="K8" t="s">
        <v>418</v>
      </c>
      <c r="L8" t="s">
        <v>418</v>
      </c>
      <c r="M8" t="s">
        <v>419</v>
      </c>
      <c r="N8" t="s">
        <v>426</v>
      </c>
      <c r="O8" t="s">
        <v>418</v>
      </c>
      <c r="P8" t="s">
        <v>418</v>
      </c>
      <c r="Q8" t="s">
        <v>571</v>
      </c>
      <c r="R8" t="s">
        <v>341</v>
      </c>
    </row>
    <row r="9" spans="1:18">
      <c r="A9" s="1">
        <f>HYPERLINK("https://lsnyc.legalserver.org/matter/dynamic-profile/view/1845145","17-1845145")</f>
        <v>0</v>
      </c>
      <c r="B9" t="s">
        <v>18</v>
      </c>
      <c r="C9" t="s">
        <v>27</v>
      </c>
      <c r="D9" t="s">
        <v>27</v>
      </c>
      <c r="E9" t="s">
        <v>107</v>
      </c>
      <c r="F9" t="s">
        <v>278</v>
      </c>
      <c r="G9" t="s">
        <v>302</v>
      </c>
      <c r="H9" t="s">
        <v>307</v>
      </c>
      <c r="I9" t="s">
        <v>315</v>
      </c>
      <c r="J9">
        <v>513</v>
      </c>
      <c r="K9" t="s">
        <v>418</v>
      </c>
      <c r="L9" t="s">
        <v>418</v>
      </c>
      <c r="M9" t="s">
        <v>419</v>
      </c>
      <c r="N9" t="s">
        <v>427</v>
      </c>
      <c r="O9" t="s">
        <v>418</v>
      </c>
      <c r="P9" t="s">
        <v>418</v>
      </c>
      <c r="Q9" t="s">
        <v>572</v>
      </c>
      <c r="R9" t="s">
        <v>317</v>
      </c>
    </row>
    <row r="10" spans="1:18">
      <c r="A10" s="1">
        <f>HYPERLINK("https://lsnyc.legalserver.org/matter/dynamic-profile/view/1875123","18-1875123")</f>
        <v>0</v>
      </c>
      <c r="B10" t="s">
        <v>18</v>
      </c>
      <c r="C10" t="s">
        <v>27</v>
      </c>
      <c r="D10" t="s">
        <v>27</v>
      </c>
      <c r="E10" t="s">
        <v>108</v>
      </c>
      <c r="F10" t="s">
        <v>278</v>
      </c>
      <c r="G10" t="s">
        <v>302</v>
      </c>
      <c r="H10" t="s">
        <v>307</v>
      </c>
      <c r="I10" t="s">
        <v>316</v>
      </c>
      <c r="J10">
        <v>183</v>
      </c>
      <c r="K10" t="s">
        <v>418</v>
      </c>
      <c r="L10" t="s">
        <v>418</v>
      </c>
      <c r="M10" t="s">
        <v>419</v>
      </c>
      <c r="N10" t="s">
        <v>428</v>
      </c>
      <c r="O10" t="s">
        <v>308</v>
      </c>
      <c r="P10" t="s">
        <v>308</v>
      </c>
      <c r="Q10" t="s">
        <v>573</v>
      </c>
      <c r="R10" t="s">
        <v>316</v>
      </c>
    </row>
    <row r="11" spans="1:18">
      <c r="A11" s="1">
        <f>HYPERLINK("https://lsnyc.legalserver.org/matter/dynamic-profile/view/1878342","18-1878342")</f>
        <v>0</v>
      </c>
      <c r="B11" t="s">
        <v>18</v>
      </c>
      <c r="C11" t="s">
        <v>27</v>
      </c>
      <c r="D11" t="s">
        <v>27</v>
      </c>
      <c r="E11" t="s">
        <v>109</v>
      </c>
      <c r="F11" t="s">
        <v>278</v>
      </c>
      <c r="G11" t="s">
        <v>301</v>
      </c>
      <c r="H11" t="s">
        <v>307</v>
      </c>
      <c r="I11" t="s">
        <v>317</v>
      </c>
      <c r="J11">
        <v>132</v>
      </c>
      <c r="K11" t="s">
        <v>418</v>
      </c>
      <c r="L11" t="s">
        <v>418</v>
      </c>
      <c r="M11" t="s">
        <v>419</v>
      </c>
      <c r="N11" t="s">
        <v>429</v>
      </c>
      <c r="O11" t="s">
        <v>418</v>
      </c>
      <c r="P11" t="s">
        <v>418</v>
      </c>
      <c r="Q11" t="s">
        <v>574</v>
      </c>
      <c r="R11" t="s">
        <v>317</v>
      </c>
    </row>
    <row r="12" spans="1:18">
      <c r="A12" s="1">
        <f>HYPERLINK("https://lsnyc.legalserver.org/matter/dynamic-profile/view/1878146","18-1878146")</f>
        <v>0</v>
      </c>
      <c r="B12" t="s">
        <v>18</v>
      </c>
      <c r="C12" t="s">
        <v>27</v>
      </c>
      <c r="D12" t="s">
        <v>27</v>
      </c>
      <c r="E12" t="s">
        <v>110</v>
      </c>
      <c r="F12" t="s">
        <v>278</v>
      </c>
      <c r="G12" t="s">
        <v>302</v>
      </c>
      <c r="H12" t="s">
        <v>307</v>
      </c>
      <c r="I12" t="s">
        <v>318</v>
      </c>
      <c r="J12">
        <v>120</v>
      </c>
      <c r="K12" t="s">
        <v>418</v>
      </c>
      <c r="L12" t="s">
        <v>418</v>
      </c>
      <c r="M12" t="s">
        <v>419</v>
      </c>
      <c r="N12" t="s">
        <v>430</v>
      </c>
      <c r="O12" t="s">
        <v>418</v>
      </c>
      <c r="P12" t="s">
        <v>418</v>
      </c>
      <c r="Q12" t="s">
        <v>575</v>
      </c>
      <c r="R12" t="s">
        <v>318</v>
      </c>
    </row>
    <row r="13" spans="1:18">
      <c r="A13" s="1">
        <f>HYPERLINK("https://lsnyc.legalserver.org/matter/dynamic-profile/view/1877858","18-1877858")</f>
        <v>0</v>
      </c>
      <c r="B13" t="s">
        <v>18</v>
      </c>
      <c r="C13" t="s">
        <v>27</v>
      </c>
      <c r="D13" t="s">
        <v>27</v>
      </c>
      <c r="E13" t="s">
        <v>111</v>
      </c>
      <c r="F13" t="s">
        <v>278</v>
      </c>
      <c r="G13" t="s">
        <v>301</v>
      </c>
      <c r="H13" t="s">
        <v>307</v>
      </c>
      <c r="I13" t="s">
        <v>317</v>
      </c>
      <c r="J13">
        <v>136</v>
      </c>
      <c r="K13" t="s">
        <v>418</v>
      </c>
      <c r="L13" t="s">
        <v>418</v>
      </c>
      <c r="M13" t="s">
        <v>419</v>
      </c>
      <c r="N13" t="s">
        <v>431</v>
      </c>
      <c r="O13" t="s">
        <v>418</v>
      </c>
      <c r="P13" t="s">
        <v>418</v>
      </c>
      <c r="Q13" t="s">
        <v>334</v>
      </c>
      <c r="R13" t="s">
        <v>317</v>
      </c>
    </row>
    <row r="14" spans="1:18">
      <c r="A14" s="1">
        <f>HYPERLINK("https://lsnyc.legalserver.org/matter/dynamic-profile/view/1875023","18-1875023")</f>
        <v>0</v>
      </c>
      <c r="B14" t="s">
        <v>18</v>
      </c>
      <c r="C14" t="s">
        <v>27</v>
      </c>
      <c r="D14" t="s">
        <v>27</v>
      </c>
      <c r="E14" t="s">
        <v>112</v>
      </c>
      <c r="F14" t="s">
        <v>278</v>
      </c>
      <c r="G14" t="s">
        <v>302</v>
      </c>
      <c r="H14" t="s">
        <v>307</v>
      </c>
      <c r="I14" t="s">
        <v>319</v>
      </c>
      <c r="J14">
        <v>196</v>
      </c>
      <c r="K14" t="s">
        <v>418</v>
      </c>
      <c r="L14" t="s">
        <v>418</v>
      </c>
      <c r="M14" t="s">
        <v>419</v>
      </c>
      <c r="N14" t="s">
        <v>432</v>
      </c>
      <c r="O14" t="s">
        <v>418</v>
      </c>
      <c r="P14" t="s">
        <v>418</v>
      </c>
      <c r="Q14" t="s">
        <v>387</v>
      </c>
      <c r="R14" t="s">
        <v>319</v>
      </c>
    </row>
    <row r="15" spans="1:18">
      <c r="A15" s="1">
        <f>HYPERLINK("https://lsnyc.legalserver.org/matter/dynamic-profile/view/1876033","18-1876033")</f>
        <v>0</v>
      </c>
      <c r="B15" t="s">
        <v>18</v>
      </c>
      <c r="C15" t="s">
        <v>27</v>
      </c>
      <c r="D15" t="s">
        <v>27</v>
      </c>
      <c r="E15" t="s">
        <v>113</v>
      </c>
      <c r="F15" t="s">
        <v>278</v>
      </c>
      <c r="G15" t="s">
        <v>301</v>
      </c>
      <c r="H15" t="s">
        <v>307</v>
      </c>
      <c r="I15" t="s">
        <v>320</v>
      </c>
      <c r="J15">
        <v>155</v>
      </c>
      <c r="K15" t="s">
        <v>418</v>
      </c>
      <c r="L15" t="s">
        <v>418</v>
      </c>
      <c r="M15" t="s">
        <v>419</v>
      </c>
      <c r="N15" t="s">
        <v>433</v>
      </c>
      <c r="O15" t="s">
        <v>418</v>
      </c>
      <c r="P15" t="s">
        <v>418</v>
      </c>
      <c r="Q15" t="s">
        <v>576</v>
      </c>
      <c r="R15" t="s">
        <v>320</v>
      </c>
    </row>
    <row r="16" spans="1:18">
      <c r="A16" s="1">
        <f>HYPERLINK("https://lsnyc.legalserver.org/matter/dynamic-profile/view/1875568","18-1875568")</f>
        <v>0</v>
      </c>
      <c r="B16" t="s">
        <v>18</v>
      </c>
      <c r="C16" t="s">
        <v>26</v>
      </c>
      <c r="D16" t="s">
        <v>76</v>
      </c>
      <c r="E16" t="s">
        <v>114</v>
      </c>
      <c r="F16" t="s">
        <v>277</v>
      </c>
      <c r="G16" t="s">
        <v>302</v>
      </c>
      <c r="H16" t="s">
        <v>307</v>
      </c>
      <c r="I16" t="s">
        <v>321</v>
      </c>
      <c r="J16">
        <v>283</v>
      </c>
      <c r="K16" t="s">
        <v>418</v>
      </c>
      <c r="L16" t="s">
        <v>418</v>
      </c>
      <c r="M16" t="s">
        <v>419</v>
      </c>
      <c r="N16" t="s">
        <v>434</v>
      </c>
      <c r="O16" t="s">
        <v>418</v>
      </c>
      <c r="P16" t="s">
        <v>418</v>
      </c>
      <c r="Q16" t="s">
        <v>577</v>
      </c>
      <c r="R16" t="s">
        <v>337</v>
      </c>
    </row>
    <row r="17" spans="1:18">
      <c r="A17" s="1">
        <f>HYPERLINK("https://lsnyc.legalserver.org/matter/dynamic-profile/view/1878429","18-1878429")</f>
        <v>0</v>
      </c>
      <c r="B17" t="s">
        <v>18</v>
      </c>
      <c r="C17" t="s">
        <v>28</v>
      </c>
      <c r="D17" t="s">
        <v>28</v>
      </c>
      <c r="E17" t="s">
        <v>115</v>
      </c>
      <c r="F17" t="s">
        <v>277</v>
      </c>
      <c r="G17" t="s">
        <v>302</v>
      </c>
      <c r="H17" t="s">
        <v>308</v>
      </c>
      <c r="I17" t="s">
        <v>322</v>
      </c>
      <c r="J17">
        <v>109</v>
      </c>
      <c r="K17" t="s">
        <v>418</v>
      </c>
      <c r="L17" t="s">
        <v>418</v>
      </c>
      <c r="M17" t="s">
        <v>419</v>
      </c>
      <c r="N17" t="s">
        <v>435</v>
      </c>
      <c r="O17" t="s">
        <v>418</v>
      </c>
      <c r="P17" t="s">
        <v>418</v>
      </c>
      <c r="Q17" t="s">
        <v>578</v>
      </c>
      <c r="R17" t="s">
        <v>322</v>
      </c>
    </row>
    <row r="18" spans="1:18">
      <c r="A18" s="1">
        <f>HYPERLINK("https://lsnyc.legalserver.org/matter/dynamic-profile/view/1878445","18-1878445")</f>
        <v>0</v>
      </c>
      <c r="B18" t="s">
        <v>18</v>
      </c>
      <c r="C18" t="s">
        <v>28</v>
      </c>
      <c r="D18" t="s">
        <v>28</v>
      </c>
      <c r="E18" t="s">
        <v>116</v>
      </c>
      <c r="F18" t="s">
        <v>277</v>
      </c>
      <c r="G18" t="s">
        <v>302</v>
      </c>
      <c r="H18" t="s">
        <v>308</v>
      </c>
      <c r="I18" t="s">
        <v>322</v>
      </c>
      <c r="J18">
        <v>109</v>
      </c>
      <c r="K18" t="s">
        <v>418</v>
      </c>
      <c r="L18" t="s">
        <v>418</v>
      </c>
      <c r="M18" t="s">
        <v>419</v>
      </c>
      <c r="N18" t="s">
        <v>436</v>
      </c>
      <c r="O18" t="s">
        <v>308</v>
      </c>
      <c r="P18" t="s">
        <v>308</v>
      </c>
      <c r="Q18" t="s">
        <v>578</v>
      </c>
      <c r="R18" t="s">
        <v>322</v>
      </c>
    </row>
    <row r="19" spans="1:18">
      <c r="A19" s="1">
        <f>HYPERLINK("https://lsnyc.legalserver.org/matter/dynamic-profile/view/1862155","18-1862155")</f>
        <v>0</v>
      </c>
      <c r="B19" t="s">
        <v>18</v>
      </c>
      <c r="C19" t="s">
        <v>29</v>
      </c>
      <c r="D19" t="s">
        <v>29</v>
      </c>
      <c r="E19" t="s">
        <v>117</v>
      </c>
      <c r="F19" t="s">
        <v>279</v>
      </c>
      <c r="G19" t="s">
        <v>302</v>
      </c>
      <c r="H19" t="s">
        <v>308</v>
      </c>
      <c r="I19" t="s">
        <v>310</v>
      </c>
      <c r="J19">
        <v>451</v>
      </c>
      <c r="K19" t="s">
        <v>418</v>
      </c>
      <c r="L19" t="s">
        <v>418</v>
      </c>
      <c r="M19" t="s">
        <v>419</v>
      </c>
      <c r="N19" t="s">
        <v>437</v>
      </c>
      <c r="O19" t="s">
        <v>418</v>
      </c>
      <c r="P19" t="s">
        <v>418</v>
      </c>
      <c r="Q19" t="s">
        <v>579</v>
      </c>
      <c r="R19" t="s">
        <v>310</v>
      </c>
    </row>
    <row r="20" spans="1:18">
      <c r="A20" s="1">
        <f>HYPERLINK("https://lsnyc.legalserver.org/matter/dynamic-profile/view/1877639","18-1877639")</f>
        <v>0</v>
      </c>
      <c r="B20" t="s">
        <v>18</v>
      </c>
      <c r="C20" t="s">
        <v>29</v>
      </c>
      <c r="D20" t="s">
        <v>29</v>
      </c>
      <c r="E20" t="s">
        <v>118</v>
      </c>
      <c r="F20" t="s">
        <v>278</v>
      </c>
      <c r="G20" t="s">
        <v>301</v>
      </c>
      <c r="H20" t="s">
        <v>308</v>
      </c>
      <c r="I20" t="s">
        <v>319</v>
      </c>
      <c r="J20">
        <v>166</v>
      </c>
      <c r="K20" t="s">
        <v>418</v>
      </c>
      <c r="L20" t="s">
        <v>418</v>
      </c>
      <c r="M20" t="s">
        <v>419</v>
      </c>
      <c r="N20" t="s">
        <v>438</v>
      </c>
      <c r="O20" t="s">
        <v>418</v>
      </c>
      <c r="P20" t="s">
        <v>418</v>
      </c>
      <c r="Q20" t="s">
        <v>580</v>
      </c>
      <c r="R20" t="s">
        <v>319</v>
      </c>
    </row>
    <row r="21" spans="1:18">
      <c r="A21" s="1">
        <f>HYPERLINK("https://lsnyc.legalserver.org/matter/dynamic-profile/view/1850728","17-1850728")</f>
        <v>0</v>
      </c>
      <c r="B21" t="s">
        <v>18</v>
      </c>
      <c r="C21" t="s">
        <v>30</v>
      </c>
      <c r="D21" t="s">
        <v>30</v>
      </c>
      <c r="E21" t="s">
        <v>119</v>
      </c>
      <c r="F21" t="s">
        <v>279</v>
      </c>
      <c r="G21" t="s">
        <v>301</v>
      </c>
      <c r="H21" t="s">
        <v>307</v>
      </c>
      <c r="I21" t="s">
        <v>323</v>
      </c>
      <c r="J21">
        <v>582</v>
      </c>
      <c r="K21" t="s">
        <v>418</v>
      </c>
      <c r="L21" t="s">
        <v>418</v>
      </c>
      <c r="M21" t="s">
        <v>419</v>
      </c>
      <c r="N21" t="s">
        <v>439</v>
      </c>
      <c r="O21" t="s">
        <v>418</v>
      </c>
      <c r="P21" t="s">
        <v>418</v>
      </c>
      <c r="Q21" t="s">
        <v>581</v>
      </c>
      <c r="R21" t="s">
        <v>323</v>
      </c>
    </row>
    <row r="22" spans="1:18">
      <c r="A22" s="1">
        <f>HYPERLINK("https://lsnyc.legalserver.org/matter/dynamic-profile/view/1878844","18-1878844")</f>
        <v>0</v>
      </c>
      <c r="B22" t="s">
        <v>18</v>
      </c>
      <c r="C22" t="s">
        <v>30</v>
      </c>
      <c r="D22" t="s">
        <v>30</v>
      </c>
      <c r="E22" t="s">
        <v>120</v>
      </c>
      <c r="F22" t="s">
        <v>280</v>
      </c>
      <c r="G22" t="s">
        <v>302</v>
      </c>
      <c r="H22" t="s">
        <v>307</v>
      </c>
      <c r="I22" t="s">
        <v>324</v>
      </c>
      <c r="J22">
        <v>98</v>
      </c>
      <c r="K22" t="s">
        <v>418</v>
      </c>
      <c r="L22" t="s">
        <v>418</v>
      </c>
      <c r="M22" t="s">
        <v>419</v>
      </c>
      <c r="N22" t="s">
        <v>440</v>
      </c>
      <c r="O22" t="s">
        <v>418</v>
      </c>
      <c r="P22" t="s">
        <v>418</v>
      </c>
      <c r="Q22" t="s">
        <v>582</v>
      </c>
      <c r="R22" t="s">
        <v>324</v>
      </c>
    </row>
    <row r="23" spans="1:18">
      <c r="A23" s="1">
        <f>HYPERLINK("https://lsnyc.legalserver.org/matter/dynamic-profile/view/1875768","18-1875768")</f>
        <v>0</v>
      </c>
      <c r="B23" t="s">
        <v>18</v>
      </c>
      <c r="C23" t="s">
        <v>30</v>
      </c>
      <c r="D23" t="s">
        <v>30</v>
      </c>
      <c r="E23" t="s">
        <v>121</v>
      </c>
      <c r="F23" t="s">
        <v>277</v>
      </c>
      <c r="G23" t="s">
        <v>301</v>
      </c>
      <c r="H23" t="s">
        <v>307</v>
      </c>
      <c r="I23" t="s">
        <v>325</v>
      </c>
      <c r="J23">
        <v>237</v>
      </c>
      <c r="K23" t="s">
        <v>418</v>
      </c>
      <c r="L23" t="s">
        <v>418</v>
      </c>
      <c r="M23" t="s">
        <v>419</v>
      </c>
      <c r="N23" t="s">
        <v>441</v>
      </c>
      <c r="O23" t="s">
        <v>418</v>
      </c>
      <c r="P23" t="s">
        <v>418</v>
      </c>
      <c r="Q23" t="s">
        <v>583</v>
      </c>
      <c r="R23" t="s">
        <v>348</v>
      </c>
    </row>
    <row r="24" spans="1:18">
      <c r="A24" s="1">
        <f>HYPERLINK("https://lsnyc.legalserver.org/matter/dynamic-profile/view/1855461","18-1855461")</f>
        <v>0</v>
      </c>
      <c r="B24" t="s">
        <v>18</v>
      </c>
      <c r="C24" t="s">
        <v>31</v>
      </c>
      <c r="D24" t="s">
        <v>31</v>
      </c>
      <c r="E24" t="s">
        <v>122</v>
      </c>
      <c r="F24" t="s">
        <v>277</v>
      </c>
      <c r="G24" t="s">
        <v>301</v>
      </c>
      <c r="H24" t="s">
        <v>308</v>
      </c>
      <c r="I24" t="s">
        <v>326</v>
      </c>
      <c r="J24">
        <v>506</v>
      </c>
      <c r="K24" t="s">
        <v>418</v>
      </c>
      <c r="L24" t="s">
        <v>418</v>
      </c>
      <c r="M24" t="s">
        <v>419</v>
      </c>
      <c r="O24" t="s">
        <v>418</v>
      </c>
      <c r="P24" t="s">
        <v>418</v>
      </c>
      <c r="Q24" t="s">
        <v>584</v>
      </c>
      <c r="R24" t="s">
        <v>326</v>
      </c>
    </row>
    <row r="25" spans="1:18">
      <c r="A25" s="1">
        <f>HYPERLINK("https://lsnyc.legalserver.org/matter/dynamic-profile/view/1865969","18-1865969")</f>
        <v>0</v>
      </c>
      <c r="B25" t="s">
        <v>18</v>
      </c>
      <c r="C25" t="s">
        <v>31</v>
      </c>
      <c r="D25" t="s">
        <v>31</v>
      </c>
      <c r="E25" t="s">
        <v>123</v>
      </c>
      <c r="F25" t="s">
        <v>277</v>
      </c>
      <c r="G25" t="s">
        <v>302</v>
      </c>
      <c r="H25" t="s">
        <v>308</v>
      </c>
      <c r="I25" t="s">
        <v>327</v>
      </c>
      <c r="J25">
        <v>331</v>
      </c>
      <c r="K25" t="s">
        <v>418</v>
      </c>
      <c r="L25" t="s">
        <v>418</v>
      </c>
      <c r="M25" t="s">
        <v>419</v>
      </c>
      <c r="N25" t="s">
        <v>442</v>
      </c>
      <c r="O25" t="s">
        <v>418</v>
      </c>
      <c r="P25" t="s">
        <v>308</v>
      </c>
      <c r="Q25" t="s">
        <v>585</v>
      </c>
      <c r="R25" t="s">
        <v>333</v>
      </c>
    </row>
    <row r="26" spans="1:18">
      <c r="A26" s="1">
        <f>HYPERLINK("https://lsnyc.legalserver.org/matter/dynamic-profile/view/1867199","18-1867199")</f>
        <v>0</v>
      </c>
      <c r="B26" t="s">
        <v>18</v>
      </c>
      <c r="C26" t="s">
        <v>31</v>
      </c>
      <c r="D26" t="s">
        <v>31</v>
      </c>
      <c r="E26" t="s">
        <v>124</v>
      </c>
      <c r="F26" t="s">
        <v>277</v>
      </c>
      <c r="G26" t="s">
        <v>301</v>
      </c>
      <c r="H26" t="s">
        <v>307</v>
      </c>
      <c r="I26" t="s">
        <v>328</v>
      </c>
      <c r="J26">
        <v>335</v>
      </c>
      <c r="K26" t="s">
        <v>418</v>
      </c>
      <c r="L26" t="s">
        <v>418</v>
      </c>
      <c r="M26" t="s">
        <v>419</v>
      </c>
      <c r="N26" t="s">
        <v>443</v>
      </c>
      <c r="O26" t="s">
        <v>418</v>
      </c>
      <c r="P26" t="s">
        <v>418</v>
      </c>
      <c r="Q26" t="s">
        <v>586</v>
      </c>
      <c r="R26" t="s">
        <v>366</v>
      </c>
    </row>
    <row r="27" spans="1:18">
      <c r="A27" s="1">
        <f>HYPERLINK("https://lsnyc.legalserver.org/matter/dynamic-profile/view/1862564","18-1862564")</f>
        <v>0</v>
      </c>
      <c r="B27" t="s">
        <v>18</v>
      </c>
      <c r="C27" t="s">
        <v>31</v>
      </c>
      <c r="D27" t="s">
        <v>31</v>
      </c>
      <c r="E27" t="s">
        <v>125</v>
      </c>
      <c r="F27" t="s">
        <v>281</v>
      </c>
      <c r="G27" t="s">
        <v>301</v>
      </c>
      <c r="H27" t="s">
        <v>307</v>
      </c>
      <c r="I27" t="s">
        <v>329</v>
      </c>
      <c r="J27">
        <v>364</v>
      </c>
      <c r="K27" t="s">
        <v>418</v>
      </c>
      <c r="L27" t="s">
        <v>418</v>
      </c>
      <c r="M27" t="s">
        <v>419</v>
      </c>
      <c r="N27" t="s">
        <v>444</v>
      </c>
      <c r="O27" t="s">
        <v>418</v>
      </c>
      <c r="P27" t="s">
        <v>418</v>
      </c>
      <c r="Q27" t="s">
        <v>587</v>
      </c>
      <c r="R27" t="s">
        <v>672</v>
      </c>
    </row>
    <row r="28" spans="1:18">
      <c r="A28" s="1">
        <f>HYPERLINK("https://lsnyc.legalserver.org/matter/dynamic-profile/view/1876949","18-1876949")</f>
        <v>0</v>
      </c>
      <c r="B28" t="s">
        <v>18</v>
      </c>
      <c r="C28" t="s">
        <v>31</v>
      </c>
      <c r="D28" t="s">
        <v>31</v>
      </c>
      <c r="E28" t="s">
        <v>126</v>
      </c>
      <c r="F28" t="s">
        <v>277</v>
      </c>
      <c r="G28" t="s">
        <v>302</v>
      </c>
      <c r="H28" t="s">
        <v>308</v>
      </c>
      <c r="I28" t="s">
        <v>323</v>
      </c>
      <c r="J28">
        <v>294</v>
      </c>
      <c r="K28" t="s">
        <v>418</v>
      </c>
      <c r="L28" t="s">
        <v>418</v>
      </c>
      <c r="M28" t="s">
        <v>419</v>
      </c>
      <c r="N28" t="s">
        <v>445</v>
      </c>
      <c r="O28" t="s">
        <v>418</v>
      </c>
      <c r="P28" t="s">
        <v>418</v>
      </c>
      <c r="Q28" t="s">
        <v>588</v>
      </c>
      <c r="R28" t="s">
        <v>363</v>
      </c>
    </row>
    <row r="29" spans="1:18">
      <c r="A29" s="1">
        <f>HYPERLINK("https://lsnyc.legalserver.org/matter/dynamic-profile/view/1860263","18-1860263")</f>
        <v>0</v>
      </c>
      <c r="B29" t="s">
        <v>18</v>
      </c>
      <c r="C29" t="s">
        <v>31</v>
      </c>
      <c r="D29" t="s">
        <v>31</v>
      </c>
      <c r="E29" t="s">
        <v>127</v>
      </c>
      <c r="F29" t="s">
        <v>277</v>
      </c>
      <c r="G29" t="s">
        <v>301</v>
      </c>
      <c r="H29" t="s">
        <v>308</v>
      </c>
      <c r="I29" t="s">
        <v>330</v>
      </c>
      <c r="J29">
        <v>456</v>
      </c>
      <c r="K29" t="s">
        <v>418</v>
      </c>
      <c r="L29" t="s">
        <v>418</v>
      </c>
      <c r="M29" t="s">
        <v>419</v>
      </c>
      <c r="N29" t="s">
        <v>446</v>
      </c>
      <c r="O29" t="s">
        <v>418</v>
      </c>
      <c r="P29" t="s">
        <v>418</v>
      </c>
      <c r="Q29" t="s">
        <v>589</v>
      </c>
      <c r="R29" t="s">
        <v>326</v>
      </c>
    </row>
    <row r="30" spans="1:18">
      <c r="A30" s="1">
        <f>HYPERLINK("https://lsnyc.legalserver.org/matter/dynamic-profile/view/1843453","17-1843453")</f>
        <v>0</v>
      </c>
      <c r="B30" t="s">
        <v>18</v>
      </c>
      <c r="C30" t="s">
        <v>31</v>
      </c>
      <c r="D30" t="s">
        <v>31</v>
      </c>
      <c r="E30" t="s">
        <v>128</v>
      </c>
      <c r="F30" t="s">
        <v>277</v>
      </c>
      <c r="G30" t="s">
        <v>301</v>
      </c>
      <c r="H30" t="s">
        <v>308</v>
      </c>
      <c r="I30" t="s">
        <v>322</v>
      </c>
      <c r="J30">
        <v>514</v>
      </c>
      <c r="K30" t="s">
        <v>418</v>
      </c>
      <c r="L30" t="s">
        <v>418</v>
      </c>
      <c r="M30" t="s">
        <v>419</v>
      </c>
      <c r="N30" t="s">
        <v>447</v>
      </c>
      <c r="O30" t="s">
        <v>418</v>
      </c>
      <c r="P30" t="s">
        <v>418</v>
      </c>
      <c r="Q30" t="s">
        <v>590</v>
      </c>
      <c r="R30" t="s">
        <v>322</v>
      </c>
    </row>
    <row r="31" spans="1:18">
      <c r="A31" s="1">
        <f>HYPERLINK("https://lsnyc.legalserver.org/matter/dynamic-profile/view/1858109","18-1858109")</f>
        <v>0</v>
      </c>
      <c r="B31" t="s">
        <v>18</v>
      </c>
      <c r="C31" t="s">
        <v>31</v>
      </c>
      <c r="D31" t="s">
        <v>31</v>
      </c>
      <c r="E31" t="s">
        <v>129</v>
      </c>
      <c r="F31" t="s">
        <v>277</v>
      </c>
      <c r="G31" t="s">
        <v>301</v>
      </c>
      <c r="H31" t="s">
        <v>308</v>
      </c>
      <c r="I31" t="s">
        <v>331</v>
      </c>
      <c r="J31">
        <v>393</v>
      </c>
      <c r="K31" t="s">
        <v>418</v>
      </c>
      <c r="L31" t="s">
        <v>418</v>
      </c>
      <c r="M31" t="s">
        <v>419</v>
      </c>
      <c r="N31" t="s">
        <v>448</v>
      </c>
      <c r="O31" t="s">
        <v>418</v>
      </c>
      <c r="P31" t="s">
        <v>418</v>
      </c>
      <c r="Q31" t="s">
        <v>591</v>
      </c>
      <c r="R31" t="s">
        <v>331</v>
      </c>
    </row>
    <row r="32" spans="1:18">
      <c r="A32" s="1">
        <f>HYPERLINK("https://lsnyc.legalserver.org/matter/dynamic-profile/view/1851047","17-1851047")</f>
        <v>0</v>
      </c>
      <c r="B32" t="s">
        <v>18</v>
      </c>
      <c r="C32" t="s">
        <v>31</v>
      </c>
      <c r="D32" t="s">
        <v>31</v>
      </c>
      <c r="E32" t="s">
        <v>130</v>
      </c>
      <c r="F32" t="s">
        <v>281</v>
      </c>
      <c r="G32" t="s">
        <v>301</v>
      </c>
      <c r="H32" t="s">
        <v>308</v>
      </c>
      <c r="I32" t="s">
        <v>332</v>
      </c>
      <c r="J32">
        <v>456</v>
      </c>
      <c r="K32" t="s">
        <v>418</v>
      </c>
      <c r="L32" t="s">
        <v>418</v>
      </c>
      <c r="M32" t="s">
        <v>419</v>
      </c>
      <c r="N32" t="s">
        <v>449</v>
      </c>
      <c r="O32" t="s">
        <v>418</v>
      </c>
      <c r="P32" t="s">
        <v>418</v>
      </c>
      <c r="Q32" t="s">
        <v>592</v>
      </c>
      <c r="R32" t="s">
        <v>332</v>
      </c>
    </row>
    <row r="33" spans="1:18">
      <c r="A33" s="1">
        <f>HYPERLINK("https://lsnyc.legalserver.org/matter/dynamic-profile/view/1856587","18-1856587")</f>
        <v>0</v>
      </c>
      <c r="B33" t="s">
        <v>18</v>
      </c>
      <c r="C33" t="s">
        <v>31</v>
      </c>
      <c r="D33" t="s">
        <v>31</v>
      </c>
      <c r="E33" t="s">
        <v>131</v>
      </c>
      <c r="F33" t="s">
        <v>277</v>
      </c>
      <c r="G33" t="s">
        <v>301</v>
      </c>
      <c r="H33" t="s">
        <v>308</v>
      </c>
      <c r="I33" t="s">
        <v>332</v>
      </c>
      <c r="J33">
        <v>392</v>
      </c>
      <c r="K33" t="s">
        <v>418</v>
      </c>
      <c r="L33" t="s">
        <v>418</v>
      </c>
      <c r="M33" t="s">
        <v>419</v>
      </c>
      <c r="N33" t="s">
        <v>450</v>
      </c>
      <c r="O33" t="s">
        <v>308</v>
      </c>
      <c r="P33" t="s">
        <v>308</v>
      </c>
      <c r="Q33" t="s">
        <v>593</v>
      </c>
      <c r="R33" t="s">
        <v>316</v>
      </c>
    </row>
    <row r="34" spans="1:18">
      <c r="A34" s="1">
        <f>HYPERLINK("https://lsnyc.legalserver.org/matter/dynamic-profile/view/1868483","18-1868483")</f>
        <v>0</v>
      </c>
      <c r="B34" t="s">
        <v>18</v>
      </c>
      <c r="C34" t="s">
        <v>31</v>
      </c>
      <c r="D34" t="s">
        <v>31</v>
      </c>
      <c r="E34" t="s">
        <v>132</v>
      </c>
      <c r="F34" t="s">
        <v>277</v>
      </c>
      <c r="G34" t="s">
        <v>301</v>
      </c>
      <c r="H34" t="s">
        <v>308</v>
      </c>
      <c r="I34" t="s">
        <v>316</v>
      </c>
      <c r="J34">
        <v>261</v>
      </c>
      <c r="K34" t="s">
        <v>418</v>
      </c>
      <c r="L34" t="s">
        <v>418</v>
      </c>
      <c r="M34" t="s">
        <v>419</v>
      </c>
      <c r="N34" t="s">
        <v>451</v>
      </c>
      <c r="O34" t="s">
        <v>418</v>
      </c>
      <c r="P34" t="s">
        <v>418</v>
      </c>
      <c r="Q34" t="s">
        <v>594</v>
      </c>
      <c r="R34" t="s">
        <v>316</v>
      </c>
    </row>
    <row r="35" spans="1:18">
      <c r="A35" s="1">
        <f>HYPERLINK("https://lsnyc.legalserver.org/matter/dynamic-profile/view/0830844","17-0830844")</f>
        <v>0</v>
      </c>
      <c r="B35" t="s">
        <v>18</v>
      </c>
      <c r="C35" t="s">
        <v>31</v>
      </c>
      <c r="D35" t="s">
        <v>31</v>
      </c>
      <c r="E35" t="s">
        <v>133</v>
      </c>
      <c r="F35" t="s">
        <v>277</v>
      </c>
      <c r="G35" t="s">
        <v>301</v>
      </c>
      <c r="H35" t="s">
        <v>307</v>
      </c>
      <c r="I35" t="s">
        <v>333</v>
      </c>
      <c r="J35">
        <v>734</v>
      </c>
      <c r="K35" t="s">
        <v>418</v>
      </c>
      <c r="L35" t="s">
        <v>418</v>
      </c>
      <c r="M35" t="s">
        <v>419</v>
      </c>
      <c r="N35" t="s">
        <v>452</v>
      </c>
      <c r="O35" t="s">
        <v>418</v>
      </c>
      <c r="P35" t="s">
        <v>418</v>
      </c>
      <c r="Q35" t="s">
        <v>595</v>
      </c>
      <c r="R35" t="s">
        <v>333</v>
      </c>
    </row>
    <row r="36" spans="1:18">
      <c r="A36" s="1">
        <f>HYPERLINK("https://lsnyc.legalserver.org/matter/dynamic-profile/view/0823190","16-0823190")</f>
        <v>0</v>
      </c>
      <c r="B36" t="s">
        <v>18</v>
      </c>
      <c r="C36" t="s">
        <v>26</v>
      </c>
      <c r="D36" t="s">
        <v>77</v>
      </c>
      <c r="E36" t="s">
        <v>134</v>
      </c>
      <c r="F36" t="s">
        <v>277</v>
      </c>
      <c r="G36" t="s">
        <v>302</v>
      </c>
      <c r="H36" t="s">
        <v>307</v>
      </c>
      <c r="I36" t="s">
        <v>322</v>
      </c>
      <c r="J36">
        <v>745</v>
      </c>
      <c r="K36" t="s">
        <v>418</v>
      </c>
      <c r="L36" t="s">
        <v>418</v>
      </c>
      <c r="M36" t="s">
        <v>419</v>
      </c>
      <c r="N36" t="s">
        <v>453</v>
      </c>
      <c r="O36" t="s">
        <v>418</v>
      </c>
      <c r="P36" t="s">
        <v>418</v>
      </c>
      <c r="Q36" t="s">
        <v>596</v>
      </c>
      <c r="R36" t="s">
        <v>322</v>
      </c>
    </row>
    <row r="37" spans="1:18">
      <c r="A37" s="1">
        <f>HYPERLINK("https://lsnyc.legalserver.org/matter/dynamic-profile/view/1846564","17-1846564")</f>
        <v>0</v>
      </c>
      <c r="B37" t="s">
        <v>18</v>
      </c>
      <c r="C37" t="s">
        <v>32</v>
      </c>
      <c r="D37" t="s">
        <v>78</v>
      </c>
      <c r="E37" t="s">
        <v>135</v>
      </c>
      <c r="F37" t="s">
        <v>279</v>
      </c>
      <c r="G37" t="s">
        <v>301</v>
      </c>
      <c r="H37" t="s">
        <v>307</v>
      </c>
      <c r="I37" t="s">
        <v>334</v>
      </c>
      <c r="J37">
        <v>650</v>
      </c>
      <c r="K37" t="s">
        <v>418</v>
      </c>
      <c r="L37" t="s">
        <v>418</v>
      </c>
      <c r="M37" t="s">
        <v>419</v>
      </c>
      <c r="N37" t="s">
        <v>454</v>
      </c>
      <c r="O37" t="s">
        <v>418</v>
      </c>
      <c r="P37" t="s">
        <v>418</v>
      </c>
      <c r="Q37" t="s">
        <v>597</v>
      </c>
      <c r="R37" t="s">
        <v>673</v>
      </c>
    </row>
    <row r="38" spans="1:18">
      <c r="A38" s="1">
        <f>HYPERLINK("https://lsnyc.legalserver.org/matter/dynamic-profile/view/1867591","18-1867591")</f>
        <v>0</v>
      </c>
      <c r="B38" t="s">
        <v>18</v>
      </c>
      <c r="C38" t="s">
        <v>32</v>
      </c>
      <c r="D38" t="s">
        <v>32</v>
      </c>
      <c r="E38" t="s">
        <v>136</v>
      </c>
      <c r="F38" t="s">
        <v>279</v>
      </c>
      <c r="G38" t="s">
        <v>301</v>
      </c>
      <c r="H38" t="s">
        <v>307</v>
      </c>
      <c r="I38" t="s">
        <v>335</v>
      </c>
      <c r="J38">
        <v>233</v>
      </c>
      <c r="K38" t="s">
        <v>418</v>
      </c>
      <c r="L38" t="s">
        <v>418</v>
      </c>
      <c r="M38" t="s">
        <v>419</v>
      </c>
      <c r="N38" t="s">
        <v>455</v>
      </c>
      <c r="O38" t="s">
        <v>418</v>
      </c>
      <c r="P38" t="s">
        <v>418</v>
      </c>
      <c r="Q38" t="s">
        <v>598</v>
      </c>
      <c r="R38" t="s">
        <v>335</v>
      </c>
    </row>
    <row r="39" spans="1:18">
      <c r="A39" s="1">
        <f>HYPERLINK("https://lsnyc.legalserver.org/matter/dynamic-profile/view/1878618","18-1878618")</f>
        <v>0</v>
      </c>
      <c r="B39" t="s">
        <v>18</v>
      </c>
      <c r="C39" t="s">
        <v>32</v>
      </c>
      <c r="D39" t="s">
        <v>32</v>
      </c>
      <c r="E39" t="s">
        <v>137</v>
      </c>
      <c r="F39" t="s">
        <v>276</v>
      </c>
      <c r="G39" t="s">
        <v>302</v>
      </c>
      <c r="H39" t="s">
        <v>307</v>
      </c>
      <c r="I39" t="s">
        <v>336</v>
      </c>
      <c r="J39">
        <v>101</v>
      </c>
      <c r="K39" t="s">
        <v>418</v>
      </c>
      <c r="L39" t="s">
        <v>418</v>
      </c>
      <c r="M39" t="s">
        <v>419</v>
      </c>
      <c r="N39" t="s">
        <v>456</v>
      </c>
      <c r="O39" t="s">
        <v>418</v>
      </c>
      <c r="P39" t="s">
        <v>418</v>
      </c>
      <c r="Q39" t="s">
        <v>599</v>
      </c>
      <c r="R39" t="s">
        <v>335</v>
      </c>
    </row>
    <row r="40" spans="1:18">
      <c r="A40" s="1">
        <f>HYPERLINK("https://lsnyc.legalserver.org/matter/dynamic-profile/view/1840506","17-1840506")</f>
        <v>0</v>
      </c>
      <c r="B40" t="s">
        <v>18</v>
      </c>
      <c r="C40" t="s">
        <v>26</v>
      </c>
      <c r="D40" t="s">
        <v>26</v>
      </c>
      <c r="E40" t="s">
        <v>138</v>
      </c>
      <c r="F40" t="s">
        <v>277</v>
      </c>
      <c r="G40" t="s">
        <v>302</v>
      </c>
      <c r="H40" t="s">
        <v>307</v>
      </c>
      <c r="I40" t="s">
        <v>313</v>
      </c>
      <c r="J40">
        <v>688</v>
      </c>
      <c r="K40" t="s">
        <v>418</v>
      </c>
      <c r="L40" t="s">
        <v>418</v>
      </c>
      <c r="M40" t="s">
        <v>419</v>
      </c>
      <c r="N40" t="s">
        <v>457</v>
      </c>
      <c r="O40" t="s">
        <v>418</v>
      </c>
      <c r="P40" t="s">
        <v>418</v>
      </c>
      <c r="Q40" t="s">
        <v>600</v>
      </c>
      <c r="R40" t="s">
        <v>337</v>
      </c>
    </row>
    <row r="41" spans="1:18">
      <c r="A41" s="1">
        <f>HYPERLINK("https://lsnyc.legalserver.org/matter/dynamic-profile/view/1875612","18-1875612")</f>
        <v>0</v>
      </c>
      <c r="B41" t="s">
        <v>18</v>
      </c>
      <c r="C41" t="s">
        <v>26</v>
      </c>
      <c r="D41" t="s">
        <v>26</v>
      </c>
      <c r="E41" t="s">
        <v>139</v>
      </c>
      <c r="F41" t="s">
        <v>277</v>
      </c>
      <c r="G41" t="s">
        <v>302</v>
      </c>
      <c r="H41" t="s">
        <v>307</v>
      </c>
      <c r="I41" t="s">
        <v>337</v>
      </c>
      <c r="J41">
        <v>283</v>
      </c>
      <c r="K41" t="s">
        <v>418</v>
      </c>
      <c r="L41" t="s">
        <v>418</v>
      </c>
      <c r="M41" t="s">
        <v>419</v>
      </c>
      <c r="N41" t="s">
        <v>458</v>
      </c>
      <c r="O41" t="s">
        <v>418</v>
      </c>
      <c r="P41" t="s">
        <v>418</v>
      </c>
      <c r="Q41" t="s">
        <v>577</v>
      </c>
      <c r="R41" t="s">
        <v>337</v>
      </c>
    </row>
    <row r="42" spans="1:18">
      <c r="A42" s="1">
        <f>HYPERLINK("https://lsnyc.legalserver.org/matter/dynamic-profile/view/1860308","18-1860308")</f>
        <v>0</v>
      </c>
      <c r="B42" t="s">
        <v>18</v>
      </c>
      <c r="C42" t="s">
        <v>26</v>
      </c>
      <c r="D42" t="s">
        <v>26</v>
      </c>
      <c r="E42" t="s">
        <v>140</v>
      </c>
      <c r="F42" t="s">
        <v>277</v>
      </c>
      <c r="G42" t="s">
        <v>301</v>
      </c>
      <c r="H42" t="s">
        <v>307</v>
      </c>
      <c r="I42" t="s">
        <v>337</v>
      </c>
      <c r="J42">
        <v>456</v>
      </c>
      <c r="K42" t="s">
        <v>418</v>
      </c>
      <c r="L42" t="s">
        <v>418</v>
      </c>
      <c r="M42" t="s">
        <v>419</v>
      </c>
      <c r="N42" t="s">
        <v>434</v>
      </c>
      <c r="O42" t="s">
        <v>308</v>
      </c>
      <c r="P42" t="s">
        <v>308</v>
      </c>
      <c r="Q42" t="s">
        <v>601</v>
      </c>
      <c r="R42" t="s">
        <v>337</v>
      </c>
    </row>
    <row r="43" spans="1:18">
      <c r="A43" s="1">
        <f>HYPERLINK("https://lsnyc.legalserver.org/matter/dynamic-profile/view/1877832","18-1877832")</f>
        <v>0</v>
      </c>
      <c r="B43" t="s">
        <v>18</v>
      </c>
      <c r="C43" t="s">
        <v>26</v>
      </c>
      <c r="D43" t="s">
        <v>26</v>
      </c>
      <c r="E43" t="s">
        <v>141</v>
      </c>
      <c r="F43" t="s">
        <v>277</v>
      </c>
      <c r="G43" t="s">
        <v>302</v>
      </c>
      <c r="H43" t="s">
        <v>307</v>
      </c>
      <c r="I43" t="s">
        <v>337</v>
      </c>
      <c r="J43">
        <v>259</v>
      </c>
      <c r="K43" t="s">
        <v>418</v>
      </c>
      <c r="L43" t="s">
        <v>418</v>
      </c>
      <c r="M43" t="s">
        <v>419</v>
      </c>
      <c r="N43" t="s">
        <v>434</v>
      </c>
      <c r="O43" t="s">
        <v>308</v>
      </c>
      <c r="P43" t="s">
        <v>308</v>
      </c>
      <c r="Q43" t="s">
        <v>566</v>
      </c>
      <c r="R43" t="s">
        <v>337</v>
      </c>
    </row>
    <row r="44" spans="1:18">
      <c r="A44" s="1">
        <f>HYPERLINK("https://lsnyc.legalserver.org/matter/dynamic-profile/view/1875609","18-1875609")</f>
        <v>0</v>
      </c>
      <c r="B44" t="s">
        <v>18</v>
      </c>
      <c r="C44" t="s">
        <v>26</v>
      </c>
      <c r="D44" t="s">
        <v>26</v>
      </c>
      <c r="E44" t="s">
        <v>142</v>
      </c>
      <c r="F44" t="s">
        <v>277</v>
      </c>
      <c r="G44" t="s">
        <v>302</v>
      </c>
      <c r="H44" t="s">
        <v>307</v>
      </c>
      <c r="I44" t="s">
        <v>337</v>
      </c>
      <c r="J44">
        <v>283</v>
      </c>
      <c r="K44" t="s">
        <v>418</v>
      </c>
      <c r="L44" t="s">
        <v>418</v>
      </c>
      <c r="M44" t="s">
        <v>419</v>
      </c>
      <c r="N44" t="s">
        <v>434</v>
      </c>
      <c r="O44" t="s">
        <v>418</v>
      </c>
      <c r="P44" t="s">
        <v>418</v>
      </c>
      <c r="Q44" t="s">
        <v>577</v>
      </c>
      <c r="R44" t="s">
        <v>337</v>
      </c>
    </row>
    <row r="45" spans="1:18">
      <c r="A45" s="1">
        <f>HYPERLINK("https://lsnyc.legalserver.org/matter/dynamic-profile/view/1877272","18-1877272")</f>
        <v>0</v>
      </c>
      <c r="B45" t="s">
        <v>18</v>
      </c>
      <c r="C45" t="s">
        <v>26</v>
      </c>
      <c r="D45" t="s">
        <v>26</v>
      </c>
      <c r="E45" t="s">
        <v>143</v>
      </c>
      <c r="F45" t="s">
        <v>277</v>
      </c>
      <c r="G45" t="s">
        <v>302</v>
      </c>
      <c r="H45" t="s">
        <v>307</v>
      </c>
      <c r="I45" t="s">
        <v>337</v>
      </c>
      <c r="J45">
        <v>263</v>
      </c>
      <c r="K45" t="s">
        <v>418</v>
      </c>
      <c r="L45" t="s">
        <v>418</v>
      </c>
      <c r="M45" t="s">
        <v>419</v>
      </c>
      <c r="N45" t="s">
        <v>434</v>
      </c>
      <c r="O45" t="s">
        <v>418</v>
      </c>
      <c r="P45" t="s">
        <v>418</v>
      </c>
      <c r="Q45" t="s">
        <v>602</v>
      </c>
      <c r="R45" t="s">
        <v>337</v>
      </c>
    </row>
    <row r="46" spans="1:18">
      <c r="A46" s="1">
        <f>HYPERLINK("https://lsnyc.legalserver.org/matter/dynamic-profile/view/1877277","18-1877277")</f>
        <v>0</v>
      </c>
      <c r="B46" t="s">
        <v>18</v>
      </c>
      <c r="C46" t="s">
        <v>26</v>
      </c>
      <c r="D46" t="s">
        <v>26</v>
      </c>
      <c r="E46" t="s">
        <v>144</v>
      </c>
      <c r="F46" t="s">
        <v>277</v>
      </c>
      <c r="G46" t="s">
        <v>302</v>
      </c>
      <c r="H46" t="s">
        <v>307</v>
      </c>
      <c r="I46" t="s">
        <v>338</v>
      </c>
      <c r="J46">
        <v>263</v>
      </c>
      <c r="K46" t="s">
        <v>418</v>
      </c>
      <c r="L46" t="s">
        <v>418</v>
      </c>
      <c r="M46" t="s">
        <v>419</v>
      </c>
      <c r="N46" t="s">
        <v>434</v>
      </c>
      <c r="O46" t="s">
        <v>418</v>
      </c>
      <c r="P46" t="s">
        <v>418</v>
      </c>
      <c r="Q46" t="s">
        <v>602</v>
      </c>
      <c r="R46" t="s">
        <v>337</v>
      </c>
    </row>
    <row r="47" spans="1:18">
      <c r="A47" s="1">
        <f>HYPERLINK("https://lsnyc.legalserver.org/matter/dynamic-profile/view/1877831","18-1877831")</f>
        <v>0</v>
      </c>
      <c r="B47" t="s">
        <v>18</v>
      </c>
      <c r="C47" t="s">
        <v>26</v>
      </c>
      <c r="D47" t="s">
        <v>26</v>
      </c>
      <c r="E47" t="s">
        <v>145</v>
      </c>
      <c r="F47" t="s">
        <v>277</v>
      </c>
      <c r="G47" t="s">
        <v>302</v>
      </c>
      <c r="H47" t="s">
        <v>307</v>
      </c>
      <c r="I47" t="s">
        <v>339</v>
      </c>
      <c r="J47">
        <v>259</v>
      </c>
      <c r="K47" t="s">
        <v>418</v>
      </c>
      <c r="L47" t="s">
        <v>418</v>
      </c>
      <c r="M47" t="s">
        <v>419</v>
      </c>
      <c r="N47" t="s">
        <v>434</v>
      </c>
      <c r="O47" t="s">
        <v>418</v>
      </c>
      <c r="P47" t="s">
        <v>418</v>
      </c>
      <c r="Q47" t="s">
        <v>566</v>
      </c>
      <c r="R47" t="s">
        <v>337</v>
      </c>
    </row>
    <row r="48" spans="1:18">
      <c r="A48" s="1">
        <f>HYPERLINK("https://lsnyc.legalserver.org/matter/dynamic-profile/view/0828287","17-0828287")</f>
        <v>0</v>
      </c>
      <c r="B48" t="s">
        <v>18</v>
      </c>
      <c r="C48" t="s">
        <v>26</v>
      </c>
      <c r="D48" t="s">
        <v>26</v>
      </c>
      <c r="E48" t="s">
        <v>146</v>
      </c>
      <c r="F48" t="s">
        <v>277</v>
      </c>
      <c r="G48" t="s">
        <v>303</v>
      </c>
      <c r="H48" t="s">
        <v>307</v>
      </c>
      <c r="I48" t="s">
        <v>340</v>
      </c>
      <c r="J48">
        <v>814</v>
      </c>
      <c r="K48" t="s">
        <v>418</v>
      </c>
      <c r="L48" t="s">
        <v>418</v>
      </c>
      <c r="M48" t="s">
        <v>419</v>
      </c>
      <c r="N48" t="s">
        <v>459</v>
      </c>
      <c r="O48" t="s">
        <v>308</v>
      </c>
      <c r="P48" t="s">
        <v>308</v>
      </c>
      <c r="Q48" t="s">
        <v>603</v>
      </c>
      <c r="R48" t="s">
        <v>326</v>
      </c>
    </row>
    <row r="49" spans="1:18">
      <c r="A49" s="1">
        <f>HYPERLINK("https://lsnyc.legalserver.org/matter/dynamic-profile/view/1876725","18-1876725")</f>
        <v>0</v>
      </c>
      <c r="B49" t="s">
        <v>18</v>
      </c>
      <c r="C49" t="s">
        <v>33</v>
      </c>
      <c r="D49" t="s">
        <v>33</v>
      </c>
      <c r="E49" t="s">
        <v>147</v>
      </c>
      <c r="F49" t="s">
        <v>282</v>
      </c>
      <c r="G49" t="s">
        <v>302</v>
      </c>
      <c r="H49" t="s">
        <v>308</v>
      </c>
      <c r="I49" t="s">
        <v>341</v>
      </c>
      <c r="J49">
        <v>263</v>
      </c>
      <c r="K49" t="s">
        <v>418</v>
      </c>
      <c r="L49" t="s">
        <v>418</v>
      </c>
      <c r="M49" t="s">
        <v>419</v>
      </c>
      <c r="N49" t="s">
        <v>460</v>
      </c>
      <c r="O49" t="s">
        <v>308</v>
      </c>
      <c r="P49" t="s">
        <v>308</v>
      </c>
      <c r="Q49" t="s">
        <v>604</v>
      </c>
      <c r="R49" t="s">
        <v>341</v>
      </c>
    </row>
    <row r="50" spans="1:18">
      <c r="A50" s="1">
        <f>HYPERLINK("https://lsnyc.legalserver.org/matter/dynamic-profile/view/1875861","18-1875861")</f>
        <v>0</v>
      </c>
      <c r="B50" t="s">
        <v>18</v>
      </c>
      <c r="C50" t="s">
        <v>34</v>
      </c>
      <c r="D50" t="s">
        <v>34</v>
      </c>
      <c r="E50" t="s">
        <v>148</v>
      </c>
      <c r="F50" t="s">
        <v>283</v>
      </c>
      <c r="G50" t="s">
        <v>301</v>
      </c>
      <c r="H50" t="s">
        <v>308</v>
      </c>
      <c r="I50" t="s">
        <v>342</v>
      </c>
      <c r="J50">
        <v>146</v>
      </c>
      <c r="K50" t="s">
        <v>418</v>
      </c>
      <c r="L50" t="s">
        <v>418</v>
      </c>
      <c r="M50" t="s">
        <v>419</v>
      </c>
      <c r="N50" t="s">
        <v>461</v>
      </c>
      <c r="O50" t="s">
        <v>308</v>
      </c>
      <c r="P50" t="s">
        <v>308</v>
      </c>
      <c r="Q50" t="s">
        <v>342</v>
      </c>
      <c r="R50" t="s">
        <v>674</v>
      </c>
    </row>
    <row r="51" spans="1:18">
      <c r="A51" s="1">
        <f>HYPERLINK("https://lsnyc.legalserver.org/matter/dynamic-profile/view/1870725","18-1870725")</f>
        <v>0</v>
      </c>
      <c r="B51" t="s">
        <v>18</v>
      </c>
      <c r="C51" t="s">
        <v>35</v>
      </c>
      <c r="D51" t="s">
        <v>35</v>
      </c>
      <c r="E51" t="s">
        <v>149</v>
      </c>
      <c r="F51" t="s">
        <v>278</v>
      </c>
      <c r="G51" t="s">
        <v>301</v>
      </c>
      <c r="H51" t="s">
        <v>307</v>
      </c>
      <c r="I51" t="s">
        <v>322</v>
      </c>
      <c r="J51">
        <v>200</v>
      </c>
      <c r="K51" t="s">
        <v>418</v>
      </c>
      <c r="L51" t="s">
        <v>418</v>
      </c>
      <c r="M51" t="s">
        <v>419</v>
      </c>
      <c r="N51" t="s">
        <v>462</v>
      </c>
      <c r="O51" t="s">
        <v>418</v>
      </c>
      <c r="P51" t="s">
        <v>418</v>
      </c>
      <c r="Q51" t="s">
        <v>605</v>
      </c>
      <c r="R51" t="s">
        <v>322</v>
      </c>
    </row>
    <row r="52" spans="1:18">
      <c r="A52" s="1">
        <f>HYPERLINK("https://lsnyc.legalserver.org/matter/dynamic-profile/view/1878446","18-1878446")</f>
        <v>0</v>
      </c>
      <c r="B52" t="s">
        <v>18</v>
      </c>
      <c r="C52" t="s">
        <v>35</v>
      </c>
      <c r="D52" t="s">
        <v>35</v>
      </c>
      <c r="E52" t="s">
        <v>150</v>
      </c>
      <c r="F52" t="s">
        <v>278</v>
      </c>
      <c r="G52" t="s">
        <v>301</v>
      </c>
      <c r="H52" t="s">
        <v>307</v>
      </c>
      <c r="I52" t="s">
        <v>343</v>
      </c>
      <c r="J52">
        <v>212</v>
      </c>
      <c r="K52" t="s">
        <v>418</v>
      </c>
      <c r="L52" t="s">
        <v>418</v>
      </c>
      <c r="M52" t="s">
        <v>419</v>
      </c>
      <c r="N52" t="s">
        <v>463</v>
      </c>
      <c r="O52" t="s">
        <v>418</v>
      </c>
      <c r="P52" t="s">
        <v>418</v>
      </c>
      <c r="Q52" t="s">
        <v>578</v>
      </c>
      <c r="R52" t="s">
        <v>346</v>
      </c>
    </row>
    <row r="53" spans="1:18">
      <c r="A53" s="1">
        <f>HYPERLINK("https://lsnyc.legalserver.org/matter/dynamic-profile/view/1878931","18-1878931")</f>
        <v>0</v>
      </c>
      <c r="B53" t="s">
        <v>18</v>
      </c>
      <c r="C53" t="s">
        <v>35</v>
      </c>
      <c r="D53" t="s">
        <v>35</v>
      </c>
      <c r="E53" t="s">
        <v>151</v>
      </c>
      <c r="F53" t="s">
        <v>278</v>
      </c>
      <c r="G53" t="s">
        <v>302</v>
      </c>
      <c r="H53" t="s">
        <v>308</v>
      </c>
      <c r="I53" t="s">
        <v>344</v>
      </c>
      <c r="J53">
        <v>106</v>
      </c>
      <c r="K53" t="s">
        <v>418</v>
      </c>
      <c r="L53" t="s">
        <v>418</v>
      </c>
      <c r="M53" t="s">
        <v>419</v>
      </c>
      <c r="N53" t="s">
        <v>464</v>
      </c>
      <c r="O53" t="s">
        <v>418</v>
      </c>
      <c r="P53" t="s">
        <v>418</v>
      </c>
      <c r="Q53" t="s">
        <v>606</v>
      </c>
      <c r="R53" t="s">
        <v>322</v>
      </c>
    </row>
    <row r="54" spans="1:18">
      <c r="A54" s="1">
        <f>HYPERLINK("https://lsnyc.legalserver.org/matter/dynamic-profile/view/0800437","16-0800437")</f>
        <v>0</v>
      </c>
      <c r="B54" t="s">
        <v>18</v>
      </c>
      <c r="C54" t="s">
        <v>35</v>
      </c>
      <c r="D54" t="s">
        <v>35</v>
      </c>
      <c r="E54" t="s">
        <v>152</v>
      </c>
      <c r="F54" t="s">
        <v>278</v>
      </c>
      <c r="G54" t="s">
        <v>302</v>
      </c>
      <c r="H54" t="s">
        <v>308</v>
      </c>
      <c r="I54" t="s">
        <v>322</v>
      </c>
      <c r="J54">
        <v>1037</v>
      </c>
      <c r="K54" t="s">
        <v>418</v>
      </c>
      <c r="L54" t="s">
        <v>418</v>
      </c>
      <c r="M54" t="s">
        <v>419</v>
      </c>
      <c r="N54" t="s">
        <v>465</v>
      </c>
      <c r="O54" t="s">
        <v>418</v>
      </c>
      <c r="P54" t="s">
        <v>418</v>
      </c>
      <c r="Q54" t="s">
        <v>607</v>
      </c>
      <c r="R54" t="s">
        <v>322</v>
      </c>
    </row>
    <row r="55" spans="1:18">
      <c r="A55" s="1">
        <f>HYPERLINK("https://lsnyc.legalserver.org/matter/dynamic-profile/view/1876937","18-1876937")</f>
        <v>0</v>
      </c>
      <c r="B55" t="s">
        <v>18</v>
      </c>
      <c r="C55" t="s">
        <v>35</v>
      </c>
      <c r="D55" t="s">
        <v>35</v>
      </c>
      <c r="E55" t="s">
        <v>153</v>
      </c>
      <c r="F55" t="s">
        <v>278</v>
      </c>
      <c r="G55" t="s">
        <v>301</v>
      </c>
      <c r="H55" t="s">
        <v>308</v>
      </c>
      <c r="I55" t="s">
        <v>343</v>
      </c>
      <c r="J55">
        <v>226</v>
      </c>
      <c r="K55" t="s">
        <v>418</v>
      </c>
      <c r="L55" t="s">
        <v>418</v>
      </c>
      <c r="M55" t="s">
        <v>419</v>
      </c>
      <c r="N55" t="s">
        <v>466</v>
      </c>
      <c r="O55" t="s">
        <v>418</v>
      </c>
      <c r="P55" t="s">
        <v>418</v>
      </c>
      <c r="Q55" t="s">
        <v>588</v>
      </c>
      <c r="R55" t="s">
        <v>343</v>
      </c>
    </row>
    <row r="56" spans="1:18">
      <c r="A56" s="1">
        <f>HYPERLINK("https://lsnyc.legalserver.org/matter/dynamic-profile/view/1858256","18-1858256")</f>
        <v>0</v>
      </c>
      <c r="B56" t="s">
        <v>18</v>
      </c>
      <c r="C56" t="s">
        <v>35</v>
      </c>
      <c r="D56" t="s">
        <v>35</v>
      </c>
      <c r="E56" t="s">
        <v>154</v>
      </c>
      <c r="F56" t="s">
        <v>278</v>
      </c>
      <c r="G56" t="s">
        <v>302</v>
      </c>
      <c r="H56" t="s">
        <v>307</v>
      </c>
      <c r="I56" t="s">
        <v>345</v>
      </c>
      <c r="J56">
        <v>443</v>
      </c>
      <c r="K56" t="s">
        <v>418</v>
      </c>
      <c r="L56" t="s">
        <v>418</v>
      </c>
      <c r="M56" t="s">
        <v>419</v>
      </c>
      <c r="N56" t="s">
        <v>467</v>
      </c>
      <c r="O56" t="s">
        <v>418</v>
      </c>
      <c r="P56" t="s">
        <v>308</v>
      </c>
      <c r="Q56" t="s">
        <v>608</v>
      </c>
      <c r="R56" t="s">
        <v>345</v>
      </c>
    </row>
    <row r="57" spans="1:18">
      <c r="A57" s="1">
        <f>HYPERLINK("https://lsnyc.legalserver.org/matter/dynamic-profile/view/1873128","18-1873128")</f>
        <v>0</v>
      </c>
      <c r="B57" t="s">
        <v>18</v>
      </c>
      <c r="C57" t="s">
        <v>35</v>
      </c>
      <c r="D57" t="s">
        <v>35</v>
      </c>
      <c r="E57" t="s">
        <v>155</v>
      </c>
      <c r="F57" t="s">
        <v>278</v>
      </c>
      <c r="G57" t="s">
        <v>301</v>
      </c>
      <c r="H57" t="s">
        <v>308</v>
      </c>
      <c r="I57" t="s">
        <v>343</v>
      </c>
      <c r="J57">
        <v>271</v>
      </c>
      <c r="K57" t="s">
        <v>418</v>
      </c>
      <c r="L57" t="s">
        <v>418</v>
      </c>
      <c r="M57" t="s">
        <v>419</v>
      </c>
      <c r="N57" t="s">
        <v>468</v>
      </c>
      <c r="O57" t="s">
        <v>308</v>
      </c>
      <c r="P57" t="s">
        <v>308</v>
      </c>
      <c r="Q57" t="s">
        <v>609</v>
      </c>
      <c r="R57" t="s">
        <v>343</v>
      </c>
    </row>
    <row r="58" spans="1:18">
      <c r="A58" s="1">
        <f>HYPERLINK("https://lsnyc.legalserver.org/matter/dynamic-profile/view/0766915","14-0766915")</f>
        <v>0</v>
      </c>
      <c r="B58" t="s">
        <v>18</v>
      </c>
      <c r="C58" t="s">
        <v>35</v>
      </c>
      <c r="D58" t="s">
        <v>35</v>
      </c>
      <c r="E58" t="s">
        <v>156</v>
      </c>
      <c r="F58" t="s">
        <v>278</v>
      </c>
      <c r="G58" t="s">
        <v>302</v>
      </c>
      <c r="H58" t="s">
        <v>308</v>
      </c>
      <c r="I58" t="s">
        <v>346</v>
      </c>
      <c r="J58">
        <v>1601</v>
      </c>
      <c r="K58" t="s">
        <v>418</v>
      </c>
      <c r="L58" t="s">
        <v>418</v>
      </c>
      <c r="M58" t="s">
        <v>419</v>
      </c>
      <c r="N58" t="s">
        <v>469</v>
      </c>
      <c r="O58" t="s">
        <v>418</v>
      </c>
      <c r="P58" t="s">
        <v>418</v>
      </c>
      <c r="Q58" t="s">
        <v>610</v>
      </c>
      <c r="R58" t="s">
        <v>343</v>
      </c>
    </row>
    <row r="59" spans="1:18">
      <c r="A59" s="1">
        <f>HYPERLINK("https://lsnyc.legalserver.org/matter/dynamic-profile/view/1862635","18-1862635")</f>
        <v>0</v>
      </c>
      <c r="B59" t="s">
        <v>18</v>
      </c>
      <c r="C59" t="s">
        <v>35</v>
      </c>
      <c r="D59" t="s">
        <v>35</v>
      </c>
      <c r="E59" t="s">
        <v>157</v>
      </c>
      <c r="F59" t="s">
        <v>278</v>
      </c>
      <c r="G59" t="s">
        <v>302</v>
      </c>
      <c r="H59" t="s">
        <v>308</v>
      </c>
      <c r="I59" t="s">
        <v>343</v>
      </c>
      <c r="J59">
        <v>390</v>
      </c>
      <c r="K59" t="s">
        <v>418</v>
      </c>
      <c r="L59" t="s">
        <v>418</v>
      </c>
      <c r="M59" t="s">
        <v>419</v>
      </c>
      <c r="N59" t="s">
        <v>470</v>
      </c>
      <c r="O59" t="s">
        <v>418</v>
      </c>
      <c r="P59" t="s">
        <v>418</v>
      </c>
      <c r="Q59" t="s">
        <v>587</v>
      </c>
      <c r="R59" t="s">
        <v>343</v>
      </c>
    </row>
    <row r="60" spans="1:18">
      <c r="A60" s="1">
        <f>HYPERLINK("https://lsnyc.legalserver.org/matter/dynamic-profile/view/1877273","18-1877273")</f>
        <v>0</v>
      </c>
      <c r="B60" t="s">
        <v>18</v>
      </c>
      <c r="C60" t="s">
        <v>35</v>
      </c>
      <c r="D60" t="s">
        <v>35</v>
      </c>
      <c r="E60" t="s">
        <v>158</v>
      </c>
      <c r="F60" t="s">
        <v>278</v>
      </c>
      <c r="G60" t="s">
        <v>302</v>
      </c>
      <c r="H60" t="s">
        <v>308</v>
      </c>
      <c r="I60" t="s">
        <v>347</v>
      </c>
      <c r="J60">
        <v>302</v>
      </c>
      <c r="K60" t="s">
        <v>418</v>
      </c>
      <c r="L60" t="s">
        <v>418</v>
      </c>
      <c r="M60" t="s">
        <v>419</v>
      </c>
      <c r="N60" t="s">
        <v>471</v>
      </c>
      <c r="O60" t="s">
        <v>418</v>
      </c>
      <c r="P60" t="s">
        <v>418</v>
      </c>
      <c r="Q60" t="s">
        <v>602</v>
      </c>
      <c r="R60" t="s">
        <v>347</v>
      </c>
    </row>
    <row r="61" spans="1:18">
      <c r="A61" s="1">
        <f>HYPERLINK("https://lsnyc.legalserver.org/matter/dynamic-profile/view/1866776","18-1866776")</f>
        <v>0</v>
      </c>
      <c r="B61" t="s">
        <v>18</v>
      </c>
      <c r="C61" t="s">
        <v>36</v>
      </c>
      <c r="D61" t="s">
        <v>36</v>
      </c>
      <c r="E61" t="s">
        <v>159</v>
      </c>
      <c r="F61" t="s">
        <v>284</v>
      </c>
      <c r="G61" t="s">
        <v>301</v>
      </c>
      <c r="H61" t="s">
        <v>308</v>
      </c>
      <c r="I61" t="s">
        <v>348</v>
      </c>
      <c r="J61">
        <v>343</v>
      </c>
      <c r="K61" t="s">
        <v>418</v>
      </c>
      <c r="L61" t="s">
        <v>418</v>
      </c>
      <c r="M61" t="s">
        <v>419</v>
      </c>
      <c r="N61" t="s">
        <v>472</v>
      </c>
      <c r="O61" t="s">
        <v>418</v>
      </c>
      <c r="P61" t="s">
        <v>418</v>
      </c>
      <c r="Q61" t="s">
        <v>611</v>
      </c>
      <c r="R61" t="s">
        <v>348</v>
      </c>
    </row>
    <row r="62" spans="1:18">
      <c r="A62" s="1">
        <f>HYPERLINK("https://lsnyc.legalserver.org/matter/dynamic-profile/view/1876500","18-1876500")</f>
        <v>0</v>
      </c>
      <c r="B62" t="s">
        <v>18</v>
      </c>
      <c r="C62" t="s">
        <v>37</v>
      </c>
      <c r="D62" t="s">
        <v>37</v>
      </c>
      <c r="E62" t="s">
        <v>160</v>
      </c>
      <c r="F62" t="s">
        <v>285</v>
      </c>
      <c r="G62" t="s">
        <v>302</v>
      </c>
      <c r="H62" t="s">
        <v>307</v>
      </c>
      <c r="I62" t="s">
        <v>349</v>
      </c>
      <c r="J62">
        <v>124</v>
      </c>
      <c r="K62" t="s">
        <v>418</v>
      </c>
      <c r="L62" t="s">
        <v>418</v>
      </c>
      <c r="M62" t="s">
        <v>419</v>
      </c>
      <c r="O62" t="s">
        <v>418</v>
      </c>
      <c r="P62" t="s">
        <v>418</v>
      </c>
      <c r="Q62" t="s">
        <v>612</v>
      </c>
      <c r="R62" t="s">
        <v>324</v>
      </c>
    </row>
    <row r="63" spans="1:18">
      <c r="A63" s="1">
        <f>HYPERLINK("https://lsnyc.legalserver.org/matter/dynamic-profile/view/1858533","18-1858533")</f>
        <v>0</v>
      </c>
      <c r="B63" t="s">
        <v>19</v>
      </c>
      <c r="C63" t="s">
        <v>38</v>
      </c>
      <c r="D63" t="s">
        <v>38</v>
      </c>
      <c r="E63" t="s">
        <v>161</v>
      </c>
      <c r="F63" t="s">
        <v>275</v>
      </c>
      <c r="G63" t="s">
        <v>302</v>
      </c>
      <c r="H63" t="s">
        <v>308</v>
      </c>
      <c r="I63" t="s">
        <v>338</v>
      </c>
      <c r="J63">
        <v>461</v>
      </c>
      <c r="K63" t="s">
        <v>418</v>
      </c>
      <c r="L63" t="s">
        <v>418</v>
      </c>
      <c r="M63" t="s">
        <v>419</v>
      </c>
      <c r="N63" t="s">
        <v>473</v>
      </c>
      <c r="O63" t="s">
        <v>418</v>
      </c>
      <c r="P63" t="s">
        <v>418</v>
      </c>
      <c r="Q63" t="s">
        <v>613</v>
      </c>
      <c r="R63" t="s">
        <v>330</v>
      </c>
    </row>
    <row r="64" spans="1:18">
      <c r="A64" s="1">
        <f>HYPERLINK("https://lsnyc.legalserver.org/matter/dynamic-profile/view/0829823","17-0829823")</f>
        <v>0</v>
      </c>
      <c r="B64" t="s">
        <v>19</v>
      </c>
      <c r="C64" t="s">
        <v>39</v>
      </c>
      <c r="D64" t="s">
        <v>39</v>
      </c>
      <c r="E64" t="s">
        <v>162</v>
      </c>
      <c r="F64" t="s">
        <v>277</v>
      </c>
      <c r="G64" t="s">
        <v>304</v>
      </c>
      <c r="H64" t="s">
        <v>308</v>
      </c>
      <c r="I64" t="s">
        <v>350</v>
      </c>
      <c r="J64">
        <v>666</v>
      </c>
      <c r="K64" t="s">
        <v>418</v>
      </c>
      <c r="L64" t="s">
        <v>418</v>
      </c>
      <c r="M64" t="s">
        <v>419</v>
      </c>
      <c r="N64" t="s">
        <v>474</v>
      </c>
      <c r="O64" t="s">
        <v>418</v>
      </c>
      <c r="P64" t="s">
        <v>418</v>
      </c>
      <c r="Q64" t="s">
        <v>614</v>
      </c>
      <c r="R64" t="s">
        <v>351</v>
      </c>
    </row>
    <row r="65" spans="1:18">
      <c r="A65" s="1">
        <f>HYPERLINK("https://lsnyc.legalserver.org/matter/dynamic-profile/view/1874904","18-1874904")</f>
        <v>0</v>
      </c>
      <c r="B65" t="s">
        <v>19</v>
      </c>
      <c r="C65" t="s">
        <v>39</v>
      </c>
      <c r="D65" t="s">
        <v>39</v>
      </c>
      <c r="E65" t="s">
        <v>163</v>
      </c>
      <c r="F65" t="s">
        <v>277</v>
      </c>
      <c r="G65" t="s">
        <v>301</v>
      </c>
      <c r="H65" t="s">
        <v>307</v>
      </c>
      <c r="I65" t="s">
        <v>351</v>
      </c>
      <c r="J65">
        <v>273</v>
      </c>
      <c r="K65" t="s">
        <v>418</v>
      </c>
      <c r="L65" t="s">
        <v>418</v>
      </c>
      <c r="M65" t="s">
        <v>419</v>
      </c>
      <c r="N65" t="s">
        <v>474</v>
      </c>
      <c r="O65" t="s">
        <v>418</v>
      </c>
      <c r="P65" t="s">
        <v>418</v>
      </c>
      <c r="Q65" t="s">
        <v>615</v>
      </c>
      <c r="R65" t="s">
        <v>380</v>
      </c>
    </row>
    <row r="66" spans="1:18">
      <c r="A66" s="1">
        <f>HYPERLINK("https://lsnyc.legalserver.org/matter/dynamic-profile/view/1860559","18-1860559")</f>
        <v>0</v>
      </c>
      <c r="B66" t="s">
        <v>19</v>
      </c>
      <c r="C66" t="s">
        <v>40</v>
      </c>
      <c r="D66" t="s">
        <v>40</v>
      </c>
      <c r="E66" t="s">
        <v>164</v>
      </c>
      <c r="F66" t="s">
        <v>286</v>
      </c>
      <c r="G66" t="s">
        <v>302</v>
      </c>
      <c r="H66" t="s">
        <v>308</v>
      </c>
      <c r="I66" t="s">
        <v>322</v>
      </c>
      <c r="J66">
        <v>448</v>
      </c>
      <c r="K66" t="s">
        <v>418</v>
      </c>
      <c r="L66" t="s">
        <v>418</v>
      </c>
      <c r="M66" t="s">
        <v>419</v>
      </c>
      <c r="N66" t="s">
        <v>475</v>
      </c>
      <c r="O66" t="s">
        <v>418</v>
      </c>
      <c r="P66" t="s">
        <v>418</v>
      </c>
      <c r="Q66" t="s">
        <v>616</v>
      </c>
      <c r="R66" t="s">
        <v>675</v>
      </c>
    </row>
    <row r="67" spans="1:18">
      <c r="A67" s="1">
        <f>HYPERLINK("https://lsnyc.legalserver.org/matter/dynamic-profile/view/1873054","18-1873054")</f>
        <v>0</v>
      </c>
      <c r="B67" t="s">
        <v>19</v>
      </c>
      <c r="C67" t="s">
        <v>41</v>
      </c>
      <c r="D67" t="s">
        <v>79</v>
      </c>
      <c r="E67" t="s">
        <v>165</v>
      </c>
      <c r="F67" t="s">
        <v>286</v>
      </c>
      <c r="G67" t="s">
        <v>301</v>
      </c>
      <c r="H67" t="s">
        <v>308</v>
      </c>
      <c r="I67" t="s">
        <v>352</v>
      </c>
      <c r="J67">
        <v>238</v>
      </c>
      <c r="K67" t="s">
        <v>418</v>
      </c>
      <c r="L67" t="s">
        <v>418</v>
      </c>
      <c r="M67" t="s">
        <v>419</v>
      </c>
      <c r="N67" t="s">
        <v>476</v>
      </c>
      <c r="O67" t="s">
        <v>418</v>
      </c>
      <c r="P67" t="s">
        <v>418</v>
      </c>
      <c r="Q67" t="s">
        <v>617</v>
      </c>
      <c r="R67" t="s">
        <v>392</v>
      </c>
    </row>
    <row r="68" spans="1:18">
      <c r="A68" s="1">
        <f>HYPERLINK("https://lsnyc.legalserver.org/matter/dynamic-profile/view/1876298","18-1876298")</f>
        <v>0</v>
      </c>
      <c r="B68" t="s">
        <v>19</v>
      </c>
      <c r="C68" t="s">
        <v>42</v>
      </c>
      <c r="D68" t="s">
        <v>42</v>
      </c>
      <c r="E68" t="s">
        <v>166</v>
      </c>
      <c r="F68" t="s">
        <v>286</v>
      </c>
      <c r="G68" t="s">
        <v>302</v>
      </c>
      <c r="H68" t="s">
        <v>307</v>
      </c>
      <c r="I68" t="s">
        <v>353</v>
      </c>
      <c r="J68">
        <v>299</v>
      </c>
      <c r="K68" t="s">
        <v>418</v>
      </c>
      <c r="L68" t="s">
        <v>418</v>
      </c>
      <c r="M68" t="s">
        <v>419</v>
      </c>
      <c r="N68" t="s">
        <v>477</v>
      </c>
      <c r="O68" t="s">
        <v>418</v>
      </c>
      <c r="P68" t="s">
        <v>418</v>
      </c>
      <c r="Q68" t="s">
        <v>407</v>
      </c>
      <c r="R68" t="s">
        <v>353</v>
      </c>
    </row>
    <row r="69" spans="1:18">
      <c r="A69" s="1">
        <f>HYPERLINK("https://lsnyc.legalserver.org/matter/dynamic-profile/view/1874926","18-1874926")</f>
        <v>0</v>
      </c>
      <c r="B69" t="s">
        <v>19</v>
      </c>
      <c r="C69" t="s">
        <v>43</v>
      </c>
      <c r="D69" t="s">
        <v>80</v>
      </c>
      <c r="E69" t="s">
        <v>167</v>
      </c>
      <c r="F69" t="s">
        <v>286</v>
      </c>
      <c r="G69" t="s">
        <v>301</v>
      </c>
      <c r="H69" t="s">
        <v>308</v>
      </c>
      <c r="I69" t="s">
        <v>354</v>
      </c>
      <c r="J69">
        <v>221</v>
      </c>
      <c r="K69" t="s">
        <v>418</v>
      </c>
      <c r="L69" t="s">
        <v>418</v>
      </c>
      <c r="M69" t="s">
        <v>419</v>
      </c>
      <c r="N69" t="s">
        <v>478</v>
      </c>
      <c r="O69" t="s">
        <v>418</v>
      </c>
      <c r="P69" t="s">
        <v>418</v>
      </c>
      <c r="Q69" t="s">
        <v>615</v>
      </c>
      <c r="R69" t="s">
        <v>676</v>
      </c>
    </row>
    <row r="70" spans="1:18">
      <c r="A70" s="1">
        <f>HYPERLINK("https://lsnyc.legalserver.org/matter/dynamic-profile/view/1878602","18-1878602")</f>
        <v>0</v>
      </c>
      <c r="B70" t="s">
        <v>19</v>
      </c>
      <c r="C70" t="s">
        <v>44</v>
      </c>
      <c r="D70" t="s">
        <v>44</v>
      </c>
      <c r="E70" t="s">
        <v>168</v>
      </c>
      <c r="F70" t="s">
        <v>287</v>
      </c>
      <c r="G70" t="s">
        <v>302</v>
      </c>
      <c r="H70" t="s">
        <v>308</v>
      </c>
      <c r="I70" t="s">
        <v>355</v>
      </c>
      <c r="J70">
        <v>225</v>
      </c>
      <c r="K70" t="s">
        <v>418</v>
      </c>
      <c r="L70" t="s">
        <v>418</v>
      </c>
      <c r="M70" t="s">
        <v>419</v>
      </c>
      <c r="N70" t="s">
        <v>479</v>
      </c>
      <c r="O70" t="s">
        <v>418</v>
      </c>
      <c r="P70" t="s">
        <v>418</v>
      </c>
      <c r="Q70" t="s">
        <v>599</v>
      </c>
      <c r="R70" t="s">
        <v>355</v>
      </c>
    </row>
    <row r="71" spans="1:18">
      <c r="A71" s="1">
        <f>HYPERLINK("https://lsnyc.legalserver.org/matter/dynamic-profile/view/1878851","18-1878851")</f>
        <v>0</v>
      </c>
      <c r="B71" t="s">
        <v>19</v>
      </c>
      <c r="C71" t="s">
        <v>44</v>
      </c>
      <c r="D71" t="s">
        <v>44</v>
      </c>
      <c r="E71" t="s">
        <v>169</v>
      </c>
      <c r="F71" t="s">
        <v>288</v>
      </c>
      <c r="G71" t="s">
        <v>302</v>
      </c>
      <c r="H71" t="s">
        <v>308</v>
      </c>
      <c r="I71" t="s">
        <v>356</v>
      </c>
      <c r="J71">
        <v>176</v>
      </c>
      <c r="K71" t="s">
        <v>418</v>
      </c>
      <c r="L71" t="s">
        <v>418</v>
      </c>
      <c r="M71" t="s">
        <v>419</v>
      </c>
      <c r="N71" t="s">
        <v>480</v>
      </c>
      <c r="O71" t="s">
        <v>418</v>
      </c>
      <c r="P71" t="s">
        <v>418</v>
      </c>
      <c r="Q71" t="s">
        <v>582</v>
      </c>
      <c r="R71" t="s">
        <v>356</v>
      </c>
    </row>
    <row r="72" spans="1:18">
      <c r="A72" s="1">
        <f>HYPERLINK("https://lsnyc.legalserver.org/matter/dynamic-profile/view/1875782","18-1875782")</f>
        <v>0</v>
      </c>
      <c r="B72" t="s">
        <v>19</v>
      </c>
      <c r="C72" t="s">
        <v>44</v>
      </c>
      <c r="D72" t="s">
        <v>44</v>
      </c>
      <c r="E72" t="s">
        <v>170</v>
      </c>
      <c r="F72" t="s">
        <v>289</v>
      </c>
      <c r="G72" t="s">
        <v>302</v>
      </c>
      <c r="H72" t="s">
        <v>308</v>
      </c>
      <c r="I72" t="s">
        <v>328</v>
      </c>
      <c r="J72">
        <v>229</v>
      </c>
      <c r="K72" t="s">
        <v>418</v>
      </c>
      <c r="L72" t="s">
        <v>418</v>
      </c>
      <c r="M72" t="s">
        <v>419</v>
      </c>
      <c r="N72" t="s">
        <v>481</v>
      </c>
      <c r="O72" t="s">
        <v>418</v>
      </c>
      <c r="P72" t="s">
        <v>418</v>
      </c>
      <c r="Q72" t="s">
        <v>583</v>
      </c>
      <c r="R72" t="s">
        <v>328</v>
      </c>
    </row>
    <row r="73" spans="1:18">
      <c r="A73" s="1">
        <f>HYPERLINK("https://lsnyc.legalserver.org/matter/dynamic-profile/view/1878569","18-1878569")</f>
        <v>0</v>
      </c>
      <c r="B73" t="s">
        <v>19</v>
      </c>
      <c r="C73" t="s">
        <v>44</v>
      </c>
      <c r="D73" t="s">
        <v>44</v>
      </c>
      <c r="E73" t="s">
        <v>171</v>
      </c>
      <c r="F73" t="s">
        <v>288</v>
      </c>
      <c r="G73" t="s">
        <v>302</v>
      </c>
      <c r="H73" t="s">
        <v>308</v>
      </c>
      <c r="I73" t="s">
        <v>320</v>
      </c>
      <c r="J73">
        <v>127</v>
      </c>
      <c r="K73" t="s">
        <v>418</v>
      </c>
      <c r="L73" t="s">
        <v>418</v>
      </c>
      <c r="M73" t="s">
        <v>419</v>
      </c>
      <c r="N73" t="s">
        <v>482</v>
      </c>
      <c r="O73" t="s">
        <v>418</v>
      </c>
      <c r="P73" t="s">
        <v>418</v>
      </c>
      <c r="Q73" t="s">
        <v>578</v>
      </c>
      <c r="R73" t="s">
        <v>320</v>
      </c>
    </row>
    <row r="74" spans="1:18">
      <c r="A74" s="1">
        <f>HYPERLINK("https://lsnyc.legalserver.org/matter/dynamic-profile/view/1852161","17-1852161")</f>
        <v>0</v>
      </c>
      <c r="B74" t="s">
        <v>19</v>
      </c>
      <c r="C74" t="s">
        <v>45</v>
      </c>
      <c r="D74" t="s">
        <v>45</v>
      </c>
      <c r="E74" t="s">
        <v>172</v>
      </c>
      <c r="F74" t="s">
        <v>290</v>
      </c>
      <c r="G74" t="s">
        <v>301</v>
      </c>
      <c r="H74" t="s">
        <v>308</v>
      </c>
      <c r="I74" t="s">
        <v>357</v>
      </c>
      <c r="J74">
        <v>518</v>
      </c>
      <c r="K74" t="s">
        <v>418</v>
      </c>
      <c r="L74" t="s">
        <v>418</v>
      </c>
      <c r="M74" t="s">
        <v>419</v>
      </c>
      <c r="N74" t="s">
        <v>483</v>
      </c>
      <c r="O74" t="s">
        <v>418</v>
      </c>
      <c r="P74" t="s">
        <v>418</v>
      </c>
      <c r="Q74" t="s">
        <v>618</v>
      </c>
      <c r="R74" t="s">
        <v>357</v>
      </c>
    </row>
    <row r="75" spans="1:18">
      <c r="A75" s="1">
        <f>HYPERLINK("https://lsnyc.legalserver.org/matter/dynamic-profile/view/1860125","18-1860125")</f>
        <v>0</v>
      </c>
      <c r="B75" t="s">
        <v>19</v>
      </c>
      <c r="C75" t="s">
        <v>46</v>
      </c>
      <c r="D75" t="s">
        <v>46</v>
      </c>
      <c r="E75" t="s">
        <v>173</v>
      </c>
      <c r="F75" t="s">
        <v>291</v>
      </c>
      <c r="G75" t="s">
        <v>302</v>
      </c>
      <c r="H75" t="s">
        <v>308</v>
      </c>
      <c r="I75" t="s">
        <v>358</v>
      </c>
      <c r="J75">
        <v>442</v>
      </c>
      <c r="K75" t="s">
        <v>418</v>
      </c>
      <c r="L75" t="s">
        <v>418</v>
      </c>
      <c r="M75" t="s">
        <v>419</v>
      </c>
      <c r="N75" t="s">
        <v>484</v>
      </c>
      <c r="O75" t="s">
        <v>308</v>
      </c>
      <c r="P75" t="s">
        <v>308</v>
      </c>
      <c r="Q75" t="s">
        <v>619</v>
      </c>
      <c r="R75" t="s">
        <v>330</v>
      </c>
    </row>
    <row r="76" spans="1:18">
      <c r="A76" s="1">
        <f>HYPERLINK("https://lsnyc.legalserver.org/matter/dynamic-profile/view/1847760","17-1847760")</f>
        <v>0</v>
      </c>
      <c r="B76" t="s">
        <v>19</v>
      </c>
      <c r="C76" t="s">
        <v>46</v>
      </c>
      <c r="D76" t="s">
        <v>46</v>
      </c>
      <c r="E76" t="s">
        <v>174</v>
      </c>
      <c r="F76" t="s">
        <v>285</v>
      </c>
      <c r="G76" t="s">
        <v>301</v>
      </c>
      <c r="H76" t="s">
        <v>308</v>
      </c>
      <c r="I76" t="s">
        <v>359</v>
      </c>
      <c r="J76">
        <v>595</v>
      </c>
      <c r="K76" t="s">
        <v>418</v>
      </c>
      <c r="L76" t="s">
        <v>418</v>
      </c>
      <c r="M76" t="s">
        <v>419</v>
      </c>
      <c r="N76" t="s">
        <v>485</v>
      </c>
      <c r="O76" t="s">
        <v>308</v>
      </c>
      <c r="P76" t="s">
        <v>308</v>
      </c>
      <c r="Q76" t="s">
        <v>620</v>
      </c>
      <c r="R76" t="s">
        <v>359</v>
      </c>
    </row>
    <row r="77" spans="1:18">
      <c r="A77" s="1">
        <f>HYPERLINK("https://lsnyc.legalserver.org/matter/dynamic-profile/view/1875412","18-1875412")</f>
        <v>0</v>
      </c>
      <c r="B77" t="s">
        <v>19</v>
      </c>
      <c r="C77" t="s">
        <v>46</v>
      </c>
      <c r="D77" t="s">
        <v>46</v>
      </c>
      <c r="E77" t="s">
        <v>175</v>
      </c>
      <c r="F77" t="s">
        <v>291</v>
      </c>
      <c r="G77" t="s">
        <v>301</v>
      </c>
      <c r="H77" t="s">
        <v>308</v>
      </c>
      <c r="I77" t="s">
        <v>360</v>
      </c>
      <c r="J77">
        <v>293</v>
      </c>
      <c r="K77" t="s">
        <v>418</v>
      </c>
      <c r="L77" t="s">
        <v>418</v>
      </c>
      <c r="M77" t="s">
        <v>419</v>
      </c>
      <c r="N77" t="s">
        <v>486</v>
      </c>
      <c r="O77" t="s">
        <v>308</v>
      </c>
      <c r="P77" t="s">
        <v>308</v>
      </c>
      <c r="Q77" t="s">
        <v>372</v>
      </c>
      <c r="R77" t="s">
        <v>360</v>
      </c>
    </row>
    <row r="78" spans="1:18">
      <c r="A78" s="1">
        <f>HYPERLINK("https://lsnyc.legalserver.org/matter/dynamic-profile/view/1874951","18-1874951")</f>
        <v>0</v>
      </c>
      <c r="B78" t="s">
        <v>19</v>
      </c>
      <c r="C78" t="s">
        <v>41</v>
      </c>
      <c r="D78" t="s">
        <v>81</v>
      </c>
      <c r="E78" t="s">
        <v>176</v>
      </c>
      <c r="F78" t="s">
        <v>288</v>
      </c>
      <c r="G78" t="s">
        <v>301</v>
      </c>
      <c r="H78" t="s">
        <v>308</v>
      </c>
      <c r="I78" t="s">
        <v>361</v>
      </c>
      <c r="J78">
        <v>308</v>
      </c>
      <c r="K78" t="s">
        <v>418</v>
      </c>
      <c r="L78" t="s">
        <v>418</v>
      </c>
      <c r="M78" t="s">
        <v>419</v>
      </c>
      <c r="N78" t="s">
        <v>487</v>
      </c>
      <c r="O78" t="s">
        <v>418</v>
      </c>
      <c r="P78" t="s">
        <v>418</v>
      </c>
      <c r="Q78" t="s">
        <v>615</v>
      </c>
      <c r="R78" t="s">
        <v>361</v>
      </c>
    </row>
    <row r="79" spans="1:18">
      <c r="A79" s="1">
        <f>HYPERLINK("https://lsnyc.legalserver.org/matter/dynamic-profile/view/1863137","18-1863137")</f>
        <v>0</v>
      </c>
      <c r="B79" t="s">
        <v>19</v>
      </c>
      <c r="C79" t="s">
        <v>41</v>
      </c>
      <c r="D79" t="s">
        <v>81</v>
      </c>
      <c r="E79" t="s">
        <v>177</v>
      </c>
      <c r="F79" t="s">
        <v>286</v>
      </c>
      <c r="G79" t="s">
        <v>301</v>
      </c>
      <c r="H79" t="s">
        <v>308</v>
      </c>
      <c r="I79" t="s">
        <v>362</v>
      </c>
      <c r="J79">
        <v>434</v>
      </c>
      <c r="K79" t="s">
        <v>418</v>
      </c>
      <c r="L79" t="s">
        <v>418</v>
      </c>
      <c r="M79" t="s">
        <v>419</v>
      </c>
      <c r="N79" t="s">
        <v>488</v>
      </c>
      <c r="O79" t="s">
        <v>418</v>
      </c>
      <c r="P79" t="s">
        <v>418</v>
      </c>
      <c r="Q79" t="s">
        <v>621</v>
      </c>
      <c r="R79" t="s">
        <v>362</v>
      </c>
    </row>
    <row r="80" spans="1:18">
      <c r="A80" s="1">
        <f>HYPERLINK("https://lsnyc.legalserver.org/matter/dynamic-profile/view/1863971","18-1863971")</f>
        <v>0</v>
      </c>
      <c r="B80" t="s">
        <v>19</v>
      </c>
      <c r="C80" t="s">
        <v>39</v>
      </c>
      <c r="D80" t="s">
        <v>81</v>
      </c>
      <c r="E80" t="s">
        <v>178</v>
      </c>
      <c r="F80" t="s">
        <v>286</v>
      </c>
      <c r="G80" t="s">
        <v>301</v>
      </c>
      <c r="H80" t="s">
        <v>308</v>
      </c>
      <c r="I80" t="s">
        <v>330</v>
      </c>
      <c r="J80">
        <v>431</v>
      </c>
      <c r="K80" t="s">
        <v>418</v>
      </c>
      <c r="L80" t="s">
        <v>418</v>
      </c>
      <c r="M80" t="s">
        <v>419</v>
      </c>
      <c r="N80" t="s">
        <v>489</v>
      </c>
      <c r="O80" t="s">
        <v>418</v>
      </c>
      <c r="P80" t="s">
        <v>418</v>
      </c>
      <c r="Q80" t="s">
        <v>410</v>
      </c>
      <c r="R80" t="s">
        <v>310</v>
      </c>
    </row>
    <row r="81" spans="1:18">
      <c r="A81" s="1">
        <f>HYPERLINK("https://lsnyc.legalserver.org/matter/dynamic-profile/view/1877240","18-1877240")</f>
        <v>0</v>
      </c>
      <c r="B81" t="s">
        <v>19</v>
      </c>
      <c r="C81" t="s">
        <v>47</v>
      </c>
      <c r="D81" t="s">
        <v>47</v>
      </c>
      <c r="E81" t="s">
        <v>179</v>
      </c>
      <c r="F81" t="s">
        <v>292</v>
      </c>
      <c r="G81" t="s">
        <v>301</v>
      </c>
      <c r="H81" t="s">
        <v>307</v>
      </c>
      <c r="I81" t="s">
        <v>351</v>
      </c>
      <c r="J81">
        <v>240</v>
      </c>
      <c r="K81" t="s">
        <v>418</v>
      </c>
      <c r="L81" t="s">
        <v>418</v>
      </c>
      <c r="M81" t="s">
        <v>419</v>
      </c>
      <c r="N81" t="s">
        <v>490</v>
      </c>
      <c r="O81" t="s">
        <v>308</v>
      </c>
      <c r="P81" t="s">
        <v>308</v>
      </c>
      <c r="Q81" t="s">
        <v>602</v>
      </c>
      <c r="R81" t="s">
        <v>355</v>
      </c>
    </row>
    <row r="82" spans="1:18">
      <c r="A82" s="1">
        <f>HYPERLINK("https://lsnyc.legalserver.org/matter/dynamic-profile/view/1853533","17-1853533")</f>
        <v>0</v>
      </c>
      <c r="B82" t="s">
        <v>19</v>
      </c>
      <c r="C82" t="s">
        <v>48</v>
      </c>
      <c r="D82" t="s">
        <v>48</v>
      </c>
      <c r="E82" t="s">
        <v>180</v>
      </c>
      <c r="F82" t="s">
        <v>293</v>
      </c>
      <c r="G82" t="s">
        <v>301</v>
      </c>
      <c r="H82" t="s">
        <v>308</v>
      </c>
      <c r="I82" t="s">
        <v>363</v>
      </c>
      <c r="J82">
        <v>561</v>
      </c>
      <c r="K82" t="s">
        <v>418</v>
      </c>
      <c r="L82" t="s">
        <v>418</v>
      </c>
      <c r="M82" t="s">
        <v>419</v>
      </c>
      <c r="N82" t="s">
        <v>491</v>
      </c>
      <c r="O82" t="s">
        <v>418</v>
      </c>
      <c r="P82" t="s">
        <v>418</v>
      </c>
      <c r="Q82" t="s">
        <v>622</v>
      </c>
      <c r="R82" t="s">
        <v>363</v>
      </c>
    </row>
    <row r="83" spans="1:18">
      <c r="A83" s="1">
        <f>HYPERLINK("https://lsnyc.legalserver.org/matter/dynamic-profile/view/1876928","18-1876928")</f>
        <v>0</v>
      </c>
      <c r="B83" t="s">
        <v>19</v>
      </c>
      <c r="C83" t="s">
        <v>41</v>
      </c>
      <c r="D83" t="s">
        <v>49</v>
      </c>
      <c r="E83" t="s">
        <v>181</v>
      </c>
      <c r="F83" t="s">
        <v>286</v>
      </c>
      <c r="G83" t="s">
        <v>302</v>
      </c>
      <c r="H83" t="s">
        <v>308</v>
      </c>
      <c r="I83" t="s">
        <v>364</v>
      </c>
      <c r="J83">
        <v>253</v>
      </c>
      <c r="K83" t="s">
        <v>418</v>
      </c>
      <c r="L83" t="s">
        <v>418</v>
      </c>
      <c r="M83" t="s">
        <v>419</v>
      </c>
      <c r="N83" t="s">
        <v>492</v>
      </c>
      <c r="O83" t="s">
        <v>418</v>
      </c>
      <c r="P83" t="s">
        <v>418</v>
      </c>
      <c r="Q83" t="s">
        <v>588</v>
      </c>
      <c r="R83" t="s">
        <v>364</v>
      </c>
    </row>
    <row r="84" spans="1:18">
      <c r="A84" s="1">
        <f>HYPERLINK("https://lsnyc.legalserver.org/matter/dynamic-profile/view/1878489","18-1878489")</f>
        <v>0</v>
      </c>
      <c r="B84" t="s">
        <v>19</v>
      </c>
      <c r="C84" t="s">
        <v>49</v>
      </c>
      <c r="D84" t="s">
        <v>49</v>
      </c>
      <c r="E84" t="s">
        <v>182</v>
      </c>
      <c r="F84" t="s">
        <v>286</v>
      </c>
      <c r="G84" t="s">
        <v>302</v>
      </c>
      <c r="H84" t="s">
        <v>307</v>
      </c>
      <c r="I84" t="s">
        <v>356</v>
      </c>
      <c r="J84">
        <v>178</v>
      </c>
      <c r="K84" t="s">
        <v>418</v>
      </c>
      <c r="L84" t="s">
        <v>418</v>
      </c>
      <c r="M84" t="s">
        <v>419</v>
      </c>
      <c r="O84" t="s">
        <v>418</v>
      </c>
      <c r="P84" t="s">
        <v>308</v>
      </c>
      <c r="Q84" t="s">
        <v>578</v>
      </c>
      <c r="R84" t="s">
        <v>356</v>
      </c>
    </row>
    <row r="85" spans="1:18">
      <c r="A85" s="1">
        <f>HYPERLINK("https://lsnyc.legalserver.org/matter/dynamic-profile/view/1875033","18-1875033")</f>
        <v>0</v>
      </c>
      <c r="B85" t="s">
        <v>19</v>
      </c>
      <c r="C85" t="s">
        <v>49</v>
      </c>
      <c r="D85" t="s">
        <v>49</v>
      </c>
      <c r="E85" t="s">
        <v>183</v>
      </c>
      <c r="F85" t="s">
        <v>286</v>
      </c>
      <c r="G85" t="s">
        <v>301</v>
      </c>
      <c r="H85" t="s">
        <v>307</v>
      </c>
      <c r="I85" t="s">
        <v>365</v>
      </c>
      <c r="J85">
        <v>244</v>
      </c>
      <c r="K85" t="s">
        <v>418</v>
      </c>
      <c r="L85" t="s">
        <v>418</v>
      </c>
      <c r="M85" t="s">
        <v>419</v>
      </c>
      <c r="N85" t="s">
        <v>493</v>
      </c>
      <c r="O85" t="s">
        <v>418</v>
      </c>
      <c r="P85" t="s">
        <v>418</v>
      </c>
      <c r="Q85" t="s">
        <v>387</v>
      </c>
      <c r="R85" t="s">
        <v>365</v>
      </c>
    </row>
    <row r="86" spans="1:18">
      <c r="A86" s="1">
        <f>HYPERLINK("https://lsnyc.legalserver.org/matter/dynamic-profile/view/1865060","18-1865060")</f>
        <v>0</v>
      </c>
      <c r="B86" t="s">
        <v>19</v>
      </c>
      <c r="C86" t="s">
        <v>49</v>
      </c>
      <c r="D86" t="s">
        <v>49</v>
      </c>
      <c r="E86" t="s">
        <v>184</v>
      </c>
      <c r="F86" t="s">
        <v>286</v>
      </c>
      <c r="G86" t="s">
        <v>301</v>
      </c>
      <c r="H86" t="s">
        <v>307</v>
      </c>
      <c r="I86" t="s">
        <v>357</v>
      </c>
      <c r="J86">
        <v>379</v>
      </c>
      <c r="K86" t="s">
        <v>418</v>
      </c>
      <c r="L86" t="s">
        <v>418</v>
      </c>
      <c r="M86" t="s">
        <v>419</v>
      </c>
      <c r="N86" t="s">
        <v>494</v>
      </c>
      <c r="O86" t="s">
        <v>418</v>
      </c>
      <c r="P86" t="s">
        <v>418</v>
      </c>
      <c r="Q86" t="s">
        <v>623</v>
      </c>
      <c r="R86" t="s">
        <v>677</v>
      </c>
    </row>
    <row r="87" spans="1:18">
      <c r="A87" s="1">
        <f>HYPERLINK("https://lsnyc.legalserver.org/matter/dynamic-profile/view/1859282","18-1859282")</f>
        <v>0</v>
      </c>
      <c r="B87" t="s">
        <v>19</v>
      </c>
      <c r="C87" t="s">
        <v>49</v>
      </c>
      <c r="D87" t="s">
        <v>49</v>
      </c>
      <c r="E87" t="s">
        <v>185</v>
      </c>
      <c r="F87" t="s">
        <v>286</v>
      </c>
      <c r="G87" t="s">
        <v>302</v>
      </c>
      <c r="H87" t="s">
        <v>307</v>
      </c>
      <c r="I87" t="s">
        <v>366</v>
      </c>
      <c r="J87">
        <v>419</v>
      </c>
      <c r="K87" t="s">
        <v>418</v>
      </c>
      <c r="L87" t="s">
        <v>418</v>
      </c>
      <c r="M87" t="s">
        <v>419</v>
      </c>
      <c r="N87" t="s">
        <v>495</v>
      </c>
      <c r="O87" t="s">
        <v>418</v>
      </c>
      <c r="P87" t="s">
        <v>418</v>
      </c>
      <c r="Q87" t="s">
        <v>624</v>
      </c>
      <c r="R87" t="s">
        <v>366</v>
      </c>
    </row>
    <row r="88" spans="1:18">
      <c r="A88" s="1">
        <f>HYPERLINK("https://lsnyc.legalserver.org/matter/dynamic-profile/view/1863737","18-1863737")</f>
        <v>0</v>
      </c>
      <c r="B88" t="s">
        <v>19</v>
      </c>
      <c r="C88" t="s">
        <v>49</v>
      </c>
      <c r="D88" t="s">
        <v>49</v>
      </c>
      <c r="E88" t="s">
        <v>186</v>
      </c>
      <c r="F88" t="s">
        <v>286</v>
      </c>
      <c r="G88" t="s">
        <v>302</v>
      </c>
      <c r="H88" t="s">
        <v>307</v>
      </c>
      <c r="I88" t="s">
        <v>310</v>
      </c>
      <c r="J88">
        <v>435</v>
      </c>
      <c r="K88" t="s">
        <v>418</v>
      </c>
      <c r="L88" t="s">
        <v>418</v>
      </c>
      <c r="M88" t="s">
        <v>419</v>
      </c>
      <c r="N88" t="s">
        <v>496</v>
      </c>
      <c r="O88" t="s">
        <v>418</v>
      </c>
      <c r="P88" t="s">
        <v>418</v>
      </c>
      <c r="Q88" t="s">
        <v>625</v>
      </c>
      <c r="R88" t="s">
        <v>310</v>
      </c>
    </row>
    <row r="89" spans="1:18">
      <c r="A89" s="1">
        <f>HYPERLINK("https://lsnyc.legalserver.org/matter/dynamic-profile/view/1860757","18-1860757")</f>
        <v>0</v>
      </c>
      <c r="B89" t="s">
        <v>19</v>
      </c>
      <c r="C89" t="s">
        <v>50</v>
      </c>
      <c r="D89" t="s">
        <v>50</v>
      </c>
      <c r="E89" t="s">
        <v>187</v>
      </c>
      <c r="F89" t="s">
        <v>282</v>
      </c>
      <c r="G89" t="s">
        <v>302</v>
      </c>
      <c r="H89" t="s">
        <v>308</v>
      </c>
      <c r="I89" t="s">
        <v>367</v>
      </c>
      <c r="J89">
        <v>399</v>
      </c>
      <c r="K89" t="s">
        <v>418</v>
      </c>
      <c r="L89" t="s">
        <v>418</v>
      </c>
      <c r="M89" t="s">
        <v>419</v>
      </c>
      <c r="N89" t="s">
        <v>497</v>
      </c>
      <c r="O89" t="s">
        <v>308</v>
      </c>
      <c r="P89" t="s">
        <v>308</v>
      </c>
      <c r="Q89" t="s">
        <v>626</v>
      </c>
      <c r="R89" t="s">
        <v>678</v>
      </c>
    </row>
    <row r="90" spans="1:18">
      <c r="A90" s="1">
        <f>HYPERLINK("https://lsnyc.legalserver.org/matter/dynamic-profile/view/1877331","18-1877331")</f>
        <v>0</v>
      </c>
      <c r="B90" t="s">
        <v>19</v>
      </c>
      <c r="C90" t="s">
        <v>51</v>
      </c>
      <c r="D90" t="s">
        <v>51</v>
      </c>
      <c r="E90" t="s">
        <v>188</v>
      </c>
      <c r="F90" t="s">
        <v>276</v>
      </c>
      <c r="G90" t="s">
        <v>301</v>
      </c>
      <c r="H90" t="s">
        <v>308</v>
      </c>
      <c r="I90" t="s">
        <v>368</v>
      </c>
      <c r="J90">
        <v>143</v>
      </c>
      <c r="K90" t="s">
        <v>418</v>
      </c>
      <c r="L90" t="s">
        <v>418</v>
      </c>
      <c r="M90" t="s">
        <v>419</v>
      </c>
      <c r="N90" t="s">
        <v>498</v>
      </c>
      <c r="O90" t="s">
        <v>418</v>
      </c>
      <c r="P90" t="s">
        <v>418</v>
      </c>
      <c r="Q90" t="s">
        <v>627</v>
      </c>
      <c r="R90" t="s">
        <v>368</v>
      </c>
    </row>
    <row r="91" spans="1:18">
      <c r="A91" s="1">
        <f>HYPERLINK("https://lsnyc.legalserver.org/matter/dynamic-profile/view/1875066","18-1875066")</f>
        <v>0</v>
      </c>
      <c r="B91" t="s">
        <v>19</v>
      </c>
      <c r="C91" t="s">
        <v>51</v>
      </c>
      <c r="D91" t="s">
        <v>51</v>
      </c>
      <c r="E91" t="s">
        <v>189</v>
      </c>
      <c r="F91" t="s">
        <v>276</v>
      </c>
      <c r="G91" t="s">
        <v>301</v>
      </c>
      <c r="H91" t="s">
        <v>308</v>
      </c>
      <c r="I91" t="s">
        <v>368</v>
      </c>
      <c r="J91">
        <v>171</v>
      </c>
      <c r="K91" t="s">
        <v>418</v>
      </c>
      <c r="L91" t="s">
        <v>418</v>
      </c>
      <c r="M91" t="s">
        <v>419</v>
      </c>
      <c r="N91" t="s">
        <v>499</v>
      </c>
      <c r="O91" t="s">
        <v>418</v>
      </c>
      <c r="P91" t="s">
        <v>418</v>
      </c>
      <c r="Q91" t="s">
        <v>387</v>
      </c>
      <c r="R91" t="s">
        <v>368</v>
      </c>
    </row>
    <row r="92" spans="1:18">
      <c r="A92" s="1">
        <f>HYPERLINK("https://lsnyc.legalserver.org/matter/dynamic-profile/view/1875746","18-1875746")</f>
        <v>0</v>
      </c>
      <c r="B92" t="s">
        <v>19</v>
      </c>
      <c r="C92" t="s">
        <v>52</v>
      </c>
      <c r="D92" t="s">
        <v>52</v>
      </c>
      <c r="E92" t="s">
        <v>190</v>
      </c>
      <c r="F92" t="s">
        <v>294</v>
      </c>
      <c r="G92" t="s">
        <v>302</v>
      </c>
      <c r="H92" t="s">
        <v>308</v>
      </c>
      <c r="I92" t="s">
        <v>369</v>
      </c>
      <c r="J92">
        <v>310</v>
      </c>
      <c r="K92" t="s">
        <v>418</v>
      </c>
      <c r="L92" t="s">
        <v>418</v>
      </c>
      <c r="M92" t="s">
        <v>419</v>
      </c>
      <c r="N92" t="s">
        <v>500</v>
      </c>
      <c r="O92" t="s">
        <v>418</v>
      </c>
      <c r="P92" t="s">
        <v>418</v>
      </c>
      <c r="Q92" t="s">
        <v>583</v>
      </c>
      <c r="R92" t="s">
        <v>369</v>
      </c>
    </row>
    <row r="93" spans="1:18">
      <c r="A93" s="1">
        <f>HYPERLINK("https://lsnyc.legalserver.org/matter/dynamic-profile/view/1875735","18-1875735")</f>
        <v>0</v>
      </c>
      <c r="B93" t="s">
        <v>19</v>
      </c>
      <c r="C93" t="s">
        <v>52</v>
      </c>
      <c r="D93" t="s">
        <v>52</v>
      </c>
      <c r="E93" t="s">
        <v>191</v>
      </c>
      <c r="F93" t="s">
        <v>294</v>
      </c>
      <c r="G93" t="s">
        <v>301</v>
      </c>
      <c r="H93" t="s">
        <v>308</v>
      </c>
      <c r="I93" t="s">
        <v>370</v>
      </c>
      <c r="J93">
        <v>310</v>
      </c>
      <c r="K93" t="s">
        <v>418</v>
      </c>
      <c r="L93" t="s">
        <v>418</v>
      </c>
      <c r="M93" t="s">
        <v>419</v>
      </c>
      <c r="N93" t="s">
        <v>501</v>
      </c>
      <c r="O93" t="s">
        <v>418</v>
      </c>
      <c r="P93" t="s">
        <v>418</v>
      </c>
      <c r="Q93" t="s">
        <v>583</v>
      </c>
      <c r="R93" t="s">
        <v>369</v>
      </c>
    </row>
    <row r="94" spans="1:18">
      <c r="A94" s="1">
        <f>HYPERLINK("https://lsnyc.legalserver.org/matter/dynamic-profile/view/1874941","18-1874941")</f>
        <v>0</v>
      </c>
      <c r="B94" t="s">
        <v>19</v>
      </c>
      <c r="C94" t="s">
        <v>52</v>
      </c>
      <c r="D94" t="s">
        <v>52</v>
      </c>
      <c r="E94" t="s">
        <v>192</v>
      </c>
      <c r="F94" t="s">
        <v>294</v>
      </c>
      <c r="G94" t="s">
        <v>301</v>
      </c>
      <c r="H94" t="s">
        <v>308</v>
      </c>
      <c r="I94" t="s">
        <v>369</v>
      </c>
      <c r="J94">
        <v>319</v>
      </c>
      <c r="K94" t="s">
        <v>418</v>
      </c>
      <c r="L94" t="s">
        <v>418</v>
      </c>
      <c r="M94" t="s">
        <v>419</v>
      </c>
      <c r="N94" t="s">
        <v>502</v>
      </c>
      <c r="O94" t="s">
        <v>418</v>
      </c>
      <c r="P94" t="s">
        <v>418</v>
      </c>
      <c r="Q94" t="s">
        <v>615</v>
      </c>
      <c r="R94" t="s">
        <v>369</v>
      </c>
    </row>
    <row r="95" spans="1:18">
      <c r="A95" s="1">
        <f>HYPERLINK("https://lsnyc.legalserver.org/matter/dynamic-profile/view/1878090","18-1878090")</f>
        <v>0</v>
      </c>
      <c r="B95" t="s">
        <v>19</v>
      </c>
      <c r="C95" t="s">
        <v>53</v>
      </c>
      <c r="D95" t="s">
        <v>53</v>
      </c>
      <c r="E95" t="s">
        <v>193</v>
      </c>
      <c r="F95" t="s">
        <v>291</v>
      </c>
      <c r="G95" t="s">
        <v>301</v>
      </c>
      <c r="H95" t="s">
        <v>307</v>
      </c>
      <c r="I95" t="s">
        <v>371</v>
      </c>
      <c r="J95">
        <v>196</v>
      </c>
      <c r="K95" t="s">
        <v>418</v>
      </c>
      <c r="L95" t="s">
        <v>418</v>
      </c>
      <c r="M95" t="s">
        <v>419</v>
      </c>
      <c r="N95" t="s">
        <v>503</v>
      </c>
      <c r="O95" t="s">
        <v>308</v>
      </c>
      <c r="P95" t="s">
        <v>308</v>
      </c>
      <c r="Q95" t="s">
        <v>575</v>
      </c>
      <c r="R95" t="s">
        <v>371</v>
      </c>
    </row>
    <row r="96" spans="1:18">
      <c r="A96" s="1">
        <f>HYPERLINK("https://lsnyc.legalserver.org/matter/dynamic-profile/view/1852052","17-1852052")</f>
        <v>0</v>
      </c>
      <c r="B96" t="s">
        <v>19</v>
      </c>
      <c r="C96" t="s">
        <v>43</v>
      </c>
      <c r="D96" t="s">
        <v>43</v>
      </c>
      <c r="E96" t="s">
        <v>194</v>
      </c>
      <c r="F96" t="s">
        <v>286</v>
      </c>
      <c r="G96" t="s">
        <v>301</v>
      </c>
      <c r="H96" t="s">
        <v>308</v>
      </c>
      <c r="I96" t="s">
        <v>372</v>
      </c>
      <c r="J96">
        <v>556</v>
      </c>
      <c r="K96" t="s">
        <v>418</v>
      </c>
      <c r="L96" t="s">
        <v>418</v>
      </c>
      <c r="M96" t="s">
        <v>419</v>
      </c>
      <c r="N96" t="s">
        <v>504</v>
      </c>
      <c r="O96" t="s">
        <v>418</v>
      </c>
      <c r="P96" t="s">
        <v>418</v>
      </c>
      <c r="Q96" t="s">
        <v>628</v>
      </c>
      <c r="R96" t="s">
        <v>362</v>
      </c>
    </row>
    <row r="97" spans="1:18">
      <c r="A97" s="1">
        <f>HYPERLINK("https://lsnyc.legalserver.org/matter/dynamic-profile/view/1869293","18-1869293")</f>
        <v>0</v>
      </c>
      <c r="B97" t="s">
        <v>20</v>
      </c>
      <c r="C97" t="s">
        <v>54</v>
      </c>
      <c r="D97" t="s">
        <v>54</v>
      </c>
      <c r="E97" t="s">
        <v>195</v>
      </c>
      <c r="F97" t="s">
        <v>285</v>
      </c>
      <c r="G97" t="s">
        <v>301</v>
      </c>
      <c r="H97" t="s">
        <v>307</v>
      </c>
      <c r="I97" t="s">
        <v>373</v>
      </c>
      <c r="J97">
        <v>211</v>
      </c>
      <c r="K97" t="s">
        <v>418</v>
      </c>
      <c r="L97" t="s">
        <v>418</v>
      </c>
      <c r="M97" t="s">
        <v>419</v>
      </c>
      <c r="N97" t="s">
        <v>505</v>
      </c>
      <c r="O97" t="s">
        <v>418</v>
      </c>
      <c r="P97" t="s">
        <v>418</v>
      </c>
      <c r="Q97" t="s">
        <v>373</v>
      </c>
      <c r="R97" t="s">
        <v>402</v>
      </c>
    </row>
    <row r="98" spans="1:18">
      <c r="A98" s="1">
        <f>HYPERLINK("https://lsnyc.legalserver.org/matter/dynamic-profile/view/1878784","18-1878784")</f>
        <v>0</v>
      </c>
      <c r="B98" t="s">
        <v>21</v>
      </c>
      <c r="C98" t="s">
        <v>55</v>
      </c>
      <c r="D98" t="s">
        <v>82</v>
      </c>
      <c r="E98" t="s">
        <v>196</v>
      </c>
      <c r="F98" t="s">
        <v>277</v>
      </c>
      <c r="G98" t="s">
        <v>301</v>
      </c>
      <c r="H98" t="s">
        <v>308</v>
      </c>
      <c r="I98" t="s">
        <v>374</v>
      </c>
      <c r="J98">
        <v>217</v>
      </c>
      <c r="K98" t="s">
        <v>418</v>
      </c>
      <c r="L98" t="s">
        <v>418</v>
      </c>
      <c r="M98" t="s">
        <v>419</v>
      </c>
      <c r="N98" t="s">
        <v>506</v>
      </c>
      <c r="O98" t="s">
        <v>418</v>
      </c>
      <c r="P98" t="s">
        <v>418</v>
      </c>
      <c r="Q98" t="s">
        <v>582</v>
      </c>
      <c r="R98" t="s">
        <v>357</v>
      </c>
    </row>
    <row r="99" spans="1:18">
      <c r="A99" s="1">
        <f>HYPERLINK("https://lsnyc.legalserver.org/matter/dynamic-profile/view/1876954","18-1876954")</f>
        <v>0</v>
      </c>
      <c r="B99" t="s">
        <v>21</v>
      </c>
      <c r="C99" t="s">
        <v>56</v>
      </c>
      <c r="D99" t="s">
        <v>83</v>
      </c>
      <c r="E99" t="s">
        <v>197</v>
      </c>
      <c r="F99" t="s">
        <v>290</v>
      </c>
      <c r="G99" t="s">
        <v>301</v>
      </c>
      <c r="H99" t="s">
        <v>308</v>
      </c>
      <c r="I99" t="s">
        <v>341</v>
      </c>
      <c r="J99">
        <v>264</v>
      </c>
      <c r="K99" t="s">
        <v>418</v>
      </c>
      <c r="L99" t="s">
        <v>418</v>
      </c>
      <c r="M99" t="s">
        <v>419</v>
      </c>
      <c r="N99" t="s">
        <v>507</v>
      </c>
      <c r="O99" t="s">
        <v>418</v>
      </c>
      <c r="P99" t="s">
        <v>418</v>
      </c>
      <c r="Q99" t="s">
        <v>588</v>
      </c>
      <c r="R99" t="s">
        <v>341</v>
      </c>
    </row>
    <row r="100" spans="1:18">
      <c r="A100" s="1">
        <f>HYPERLINK("https://lsnyc.legalserver.org/matter/dynamic-profile/view/1860229","18-1860229")</f>
        <v>0</v>
      </c>
      <c r="B100" t="s">
        <v>21</v>
      </c>
      <c r="C100" t="s">
        <v>55</v>
      </c>
      <c r="D100" t="s">
        <v>84</v>
      </c>
      <c r="E100" t="s">
        <v>198</v>
      </c>
      <c r="F100" t="s">
        <v>277</v>
      </c>
      <c r="G100" t="s">
        <v>302</v>
      </c>
      <c r="H100" t="s">
        <v>308</v>
      </c>
      <c r="I100" t="s">
        <v>375</v>
      </c>
      <c r="J100">
        <v>464</v>
      </c>
      <c r="K100" t="s">
        <v>418</v>
      </c>
      <c r="L100" t="s">
        <v>418</v>
      </c>
      <c r="M100" t="s">
        <v>419</v>
      </c>
      <c r="N100" t="s">
        <v>508</v>
      </c>
      <c r="O100" t="s">
        <v>418</v>
      </c>
      <c r="P100" t="s">
        <v>418</v>
      </c>
      <c r="Q100" t="s">
        <v>589</v>
      </c>
      <c r="R100" t="s">
        <v>362</v>
      </c>
    </row>
    <row r="101" spans="1:18">
      <c r="A101" s="1">
        <f>HYPERLINK("https://lsnyc.legalserver.org/matter/dynamic-profile/view/1877610","18-1877610")</f>
        <v>0</v>
      </c>
      <c r="B101" t="s">
        <v>21</v>
      </c>
      <c r="C101" t="s">
        <v>55</v>
      </c>
      <c r="D101" t="s">
        <v>84</v>
      </c>
      <c r="E101" t="s">
        <v>198</v>
      </c>
      <c r="F101" t="s">
        <v>277</v>
      </c>
      <c r="G101" t="s">
        <v>302</v>
      </c>
      <c r="H101" t="s">
        <v>308</v>
      </c>
      <c r="I101" t="s">
        <v>376</v>
      </c>
      <c r="J101">
        <v>267</v>
      </c>
      <c r="K101" t="s">
        <v>418</v>
      </c>
      <c r="L101" t="s">
        <v>418</v>
      </c>
      <c r="M101" t="s">
        <v>419</v>
      </c>
      <c r="N101" t="s">
        <v>509</v>
      </c>
      <c r="O101" t="s">
        <v>418</v>
      </c>
      <c r="P101" t="s">
        <v>418</v>
      </c>
      <c r="Q101" t="s">
        <v>580</v>
      </c>
      <c r="R101" t="s">
        <v>362</v>
      </c>
    </row>
    <row r="102" spans="1:18">
      <c r="A102" s="1">
        <f>HYPERLINK("https://lsnyc.legalserver.org/matter/dynamic-profile/view/1854124","17-1854124")</f>
        <v>0</v>
      </c>
      <c r="B102" t="s">
        <v>21</v>
      </c>
      <c r="C102" t="s">
        <v>55</v>
      </c>
      <c r="D102" t="s">
        <v>84</v>
      </c>
      <c r="E102" t="s">
        <v>199</v>
      </c>
      <c r="F102" t="s">
        <v>277</v>
      </c>
      <c r="G102" t="s">
        <v>302</v>
      </c>
      <c r="H102" t="s">
        <v>308</v>
      </c>
      <c r="I102" t="s">
        <v>357</v>
      </c>
      <c r="J102">
        <v>534</v>
      </c>
      <c r="K102" t="s">
        <v>418</v>
      </c>
      <c r="L102" t="s">
        <v>418</v>
      </c>
      <c r="M102" t="s">
        <v>419</v>
      </c>
      <c r="N102" t="s">
        <v>510</v>
      </c>
      <c r="O102" t="s">
        <v>418</v>
      </c>
      <c r="P102" t="s">
        <v>418</v>
      </c>
      <c r="Q102" t="s">
        <v>629</v>
      </c>
      <c r="R102" t="s">
        <v>362</v>
      </c>
    </row>
    <row r="103" spans="1:18">
      <c r="A103" s="1">
        <f>HYPERLINK("https://lsnyc.legalserver.org/matter/dynamic-profile/view/1847595","17-1847595")</f>
        <v>0</v>
      </c>
      <c r="B103" t="s">
        <v>21</v>
      </c>
      <c r="C103" t="s">
        <v>55</v>
      </c>
      <c r="D103" t="s">
        <v>55</v>
      </c>
      <c r="E103" t="s">
        <v>200</v>
      </c>
      <c r="F103" t="s">
        <v>275</v>
      </c>
      <c r="G103" t="s">
        <v>302</v>
      </c>
      <c r="H103" t="s">
        <v>308</v>
      </c>
      <c r="I103" t="s">
        <v>377</v>
      </c>
      <c r="J103">
        <v>542</v>
      </c>
      <c r="K103" t="s">
        <v>418</v>
      </c>
      <c r="L103" t="s">
        <v>418</v>
      </c>
      <c r="M103" t="s">
        <v>419</v>
      </c>
      <c r="N103" t="s">
        <v>511</v>
      </c>
      <c r="O103" t="s">
        <v>418</v>
      </c>
      <c r="P103" t="s">
        <v>418</v>
      </c>
      <c r="Q103" t="s">
        <v>396</v>
      </c>
      <c r="R103" t="s">
        <v>377</v>
      </c>
    </row>
    <row r="104" spans="1:18">
      <c r="A104" s="1">
        <f>HYPERLINK("https://lsnyc.legalserver.org/matter/dynamic-profile/view/1867521","18-1867521")</f>
        <v>0</v>
      </c>
      <c r="B104" t="s">
        <v>21</v>
      </c>
      <c r="C104" t="s">
        <v>57</v>
      </c>
      <c r="D104" t="s">
        <v>57</v>
      </c>
      <c r="E104" t="s">
        <v>201</v>
      </c>
      <c r="F104" t="s">
        <v>285</v>
      </c>
      <c r="G104" t="s">
        <v>302</v>
      </c>
      <c r="H104" t="s">
        <v>308</v>
      </c>
      <c r="I104" t="s">
        <v>378</v>
      </c>
      <c r="J104">
        <v>294</v>
      </c>
      <c r="K104" t="s">
        <v>418</v>
      </c>
      <c r="L104" t="s">
        <v>418</v>
      </c>
      <c r="M104" t="s">
        <v>419</v>
      </c>
      <c r="N104" t="s">
        <v>512</v>
      </c>
      <c r="O104" t="s">
        <v>418</v>
      </c>
      <c r="P104" t="s">
        <v>418</v>
      </c>
      <c r="Q104" t="s">
        <v>598</v>
      </c>
      <c r="R104" t="s">
        <v>378</v>
      </c>
    </row>
    <row r="105" spans="1:18">
      <c r="A105" s="1">
        <f>HYPERLINK("https://lsnyc.legalserver.org/matter/dynamic-profile/view/1877330","18-1877330")</f>
        <v>0</v>
      </c>
      <c r="B105" t="s">
        <v>21</v>
      </c>
      <c r="C105" t="s">
        <v>57</v>
      </c>
      <c r="D105" t="s">
        <v>57</v>
      </c>
      <c r="E105" t="s">
        <v>202</v>
      </c>
      <c r="F105" t="s">
        <v>285</v>
      </c>
      <c r="G105" t="s">
        <v>301</v>
      </c>
      <c r="H105" t="s">
        <v>308</v>
      </c>
      <c r="I105" t="s">
        <v>379</v>
      </c>
      <c r="J105">
        <v>223</v>
      </c>
      <c r="K105" t="s">
        <v>418</v>
      </c>
      <c r="L105" t="s">
        <v>418</v>
      </c>
      <c r="M105" t="s">
        <v>419</v>
      </c>
      <c r="N105" t="s">
        <v>513</v>
      </c>
      <c r="O105" t="s">
        <v>418</v>
      </c>
      <c r="P105" t="s">
        <v>418</v>
      </c>
      <c r="Q105" t="s">
        <v>627</v>
      </c>
      <c r="R105" t="s">
        <v>379</v>
      </c>
    </row>
    <row r="106" spans="1:18">
      <c r="A106" s="1">
        <f>HYPERLINK("https://lsnyc.legalserver.org/matter/dynamic-profile/view/1866095","18-1866095")</f>
        <v>0</v>
      </c>
      <c r="B106" t="s">
        <v>21</v>
      </c>
      <c r="C106" t="s">
        <v>57</v>
      </c>
      <c r="D106" t="s">
        <v>57</v>
      </c>
      <c r="E106" t="s">
        <v>203</v>
      </c>
      <c r="F106" t="s">
        <v>285</v>
      </c>
      <c r="G106" t="s">
        <v>301</v>
      </c>
      <c r="H106" t="s">
        <v>308</v>
      </c>
      <c r="I106" t="s">
        <v>379</v>
      </c>
      <c r="J106">
        <v>356</v>
      </c>
      <c r="K106" t="s">
        <v>418</v>
      </c>
      <c r="L106" t="s">
        <v>418</v>
      </c>
      <c r="M106" t="s">
        <v>419</v>
      </c>
      <c r="N106" t="s">
        <v>514</v>
      </c>
      <c r="O106" t="s">
        <v>418</v>
      </c>
      <c r="P106" t="s">
        <v>418</v>
      </c>
      <c r="Q106" t="s">
        <v>630</v>
      </c>
      <c r="R106" t="s">
        <v>379</v>
      </c>
    </row>
    <row r="107" spans="1:18">
      <c r="A107" s="1">
        <f>HYPERLINK("https://lsnyc.legalserver.org/matter/dynamic-profile/view/1869901","18-1869901")</f>
        <v>0</v>
      </c>
      <c r="B107" t="s">
        <v>21</v>
      </c>
      <c r="C107" t="s">
        <v>57</v>
      </c>
      <c r="D107" t="s">
        <v>57</v>
      </c>
      <c r="E107" t="s">
        <v>204</v>
      </c>
      <c r="F107" t="s">
        <v>285</v>
      </c>
      <c r="G107" t="s">
        <v>302</v>
      </c>
      <c r="H107" t="s">
        <v>308</v>
      </c>
      <c r="I107" t="s">
        <v>360</v>
      </c>
      <c r="J107">
        <v>358</v>
      </c>
      <c r="K107" t="s">
        <v>418</v>
      </c>
      <c r="L107" t="s">
        <v>418</v>
      </c>
      <c r="M107" t="s">
        <v>419</v>
      </c>
      <c r="N107" t="s">
        <v>515</v>
      </c>
      <c r="O107" t="s">
        <v>418</v>
      </c>
      <c r="P107" t="s">
        <v>418</v>
      </c>
      <c r="Q107" t="s">
        <v>631</v>
      </c>
      <c r="R107" t="s">
        <v>360</v>
      </c>
    </row>
    <row r="108" spans="1:18">
      <c r="A108" s="1">
        <f>HYPERLINK("https://lsnyc.legalserver.org/matter/dynamic-profile/view/1877218","18-1877218")</f>
        <v>0</v>
      </c>
      <c r="B108" t="s">
        <v>21</v>
      </c>
      <c r="C108" t="s">
        <v>57</v>
      </c>
      <c r="D108" t="s">
        <v>57</v>
      </c>
      <c r="E108" t="s">
        <v>205</v>
      </c>
      <c r="F108" t="s">
        <v>285</v>
      </c>
      <c r="G108" t="s">
        <v>302</v>
      </c>
      <c r="H108" t="s">
        <v>308</v>
      </c>
      <c r="I108" t="s">
        <v>380</v>
      </c>
      <c r="J108">
        <v>189</v>
      </c>
      <c r="K108" t="s">
        <v>418</v>
      </c>
      <c r="L108" t="s">
        <v>418</v>
      </c>
      <c r="M108" t="s">
        <v>419</v>
      </c>
      <c r="N108" t="s">
        <v>516</v>
      </c>
      <c r="O108" t="s">
        <v>418</v>
      </c>
      <c r="P108" t="s">
        <v>418</v>
      </c>
      <c r="Q108" t="s">
        <v>602</v>
      </c>
      <c r="R108" t="s">
        <v>679</v>
      </c>
    </row>
    <row r="109" spans="1:18">
      <c r="A109" s="1">
        <f>HYPERLINK("https://lsnyc.legalserver.org/matter/dynamic-profile/view/1870699","18-1870699")</f>
        <v>0</v>
      </c>
      <c r="B109" t="s">
        <v>21</v>
      </c>
      <c r="C109" t="s">
        <v>57</v>
      </c>
      <c r="D109" t="s">
        <v>57</v>
      </c>
      <c r="E109" t="s">
        <v>206</v>
      </c>
      <c r="F109" t="s">
        <v>285</v>
      </c>
      <c r="G109" t="s">
        <v>302</v>
      </c>
      <c r="H109" t="s">
        <v>308</v>
      </c>
      <c r="I109" t="s">
        <v>328</v>
      </c>
      <c r="J109">
        <v>266</v>
      </c>
      <c r="K109" t="s">
        <v>418</v>
      </c>
      <c r="L109" t="s">
        <v>418</v>
      </c>
      <c r="M109" t="s">
        <v>419</v>
      </c>
      <c r="N109" t="s">
        <v>517</v>
      </c>
      <c r="O109" t="s">
        <v>418</v>
      </c>
      <c r="P109" t="s">
        <v>418</v>
      </c>
      <c r="Q109" t="s">
        <v>632</v>
      </c>
      <c r="R109" t="s">
        <v>384</v>
      </c>
    </row>
    <row r="110" spans="1:18">
      <c r="A110" s="1">
        <f>HYPERLINK("https://lsnyc.legalserver.org/matter/dynamic-profile/view/1867164","18-1867164")</f>
        <v>0</v>
      </c>
      <c r="B110" t="s">
        <v>21</v>
      </c>
      <c r="C110" t="s">
        <v>58</v>
      </c>
      <c r="D110" t="s">
        <v>58</v>
      </c>
      <c r="E110" t="s">
        <v>207</v>
      </c>
      <c r="F110" t="s">
        <v>277</v>
      </c>
      <c r="G110" t="s">
        <v>302</v>
      </c>
      <c r="H110" t="s">
        <v>308</v>
      </c>
      <c r="I110" t="s">
        <v>339</v>
      </c>
      <c r="J110">
        <v>276</v>
      </c>
      <c r="K110" t="s">
        <v>418</v>
      </c>
      <c r="L110" t="s">
        <v>418</v>
      </c>
      <c r="M110" t="s">
        <v>419</v>
      </c>
      <c r="N110" t="s">
        <v>518</v>
      </c>
      <c r="O110" t="s">
        <v>418</v>
      </c>
      <c r="P110" t="s">
        <v>418</v>
      </c>
      <c r="Q110" t="s">
        <v>586</v>
      </c>
      <c r="R110" t="s">
        <v>680</v>
      </c>
    </row>
    <row r="111" spans="1:18">
      <c r="A111" s="1">
        <f>HYPERLINK("https://lsnyc.legalserver.org/matter/dynamic-profile/view/1863961","18-1863961")</f>
        <v>0</v>
      </c>
      <c r="B111" t="s">
        <v>21</v>
      </c>
      <c r="C111" t="s">
        <v>59</v>
      </c>
      <c r="D111" t="s">
        <v>85</v>
      </c>
      <c r="E111" t="s">
        <v>208</v>
      </c>
      <c r="F111" t="s">
        <v>279</v>
      </c>
      <c r="G111" t="s">
        <v>301</v>
      </c>
      <c r="H111" t="s">
        <v>307</v>
      </c>
      <c r="I111" t="s">
        <v>341</v>
      </c>
      <c r="J111">
        <v>448</v>
      </c>
      <c r="K111" t="s">
        <v>418</v>
      </c>
      <c r="L111" t="s">
        <v>418</v>
      </c>
      <c r="M111" t="s">
        <v>419</v>
      </c>
      <c r="N111" t="s">
        <v>519</v>
      </c>
      <c r="O111" t="s">
        <v>418</v>
      </c>
      <c r="P111" t="s">
        <v>418</v>
      </c>
      <c r="Q111" t="s">
        <v>410</v>
      </c>
      <c r="R111" t="s">
        <v>314</v>
      </c>
    </row>
    <row r="112" spans="1:18">
      <c r="A112" s="1">
        <f>HYPERLINK("https://lsnyc.legalserver.org/matter/dynamic-profile/view/0822914","16-0822914")</f>
        <v>0</v>
      </c>
      <c r="B112" t="s">
        <v>21</v>
      </c>
      <c r="C112" t="s">
        <v>59</v>
      </c>
      <c r="D112" t="s">
        <v>85</v>
      </c>
      <c r="E112" t="s">
        <v>209</v>
      </c>
      <c r="F112" t="s">
        <v>279</v>
      </c>
      <c r="G112" t="s">
        <v>301</v>
      </c>
      <c r="H112" t="s">
        <v>307</v>
      </c>
      <c r="I112" t="s">
        <v>380</v>
      </c>
      <c r="J112">
        <v>924</v>
      </c>
      <c r="K112" t="s">
        <v>418</v>
      </c>
      <c r="L112" t="s">
        <v>418</v>
      </c>
      <c r="M112" t="s">
        <v>419</v>
      </c>
      <c r="N112" t="s">
        <v>520</v>
      </c>
      <c r="O112" t="s">
        <v>418</v>
      </c>
      <c r="P112" t="s">
        <v>418</v>
      </c>
      <c r="Q112" t="s">
        <v>633</v>
      </c>
      <c r="R112" t="s">
        <v>673</v>
      </c>
    </row>
    <row r="113" spans="1:18">
      <c r="A113" s="1">
        <f>HYPERLINK("https://lsnyc.legalserver.org/matter/dynamic-profile/view/1857120","18-1857120")</f>
        <v>0</v>
      </c>
      <c r="B113" t="s">
        <v>21</v>
      </c>
      <c r="C113" t="s">
        <v>56</v>
      </c>
      <c r="D113" t="s">
        <v>56</v>
      </c>
      <c r="E113" t="s">
        <v>210</v>
      </c>
      <c r="F113" t="s">
        <v>290</v>
      </c>
      <c r="G113" t="s">
        <v>301</v>
      </c>
      <c r="H113" t="s">
        <v>308</v>
      </c>
      <c r="I113" t="s">
        <v>318</v>
      </c>
      <c r="J113">
        <v>358</v>
      </c>
      <c r="K113" t="s">
        <v>418</v>
      </c>
      <c r="L113" t="s">
        <v>418</v>
      </c>
      <c r="M113" t="s">
        <v>419</v>
      </c>
      <c r="N113" t="s">
        <v>521</v>
      </c>
      <c r="O113" t="s">
        <v>418</v>
      </c>
      <c r="P113" t="s">
        <v>418</v>
      </c>
      <c r="Q113" t="s">
        <v>409</v>
      </c>
      <c r="R113" t="s">
        <v>318</v>
      </c>
    </row>
    <row r="114" spans="1:18">
      <c r="A114" s="1">
        <f>HYPERLINK("https://lsnyc.legalserver.org/matter/dynamic-profile/view/1851571","17-1851571")</f>
        <v>0</v>
      </c>
      <c r="B114" t="s">
        <v>21</v>
      </c>
      <c r="C114" t="s">
        <v>56</v>
      </c>
      <c r="D114" t="s">
        <v>56</v>
      </c>
      <c r="E114" t="s">
        <v>211</v>
      </c>
      <c r="F114" t="s">
        <v>290</v>
      </c>
      <c r="G114" t="s">
        <v>305</v>
      </c>
      <c r="H114" t="s">
        <v>308</v>
      </c>
      <c r="I114" t="s">
        <v>381</v>
      </c>
      <c r="J114">
        <v>421</v>
      </c>
      <c r="K114" t="s">
        <v>418</v>
      </c>
      <c r="L114" t="s">
        <v>418</v>
      </c>
      <c r="M114" t="s">
        <v>419</v>
      </c>
      <c r="N114" t="s">
        <v>522</v>
      </c>
      <c r="O114" t="s">
        <v>418</v>
      </c>
      <c r="P114" t="s">
        <v>308</v>
      </c>
      <c r="Q114" t="s">
        <v>634</v>
      </c>
      <c r="R114" t="s">
        <v>382</v>
      </c>
    </row>
    <row r="115" spans="1:18">
      <c r="A115" s="1">
        <f>HYPERLINK("https://lsnyc.legalserver.org/matter/dynamic-profile/view/1838826","17-1838826")</f>
        <v>0</v>
      </c>
      <c r="B115" t="s">
        <v>21</v>
      </c>
      <c r="C115" t="s">
        <v>56</v>
      </c>
      <c r="D115" t="s">
        <v>56</v>
      </c>
      <c r="E115" t="s">
        <v>212</v>
      </c>
      <c r="F115" t="s">
        <v>293</v>
      </c>
      <c r="G115" t="s">
        <v>301</v>
      </c>
      <c r="H115" t="s">
        <v>308</v>
      </c>
      <c r="I115" t="s">
        <v>382</v>
      </c>
      <c r="J115">
        <v>572</v>
      </c>
      <c r="K115" t="s">
        <v>418</v>
      </c>
      <c r="L115" t="s">
        <v>418</v>
      </c>
      <c r="M115" t="s">
        <v>419</v>
      </c>
      <c r="N115" t="s">
        <v>523</v>
      </c>
      <c r="O115" t="s">
        <v>418</v>
      </c>
      <c r="P115" t="s">
        <v>418</v>
      </c>
      <c r="Q115" t="s">
        <v>635</v>
      </c>
      <c r="R115" t="s">
        <v>382</v>
      </c>
    </row>
    <row r="116" spans="1:18">
      <c r="A116" s="1">
        <f>HYPERLINK("https://lsnyc.legalserver.org/matter/dynamic-profile/view/0832621","17-0832621")</f>
        <v>0</v>
      </c>
      <c r="B116" t="s">
        <v>21</v>
      </c>
      <c r="C116" t="s">
        <v>60</v>
      </c>
      <c r="D116" t="s">
        <v>86</v>
      </c>
      <c r="E116" t="s">
        <v>213</v>
      </c>
      <c r="F116" t="s">
        <v>277</v>
      </c>
      <c r="G116" t="s">
        <v>302</v>
      </c>
      <c r="H116" t="s">
        <v>307</v>
      </c>
      <c r="I116" t="s">
        <v>383</v>
      </c>
      <c r="J116">
        <v>696</v>
      </c>
      <c r="K116" t="s">
        <v>418</v>
      </c>
      <c r="L116" t="s">
        <v>418</v>
      </c>
      <c r="M116" t="s">
        <v>419</v>
      </c>
      <c r="N116" t="s">
        <v>524</v>
      </c>
      <c r="O116" t="s">
        <v>308</v>
      </c>
      <c r="P116" t="s">
        <v>308</v>
      </c>
      <c r="Q116" t="s">
        <v>636</v>
      </c>
      <c r="R116" t="s">
        <v>681</v>
      </c>
    </row>
    <row r="117" spans="1:18">
      <c r="A117" s="1">
        <f>HYPERLINK("https://lsnyc.legalserver.org/matter/dynamic-profile/view/1876405","18-1876405")</f>
        <v>0</v>
      </c>
      <c r="B117" t="s">
        <v>21</v>
      </c>
      <c r="C117" t="s">
        <v>61</v>
      </c>
      <c r="D117" t="s">
        <v>61</v>
      </c>
      <c r="E117" t="s">
        <v>214</v>
      </c>
      <c r="F117" t="s">
        <v>285</v>
      </c>
      <c r="G117" t="s">
        <v>302</v>
      </c>
      <c r="H117" t="s">
        <v>308</v>
      </c>
      <c r="I117" t="s">
        <v>326</v>
      </c>
      <c r="J117">
        <v>238</v>
      </c>
      <c r="K117" t="s">
        <v>418</v>
      </c>
      <c r="L117" t="s">
        <v>418</v>
      </c>
      <c r="M117" t="s">
        <v>419</v>
      </c>
      <c r="N117" t="s">
        <v>525</v>
      </c>
      <c r="O117" t="s">
        <v>418</v>
      </c>
      <c r="P117" t="s">
        <v>418</v>
      </c>
      <c r="Q117" t="s">
        <v>637</v>
      </c>
      <c r="R117" t="s">
        <v>345</v>
      </c>
    </row>
    <row r="118" spans="1:18">
      <c r="A118" s="1">
        <f>HYPERLINK("https://lsnyc.legalserver.org/matter/dynamic-profile/view/1867161","18-1867161")</f>
        <v>0</v>
      </c>
      <c r="B118" t="s">
        <v>21</v>
      </c>
      <c r="C118" t="s">
        <v>62</v>
      </c>
      <c r="D118" t="s">
        <v>62</v>
      </c>
      <c r="E118" t="s">
        <v>215</v>
      </c>
      <c r="F118" t="s">
        <v>277</v>
      </c>
      <c r="G118" t="s">
        <v>301</v>
      </c>
      <c r="H118" t="s">
        <v>307</v>
      </c>
      <c r="I118" t="s">
        <v>384</v>
      </c>
      <c r="J118">
        <v>307</v>
      </c>
      <c r="K118" t="s">
        <v>418</v>
      </c>
      <c r="L118" t="s">
        <v>418</v>
      </c>
      <c r="M118" t="s">
        <v>419</v>
      </c>
      <c r="N118" t="s">
        <v>526</v>
      </c>
      <c r="O118" t="s">
        <v>308</v>
      </c>
      <c r="P118" t="s">
        <v>308</v>
      </c>
      <c r="Q118" t="s">
        <v>586</v>
      </c>
      <c r="R118" t="s">
        <v>384</v>
      </c>
    </row>
    <row r="119" spans="1:18">
      <c r="A119" s="1">
        <f>HYPERLINK("https://lsnyc.legalserver.org/matter/dynamic-profile/view/0831153","17-0831153")</f>
        <v>0</v>
      </c>
      <c r="B119" t="s">
        <v>21</v>
      </c>
      <c r="C119" t="s">
        <v>62</v>
      </c>
      <c r="D119" t="s">
        <v>62</v>
      </c>
      <c r="E119" t="s">
        <v>189</v>
      </c>
      <c r="F119" t="s">
        <v>277</v>
      </c>
      <c r="G119" t="s">
        <v>303</v>
      </c>
      <c r="H119" t="s">
        <v>307</v>
      </c>
      <c r="I119" t="s">
        <v>385</v>
      </c>
      <c r="J119">
        <v>679</v>
      </c>
      <c r="K119" t="s">
        <v>418</v>
      </c>
      <c r="L119" t="s">
        <v>418</v>
      </c>
      <c r="M119" t="s">
        <v>419</v>
      </c>
      <c r="N119" t="s">
        <v>527</v>
      </c>
      <c r="O119" t="s">
        <v>308</v>
      </c>
      <c r="P119" t="s">
        <v>308</v>
      </c>
      <c r="Q119" t="s">
        <v>638</v>
      </c>
      <c r="R119" t="s">
        <v>682</v>
      </c>
    </row>
    <row r="120" spans="1:18">
      <c r="A120" s="1">
        <f>HYPERLINK("https://lsnyc.legalserver.org/matter/dynamic-profile/view/0822474","16-0822474")</f>
        <v>0</v>
      </c>
      <c r="B120" t="s">
        <v>21</v>
      </c>
      <c r="C120" t="s">
        <v>62</v>
      </c>
      <c r="D120" t="s">
        <v>62</v>
      </c>
      <c r="E120" t="s">
        <v>216</v>
      </c>
      <c r="F120" t="s">
        <v>277</v>
      </c>
      <c r="G120" t="s">
        <v>304</v>
      </c>
      <c r="H120" t="s">
        <v>307</v>
      </c>
      <c r="I120" t="s">
        <v>386</v>
      </c>
      <c r="J120">
        <v>770</v>
      </c>
      <c r="K120" t="s">
        <v>418</v>
      </c>
      <c r="L120" t="s">
        <v>418</v>
      </c>
      <c r="M120" t="s">
        <v>419</v>
      </c>
      <c r="N120" t="s">
        <v>528</v>
      </c>
      <c r="O120" t="s">
        <v>418</v>
      </c>
      <c r="P120" t="s">
        <v>418</v>
      </c>
      <c r="Q120" t="s">
        <v>639</v>
      </c>
      <c r="R120" t="s">
        <v>683</v>
      </c>
    </row>
    <row r="121" spans="1:18">
      <c r="A121" s="1">
        <f>HYPERLINK("https://lsnyc.legalserver.org/matter/dynamic-profile/view/0831126","17-0831126")</f>
        <v>0</v>
      </c>
      <c r="B121" t="s">
        <v>21</v>
      </c>
      <c r="C121" t="s">
        <v>62</v>
      </c>
      <c r="D121" t="s">
        <v>62</v>
      </c>
      <c r="E121" t="s">
        <v>217</v>
      </c>
      <c r="F121" t="s">
        <v>277</v>
      </c>
      <c r="G121" t="s">
        <v>303</v>
      </c>
      <c r="H121" t="s">
        <v>307</v>
      </c>
      <c r="I121" t="s">
        <v>385</v>
      </c>
      <c r="J121">
        <v>711</v>
      </c>
      <c r="K121" t="s">
        <v>418</v>
      </c>
      <c r="L121" t="s">
        <v>418</v>
      </c>
      <c r="M121" t="s">
        <v>419</v>
      </c>
      <c r="N121" t="s">
        <v>529</v>
      </c>
      <c r="O121" t="s">
        <v>308</v>
      </c>
      <c r="P121" t="s">
        <v>308</v>
      </c>
      <c r="Q121" t="s">
        <v>638</v>
      </c>
      <c r="R121" t="s">
        <v>681</v>
      </c>
    </row>
    <row r="122" spans="1:18">
      <c r="A122" s="1">
        <f>HYPERLINK("https://lsnyc.legalserver.org/matter/dynamic-profile/view/0826228","17-0826228")</f>
        <v>0</v>
      </c>
      <c r="B122" t="s">
        <v>21</v>
      </c>
      <c r="C122" t="s">
        <v>62</v>
      </c>
      <c r="D122" t="s">
        <v>62</v>
      </c>
      <c r="E122" t="s">
        <v>218</v>
      </c>
      <c r="F122" t="s">
        <v>277</v>
      </c>
      <c r="G122" t="s">
        <v>303</v>
      </c>
      <c r="H122" t="s">
        <v>307</v>
      </c>
      <c r="I122" t="s">
        <v>385</v>
      </c>
      <c r="J122">
        <v>766</v>
      </c>
      <c r="K122" t="s">
        <v>418</v>
      </c>
      <c r="L122" t="s">
        <v>418</v>
      </c>
      <c r="M122" t="s">
        <v>419</v>
      </c>
      <c r="N122" t="s">
        <v>530</v>
      </c>
      <c r="O122" t="s">
        <v>308</v>
      </c>
      <c r="P122" t="s">
        <v>308</v>
      </c>
      <c r="Q122" t="s">
        <v>640</v>
      </c>
      <c r="R122" t="s">
        <v>681</v>
      </c>
    </row>
    <row r="123" spans="1:18">
      <c r="A123" s="1">
        <f>HYPERLINK("https://lsnyc.legalserver.org/matter/dynamic-profile/view/0826335","17-0826335")</f>
        <v>0</v>
      </c>
      <c r="B123" t="s">
        <v>21</v>
      </c>
      <c r="C123" t="s">
        <v>62</v>
      </c>
      <c r="D123" t="s">
        <v>62</v>
      </c>
      <c r="E123" t="s">
        <v>219</v>
      </c>
      <c r="F123" t="s">
        <v>277</v>
      </c>
      <c r="G123" t="s">
        <v>303</v>
      </c>
      <c r="H123" t="s">
        <v>307</v>
      </c>
      <c r="I123" t="s">
        <v>385</v>
      </c>
      <c r="J123">
        <v>765</v>
      </c>
      <c r="K123" t="s">
        <v>418</v>
      </c>
      <c r="L123" t="s">
        <v>418</v>
      </c>
      <c r="M123" t="s">
        <v>419</v>
      </c>
      <c r="N123" t="s">
        <v>530</v>
      </c>
      <c r="O123" t="s">
        <v>308</v>
      </c>
      <c r="P123" t="s">
        <v>308</v>
      </c>
      <c r="Q123" t="s">
        <v>641</v>
      </c>
      <c r="R123" t="s">
        <v>681</v>
      </c>
    </row>
    <row r="124" spans="1:18">
      <c r="A124" s="1">
        <f>HYPERLINK("https://lsnyc.legalserver.org/matter/dynamic-profile/view/0826282","17-0826282")</f>
        <v>0</v>
      </c>
      <c r="B124" t="s">
        <v>21</v>
      </c>
      <c r="C124" t="s">
        <v>62</v>
      </c>
      <c r="D124" t="s">
        <v>62</v>
      </c>
      <c r="E124" t="s">
        <v>220</v>
      </c>
      <c r="F124" t="s">
        <v>277</v>
      </c>
      <c r="G124" t="s">
        <v>303</v>
      </c>
      <c r="H124" t="s">
        <v>307</v>
      </c>
      <c r="I124" t="s">
        <v>385</v>
      </c>
      <c r="J124">
        <v>765</v>
      </c>
      <c r="K124" t="s">
        <v>418</v>
      </c>
      <c r="L124" t="s">
        <v>418</v>
      </c>
      <c r="M124" t="s">
        <v>419</v>
      </c>
      <c r="N124" t="s">
        <v>530</v>
      </c>
      <c r="O124" t="s">
        <v>418</v>
      </c>
      <c r="P124" t="s">
        <v>418</v>
      </c>
      <c r="Q124" t="s">
        <v>641</v>
      </c>
      <c r="R124" t="s">
        <v>681</v>
      </c>
    </row>
    <row r="125" spans="1:18">
      <c r="A125" s="1">
        <f>HYPERLINK("https://lsnyc.legalserver.org/matter/dynamic-profile/view/0831564","17-0831564")</f>
        <v>0</v>
      </c>
      <c r="B125" t="s">
        <v>21</v>
      </c>
      <c r="C125" t="s">
        <v>63</v>
      </c>
      <c r="D125" t="s">
        <v>62</v>
      </c>
      <c r="E125" t="s">
        <v>221</v>
      </c>
      <c r="F125" t="s">
        <v>277</v>
      </c>
      <c r="G125" t="s">
        <v>302</v>
      </c>
      <c r="H125" t="s">
        <v>307</v>
      </c>
      <c r="I125" t="s">
        <v>387</v>
      </c>
      <c r="J125">
        <v>670</v>
      </c>
      <c r="K125" t="s">
        <v>418</v>
      </c>
      <c r="L125" t="s">
        <v>418</v>
      </c>
      <c r="M125" t="s">
        <v>419</v>
      </c>
      <c r="N125" t="s">
        <v>531</v>
      </c>
      <c r="O125" t="s">
        <v>308</v>
      </c>
      <c r="P125" t="s">
        <v>308</v>
      </c>
      <c r="Q125" t="s">
        <v>642</v>
      </c>
      <c r="R125" t="s">
        <v>320</v>
      </c>
    </row>
    <row r="126" spans="1:18">
      <c r="A126" s="1">
        <f>HYPERLINK("https://lsnyc.legalserver.org/matter/dynamic-profile/view/1876023","18-1876023")</f>
        <v>0</v>
      </c>
      <c r="B126" t="s">
        <v>21</v>
      </c>
      <c r="C126" t="s">
        <v>64</v>
      </c>
      <c r="D126" t="s">
        <v>64</v>
      </c>
      <c r="E126" t="s">
        <v>222</v>
      </c>
      <c r="F126" t="s">
        <v>285</v>
      </c>
      <c r="G126" t="s">
        <v>301</v>
      </c>
      <c r="H126" t="s">
        <v>308</v>
      </c>
      <c r="I126" t="s">
        <v>339</v>
      </c>
      <c r="J126">
        <v>165</v>
      </c>
      <c r="K126" t="s">
        <v>418</v>
      </c>
      <c r="L126" t="s">
        <v>418</v>
      </c>
      <c r="M126" t="s">
        <v>419</v>
      </c>
      <c r="N126" t="s">
        <v>532</v>
      </c>
      <c r="O126" t="s">
        <v>418</v>
      </c>
      <c r="P126" t="s">
        <v>418</v>
      </c>
      <c r="Q126" t="s">
        <v>576</v>
      </c>
      <c r="R126" t="s">
        <v>390</v>
      </c>
    </row>
    <row r="127" spans="1:18">
      <c r="A127" s="1">
        <f>HYPERLINK("https://lsnyc.legalserver.org/matter/dynamic-profile/view/1869776","18-1869776")</f>
        <v>0</v>
      </c>
      <c r="B127" t="s">
        <v>21</v>
      </c>
      <c r="C127" t="s">
        <v>63</v>
      </c>
      <c r="D127" t="s">
        <v>63</v>
      </c>
      <c r="E127" t="s">
        <v>223</v>
      </c>
      <c r="F127" t="s">
        <v>295</v>
      </c>
      <c r="G127" t="s">
        <v>302</v>
      </c>
      <c r="H127" t="s">
        <v>307</v>
      </c>
      <c r="I127" t="s">
        <v>388</v>
      </c>
      <c r="J127">
        <v>309</v>
      </c>
      <c r="K127" t="s">
        <v>418</v>
      </c>
      <c r="L127" t="s">
        <v>418</v>
      </c>
      <c r="M127" t="s">
        <v>419</v>
      </c>
      <c r="N127" t="s">
        <v>533</v>
      </c>
      <c r="O127" t="s">
        <v>418</v>
      </c>
      <c r="P127" t="s">
        <v>418</v>
      </c>
      <c r="Q127" t="s">
        <v>643</v>
      </c>
      <c r="R127" t="s">
        <v>684</v>
      </c>
    </row>
    <row r="128" spans="1:18">
      <c r="A128" s="1">
        <f>HYPERLINK("https://lsnyc.legalserver.org/matter/dynamic-profile/view/1869709","18-1869709")</f>
        <v>0</v>
      </c>
      <c r="B128" t="s">
        <v>21</v>
      </c>
      <c r="C128" t="s">
        <v>63</v>
      </c>
      <c r="D128" t="s">
        <v>63</v>
      </c>
      <c r="E128" t="s">
        <v>224</v>
      </c>
      <c r="F128" t="s">
        <v>295</v>
      </c>
      <c r="G128" t="s">
        <v>301</v>
      </c>
      <c r="H128" t="s">
        <v>307</v>
      </c>
      <c r="I128" t="s">
        <v>389</v>
      </c>
      <c r="J128">
        <v>345</v>
      </c>
      <c r="K128" t="s">
        <v>418</v>
      </c>
      <c r="L128" t="s">
        <v>418</v>
      </c>
      <c r="M128" t="s">
        <v>419</v>
      </c>
      <c r="N128" t="s">
        <v>534</v>
      </c>
      <c r="O128" t="s">
        <v>418</v>
      </c>
      <c r="P128" t="s">
        <v>418</v>
      </c>
      <c r="Q128" t="s">
        <v>643</v>
      </c>
      <c r="R128" t="s">
        <v>389</v>
      </c>
    </row>
    <row r="129" spans="1:18">
      <c r="A129" s="1">
        <f>HYPERLINK("https://lsnyc.legalserver.org/matter/dynamic-profile/view/1876274","18-1876274")</f>
        <v>0</v>
      </c>
      <c r="B129" t="s">
        <v>22</v>
      </c>
      <c r="C129" t="s">
        <v>65</v>
      </c>
      <c r="D129" t="s">
        <v>87</v>
      </c>
      <c r="E129" t="s">
        <v>225</v>
      </c>
      <c r="F129" t="s">
        <v>276</v>
      </c>
      <c r="G129" t="s">
        <v>301</v>
      </c>
      <c r="H129" t="s">
        <v>308</v>
      </c>
      <c r="I129" t="s">
        <v>390</v>
      </c>
      <c r="J129">
        <v>222</v>
      </c>
      <c r="K129" t="s">
        <v>418</v>
      </c>
      <c r="L129" t="s">
        <v>418</v>
      </c>
      <c r="M129" t="s">
        <v>419</v>
      </c>
      <c r="N129" t="s">
        <v>535</v>
      </c>
      <c r="O129" t="s">
        <v>308</v>
      </c>
      <c r="P129" t="s">
        <v>308</v>
      </c>
      <c r="Q129" t="s">
        <v>407</v>
      </c>
      <c r="R129" t="s">
        <v>328</v>
      </c>
    </row>
    <row r="130" spans="1:18">
      <c r="A130" s="1">
        <f>HYPERLINK("https://lsnyc.legalserver.org/matter/dynamic-profile/view/1861398","18-1861398")</f>
        <v>0</v>
      </c>
      <c r="B130" t="s">
        <v>22</v>
      </c>
      <c r="C130" t="s">
        <v>66</v>
      </c>
      <c r="D130" t="s">
        <v>66</v>
      </c>
      <c r="E130" t="s">
        <v>226</v>
      </c>
      <c r="F130" t="s">
        <v>285</v>
      </c>
      <c r="G130" t="s">
        <v>301</v>
      </c>
      <c r="H130" t="s">
        <v>308</v>
      </c>
      <c r="I130" t="s">
        <v>391</v>
      </c>
      <c r="J130">
        <v>422</v>
      </c>
      <c r="K130" t="s">
        <v>418</v>
      </c>
      <c r="L130" t="s">
        <v>418</v>
      </c>
      <c r="M130" t="s">
        <v>419</v>
      </c>
      <c r="N130" t="s">
        <v>536</v>
      </c>
      <c r="O130" t="s">
        <v>418</v>
      </c>
      <c r="P130" t="s">
        <v>418</v>
      </c>
      <c r="Q130" t="s">
        <v>644</v>
      </c>
      <c r="R130" t="s">
        <v>391</v>
      </c>
    </row>
    <row r="131" spans="1:18">
      <c r="A131" s="1">
        <f>HYPERLINK("https://lsnyc.legalserver.org/matter/dynamic-profile/view/1854670","17-1854670")</f>
        <v>0</v>
      </c>
      <c r="B131" t="s">
        <v>22</v>
      </c>
      <c r="C131" t="s">
        <v>66</v>
      </c>
      <c r="D131" t="s">
        <v>66</v>
      </c>
      <c r="E131" t="s">
        <v>227</v>
      </c>
      <c r="F131" t="s">
        <v>285</v>
      </c>
      <c r="G131" t="s">
        <v>301</v>
      </c>
      <c r="H131" t="s">
        <v>308</v>
      </c>
      <c r="I131" t="s">
        <v>392</v>
      </c>
      <c r="J131">
        <v>441</v>
      </c>
      <c r="K131" t="s">
        <v>418</v>
      </c>
      <c r="L131" t="s">
        <v>418</v>
      </c>
      <c r="M131" t="s">
        <v>419</v>
      </c>
      <c r="N131" t="s">
        <v>537</v>
      </c>
      <c r="O131" t="s">
        <v>418</v>
      </c>
      <c r="P131" t="s">
        <v>418</v>
      </c>
      <c r="Q131" t="s">
        <v>645</v>
      </c>
      <c r="R131" t="s">
        <v>392</v>
      </c>
    </row>
    <row r="132" spans="1:18">
      <c r="A132" s="1">
        <f>HYPERLINK("https://lsnyc.legalserver.org/matter/dynamic-profile/view/1850480","17-1850480")</f>
        <v>0</v>
      </c>
      <c r="B132" t="s">
        <v>22</v>
      </c>
      <c r="C132" t="s">
        <v>67</v>
      </c>
      <c r="D132" t="s">
        <v>88</v>
      </c>
      <c r="E132" t="s">
        <v>228</v>
      </c>
      <c r="F132" t="s">
        <v>285</v>
      </c>
      <c r="G132" t="s">
        <v>301</v>
      </c>
      <c r="H132" t="s">
        <v>308</v>
      </c>
      <c r="I132" t="s">
        <v>393</v>
      </c>
      <c r="J132">
        <v>434</v>
      </c>
      <c r="K132" t="s">
        <v>418</v>
      </c>
      <c r="L132" t="s">
        <v>418</v>
      </c>
      <c r="M132" t="s">
        <v>419</v>
      </c>
      <c r="N132" t="s">
        <v>538</v>
      </c>
      <c r="O132" t="s">
        <v>308</v>
      </c>
      <c r="P132" t="s">
        <v>308</v>
      </c>
      <c r="Q132" t="s">
        <v>646</v>
      </c>
      <c r="R132" t="s">
        <v>322</v>
      </c>
    </row>
    <row r="133" spans="1:18">
      <c r="A133" s="1">
        <f>HYPERLINK("https://lsnyc.legalserver.org/matter/dynamic-profile/view/1855799","18-1855799")</f>
        <v>0</v>
      </c>
      <c r="B133" t="s">
        <v>22</v>
      </c>
      <c r="C133" t="s">
        <v>67</v>
      </c>
      <c r="D133" t="s">
        <v>88</v>
      </c>
      <c r="E133" t="s">
        <v>229</v>
      </c>
      <c r="F133" t="s">
        <v>285</v>
      </c>
      <c r="G133" t="s">
        <v>301</v>
      </c>
      <c r="H133" t="s">
        <v>308</v>
      </c>
      <c r="I133" t="s">
        <v>394</v>
      </c>
      <c r="J133">
        <v>365</v>
      </c>
      <c r="K133" t="s">
        <v>418</v>
      </c>
      <c r="L133" t="s">
        <v>418</v>
      </c>
      <c r="M133" t="s">
        <v>419</v>
      </c>
      <c r="N133" t="s">
        <v>538</v>
      </c>
      <c r="O133" t="s">
        <v>308</v>
      </c>
      <c r="P133" t="s">
        <v>308</v>
      </c>
      <c r="Q133" t="s">
        <v>647</v>
      </c>
      <c r="R133" t="s">
        <v>322</v>
      </c>
    </row>
    <row r="134" spans="1:18">
      <c r="A134" s="1">
        <f>HYPERLINK("https://lsnyc.legalserver.org/matter/dynamic-profile/view/0794721","15-0794721")</f>
        <v>0</v>
      </c>
      <c r="B134" t="s">
        <v>22</v>
      </c>
      <c r="C134" t="s">
        <v>67</v>
      </c>
      <c r="D134" t="s">
        <v>88</v>
      </c>
      <c r="E134" t="s">
        <v>230</v>
      </c>
      <c r="F134" t="s">
        <v>285</v>
      </c>
      <c r="G134" t="s">
        <v>302</v>
      </c>
      <c r="H134" t="s">
        <v>308</v>
      </c>
      <c r="I134" t="s">
        <v>395</v>
      </c>
      <c r="J134">
        <v>1117</v>
      </c>
      <c r="K134" t="s">
        <v>418</v>
      </c>
      <c r="L134" t="s">
        <v>418</v>
      </c>
      <c r="M134" t="s">
        <v>419</v>
      </c>
      <c r="N134" t="s">
        <v>538</v>
      </c>
      <c r="O134" t="s">
        <v>418</v>
      </c>
      <c r="P134" t="s">
        <v>418</v>
      </c>
      <c r="Q134" t="s">
        <v>395</v>
      </c>
      <c r="R134" t="s">
        <v>322</v>
      </c>
    </row>
    <row r="135" spans="1:18">
      <c r="A135" s="1">
        <f>HYPERLINK("https://lsnyc.legalserver.org/matter/dynamic-profile/view/0807385","16-0807385")</f>
        <v>0</v>
      </c>
      <c r="B135" t="s">
        <v>22</v>
      </c>
      <c r="C135" t="s">
        <v>67</v>
      </c>
      <c r="D135" t="s">
        <v>88</v>
      </c>
      <c r="E135" t="s">
        <v>231</v>
      </c>
      <c r="F135" t="s">
        <v>285</v>
      </c>
      <c r="G135" t="s">
        <v>301</v>
      </c>
      <c r="H135" t="s">
        <v>308</v>
      </c>
      <c r="I135" t="s">
        <v>396</v>
      </c>
      <c r="J135">
        <v>947</v>
      </c>
      <c r="K135" t="s">
        <v>418</v>
      </c>
      <c r="L135" t="s">
        <v>418</v>
      </c>
      <c r="M135" t="s">
        <v>419</v>
      </c>
      <c r="N135" t="s">
        <v>538</v>
      </c>
      <c r="O135" t="s">
        <v>418</v>
      </c>
      <c r="P135" t="s">
        <v>418</v>
      </c>
      <c r="Q135" t="s">
        <v>648</v>
      </c>
      <c r="R135" t="s">
        <v>322</v>
      </c>
    </row>
    <row r="136" spans="1:18">
      <c r="A136" s="1">
        <f>HYPERLINK("https://lsnyc.legalserver.org/matter/dynamic-profile/view/1848045","17-1848045")</f>
        <v>0</v>
      </c>
      <c r="B136" t="s">
        <v>22</v>
      </c>
      <c r="C136" t="s">
        <v>67</v>
      </c>
      <c r="D136" t="s">
        <v>88</v>
      </c>
      <c r="E136" t="s">
        <v>232</v>
      </c>
      <c r="F136" t="s">
        <v>285</v>
      </c>
      <c r="G136" t="s">
        <v>302</v>
      </c>
      <c r="H136" t="s">
        <v>308</v>
      </c>
      <c r="I136" t="s">
        <v>397</v>
      </c>
      <c r="J136">
        <v>462</v>
      </c>
      <c r="K136" t="s">
        <v>418</v>
      </c>
      <c r="L136" t="s">
        <v>418</v>
      </c>
      <c r="M136" t="s">
        <v>419</v>
      </c>
      <c r="N136" t="s">
        <v>538</v>
      </c>
      <c r="O136" t="s">
        <v>418</v>
      </c>
      <c r="P136" t="s">
        <v>418</v>
      </c>
      <c r="Q136" t="s">
        <v>649</v>
      </c>
      <c r="R136" t="s">
        <v>322</v>
      </c>
    </row>
    <row r="137" spans="1:18">
      <c r="A137" s="1">
        <f>HYPERLINK("https://lsnyc.legalserver.org/matter/dynamic-profile/view/1852274","17-1852274")</f>
        <v>0</v>
      </c>
      <c r="B137" t="s">
        <v>22</v>
      </c>
      <c r="C137" t="s">
        <v>67</v>
      </c>
      <c r="D137" t="s">
        <v>88</v>
      </c>
      <c r="E137" t="s">
        <v>233</v>
      </c>
      <c r="F137" t="s">
        <v>285</v>
      </c>
      <c r="G137" t="s">
        <v>301</v>
      </c>
      <c r="H137" t="s">
        <v>308</v>
      </c>
      <c r="I137" t="s">
        <v>398</v>
      </c>
      <c r="J137">
        <v>407</v>
      </c>
      <c r="K137" t="s">
        <v>418</v>
      </c>
      <c r="L137" t="s">
        <v>418</v>
      </c>
      <c r="M137" t="s">
        <v>419</v>
      </c>
      <c r="N137" t="s">
        <v>538</v>
      </c>
      <c r="O137" t="s">
        <v>418</v>
      </c>
      <c r="P137" t="s">
        <v>418</v>
      </c>
      <c r="Q137" t="s">
        <v>650</v>
      </c>
      <c r="R137" t="s">
        <v>322</v>
      </c>
    </row>
    <row r="138" spans="1:18">
      <c r="A138" s="1">
        <f>HYPERLINK("https://lsnyc.legalserver.org/matter/dynamic-profile/view/1856753","18-1856753")</f>
        <v>0</v>
      </c>
      <c r="B138" t="s">
        <v>22</v>
      </c>
      <c r="C138" t="s">
        <v>67</v>
      </c>
      <c r="D138" t="s">
        <v>88</v>
      </c>
      <c r="E138" t="s">
        <v>234</v>
      </c>
      <c r="F138" t="s">
        <v>285</v>
      </c>
      <c r="G138" t="s">
        <v>301</v>
      </c>
      <c r="H138" t="s">
        <v>308</v>
      </c>
      <c r="I138" t="s">
        <v>399</v>
      </c>
      <c r="J138">
        <v>354</v>
      </c>
      <c r="K138" t="s">
        <v>418</v>
      </c>
      <c r="L138" t="s">
        <v>418</v>
      </c>
      <c r="M138" t="s">
        <v>419</v>
      </c>
      <c r="N138" t="s">
        <v>538</v>
      </c>
      <c r="O138" t="s">
        <v>418</v>
      </c>
      <c r="P138" t="s">
        <v>418</v>
      </c>
      <c r="Q138" t="s">
        <v>651</v>
      </c>
      <c r="R138" t="s">
        <v>322</v>
      </c>
    </row>
    <row r="139" spans="1:18">
      <c r="A139" s="1">
        <f>HYPERLINK("https://lsnyc.legalserver.org/matter/dynamic-profile/view/1859199","18-1859199")</f>
        <v>0</v>
      </c>
      <c r="B139" t="s">
        <v>22</v>
      </c>
      <c r="C139" t="s">
        <v>67</v>
      </c>
      <c r="D139" t="s">
        <v>88</v>
      </c>
      <c r="E139" t="s">
        <v>235</v>
      </c>
      <c r="F139" t="s">
        <v>285</v>
      </c>
      <c r="G139" t="s">
        <v>302</v>
      </c>
      <c r="H139" t="s">
        <v>308</v>
      </c>
      <c r="I139" t="s">
        <v>400</v>
      </c>
      <c r="J139">
        <v>329</v>
      </c>
      <c r="K139" t="s">
        <v>418</v>
      </c>
      <c r="L139" t="s">
        <v>418</v>
      </c>
      <c r="M139" t="s">
        <v>419</v>
      </c>
      <c r="N139" t="s">
        <v>538</v>
      </c>
      <c r="O139" t="s">
        <v>418</v>
      </c>
      <c r="P139" t="s">
        <v>418</v>
      </c>
      <c r="Q139" t="s">
        <v>624</v>
      </c>
      <c r="R139" t="s">
        <v>322</v>
      </c>
    </row>
    <row r="140" spans="1:18">
      <c r="A140" s="1">
        <f>HYPERLINK("https://lsnyc.legalserver.org/matter/dynamic-profile/view/1861908","18-1861908")</f>
        <v>0</v>
      </c>
      <c r="B140" t="s">
        <v>22</v>
      </c>
      <c r="C140" t="s">
        <v>67</v>
      </c>
      <c r="D140" t="s">
        <v>88</v>
      </c>
      <c r="E140" t="s">
        <v>236</v>
      </c>
      <c r="F140" t="s">
        <v>285</v>
      </c>
      <c r="G140" t="s">
        <v>302</v>
      </c>
      <c r="H140" t="s">
        <v>308</v>
      </c>
      <c r="I140" t="s">
        <v>401</v>
      </c>
      <c r="J140">
        <v>298</v>
      </c>
      <c r="K140" t="s">
        <v>418</v>
      </c>
      <c r="L140" t="s">
        <v>418</v>
      </c>
      <c r="M140" t="s">
        <v>419</v>
      </c>
      <c r="N140" t="s">
        <v>538</v>
      </c>
      <c r="O140" t="s">
        <v>418</v>
      </c>
      <c r="P140" t="s">
        <v>418</v>
      </c>
      <c r="Q140" t="s">
        <v>652</v>
      </c>
      <c r="R140" t="s">
        <v>322</v>
      </c>
    </row>
    <row r="141" spans="1:18">
      <c r="A141" s="1">
        <f>HYPERLINK("https://lsnyc.legalserver.org/matter/dynamic-profile/view/1868838","18-1868838")</f>
        <v>0</v>
      </c>
      <c r="B141" t="s">
        <v>22</v>
      </c>
      <c r="C141" t="s">
        <v>67</v>
      </c>
      <c r="D141" t="s">
        <v>88</v>
      </c>
      <c r="E141" t="s">
        <v>237</v>
      </c>
      <c r="F141" t="s">
        <v>285</v>
      </c>
      <c r="G141" t="s">
        <v>301</v>
      </c>
      <c r="H141" t="s">
        <v>308</v>
      </c>
      <c r="I141" t="s">
        <v>402</v>
      </c>
      <c r="J141">
        <v>224</v>
      </c>
      <c r="K141" t="s">
        <v>418</v>
      </c>
      <c r="L141" t="s">
        <v>418</v>
      </c>
      <c r="M141" t="s">
        <v>419</v>
      </c>
      <c r="N141" t="s">
        <v>538</v>
      </c>
      <c r="O141" t="s">
        <v>418</v>
      </c>
      <c r="P141" t="s">
        <v>418</v>
      </c>
      <c r="Q141" t="s">
        <v>653</v>
      </c>
      <c r="R141" t="s">
        <v>322</v>
      </c>
    </row>
    <row r="142" spans="1:18">
      <c r="A142" s="1">
        <f>HYPERLINK("https://lsnyc.legalserver.org/matter/dynamic-profile/view/1876010","18-1876010")</f>
        <v>0</v>
      </c>
      <c r="B142" t="s">
        <v>22</v>
      </c>
      <c r="C142" t="s">
        <v>67</v>
      </c>
      <c r="D142" t="s">
        <v>88</v>
      </c>
      <c r="E142" t="s">
        <v>238</v>
      </c>
      <c r="F142" t="s">
        <v>285</v>
      </c>
      <c r="G142" t="s">
        <v>301</v>
      </c>
      <c r="H142" t="s">
        <v>308</v>
      </c>
      <c r="I142" t="s">
        <v>403</v>
      </c>
      <c r="J142">
        <v>137</v>
      </c>
      <c r="K142" t="s">
        <v>418</v>
      </c>
      <c r="L142" t="s">
        <v>418</v>
      </c>
      <c r="M142" t="s">
        <v>419</v>
      </c>
      <c r="N142" t="s">
        <v>538</v>
      </c>
      <c r="O142" t="s">
        <v>418</v>
      </c>
      <c r="P142" t="s">
        <v>418</v>
      </c>
      <c r="Q142" t="s">
        <v>576</v>
      </c>
      <c r="R142" t="s">
        <v>322</v>
      </c>
    </row>
    <row r="143" spans="1:18">
      <c r="A143" s="1">
        <f>HYPERLINK("https://lsnyc.legalserver.org/matter/dynamic-profile/view/1852268","17-1852268")</f>
        <v>0</v>
      </c>
      <c r="B143" t="s">
        <v>22</v>
      </c>
      <c r="C143" t="s">
        <v>68</v>
      </c>
      <c r="D143" t="s">
        <v>68</v>
      </c>
      <c r="E143" t="s">
        <v>239</v>
      </c>
      <c r="F143" t="s">
        <v>293</v>
      </c>
      <c r="G143" t="s">
        <v>302</v>
      </c>
      <c r="H143" t="s">
        <v>307</v>
      </c>
      <c r="I143" t="s">
        <v>322</v>
      </c>
      <c r="J143">
        <v>410</v>
      </c>
      <c r="K143" t="s">
        <v>418</v>
      </c>
      <c r="L143" t="s">
        <v>418</v>
      </c>
      <c r="M143" t="s">
        <v>419</v>
      </c>
      <c r="N143" t="s">
        <v>539</v>
      </c>
      <c r="O143" t="s">
        <v>308</v>
      </c>
      <c r="P143" t="s">
        <v>308</v>
      </c>
      <c r="Q143" t="s">
        <v>650</v>
      </c>
      <c r="R143" t="s">
        <v>338</v>
      </c>
    </row>
    <row r="144" spans="1:18">
      <c r="A144" s="1">
        <f>HYPERLINK("https://lsnyc.legalserver.org/matter/dynamic-profile/view/1878391","18-1878391")</f>
        <v>0</v>
      </c>
      <c r="B144" t="s">
        <v>22</v>
      </c>
      <c r="C144" t="s">
        <v>68</v>
      </c>
      <c r="D144" t="s">
        <v>89</v>
      </c>
      <c r="E144" t="s">
        <v>240</v>
      </c>
      <c r="F144" t="s">
        <v>290</v>
      </c>
      <c r="G144" t="s">
        <v>301</v>
      </c>
      <c r="H144" t="s">
        <v>307</v>
      </c>
      <c r="I144" t="s">
        <v>392</v>
      </c>
      <c r="J144">
        <v>195</v>
      </c>
      <c r="K144" t="s">
        <v>418</v>
      </c>
      <c r="L144" t="s">
        <v>418</v>
      </c>
      <c r="M144" t="s">
        <v>419</v>
      </c>
      <c r="N144" t="s">
        <v>540</v>
      </c>
      <c r="O144" t="s">
        <v>418</v>
      </c>
      <c r="P144" t="s">
        <v>418</v>
      </c>
      <c r="Q144" t="s">
        <v>574</v>
      </c>
      <c r="R144" t="s">
        <v>685</v>
      </c>
    </row>
    <row r="145" spans="1:18">
      <c r="A145" s="1">
        <f>HYPERLINK("https://lsnyc.legalserver.org/matter/dynamic-profile/view/1844045","17-1844045")</f>
        <v>0</v>
      </c>
      <c r="B145" t="s">
        <v>22</v>
      </c>
      <c r="C145" t="s">
        <v>67</v>
      </c>
      <c r="D145" t="s">
        <v>90</v>
      </c>
      <c r="E145" t="s">
        <v>241</v>
      </c>
      <c r="F145" t="s">
        <v>285</v>
      </c>
      <c r="G145" t="s">
        <v>301</v>
      </c>
      <c r="H145" t="s">
        <v>308</v>
      </c>
      <c r="I145" t="s">
        <v>397</v>
      </c>
      <c r="J145">
        <v>508</v>
      </c>
      <c r="K145" t="s">
        <v>418</v>
      </c>
      <c r="L145" t="s">
        <v>418</v>
      </c>
      <c r="M145" t="s">
        <v>419</v>
      </c>
      <c r="N145" t="s">
        <v>541</v>
      </c>
      <c r="O145" t="s">
        <v>308</v>
      </c>
      <c r="P145" t="s">
        <v>308</v>
      </c>
      <c r="Q145" t="s">
        <v>654</v>
      </c>
      <c r="R145" t="s">
        <v>322</v>
      </c>
    </row>
    <row r="146" spans="1:18">
      <c r="A146" s="1">
        <f>HYPERLINK("https://lsnyc.legalserver.org/matter/dynamic-profile/view/1847724","17-1847724")</f>
        <v>0</v>
      </c>
      <c r="B146" t="s">
        <v>22</v>
      </c>
      <c r="C146" t="s">
        <v>67</v>
      </c>
      <c r="D146" t="s">
        <v>90</v>
      </c>
      <c r="E146" t="s">
        <v>242</v>
      </c>
      <c r="F146" t="s">
        <v>285</v>
      </c>
      <c r="G146" t="s">
        <v>301</v>
      </c>
      <c r="H146" t="s">
        <v>308</v>
      </c>
      <c r="I146" t="s">
        <v>404</v>
      </c>
      <c r="J146">
        <v>464</v>
      </c>
      <c r="K146" t="s">
        <v>418</v>
      </c>
      <c r="L146" t="s">
        <v>418</v>
      </c>
      <c r="M146" t="s">
        <v>419</v>
      </c>
      <c r="N146" t="s">
        <v>541</v>
      </c>
      <c r="O146" t="s">
        <v>418</v>
      </c>
      <c r="P146" t="s">
        <v>418</v>
      </c>
      <c r="Q146" t="s">
        <v>655</v>
      </c>
      <c r="R146" t="s">
        <v>322</v>
      </c>
    </row>
    <row r="147" spans="1:18">
      <c r="A147" s="1">
        <f>HYPERLINK("https://lsnyc.legalserver.org/matter/dynamic-profile/view/0809522","16-0809522")</f>
        <v>0</v>
      </c>
      <c r="B147" t="s">
        <v>22</v>
      </c>
      <c r="C147" t="s">
        <v>67</v>
      </c>
      <c r="D147" t="s">
        <v>90</v>
      </c>
      <c r="E147" t="s">
        <v>243</v>
      </c>
      <c r="F147" t="s">
        <v>285</v>
      </c>
      <c r="G147" t="s">
        <v>302</v>
      </c>
      <c r="H147" t="s">
        <v>308</v>
      </c>
      <c r="I147" t="s">
        <v>322</v>
      </c>
      <c r="J147">
        <v>919</v>
      </c>
      <c r="K147" t="s">
        <v>418</v>
      </c>
      <c r="L147" t="s">
        <v>418</v>
      </c>
      <c r="M147" t="s">
        <v>419</v>
      </c>
      <c r="N147" t="s">
        <v>538</v>
      </c>
      <c r="O147" t="s">
        <v>418</v>
      </c>
      <c r="P147" t="s">
        <v>418</v>
      </c>
      <c r="Q147" t="s">
        <v>656</v>
      </c>
      <c r="R147" t="s">
        <v>322</v>
      </c>
    </row>
    <row r="148" spans="1:18">
      <c r="A148" s="1">
        <f>HYPERLINK("https://lsnyc.legalserver.org/matter/dynamic-profile/view/0819473","16-0819473")</f>
        <v>0</v>
      </c>
      <c r="B148" t="s">
        <v>22</v>
      </c>
      <c r="C148" t="s">
        <v>67</v>
      </c>
      <c r="D148" t="s">
        <v>90</v>
      </c>
      <c r="E148" t="s">
        <v>244</v>
      </c>
      <c r="F148" t="s">
        <v>285</v>
      </c>
      <c r="G148" t="s">
        <v>301</v>
      </c>
      <c r="H148" t="s">
        <v>308</v>
      </c>
      <c r="I148" t="s">
        <v>322</v>
      </c>
      <c r="J148">
        <v>795</v>
      </c>
      <c r="K148" t="s">
        <v>418</v>
      </c>
      <c r="L148" t="s">
        <v>418</v>
      </c>
      <c r="M148" t="s">
        <v>419</v>
      </c>
      <c r="N148" t="s">
        <v>538</v>
      </c>
      <c r="O148" t="s">
        <v>418</v>
      </c>
      <c r="P148" t="s">
        <v>418</v>
      </c>
      <c r="Q148" t="s">
        <v>657</v>
      </c>
      <c r="R148" t="s">
        <v>322</v>
      </c>
    </row>
    <row r="149" spans="1:18">
      <c r="A149" s="1">
        <f>HYPERLINK("https://lsnyc.legalserver.org/matter/dynamic-profile/view/0828346","17-0828346")</f>
        <v>0</v>
      </c>
      <c r="B149" t="s">
        <v>22</v>
      </c>
      <c r="C149" t="s">
        <v>67</v>
      </c>
      <c r="D149" t="s">
        <v>90</v>
      </c>
      <c r="E149" t="s">
        <v>245</v>
      </c>
      <c r="F149" t="s">
        <v>285</v>
      </c>
      <c r="G149" t="s">
        <v>302</v>
      </c>
      <c r="H149" t="s">
        <v>308</v>
      </c>
      <c r="I149" t="s">
        <v>405</v>
      </c>
      <c r="J149">
        <v>687</v>
      </c>
      <c r="K149" t="s">
        <v>418</v>
      </c>
      <c r="L149" t="s">
        <v>418</v>
      </c>
      <c r="M149" t="s">
        <v>419</v>
      </c>
      <c r="N149" t="s">
        <v>538</v>
      </c>
      <c r="O149" t="s">
        <v>418</v>
      </c>
      <c r="P149" t="s">
        <v>418</v>
      </c>
      <c r="Q149" t="s">
        <v>658</v>
      </c>
      <c r="R149" t="s">
        <v>322</v>
      </c>
    </row>
    <row r="150" spans="1:18">
      <c r="A150" s="1">
        <f>HYPERLINK("https://lsnyc.legalserver.org/matter/dynamic-profile/view/0831973","17-0831973")</f>
        <v>0</v>
      </c>
      <c r="B150" t="s">
        <v>22</v>
      </c>
      <c r="C150" t="s">
        <v>67</v>
      </c>
      <c r="D150" t="s">
        <v>90</v>
      </c>
      <c r="E150" t="s">
        <v>246</v>
      </c>
      <c r="F150" t="s">
        <v>285</v>
      </c>
      <c r="G150" t="s">
        <v>301</v>
      </c>
      <c r="H150" t="s">
        <v>308</v>
      </c>
      <c r="I150" t="s">
        <v>406</v>
      </c>
      <c r="J150">
        <v>647</v>
      </c>
      <c r="K150" t="s">
        <v>418</v>
      </c>
      <c r="L150" t="s">
        <v>418</v>
      </c>
      <c r="M150" t="s">
        <v>419</v>
      </c>
      <c r="N150" t="s">
        <v>538</v>
      </c>
      <c r="O150" t="s">
        <v>418</v>
      </c>
      <c r="P150" t="s">
        <v>418</v>
      </c>
      <c r="Q150" t="s">
        <v>406</v>
      </c>
      <c r="R150" t="s">
        <v>322</v>
      </c>
    </row>
    <row r="151" spans="1:18">
      <c r="A151" s="1">
        <f>HYPERLINK("https://lsnyc.legalserver.org/matter/dynamic-profile/view/1870829","18-1870829")</f>
        <v>0</v>
      </c>
      <c r="B151" t="s">
        <v>22</v>
      </c>
      <c r="C151" t="s">
        <v>65</v>
      </c>
      <c r="D151" t="s">
        <v>91</v>
      </c>
      <c r="E151" t="s">
        <v>247</v>
      </c>
      <c r="F151" t="s">
        <v>279</v>
      </c>
      <c r="G151" t="s">
        <v>302</v>
      </c>
      <c r="H151" t="s">
        <v>308</v>
      </c>
      <c r="I151" t="s">
        <v>377</v>
      </c>
      <c r="J151">
        <v>289</v>
      </c>
      <c r="K151" t="s">
        <v>418</v>
      </c>
      <c r="L151" t="s">
        <v>418</v>
      </c>
      <c r="M151" t="s">
        <v>419</v>
      </c>
      <c r="N151" t="s">
        <v>542</v>
      </c>
      <c r="O151" t="s">
        <v>418</v>
      </c>
      <c r="P151" t="s">
        <v>418</v>
      </c>
      <c r="Q151" t="s">
        <v>605</v>
      </c>
      <c r="R151" t="s">
        <v>686</v>
      </c>
    </row>
    <row r="152" spans="1:18">
      <c r="A152" s="1">
        <f>HYPERLINK("https://lsnyc.legalserver.org/matter/dynamic-profile/view/1876240","18-1876240")</f>
        <v>0</v>
      </c>
      <c r="B152" t="s">
        <v>22</v>
      </c>
      <c r="C152" t="s">
        <v>67</v>
      </c>
      <c r="D152" t="s">
        <v>67</v>
      </c>
      <c r="E152" t="s">
        <v>248</v>
      </c>
      <c r="F152" t="s">
        <v>285</v>
      </c>
      <c r="G152" t="s">
        <v>302</v>
      </c>
      <c r="H152" t="s">
        <v>308</v>
      </c>
      <c r="I152" t="s">
        <v>407</v>
      </c>
      <c r="J152">
        <v>209</v>
      </c>
      <c r="K152" t="s">
        <v>418</v>
      </c>
      <c r="L152" t="s">
        <v>418</v>
      </c>
      <c r="M152" t="s">
        <v>419</v>
      </c>
      <c r="N152" t="s">
        <v>543</v>
      </c>
      <c r="O152" t="s">
        <v>308</v>
      </c>
      <c r="P152" t="s">
        <v>308</v>
      </c>
      <c r="Q152" t="s">
        <v>577</v>
      </c>
      <c r="R152" t="s">
        <v>679</v>
      </c>
    </row>
    <row r="153" spans="1:18">
      <c r="A153" s="1">
        <f>HYPERLINK("https://lsnyc.legalserver.org/matter/dynamic-profile/view/1868132","18-1868132")</f>
        <v>0</v>
      </c>
      <c r="B153" t="s">
        <v>22</v>
      </c>
      <c r="C153" t="s">
        <v>69</v>
      </c>
      <c r="D153" t="s">
        <v>69</v>
      </c>
      <c r="E153" t="s">
        <v>249</v>
      </c>
      <c r="F153" t="s">
        <v>285</v>
      </c>
      <c r="G153" t="s">
        <v>301</v>
      </c>
      <c r="H153" t="s">
        <v>308</v>
      </c>
      <c r="I153" t="s">
        <v>351</v>
      </c>
      <c r="J153">
        <v>232</v>
      </c>
      <c r="K153" t="s">
        <v>418</v>
      </c>
      <c r="L153" t="s">
        <v>418</v>
      </c>
      <c r="M153" t="s">
        <v>419</v>
      </c>
      <c r="N153" t="s">
        <v>544</v>
      </c>
      <c r="O153" t="s">
        <v>418</v>
      </c>
      <c r="P153" t="s">
        <v>418</v>
      </c>
      <c r="Q153" t="s">
        <v>416</v>
      </c>
      <c r="R153" t="s">
        <v>351</v>
      </c>
    </row>
    <row r="154" spans="1:18">
      <c r="A154" s="1">
        <f>HYPERLINK("https://lsnyc.legalserver.org/matter/dynamic-profile/view/0770445","15-0770445")</f>
        <v>0</v>
      </c>
      <c r="B154" t="s">
        <v>22</v>
      </c>
      <c r="C154" t="s">
        <v>70</v>
      </c>
      <c r="D154" t="s">
        <v>70</v>
      </c>
      <c r="E154" t="s">
        <v>250</v>
      </c>
      <c r="F154" t="s">
        <v>288</v>
      </c>
      <c r="G154" t="s">
        <v>301</v>
      </c>
      <c r="H154" t="s">
        <v>308</v>
      </c>
      <c r="I154" t="s">
        <v>377</v>
      </c>
      <c r="J154">
        <v>1515</v>
      </c>
      <c r="K154" t="s">
        <v>418</v>
      </c>
      <c r="L154" t="s">
        <v>418</v>
      </c>
      <c r="M154" t="s">
        <v>419</v>
      </c>
      <c r="N154" t="s">
        <v>545</v>
      </c>
      <c r="O154" t="s">
        <v>418</v>
      </c>
      <c r="P154" t="s">
        <v>418</v>
      </c>
      <c r="Q154" t="s">
        <v>659</v>
      </c>
      <c r="R154" t="s">
        <v>377</v>
      </c>
    </row>
    <row r="155" spans="1:18">
      <c r="A155" s="1">
        <f>HYPERLINK("https://lsnyc.legalserver.org/matter/dynamic-profile/view/1876044","18-1876044")</f>
        <v>0</v>
      </c>
      <c r="B155" t="s">
        <v>22</v>
      </c>
      <c r="C155" t="s">
        <v>70</v>
      </c>
      <c r="D155" t="s">
        <v>70</v>
      </c>
      <c r="E155" t="s">
        <v>251</v>
      </c>
      <c r="F155" t="s">
        <v>296</v>
      </c>
      <c r="G155" t="s">
        <v>301</v>
      </c>
      <c r="H155" t="s">
        <v>308</v>
      </c>
      <c r="I155" t="s">
        <v>379</v>
      </c>
      <c r="J155">
        <v>238</v>
      </c>
      <c r="K155" t="s">
        <v>418</v>
      </c>
      <c r="L155" t="s">
        <v>418</v>
      </c>
      <c r="M155" t="s">
        <v>419</v>
      </c>
      <c r="N155" t="s">
        <v>546</v>
      </c>
      <c r="O155" t="s">
        <v>418</v>
      </c>
      <c r="P155" t="s">
        <v>418</v>
      </c>
      <c r="Q155" t="s">
        <v>576</v>
      </c>
      <c r="R155" t="s">
        <v>379</v>
      </c>
    </row>
    <row r="156" spans="1:18">
      <c r="A156" s="1">
        <f>HYPERLINK("https://lsnyc.legalserver.org/matter/dynamic-profile/view/1872650","18-1872650")</f>
        <v>0</v>
      </c>
      <c r="B156" t="s">
        <v>22</v>
      </c>
      <c r="C156" t="s">
        <v>70</v>
      </c>
      <c r="D156" t="s">
        <v>70</v>
      </c>
      <c r="E156" t="s">
        <v>252</v>
      </c>
      <c r="F156" t="s">
        <v>286</v>
      </c>
      <c r="G156" t="s">
        <v>301</v>
      </c>
      <c r="H156" t="s">
        <v>308</v>
      </c>
      <c r="I156" t="s">
        <v>369</v>
      </c>
      <c r="J156">
        <v>345</v>
      </c>
      <c r="K156" t="s">
        <v>418</v>
      </c>
      <c r="L156" t="s">
        <v>418</v>
      </c>
      <c r="M156" t="s">
        <v>419</v>
      </c>
      <c r="N156" t="s">
        <v>547</v>
      </c>
      <c r="O156" t="s">
        <v>418</v>
      </c>
      <c r="P156" t="s">
        <v>418</v>
      </c>
      <c r="Q156" t="s">
        <v>617</v>
      </c>
      <c r="R156" t="s">
        <v>369</v>
      </c>
    </row>
    <row r="157" spans="1:18">
      <c r="A157" s="1">
        <f>HYPERLINK("https://lsnyc.legalserver.org/matter/dynamic-profile/view/1866664","18-1866664")</f>
        <v>0</v>
      </c>
      <c r="B157" t="s">
        <v>22</v>
      </c>
      <c r="C157" t="s">
        <v>70</v>
      </c>
      <c r="D157" t="s">
        <v>70</v>
      </c>
      <c r="E157" t="s">
        <v>253</v>
      </c>
      <c r="F157" t="s">
        <v>297</v>
      </c>
      <c r="G157" t="s">
        <v>301</v>
      </c>
      <c r="H157" t="s">
        <v>308</v>
      </c>
      <c r="I157" t="s">
        <v>369</v>
      </c>
      <c r="J157">
        <v>416</v>
      </c>
      <c r="K157" t="s">
        <v>418</v>
      </c>
      <c r="L157" t="s">
        <v>418</v>
      </c>
      <c r="M157" t="s">
        <v>419</v>
      </c>
      <c r="N157" t="s">
        <v>548</v>
      </c>
      <c r="O157" t="s">
        <v>418</v>
      </c>
      <c r="P157" t="s">
        <v>418</v>
      </c>
      <c r="Q157" t="s">
        <v>611</v>
      </c>
      <c r="R157" t="s">
        <v>369</v>
      </c>
    </row>
    <row r="158" spans="1:18">
      <c r="A158" s="1">
        <f>HYPERLINK("https://lsnyc.legalserver.org/matter/dynamic-profile/view/1860463","18-1860463")</f>
        <v>0</v>
      </c>
      <c r="B158" t="s">
        <v>22</v>
      </c>
      <c r="C158" t="s">
        <v>70</v>
      </c>
      <c r="D158" t="s">
        <v>70</v>
      </c>
      <c r="E158" t="s">
        <v>254</v>
      </c>
      <c r="F158" t="s">
        <v>296</v>
      </c>
      <c r="G158" t="s">
        <v>301</v>
      </c>
      <c r="H158" t="s">
        <v>308</v>
      </c>
      <c r="I158" t="s">
        <v>408</v>
      </c>
      <c r="J158">
        <v>434</v>
      </c>
      <c r="K158" t="s">
        <v>418</v>
      </c>
      <c r="L158" t="s">
        <v>418</v>
      </c>
      <c r="M158" t="s">
        <v>419</v>
      </c>
      <c r="N158" t="s">
        <v>549</v>
      </c>
      <c r="O158" t="s">
        <v>418</v>
      </c>
      <c r="P158" t="s">
        <v>418</v>
      </c>
      <c r="Q158" t="s">
        <v>616</v>
      </c>
      <c r="R158" t="s">
        <v>408</v>
      </c>
    </row>
    <row r="159" spans="1:18">
      <c r="A159" s="1">
        <f>HYPERLINK("https://lsnyc.legalserver.org/matter/dynamic-profile/view/1874187","18-1874187")</f>
        <v>0</v>
      </c>
      <c r="B159" t="s">
        <v>22</v>
      </c>
      <c r="C159" t="s">
        <v>71</v>
      </c>
      <c r="D159" t="s">
        <v>71</v>
      </c>
      <c r="E159" t="s">
        <v>255</v>
      </c>
      <c r="F159" t="s">
        <v>298</v>
      </c>
      <c r="G159" t="s">
        <v>302</v>
      </c>
      <c r="H159" t="s">
        <v>307</v>
      </c>
      <c r="I159" t="s">
        <v>369</v>
      </c>
      <c r="J159">
        <v>329</v>
      </c>
      <c r="K159" t="s">
        <v>418</v>
      </c>
      <c r="L159" t="s">
        <v>418</v>
      </c>
      <c r="M159" t="s">
        <v>419</v>
      </c>
      <c r="N159" t="s">
        <v>550</v>
      </c>
      <c r="O159" t="s">
        <v>308</v>
      </c>
      <c r="P159" t="s">
        <v>308</v>
      </c>
      <c r="Q159" t="s">
        <v>660</v>
      </c>
      <c r="R159" t="s">
        <v>369</v>
      </c>
    </row>
    <row r="160" spans="1:18">
      <c r="A160" s="1">
        <f>HYPERLINK("https://lsnyc.legalserver.org/matter/dynamic-profile/view/1878431","18-1878431")</f>
        <v>0</v>
      </c>
      <c r="B160" t="s">
        <v>22</v>
      </c>
      <c r="C160" t="s">
        <v>71</v>
      </c>
      <c r="D160" t="s">
        <v>71</v>
      </c>
      <c r="E160" t="s">
        <v>256</v>
      </c>
      <c r="F160" t="s">
        <v>299</v>
      </c>
      <c r="G160" t="s">
        <v>302</v>
      </c>
      <c r="H160" t="s">
        <v>307</v>
      </c>
      <c r="I160" t="s">
        <v>369</v>
      </c>
      <c r="J160">
        <v>277</v>
      </c>
      <c r="K160" t="s">
        <v>418</v>
      </c>
      <c r="L160" t="s">
        <v>418</v>
      </c>
      <c r="M160" t="s">
        <v>419</v>
      </c>
      <c r="N160" t="s">
        <v>551</v>
      </c>
      <c r="O160" t="s">
        <v>308</v>
      </c>
      <c r="P160" t="s">
        <v>308</v>
      </c>
      <c r="Q160" t="s">
        <v>578</v>
      </c>
      <c r="R160" t="s">
        <v>369</v>
      </c>
    </row>
    <row r="161" spans="1:18">
      <c r="A161" s="1">
        <f>HYPERLINK("https://lsnyc.legalserver.org/matter/dynamic-profile/view/1855611","18-1855611")</f>
        <v>0</v>
      </c>
      <c r="B161" t="s">
        <v>22</v>
      </c>
      <c r="C161" t="s">
        <v>71</v>
      </c>
      <c r="D161" t="s">
        <v>71</v>
      </c>
      <c r="E161" t="s">
        <v>257</v>
      </c>
      <c r="F161" t="s">
        <v>298</v>
      </c>
      <c r="G161" t="s">
        <v>302</v>
      </c>
      <c r="H161" t="s">
        <v>307</v>
      </c>
      <c r="I161" t="s">
        <v>409</v>
      </c>
      <c r="J161">
        <v>359</v>
      </c>
      <c r="K161" t="s">
        <v>418</v>
      </c>
      <c r="L161" t="s">
        <v>418</v>
      </c>
      <c r="M161" t="s">
        <v>419</v>
      </c>
      <c r="N161" t="s">
        <v>552</v>
      </c>
      <c r="O161" t="s">
        <v>308</v>
      </c>
      <c r="P161" t="s">
        <v>308</v>
      </c>
      <c r="Q161" t="s">
        <v>584</v>
      </c>
      <c r="R161" t="s">
        <v>402</v>
      </c>
    </row>
    <row r="162" spans="1:18">
      <c r="A162" s="1">
        <f>HYPERLINK("https://lsnyc.legalserver.org/matter/dynamic-profile/view/1864352","18-1864352")</f>
        <v>0</v>
      </c>
      <c r="B162" t="s">
        <v>22</v>
      </c>
      <c r="C162" t="s">
        <v>71</v>
      </c>
      <c r="D162" t="s">
        <v>71</v>
      </c>
      <c r="E162" t="s">
        <v>258</v>
      </c>
      <c r="F162" t="s">
        <v>298</v>
      </c>
      <c r="G162" t="s">
        <v>301</v>
      </c>
      <c r="H162" t="s">
        <v>307</v>
      </c>
      <c r="I162" t="s">
        <v>404</v>
      </c>
      <c r="J162">
        <v>266</v>
      </c>
      <c r="K162" t="s">
        <v>418</v>
      </c>
      <c r="L162" t="s">
        <v>418</v>
      </c>
      <c r="M162" t="s">
        <v>419</v>
      </c>
      <c r="N162" t="s">
        <v>553</v>
      </c>
      <c r="O162" t="s">
        <v>418</v>
      </c>
      <c r="P162" t="s">
        <v>418</v>
      </c>
      <c r="Q162" t="s">
        <v>661</v>
      </c>
      <c r="R162" t="s">
        <v>402</v>
      </c>
    </row>
    <row r="163" spans="1:18">
      <c r="A163" s="1">
        <f>HYPERLINK("https://lsnyc.legalserver.org/matter/dynamic-profile/view/1864842","18-1864842")</f>
        <v>0</v>
      </c>
      <c r="B163" t="s">
        <v>22</v>
      </c>
      <c r="C163" t="s">
        <v>71</v>
      </c>
      <c r="D163" t="s">
        <v>71</v>
      </c>
      <c r="E163" t="s">
        <v>259</v>
      </c>
      <c r="F163" t="s">
        <v>298</v>
      </c>
      <c r="G163" t="s">
        <v>301</v>
      </c>
      <c r="H163" t="s">
        <v>307</v>
      </c>
      <c r="I163" t="s">
        <v>335</v>
      </c>
      <c r="J163">
        <v>352</v>
      </c>
      <c r="K163" t="s">
        <v>418</v>
      </c>
      <c r="L163" t="s">
        <v>418</v>
      </c>
      <c r="M163" t="s">
        <v>419</v>
      </c>
      <c r="N163" t="s">
        <v>554</v>
      </c>
      <c r="O163" t="s">
        <v>418</v>
      </c>
      <c r="P163" t="s">
        <v>418</v>
      </c>
      <c r="Q163" t="s">
        <v>662</v>
      </c>
      <c r="R163" t="s">
        <v>685</v>
      </c>
    </row>
    <row r="164" spans="1:18">
      <c r="A164" s="1">
        <f>HYPERLINK("https://lsnyc.legalserver.org/matter/dynamic-profile/view/1860136","18-1860136")</f>
        <v>0</v>
      </c>
      <c r="B164" t="s">
        <v>23</v>
      </c>
      <c r="C164" t="s">
        <v>72</v>
      </c>
      <c r="D164" t="s">
        <v>92</v>
      </c>
      <c r="E164" t="s">
        <v>260</v>
      </c>
      <c r="F164" t="s">
        <v>277</v>
      </c>
      <c r="G164" t="s">
        <v>301</v>
      </c>
      <c r="H164" t="s">
        <v>308</v>
      </c>
      <c r="I164" t="s">
        <v>410</v>
      </c>
      <c r="J164">
        <v>356</v>
      </c>
      <c r="K164" t="s">
        <v>418</v>
      </c>
      <c r="L164" t="s">
        <v>418</v>
      </c>
      <c r="M164" t="s">
        <v>419</v>
      </c>
      <c r="N164" t="s">
        <v>555</v>
      </c>
      <c r="O164" t="s">
        <v>418</v>
      </c>
      <c r="P164" t="s">
        <v>418</v>
      </c>
      <c r="Q164" t="s">
        <v>626</v>
      </c>
      <c r="R164" t="s">
        <v>687</v>
      </c>
    </row>
    <row r="165" spans="1:18">
      <c r="A165" s="1">
        <f>HYPERLINK("https://lsnyc.legalserver.org/matter/dynamic-profile/view/1865815","18-1865815")</f>
        <v>0</v>
      </c>
      <c r="B165" t="s">
        <v>23</v>
      </c>
      <c r="C165" t="s">
        <v>72</v>
      </c>
      <c r="D165" t="s">
        <v>92</v>
      </c>
      <c r="E165" t="s">
        <v>261</v>
      </c>
      <c r="F165" t="s">
        <v>275</v>
      </c>
      <c r="G165" t="s">
        <v>302</v>
      </c>
      <c r="H165" t="s">
        <v>308</v>
      </c>
      <c r="I165" t="s">
        <v>411</v>
      </c>
      <c r="J165">
        <v>250</v>
      </c>
      <c r="K165" t="s">
        <v>418</v>
      </c>
      <c r="L165" t="s">
        <v>418</v>
      </c>
      <c r="M165" t="s">
        <v>419</v>
      </c>
      <c r="N165" t="s">
        <v>556</v>
      </c>
      <c r="O165" t="s">
        <v>418</v>
      </c>
      <c r="P165" t="s">
        <v>418</v>
      </c>
      <c r="Q165" t="s">
        <v>663</v>
      </c>
      <c r="R165" t="s">
        <v>688</v>
      </c>
    </row>
    <row r="166" spans="1:18">
      <c r="A166" s="1">
        <f>HYPERLINK("https://lsnyc.legalserver.org/matter/dynamic-profile/view/1875379","18-1875379")</f>
        <v>0</v>
      </c>
      <c r="B166" t="s">
        <v>23</v>
      </c>
      <c r="C166" t="s">
        <v>72</v>
      </c>
      <c r="D166" t="s">
        <v>93</v>
      </c>
      <c r="E166" t="s">
        <v>262</v>
      </c>
      <c r="F166" t="s">
        <v>285</v>
      </c>
      <c r="G166" t="s">
        <v>301</v>
      </c>
      <c r="H166" t="s">
        <v>308</v>
      </c>
      <c r="I166" t="s">
        <v>384</v>
      </c>
      <c r="J166">
        <v>100</v>
      </c>
      <c r="K166" t="s">
        <v>418</v>
      </c>
      <c r="L166" t="s">
        <v>418</v>
      </c>
      <c r="M166" t="s">
        <v>419</v>
      </c>
      <c r="N166" t="s">
        <v>557</v>
      </c>
      <c r="O166" t="s">
        <v>308</v>
      </c>
      <c r="P166" t="s">
        <v>308</v>
      </c>
      <c r="Q166" t="s">
        <v>578</v>
      </c>
      <c r="R166" t="s">
        <v>324</v>
      </c>
    </row>
    <row r="167" spans="1:18">
      <c r="A167" s="1">
        <f>HYPERLINK("https://lsnyc.legalserver.org/matter/dynamic-profile/view/1875096","18-1875096")</f>
        <v>0</v>
      </c>
      <c r="B167" t="s">
        <v>23</v>
      </c>
      <c r="C167" t="s">
        <v>72</v>
      </c>
      <c r="D167" t="s">
        <v>94</v>
      </c>
      <c r="E167" t="s">
        <v>263</v>
      </c>
      <c r="F167" t="s">
        <v>300</v>
      </c>
      <c r="G167" t="s">
        <v>301</v>
      </c>
      <c r="H167" t="s">
        <v>308</v>
      </c>
      <c r="I167" t="s">
        <v>356</v>
      </c>
      <c r="J167">
        <v>226</v>
      </c>
      <c r="K167" t="s">
        <v>418</v>
      </c>
      <c r="L167" t="s">
        <v>418</v>
      </c>
      <c r="M167" t="s">
        <v>419</v>
      </c>
      <c r="N167" t="s">
        <v>558</v>
      </c>
      <c r="O167" t="s">
        <v>418</v>
      </c>
      <c r="P167" t="s">
        <v>418</v>
      </c>
      <c r="Q167" t="s">
        <v>664</v>
      </c>
      <c r="R167" t="s">
        <v>356</v>
      </c>
    </row>
    <row r="168" spans="1:18">
      <c r="A168" s="1">
        <f>HYPERLINK("https://lsnyc.legalserver.org/matter/dynamic-profile/view/1859357","18-1859357")</f>
        <v>0</v>
      </c>
      <c r="B168" t="s">
        <v>23</v>
      </c>
      <c r="C168" t="s">
        <v>72</v>
      </c>
      <c r="D168" t="s">
        <v>94</v>
      </c>
      <c r="E168" t="s">
        <v>264</v>
      </c>
      <c r="F168" t="s">
        <v>290</v>
      </c>
      <c r="G168" t="s">
        <v>301</v>
      </c>
      <c r="H168" t="s">
        <v>308</v>
      </c>
      <c r="I168" t="s">
        <v>412</v>
      </c>
      <c r="J168">
        <v>173</v>
      </c>
      <c r="K168" t="s">
        <v>418</v>
      </c>
      <c r="L168" t="s">
        <v>418</v>
      </c>
      <c r="M168" t="s">
        <v>419</v>
      </c>
      <c r="N168" t="s">
        <v>559</v>
      </c>
      <c r="O168" t="s">
        <v>418</v>
      </c>
      <c r="P168" t="s">
        <v>418</v>
      </c>
      <c r="Q168" t="s">
        <v>665</v>
      </c>
      <c r="R168" t="s">
        <v>338</v>
      </c>
    </row>
    <row r="169" spans="1:18">
      <c r="A169" s="1">
        <f>HYPERLINK("https://lsnyc.legalserver.org/matter/dynamic-profile/view/1873857","18-1873857")</f>
        <v>0</v>
      </c>
      <c r="B169" t="s">
        <v>23</v>
      </c>
      <c r="C169" t="s">
        <v>72</v>
      </c>
      <c r="D169" t="s">
        <v>94</v>
      </c>
      <c r="E169" t="s">
        <v>265</v>
      </c>
      <c r="F169" t="s">
        <v>290</v>
      </c>
      <c r="G169" t="s">
        <v>301</v>
      </c>
      <c r="H169" t="s">
        <v>308</v>
      </c>
      <c r="I169" t="s">
        <v>338</v>
      </c>
      <c r="J169">
        <v>158</v>
      </c>
      <c r="K169" t="s">
        <v>418</v>
      </c>
      <c r="L169" t="s">
        <v>418</v>
      </c>
      <c r="M169" t="s">
        <v>419</v>
      </c>
      <c r="N169" t="s">
        <v>559</v>
      </c>
      <c r="O169" t="s">
        <v>418</v>
      </c>
      <c r="P169" t="s">
        <v>418</v>
      </c>
      <c r="Q169" t="s">
        <v>666</v>
      </c>
      <c r="R169" t="s">
        <v>338</v>
      </c>
    </row>
    <row r="170" spans="1:18">
      <c r="A170" s="1">
        <f>HYPERLINK("https://lsnyc.legalserver.org/matter/dynamic-profile/view/1872076","18-1872076")</f>
        <v>0</v>
      </c>
      <c r="B170" t="s">
        <v>23</v>
      </c>
      <c r="C170" t="s">
        <v>72</v>
      </c>
      <c r="D170" t="s">
        <v>95</v>
      </c>
      <c r="E170" t="s">
        <v>266</v>
      </c>
      <c r="F170" t="s">
        <v>277</v>
      </c>
      <c r="G170" t="s">
        <v>301</v>
      </c>
      <c r="H170" t="s">
        <v>308</v>
      </c>
      <c r="I170" t="s">
        <v>413</v>
      </c>
      <c r="J170">
        <v>225</v>
      </c>
      <c r="K170" t="s">
        <v>418</v>
      </c>
      <c r="L170" t="s">
        <v>418</v>
      </c>
      <c r="M170" t="s">
        <v>419</v>
      </c>
      <c r="N170" t="s">
        <v>560</v>
      </c>
      <c r="O170" t="s">
        <v>418</v>
      </c>
      <c r="P170" t="s">
        <v>418</v>
      </c>
      <c r="Q170" t="s">
        <v>413</v>
      </c>
      <c r="R170" t="s">
        <v>689</v>
      </c>
    </row>
    <row r="171" spans="1:18">
      <c r="A171" s="1">
        <f>HYPERLINK("https://lsnyc.legalserver.org/matter/dynamic-profile/view/1878917","18-1878917")</f>
        <v>0</v>
      </c>
      <c r="B171" t="s">
        <v>23</v>
      </c>
      <c r="C171" t="s">
        <v>72</v>
      </c>
      <c r="D171" t="s">
        <v>95</v>
      </c>
      <c r="E171" t="s">
        <v>267</v>
      </c>
      <c r="F171" t="s">
        <v>277</v>
      </c>
      <c r="G171" t="s">
        <v>301</v>
      </c>
      <c r="H171" t="s">
        <v>308</v>
      </c>
      <c r="I171" t="s">
        <v>414</v>
      </c>
      <c r="J171">
        <v>147</v>
      </c>
      <c r="K171" t="s">
        <v>418</v>
      </c>
      <c r="L171" t="s">
        <v>418</v>
      </c>
      <c r="M171" t="s">
        <v>419</v>
      </c>
      <c r="N171" t="s">
        <v>560</v>
      </c>
      <c r="O171" t="s">
        <v>418</v>
      </c>
      <c r="P171" t="s">
        <v>418</v>
      </c>
      <c r="Q171" t="s">
        <v>667</v>
      </c>
      <c r="R171" t="s">
        <v>689</v>
      </c>
    </row>
    <row r="172" spans="1:18">
      <c r="A172" s="1">
        <f>HYPERLINK("https://lsnyc.legalserver.org/matter/dynamic-profile/view/1871885","18-1871885")</f>
        <v>0</v>
      </c>
      <c r="B172" t="s">
        <v>23</v>
      </c>
      <c r="C172" t="s">
        <v>73</v>
      </c>
      <c r="D172" t="s">
        <v>96</v>
      </c>
      <c r="E172" t="s">
        <v>268</v>
      </c>
      <c r="F172" t="s">
        <v>298</v>
      </c>
      <c r="G172" t="s">
        <v>301</v>
      </c>
      <c r="H172" t="s">
        <v>308</v>
      </c>
      <c r="I172" t="s">
        <v>415</v>
      </c>
      <c r="J172">
        <v>287</v>
      </c>
      <c r="K172" t="s">
        <v>418</v>
      </c>
      <c r="L172" t="s">
        <v>418</v>
      </c>
      <c r="M172" t="s">
        <v>419</v>
      </c>
      <c r="N172" t="s">
        <v>561</v>
      </c>
      <c r="O172" t="s">
        <v>418</v>
      </c>
      <c r="P172" t="s">
        <v>418</v>
      </c>
      <c r="Q172" t="s">
        <v>668</v>
      </c>
      <c r="R172" t="s">
        <v>415</v>
      </c>
    </row>
    <row r="173" spans="1:18">
      <c r="A173" s="1">
        <f>HYPERLINK("https://lsnyc.legalserver.org/matter/dynamic-profile/view/1858322","18-1858322")</f>
        <v>0</v>
      </c>
      <c r="B173" t="s">
        <v>23</v>
      </c>
      <c r="C173" t="s">
        <v>74</v>
      </c>
      <c r="D173" t="s">
        <v>97</v>
      </c>
      <c r="E173" t="s">
        <v>269</v>
      </c>
      <c r="F173" t="s">
        <v>289</v>
      </c>
      <c r="G173" t="s">
        <v>302</v>
      </c>
      <c r="H173" t="s">
        <v>308</v>
      </c>
      <c r="I173" t="s">
        <v>321</v>
      </c>
      <c r="J173">
        <v>464</v>
      </c>
      <c r="K173" t="s">
        <v>418</v>
      </c>
      <c r="L173" t="s">
        <v>418</v>
      </c>
      <c r="M173" t="s">
        <v>419</v>
      </c>
      <c r="N173" t="s">
        <v>562</v>
      </c>
      <c r="O173" t="s">
        <v>308</v>
      </c>
      <c r="P173" t="s">
        <v>308</v>
      </c>
      <c r="Q173" t="s">
        <v>608</v>
      </c>
      <c r="R173" t="s">
        <v>321</v>
      </c>
    </row>
    <row r="174" spans="1:18">
      <c r="A174" s="1">
        <f>HYPERLINK("https://lsnyc.legalserver.org/matter/dynamic-profile/view/1872821","18-1872821")</f>
        <v>0</v>
      </c>
      <c r="B174" t="s">
        <v>23</v>
      </c>
      <c r="C174" t="s">
        <v>74</v>
      </c>
      <c r="D174" t="s">
        <v>98</v>
      </c>
      <c r="E174" t="s">
        <v>270</v>
      </c>
      <c r="F174" t="s">
        <v>293</v>
      </c>
      <c r="G174" t="s">
        <v>302</v>
      </c>
      <c r="H174" t="s">
        <v>308</v>
      </c>
      <c r="I174" t="s">
        <v>363</v>
      </c>
      <c r="J174">
        <v>343</v>
      </c>
      <c r="K174" t="s">
        <v>418</v>
      </c>
      <c r="L174" t="s">
        <v>418</v>
      </c>
      <c r="M174" t="s">
        <v>419</v>
      </c>
      <c r="N174" t="s">
        <v>563</v>
      </c>
      <c r="O174" t="s">
        <v>308</v>
      </c>
      <c r="P174" t="s">
        <v>308</v>
      </c>
      <c r="Q174" t="s">
        <v>669</v>
      </c>
      <c r="R174" t="s">
        <v>363</v>
      </c>
    </row>
    <row r="175" spans="1:18">
      <c r="A175" s="1">
        <f>HYPERLINK("https://lsnyc.legalserver.org/matter/dynamic-profile/view/1863371","18-1863371")</f>
        <v>0</v>
      </c>
      <c r="B175" t="s">
        <v>23</v>
      </c>
      <c r="C175" t="s">
        <v>74</v>
      </c>
      <c r="D175" t="s">
        <v>98</v>
      </c>
      <c r="E175" t="s">
        <v>271</v>
      </c>
      <c r="F175" t="s">
        <v>283</v>
      </c>
      <c r="G175" t="s">
        <v>302</v>
      </c>
      <c r="H175" t="s">
        <v>308</v>
      </c>
      <c r="I175" t="s">
        <v>416</v>
      </c>
      <c r="J175">
        <v>280</v>
      </c>
      <c r="K175" t="s">
        <v>418</v>
      </c>
      <c r="L175" t="s">
        <v>418</v>
      </c>
      <c r="M175" t="s">
        <v>419</v>
      </c>
      <c r="N175" t="s">
        <v>564</v>
      </c>
      <c r="O175" t="s">
        <v>418</v>
      </c>
      <c r="P175" t="s">
        <v>308</v>
      </c>
      <c r="Q175" t="s">
        <v>670</v>
      </c>
      <c r="R175" t="s">
        <v>688</v>
      </c>
    </row>
    <row r="176" spans="1:18">
      <c r="A176" s="1">
        <f>HYPERLINK("https://lsnyc.legalserver.org/matter/dynamic-profile/view/1886745","18-1886745")</f>
        <v>0</v>
      </c>
      <c r="B176" t="s">
        <v>23</v>
      </c>
      <c r="C176" t="s">
        <v>72</v>
      </c>
      <c r="D176" t="s">
        <v>99</v>
      </c>
      <c r="E176" t="s">
        <v>272</v>
      </c>
      <c r="F176" t="s">
        <v>285</v>
      </c>
      <c r="G176" t="s">
        <v>306</v>
      </c>
      <c r="H176" t="s">
        <v>308</v>
      </c>
      <c r="I176" t="s">
        <v>365</v>
      </c>
      <c r="J176">
        <v>105</v>
      </c>
      <c r="K176" t="s">
        <v>418</v>
      </c>
      <c r="L176" t="s">
        <v>418</v>
      </c>
      <c r="M176" t="s">
        <v>419</v>
      </c>
      <c r="O176" t="s">
        <v>418</v>
      </c>
      <c r="P176" t="s">
        <v>418</v>
      </c>
      <c r="Q176" t="s">
        <v>671</v>
      </c>
      <c r="R176" t="s">
        <v>365</v>
      </c>
    </row>
    <row r="177" spans="1:18">
      <c r="A177" s="1">
        <f>HYPERLINK("https://lsnyc.legalserver.org/matter/dynamic-profile/view/1875184","18-1875184")</f>
        <v>0</v>
      </c>
      <c r="B177" t="s">
        <v>23</v>
      </c>
      <c r="C177" t="s">
        <v>72</v>
      </c>
      <c r="D177" t="s">
        <v>99</v>
      </c>
      <c r="E177" t="s">
        <v>273</v>
      </c>
      <c r="F177" t="s">
        <v>285</v>
      </c>
      <c r="G177" t="s">
        <v>302</v>
      </c>
      <c r="H177" t="s">
        <v>308</v>
      </c>
      <c r="I177" t="s">
        <v>417</v>
      </c>
      <c r="J177">
        <v>260</v>
      </c>
      <c r="K177" t="s">
        <v>418</v>
      </c>
      <c r="L177" t="s">
        <v>418</v>
      </c>
      <c r="M177" t="s">
        <v>419</v>
      </c>
      <c r="N177" t="s">
        <v>565</v>
      </c>
      <c r="O177" t="s">
        <v>308</v>
      </c>
      <c r="P177" t="s">
        <v>308</v>
      </c>
      <c r="Q177" t="s">
        <v>583</v>
      </c>
      <c r="R177" t="s">
        <v>391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Compliance Data Cleanup Untimel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2019-07-15T16:04:11Z</dcterms:created>
  <dcterms:modified xsi:type="dcterms:W3CDTF">2019-07-15T16:04:11Z</dcterms:modified>
</cp:coreProperties>
</file>