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liance Data Cleanup Untime1" sheetId="1" r:id="rId1"/>
  </sheets>
  <calcPr calcId="124519" fullCalcOnLoad="1"/>
</workbook>
</file>

<file path=xl/sharedStrings.xml><?xml version="1.0" encoding="utf-8"?>
<sst xmlns="http://schemas.openxmlformats.org/spreadsheetml/2006/main" count="13148" uniqueCount="1911">
  <si>
    <t>Hyperlinked Case #</t>
  </si>
  <si>
    <t>Assigned Branch/CC</t>
  </si>
  <si>
    <t>Closing staff</t>
  </si>
  <si>
    <t>Primary Advocate</t>
  </si>
  <si>
    <t>Client Name</t>
  </si>
  <si>
    <t>Legal Problem Code</t>
  </si>
  <si>
    <t>Close Reason</t>
  </si>
  <si>
    <t>PAI Case?</t>
  </si>
  <si>
    <t>Last Date of Service</t>
  </si>
  <si>
    <t>Number of Days Case Was Open</t>
  </si>
  <si>
    <t>CSR: Timely Closing?</t>
  </si>
  <si>
    <t>Was Timely Closed overridden?</t>
  </si>
  <si>
    <t>Timely Closed Override Reason</t>
  </si>
  <si>
    <t>Timely Closed Override (Notes)</t>
  </si>
  <si>
    <t>LSC Eligible?</t>
  </si>
  <si>
    <t>CSR Eligible</t>
  </si>
  <si>
    <t>Date Opened</t>
  </si>
  <si>
    <t>Date Closed</t>
  </si>
  <si>
    <t>BxLS</t>
  </si>
  <si>
    <t>BLS</t>
  </si>
  <si>
    <t>LSU</t>
  </si>
  <si>
    <t>MLS</t>
  </si>
  <si>
    <t>QLS</t>
  </si>
  <si>
    <t>SILS</t>
  </si>
  <si>
    <t>Amjad, Robia</t>
  </si>
  <si>
    <t>Betances, Gabriella</t>
  </si>
  <si>
    <t>Contreras, Gatsby</t>
  </si>
  <si>
    <t>Kook, Heejung</t>
  </si>
  <si>
    <t>Daniels, Jesse</t>
  </si>
  <si>
    <t>De Silva, Natasia</t>
  </si>
  <si>
    <t>Faliks, Sarah</t>
  </si>
  <si>
    <t>Figueroa, Vianca</t>
  </si>
  <si>
    <t>Lebro-Lopez, Wanda</t>
  </si>
  <si>
    <t>Baez, Jeaneshia</t>
  </si>
  <si>
    <t>Guiral Cuervo, Carolina</t>
  </si>
  <si>
    <t>Arboleda, Paula</t>
  </si>
  <si>
    <t>Guzman, Michael</t>
  </si>
  <si>
    <t>Heilman, Claire</t>
  </si>
  <si>
    <t>Hernandez, Karen</t>
  </si>
  <si>
    <t>Acevedo, Tiffany</t>
  </si>
  <si>
    <t>Hernandez-Guzman, Sandra</t>
  </si>
  <si>
    <t>Herrmann, Neil</t>
  </si>
  <si>
    <t>Ijaz, Kulsoom</t>
  </si>
  <si>
    <t>Johnston, Emily</t>
  </si>
  <si>
    <t>Kalum, Nicole</t>
  </si>
  <si>
    <t>Kellogg, Martha</t>
  </si>
  <si>
    <t>Laureano, Luz</t>
  </si>
  <si>
    <t>Neilson, Kathryn</t>
  </si>
  <si>
    <t>Salcedo, Luciris</t>
  </si>
  <si>
    <t>Ma, Chiansan</t>
  </si>
  <si>
    <t>Newton, Jack</t>
  </si>
  <si>
    <t>Mancias, Fernando</t>
  </si>
  <si>
    <t>Schorr, Nanette</t>
  </si>
  <si>
    <t>Then, Rosalina</t>
  </si>
  <si>
    <t>Mbame, Etondi</t>
  </si>
  <si>
    <t>Molnar, Shandanette</t>
  </si>
  <si>
    <t>Nacinovich, Anne</t>
  </si>
  <si>
    <t>Nataneli, Rachel</t>
  </si>
  <si>
    <t>Nimis, Roland</t>
  </si>
  <si>
    <t>Norton, Carolyn</t>
  </si>
  <si>
    <t>Osei, Dionne</t>
  </si>
  <si>
    <t>Rivera, Brunilda</t>
  </si>
  <si>
    <t>Roman, Lurica</t>
  </si>
  <si>
    <t>Sanchez, Richard</t>
  </si>
  <si>
    <t>Ricart, Janet</t>
  </si>
  <si>
    <t>Smith, Rebecca</t>
  </si>
  <si>
    <t>Smith, Sara</t>
  </si>
  <si>
    <t>Vaz, Marie</t>
  </si>
  <si>
    <t>Bailey, Michael</t>
  </si>
  <si>
    <t>Bash, Rachel</t>
  </si>
  <si>
    <t>Bedard, Nancy</t>
  </si>
  <si>
    <t>Bowman, Cathy</t>
  </si>
  <si>
    <t>Carter, Corinthia</t>
  </si>
  <si>
    <t>Corsaro, Veronica</t>
  </si>
  <si>
    <t>Dagg, Christopher</t>
  </si>
  <si>
    <t>Deluca, Sally</t>
  </si>
  <si>
    <t>Diamanti, Anna Maria</t>
  </si>
  <si>
    <t>Dolin, Brett</t>
  </si>
  <si>
    <t>Dranoff, Sarah</t>
  </si>
  <si>
    <t>Kramer, Kramer</t>
  </si>
  <si>
    <t>Edwards, Zamara</t>
  </si>
  <si>
    <t>Eisom, Stanley</t>
  </si>
  <si>
    <t>Costa, Stephanie</t>
  </si>
  <si>
    <t>Gibson, Vicki</t>
  </si>
  <si>
    <t>Giles, Debra</t>
  </si>
  <si>
    <t>Goncharov-Cruickshnk, Natalie</t>
  </si>
  <si>
    <t>Haarmann, Landry</t>
  </si>
  <si>
    <t>Hecht-Felella, Laura</t>
  </si>
  <si>
    <t>Henriquez, Luis</t>
  </si>
  <si>
    <t>Herman, Terry</t>
  </si>
  <si>
    <t>Hernandez, Marisol</t>
  </si>
  <si>
    <t>Khan, Shafaq</t>
  </si>
  <si>
    <t>Isobe, Catherine</t>
  </si>
  <si>
    <t>Jackson, Chavette</t>
  </si>
  <si>
    <t>James, Natalie</t>
  </si>
  <si>
    <t>Johnson, Chantal</t>
  </si>
  <si>
    <t>Katnani, Samar</t>
  </si>
  <si>
    <t>Kelly, Dawn</t>
  </si>
  <si>
    <t>Krishnaswamy, Pavita</t>
  </si>
  <si>
    <t>Landry-Reyes, Jane</t>
  </si>
  <si>
    <t>Lopez, Jessica</t>
  </si>
  <si>
    <t>MacRae, John</t>
  </si>
  <si>
    <t>Marchena, Ivan</t>
  </si>
  <si>
    <t>McCormick, James</t>
  </si>
  <si>
    <t>Mendez, Yessenia</t>
  </si>
  <si>
    <t>Nadeau-Rifkind, Al</t>
  </si>
  <si>
    <t>Nicholson, Jami</t>
  </si>
  <si>
    <t>Odoemene, Udoka</t>
  </si>
  <si>
    <t>Patel, Mona</t>
  </si>
  <si>
    <t>Pepe, Lailah</t>
  </si>
  <si>
    <t>Reed, Jessica</t>
  </si>
  <si>
    <t>Ross, Jasmine</t>
  </si>
  <si>
    <t>Salk, Nicole</t>
  </si>
  <si>
    <t>Samuel, Somalia</t>
  </si>
  <si>
    <t>Sandoval, Sandra</t>
  </si>
  <si>
    <t>St. Louis, Bianca</t>
  </si>
  <si>
    <t>Stone, Gary</t>
  </si>
  <si>
    <t>Surette, Gibb</t>
  </si>
  <si>
    <t>Tan, Andrea</t>
  </si>
  <si>
    <t>Tello, Victor</t>
  </si>
  <si>
    <t>Telson, Sarah</t>
  </si>
  <si>
    <t>Tyler, Johnson</t>
  </si>
  <si>
    <t>Vujica, Visnja</t>
  </si>
  <si>
    <t>Wilkins, Amanda</t>
  </si>
  <si>
    <t>Xie, Vivian</t>
  </si>
  <si>
    <t>Zabizhin, Albert</t>
  </si>
  <si>
    <t>Zaman, Razeen</t>
  </si>
  <si>
    <t>Stadler, Danielle</t>
  </si>
  <si>
    <t>Miranda, Stephanie</t>
  </si>
  <si>
    <t>Cardenas, Lizeth</t>
  </si>
  <si>
    <t>Velasquez, Diana</t>
  </si>
  <si>
    <t>Acron, Denise</t>
  </si>
  <si>
    <t>Anderson, Theresa</t>
  </si>
  <si>
    <t>Bromberg, Iris</t>
  </si>
  <si>
    <t>Basu, Shantonu</t>
  </si>
  <si>
    <t>Black, Rosalind</t>
  </si>
  <si>
    <t>Vergeli, Evelyn</t>
  </si>
  <si>
    <t>Freeman, Daniel</t>
  </si>
  <si>
    <t>Brito, Victor</t>
  </si>
  <si>
    <t>Santiago, Denya</t>
  </si>
  <si>
    <t>Caban-Gandhi, Celina</t>
  </si>
  <si>
    <t>Carlier, Milton</t>
  </si>
  <si>
    <t>Acosta, Rosa</t>
  </si>
  <si>
    <t>Englard, Rubin</t>
  </si>
  <si>
    <t>Goldman, Caitlin</t>
  </si>
  <si>
    <t>Garcia, Keiannis</t>
  </si>
  <si>
    <t>Honan, Thomas</t>
  </si>
  <si>
    <t>McDonald, Susan</t>
  </si>
  <si>
    <t>James, Lelia</t>
  </si>
  <si>
    <t>Luo, Amy</t>
  </si>
  <si>
    <t>McCune, Mary</t>
  </si>
  <si>
    <t>Martinez-Gunter, Maribel</t>
  </si>
  <si>
    <t>Pepitone, Dan</t>
  </si>
  <si>
    <t>Rosner, Julia</t>
  </si>
  <si>
    <t>Sun, Dao</t>
  </si>
  <si>
    <t>Treadwell, Nathan</t>
  </si>
  <si>
    <t>Trinidad, Lenina</t>
  </si>
  <si>
    <t>Vogltanz, Amy</t>
  </si>
  <si>
    <t>Katz, Cindy</t>
  </si>
  <si>
    <t>Rodriguez, Ana</t>
  </si>
  <si>
    <t>Newton, Christopher</t>
  </si>
  <si>
    <t>Romeo, Franklin</t>
  </si>
  <si>
    <t>Ascher, Ann</t>
  </si>
  <si>
    <t>Morace, Jana</t>
  </si>
  <si>
    <t>Camargo, Tatiana</t>
  </si>
  <si>
    <t>Casey, Jonnelle</t>
  </si>
  <si>
    <t>Clifford, Mun</t>
  </si>
  <si>
    <t>Dworkin, Brian</t>
  </si>
  <si>
    <t>Gonzalez, Migdalia</t>
  </si>
  <si>
    <t>Barreda, Catherine</t>
  </si>
  <si>
    <t>Leipziger, Amy</t>
  </si>
  <si>
    <t>Lin, Evelyn</t>
  </si>
  <si>
    <t>Mattessich, Sandra</t>
  </si>
  <si>
    <t>Pozo, Caridad</t>
  </si>
  <si>
    <t>Sambataro, Debra</t>
  </si>
  <si>
    <t>Banks, Melissa</t>
  </si>
  <si>
    <t>Sun, Rachel</t>
  </si>
  <si>
    <t>Woods, Nicole</t>
  </si>
  <si>
    <t>Torres, Elizabeth</t>
  </si>
  <si>
    <t>Granfield, Rachel</t>
  </si>
  <si>
    <t>Manaugh, Sara</t>
  </si>
  <si>
    <t>Sampert, Monica</t>
  </si>
  <si>
    <t>Chen, Eugene</t>
  </si>
  <si>
    <t>Copeland, Christopher</t>
  </si>
  <si>
    <t>Gruenwald, Robert</t>
  </si>
  <si>
    <t>Ketcher, Maxine</t>
  </si>
  <si>
    <t>Lorenzo, Alexis</t>
  </si>
  <si>
    <t>Mar, Nelson</t>
  </si>
  <si>
    <t>McDonald, Geoffrey</t>
  </si>
  <si>
    <t>Schafler, Eliza</t>
  </si>
  <si>
    <t>Diaz, Jose</t>
  </si>
  <si>
    <t>Drumm, Kristen</t>
  </si>
  <si>
    <t>Farrell, Emily</t>
  </si>
  <si>
    <t>Hardy, Le`Shera</t>
  </si>
  <si>
    <t>Schiff, Logan</t>
  </si>
  <si>
    <t>Kransdorf, William</t>
  </si>
  <si>
    <t>Quitkin, Rachel</t>
  </si>
  <si>
    <t>Richman, Emily</t>
  </si>
  <si>
    <t>Sahai, Chelsea</t>
  </si>
  <si>
    <t>Abbas, Sayeda</t>
  </si>
  <si>
    <t>Allen, Sharette</t>
  </si>
  <si>
    <t>Braudy, Erica</t>
  </si>
  <si>
    <t>Douglas, Tanya</t>
  </si>
  <si>
    <t>Hao, Lindsay</t>
  </si>
  <si>
    <t>Heaton, Betty</t>
  </si>
  <si>
    <t>Heller, Steven</t>
  </si>
  <si>
    <t>Huang, Amanda</t>
  </si>
  <si>
    <t>Kaplan, William</t>
  </si>
  <si>
    <t>Kelly, Kitanya</t>
  </si>
  <si>
    <t>Latterner, Matt</t>
  </si>
  <si>
    <t>Morgan, Rose</t>
  </si>
  <si>
    <t>Neff, Adrienne</t>
  </si>
  <si>
    <t>Patel, Roopal</t>
  </si>
  <si>
    <t>Restrepo-Serrano, Francois</t>
  </si>
  <si>
    <t>Reyes, Nicole</t>
  </si>
  <si>
    <t>Robinson, Sally</t>
  </si>
  <si>
    <t>Shah, Ami</t>
  </si>
  <si>
    <t>Shang, Andrea</t>
  </si>
  <si>
    <t>Torres, Jasmin</t>
  </si>
  <si>
    <t>Vega, Rita</t>
  </si>
  <si>
    <t>Wilkes, Nicole</t>
  </si>
  <si>
    <t>Yamasaki, Emily Woo</t>
  </si>
  <si>
    <t>Arias, Johanna</t>
  </si>
  <si>
    <t>Arias, Sandra</t>
  </si>
  <si>
    <t>Atuegbu, Chidera</t>
  </si>
  <si>
    <t>Blackman, Valerie</t>
  </si>
  <si>
    <t>Chan, Vincce</t>
  </si>
  <si>
    <t>Corcione, Emily</t>
  </si>
  <si>
    <t>Diaz, Lino</t>
  </si>
  <si>
    <t>Flores, Irene</t>
  </si>
  <si>
    <t>Hanmer, Dorothy</t>
  </si>
  <si>
    <t>Jonas, Myrtle</t>
  </si>
  <si>
    <t>Lebron, Fernando</t>
  </si>
  <si>
    <t>Lee, Thomas</t>
  </si>
  <si>
    <t>Maltezos, Alexander</t>
  </si>
  <si>
    <t>Mui, Ernie</t>
  </si>
  <si>
    <t>Namuche, Raquel</t>
  </si>
  <si>
    <t>Sanderman, Robert</t>
  </si>
  <si>
    <t>Saywack, Priam</t>
  </si>
  <si>
    <t>Eugenio, Rosanna</t>
  </si>
  <si>
    <t>Kenick, William</t>
  </si>
  <si>
    <t>Lerman, Jennifer</t>
  </si>
  <si>
    <t>Puleo Jr, Michael</t>
  </si>
  <si>
    <t>Rinck Manfredini, Laura</t>
  </si>
  <si>
    <t>Teitelbaum, Genna</t>
  </si>
  <si>
    <t>Williams, Lorilei</t>
  </si>
  <si>
    <t>Hameed, Arsalan</t>
  </si>
  <si>
    <t>Roche, Collette</t>
  </si>
  <si>
    <t>Franco, Sanabe</t>
  </si>
  <si>
    <t>Vargas, Maria</t>
  </si>
  <si>
    <t>Seward, Linda D</t>
  </si>
  <si>
    <t>Reinoso, Brenda</t>
  </si>
  <si>
    <t>Gray, Andre</t>
  </si>
  <si>
    <t>Thomas, Winston</t>
  </si>
  <si>
    <t>Gianfrate, Shauna</t>
  </si>
  <si>
    <t>Bess, Alexander F</t>
  </si>
  <si>
    <t>Franklin, Coralene T.</t>
  </si>
  <si>
    <t>Ogando, Brunilda</t>
  </si>
  <si>
    <t>Cause, Sandy</t>
  </si>
  <si>
    <t>Picaro, Pasquale</t>
  </si>
  <si>
    <t>Paeda, Catia</t>
  </si>
  <si>
    <t>Jones, Doreen</t>
  </si>
  <si>
    <t>Pagan, Lizette</t>
  </si>
  <si>
    <t>Lewis JR, Roosevelt</t>
  </si>
  <si>
    <t>Willis, Alberta</t>
  </si>
  <si>
    <t>Gonzalez, Mariana</t>
  </si>
  <si>
    <t>Jones, Leonard</t>
  </si>
  <si>
    <t>Lopez, Wilfredo</t>
  </si>
  <si>
    <t>Underwood, Donna</t>
  </si>
  <si>
    <t>Rosario de Paulino, Maria</t>
  </si>
  <si>
    <t>Ramos Vasquez, Jose Amilcar</t>
  </si>
  <si>
    <t>Marrero, Melissa</t>
  </si>
  <si>
    <t>Wilson, Danishea</t>
  </si>
  <si>
    <t>Montan, Danny</t>
  </si>
  <si>
    <t>Urbina, Emani</t>
  </si>
  <si>
    <t>Rodriguez, Domingo</t>
  </si>
  <si>
    <t>Aguilera Perdomo, Argentina</t>
  </si>
  <si>
    <t>Peralta, Sabina</t>
  </si>
  <si>
    <t>Rodriguez, Antonio</t>
  </si>
  <si>
    <t>Suazo Maradiaga, Yeni Xiomara</t>
  </si>
  <si>
    <t>Martinez, Yaneris</t>
  </si>
  <si>
    <t>Torres, Jose E</t>
  </si>
  <si>
    <t>Moore, Keisha</t>
  </si>
  <si>
    <t>Paris, Zacaria</t>
  </si>
  <si>
    <t>Dunkley, Kereecka</t>
  </si>
  <si>
    <t>Guaba, Jose Luis</t>
  </si>
  <si>
    <t>Garcia, Miguel</t>
  </si>
  <si>
    <t>Vargas, Josefina</t>
  </si>
  <si>
    <t>Rodriguez, Clodomiro</t>
  </si>
  <si>
    <t>Rodriguez, Tania</t>
  </si>
  <si>
    <t>Alhadi, Aminah</t>
  </si>
  <si>
    <t>Santa Cruz, Maria Del Carmen</t>
  </si>
  <si>
    <t>Dominguez Montes, Andres</t>
  </si>
  <si>
    <t>Fabian, Juan</t>
  </si>
  <si>
    <t>Espinal, Juan</t>
  </si>
  <si>
    <t>Reyes De Hernandez, Manuela Katiuska</t>
  </si>
  <si>
    <t>Ferreira, Luis J.</t>
  </si>
  <si>
    <t>Pena Guaba, Ana</t>
  </si>
  <si>
    <t>Ferreira, Reiley</t>
  </si>
  <si>
    <t>Perez Rodriguez, Roberto E</t>
  </si>
  <si>
    <t>Soto, Jose</t>
  </si>
  <si>
    <t>Rodriguez, Fernando</t>
  </si>
  <si>
    <t>Moronta, Juan</t>
  </si>
  <si>
    <t>Castro Bermeo, Maria Transito</t>
  </si>
  <si>
    <t>Sanchez, Filiberto</t>
  </si>
  <si>
    <t>Brown, Marlon</t>
  </si>
  <si>
    <t>Bello, Lorenza</t>
  </si>
  <si>
    <t>Benjamin, Valleyin</t>
  </si>
  <si>
    <t>Maldonado, Krystal</t>
  </si>
  <si>
    <t>Chapman, Gary</t>
  </si>
  <si>
    <t>Harris-Ramos, Josiah King</t>
  </si>
  <si>
    <t>Farrar, Darryl</t>
  </si>
  <si>
    <t>Samuels, Jason</t>
  </si>
  <si>
    <t>Seda, Edgar</t>
  </si>
  <si>
    <t>Holmes, Elizabeth</t>
  </si>
  <si>
    <t>Garcia, Maria</t>
  </si>
  <si>
    <t>Thornton, Kirk</t>
  </si>
  <si>
    <t>Evangelista, Hanna</t>
  </si>
  <si>
    <t>Brown, Carol</t>
  </si>
  <si>
    <t>Sierra, Minerva</t>
  </si>
  <si>
    <t>Beckford, Millicent</t>
  </si>
  <si>
    <t>Smyth, Melissa</t>
  </si>
  <si>
    <t>Harris, Earl</t>
  </si>
  <si>
    <t>Diouf, Abeullah</t>
  </si>
  <si>
    <t>Pacheco, Luis</t>
  </si>
  <si>
    <t>Santos, Cindy</t>
  </si>
  <si>
    <t>Mellette, Patricia</t>
  </si>
  <si>
    <t>Rosado, Eugenia</t>
  </si>
  <si>
    <t>Micasio, Maria</t>
  </si>
  <si>
    <t>Rivera, Moises</t>
  </si>
  <si>
    <t>Cancella, Desiree</t>
  </si>
  <si>
    <t>Campbell, Dezra G</t>
  </si>
  <si>
    <t>Jefferson Rogers, Laquita</t>
  </si>
  <si>
    <t>Ortiz Taitt, Rosario</t>
  </si>
  <si>
    <t>Alcantara, Maria</t>
  </si>
  <si>
    <t>Smith, Kedise</t>
  </si>
  <si>
    <t>Jenkins, Carlos</t>
  </si>
  <si>
    <t>Odemene, Hillary</t>
  </si>
  <si>
    <t>Ortiz, Gina</t>
  </si>
  <si>
    <t>Martinez, Alicia</t>
  </si>
  <si>
    <t>Bracero, Sharon</t>
  </si>
  <si>
    <t>Jones, Isaiah</t>
  </si>
  <si>
    <t>Medina, Heribelt</t>
  </si>
  <si>
    <t>Beato, Jhon M.</t>
  </si>
  <si>
    <t>Lora, Wendy</t>
  </si>
  <si>
    <t>Gomez, William</t>
  </si>
  <si>
    <t>Williams- Murray, Cheryl L</t>
  </si>
  <si>
    <t>Rodriguez, Heliberta</t>
  </si>
  <si>
    <t>Khedim, Sabrina S</t>
  </si>
  <si>
    <t>Montford, Sieta "Sammy"</t>
  </si>
  <si>
    <t>Torres, Rosa</t>
  </si>
  <si>
    <t>Fletcher, Debra</t>
  </si>
  <si>
    <t>Thaler, Destiny</t>
  </si>
  <si>
    <t>Huggins, Dawnta</t>
  </si>
  <si>
    <t>Rosario Bueno, Saony</t>
  </si>
  <si>
    <t>Canjura Tejada, Mario Antonio</t>
  </si>
  <si>
    <t>Matute, Juan</t>
  </si>
  <si>
    <t>Scott, Shanyse</t>
  </si>
  <si>
    <t>Quinones, Martin</t>
  </si>
  <si>
    <t>Kaba, Djene</t>
  </si>
  <si>
    <t>Purcell, Kalisha</t>
  </si>
  <si>
    <t>Brown, Delores</t>
  </si>
  <si>
    <t>Colaj, Lindita</t>
  </si>
  <si>
    <t>Contreras, Esmeralda</t>
  </si>
  <si>
    <t>Cruz, Carmen</t>
  </si>
  <si>
    <t>Crespo, Angelica</t>
  </si>
  <si>
    <t>Francisco, Aidee</t>
  </si>
  <si>
    <t>Hightower, Khayriyyah</t>
  </si>
  <si>
    <t>Bravo, Gulalupe Roberto</t>
  </si>
  <si>
    <t>Lora, Plinio</t>
  </si>
  <si>
    <t>Guity, Evelyn</t>
  </si>
  <si>
    <t>Dunchie, Inez</t>
  </si>
  <si>
    <t>Cruz, Antonia</t>
  </si>
  <si>
    <t>Mendoza, Ravel</t>
  </si>
  <si>
    <t>Morillo, Juan</t>
  </si>
  <si>
    <t>Dennis, Deborah</t>
  </si>
  <si>
    <t>Barnes, Baryse</t>
  </si>
  <si>
    <t>George, Adrianne</t>
  </si>
  <si>
    <t>Gainer, Veronica</t>
  </si>
  <si>
    <t>McCall, Gloria</t>
  </si>
  <si>
    <t>Harrison, Shavonia</t>
  </si>
  <si>
    <t>Brown, Trudy Monique</t>
  </si>
  <si>
    <t>C, R</t>
  </si>
  <si>
    <t>Garcia, Antonio</t>
  </si>
  <si>
    <t>Puello, Miguelina</t>
  </si>
  <si>
    <t>Schofield, Diane</t>
  </si>
  <si>
    <t>Neher, Begum</t>
  </si>
  <si>
    <t>McManus, Dolores</t>
  </si>
  <si>
    <t>Manson, Eric</t>
  </si>
  <si>
    <t>Murray, Tisheca</t>
  </si>
  <si>
    <t>Raymond, Emmanuel</t>
  </si>
  <si>
    <t>Southerland, Christian</t>
  </si>
  <si>
    <t>Pavlova, Alice</t>
  </si>
  <si>
    <t>Vasquez, Sammi J.S</t>
  </si>
  <si>
    <t>Hookumthand, Mayson</t>
  </si>
  <si>
    <t>Garcia, Marisol</t>
  </si>
  <si>
    <t>Rahimul, Islam</t>
  </si>
  <si>
    <t>Owens, Antonio</t>
  </si>
  <si>
    <t>Marrero, Oneida</t>
  </si>
  <si>
    <t>King, Betty</t>
  </si>
  <si>
    <t>Prasaud, Seerajie</t>
  </si>
  <si>
    <t>Johnson, Dwight</t>
  </si>
  <si>
    <t>Pierre, James G.</t>
  </si>
  <si>
    <t>Fernandez, Daisy C</t>
  </si>
  <si>
    <t>Viera, Yahira</t>
  </si>
  <si>
    <t>Hill, Jason</t>
  </si>
  <si>
    <t>Vavallo, Peter</t>
  </si>
  <si>
    <t>Garcia, Migdalia</t>
  </si>
  <si>
    <t>Ingram, Rickie</t>
  </si>
  <si>
    <t>Reid, Tyrone</t>
  </si>
  <si>
    <t>Kirkland, Sade D</t>
  </si>
  <si>
    <t>Lopez, Tony</t>
  </si>
  <si>
    <t>Frances, Milagros</t>
  </si>
  <si>
    <t>Henderson, Ieasha</t>
  </si>
  <si>
    <t>Davis, Hyacinth</t>
  </si>
  <si>
    <t>Williams, Mardelle</t>
  </si>
  <si>
    <t>Miller, Basil J</t>
  </si>
  <si>
    <t>Rodriguez, Geraldo</t>
  </si>
  <si>
    <t>Torres, Ana</t>
  </si>
  <si>
    <t>Ogando, Francisco</t>
  </si>
  <si>
    <t>Buchanan, Denzel</t>
  </si>
  <si>
    <t>Smalling, Doreen</t>
  </si>
  <si>
    <t>Kokoev, Vladislav</t>
  </si>
  <si>
    <t>Hagley, Kathleen</t>
  </si>
  <si>
    <t>Alloggio, Charisse</t>
  </si>
  <si>
    <t>Forbes Cruz, Fortinee</t>
  </si>
  <si>
    <t>Reason, Stacy</t>
  </si>
  <si>
    <t>Allen, Shaniqua</t>
  </si>
  <si>
    <t>Ramdehal- Hall, Margareitta</t>
  </si>
  <si>
    <t>Robinson, Clifton</t>
  </si>
  <si>
    <t>Rivera, Shanequa</t>
  </si>
  <si>
    <t>Burgess, William</t>
  </si>
  <si>
    <t>Rodriguez, Diana</t>
  </si>
  <si>
    <t>Hoower, Tonya</t>
  </si>
  <si>
    <t>Balogun, Monisola</t>
  </si>
  <si>
    <t>McQueen, Fredrena</t>
  </si>
  <si>
    <t>Ramirez, Dalila</t>
  </si>
  <si>
    <t>Martinez, Albertina</t>
  </si>
  <si>
    <t>Sanchez, Lillian</t>
  </si>
  <si>
    <t>RODRIGUEZ, GLENN</t>
  </si>
  <si>
    <t>Williams, Vanessa</t>
  </si>
  <si>
    <t>Cheng, Elson</t>
  </si>
  <si>
    <t>Yates, John</t>
  </si>
  <si>
    <t>Cordero, Aida</t>
  </si>
  <si>
    <t>Kravchenko, Natalia</t>
  </si>
  <si>
    <t>Henry, Juline</t>
  </si>
  <si>
    <t>Muniz, Denzel</t>
  </si>
  <si>
    <t>Ramirez, Destiny</t>
  </si>
  <si>
    <t>Turner, James</t>
  </si>
  <si>
    <t>Farrier, Olive M.</t>
  </si>
  <si>
    <t>Rollock, Shakia A.</t>
  </si>
  <si>
    <t>Koser, Carol J.</t>
  </si>
  <si>
    <t>Jackson, Kwuan E</t>
  </si>
  <si>
    <t>Williams, Glen W.</t>
  </si>
  <si>
    <t>Syville, Anthony</t>
  </si>
  <si>
    <t>Turner, Rose</t>
  </si>
  <si>
    <t>Porter, Wilburn L</t>
  </si>
  <si>
    <t>Audige, Laurie Stephanie</t>
  </si>
  <si>
    <t>Bain, Veronica</t>
  </si>
  <si>
    <t>Huffman, Stephanie</t>
  </si>
  <si>
    <t>Williams, Megnal</t>
  </si>
  <si>
    <t>Stewart, Dorothy</t>
  </si>
  <si>
    <t>Stafford, Edward</t>
  </si>
  <si>
    <t>Pratt, Vincent</t>
  </si>
  <si>
    <t>Philbert, Michelle</t>
  </si>
  <si>
    <t>Patrong, Agnes</t>
  </si>
  <si>
    <t>Melville Johnson, Leisa</t>
  </si>
  <si>
    <t>Lewis, Shirley</t>
  </si>
  <si>
    <t>Giddings, Lynette</t>
  </si>
  <si>
    <t>Duncan, Norris</t>
  </si>
  <si>
    <t>Charles Garrett, Deborah</t>
  </si>
  <si>
    <t>Boatright, Valery</t>
  </si>
  <si>
    <t>Perera, Dino</t>
  </si>
  <si>
    <t>Warren, Cheryl</t>
  </si>
  <si>
    <t>Page, Robin</t>
  </si>
  <si>
    <t>Love, Lonnie</t>
  </si>
  <si>
    <t>Abdullah, David</t>
  </si>
  <si>
    <t>Holder, Nicole</t>
  </si>
  <si>
    <t>Mtambuzi, Makuna</t>
  </si>
  <si>
    <t>Roach, Sonia</t>
  </si>
  <si>
    <t>Guity, Daisy</t>
  </si>
  <si>
    <t>Blondet, Suzan</t>
  </si>
  <si>
    <t>Blue, Jacqueline</t>
  </si>
  <si>
    <t>Colon, Juan</t>
  </si>
  <si>
    <t>Henry, Christelene</t>
  </si>
  <si>
    <t>Ramos, Cindy Castro</t>
  </si>
  <si>
    <t>Barrowes, Seequanna</t>
  </si>
  <si>
    <t>James, Gregory A.</t>
  </si>
  <si>
    <t>cruz, Angela</t>
  </si>
  <si>
    <t>Patterson, Naomi</t>
  </si>
  <si>
    <t>Cooper, Alicia</t>
  </si>
  <si>
    <t>Davis, Jobe</t>
  </si>
  <si>
    <t>DeLa torre, Andres</t>
  </si>
  <si>
    <t>Williams, Rosalyn</t>
  </si>
  <si>
    <t>Ramos, Betty</t>
  </si>
  <si>
    <t>Robinson, Yvette</t>
  </si>
  <si>
    <t>Merchant, Odessa</t>
  </si>
  <si>
    <t>Rivera, Robert</t>
  </si>
  <si>
    <t>Labelle, Karen M</t>
  </si>
  <si>
    <t>Solomon, Sherian</t>
  </si>
  <si>
    <t>Tuten, Larry D</t>
  </si>
  <si>
    <t>Lee, Harold</t>
  </si>
  <si>
    <t>Ortega, Mercedes</t>
  </si>
  <si>
    <t>Williams, Teddy L</t>
  </si>
  <si>
    <t>Pinkney, April</t>
  </si>
  <si>
    <t>Vazquez, Zaira</t>
  </si>
  <si>
    <t>Forde, Julian</t>
  </si>
  <si>
    <t>Cole, Sophia</t>
  </si>
  <si>
    <t>Jannath, Shohely</t>
  </si>
  <si>
    <t>Teel, Lisa</t>
  </si>
  <si>
    <t>Wright, Fatimah Hawwa</t>
  </si>
  <si>
    <t>Wright, Kenneth</t>
  </si>
  <si>
    <t>Ahmed, Samavia</t>
  </si>
  <si>
    <t>Dublin, Jocelyn</t>
  </si>
  <si>
    <t>Reyes Mora, Dennis</t>
  </si>
  <si>
    <t>Moreno, Gloria</t>
  </si>
  <si>
    <t>Jordan, Glenroy</t>
  </si>
  <si>
    <t>Brittonarroyo, Lawanna</t>
  </si>
  <si>
    <t>Ward-Cemple, Lorraine</t>
  </si>
  <si>
    <t>Ortiz, Beatrice</t>
  </si>
  <si>
    <t>Montijo, Luis</t>
  </si>
  <si>
    <t>Clarke, Melissa</t>
  </si>
  <si>
    <t>Dees, Tanya</t>
  </si>
  <si>
    <t>Marin, Giovani</t>
  </si>
  <si>
    <t>Melendez, Haram</t>
  </si>
  <si>
    <t>Medina, Jonathan</t>
  </si>
  <si>
    <t>Marra, Aleina</t>
  </si>
  <si>
    <t>Franco, Rosa Miriam</t>
  </si>
  <si>
    <t>Rodriguez, Jose Radhames</t>
  </si>
  <si>
    <t>mejia, hector</t>
  </si>
  <si>
    <t>Pantoja, Anthony</t>
  </si>
  <si>
    <t>Walker, Alicia</t>
  </si>
  <si>
    <t>Brown, Alan</t>
  </si>
  <si>
    <t>Lopez, Mark</t>
  </si>
  <si>
    <t>Williams, Oakereta</t>
  </si>
  <si>
    <t>Morman, Terry</t>
  </si>
  <si>
    <t>Scott, April</t>
  </si>
  <si>
    <t>Malloy, Rodney M.</t>
  </si>
  <si>
    <t>Dawes, Octavia</t>
  </si>
  <si>
    <t>LOVELACE, YOLANDA</t>
  </si>
  <si>
    <t>May, Vandella</t>
  </si>
  <si>
    <t>McMillan, Jillene</t>
  </si>
  <si>
    <t>Mason, Marianne</t>
  </si>
  <si>
    <t>Mancebo, Albert</t>
  </si>
  <si>
    <t>Rodriguez, Wendy</t>
  </si>
  <si>
    <t>Peller, Mordechai</t>
  </si>
  <si>
    <t>Middleton, Melissa</t>
  </si>
  <si>
    <t>Jones, Alberta Coulter</t>
  </si>
  <si>
    <t>Ageday, Patricia</t>
  </si>
  <si>
    <t>Ghali, Hanane</t>
  </si>
  <si>
    <t>Mendez, Carmen</t>
  </si>
  <si>
    <t>Jacobsen, Joseph</t>
  </si>
  <si>
    <t>Acosta, Nelida</t>
  </si>
  <si>
    <t>Blot, Elvire</t>
  </si>
  <si>
    <t>Grant, Monique A</t>
  </si>
  <si>
    <t>Tecuanhuey, Jessica</t>
  </si>
  <si>
    <t>Walminski, Margaret</t>
  </si>
  <si>
    <t>Carr, Shawna</t>
  </si>
  <si>
    <t>Rosal, Shivvon</t>
  </si>
  <si>
    <t>Davis, Albert William</t>
  </si>
  <si>
    <t>Passarelli, Nicholas</t>
  </si>
  <si>
    <t>Borja, Eugenia</t>
  </si>
  <si>
    <t>Woody, Arieyon</t>
  </si>
  <si>
    <t>Adshead, Eric</t>
  </si>
  <si>
    <t>Brundage, Dorothy</t>
  </si>
  <si>
    <t>Samuel, Theodore</t>
  </si>
  <si>
    <t>Black, Julian</t>
  </si>
  <si>
    <t>Reid, Clyde</t>
  </si>
  <si>
    <t>Price, Michael</t>
  </si>
  <si>
    <t>Dugue, Jacques</t>
  </si>
  <si>
    <t>Delgado, Jeannette</t>
  </si>
  <si>
    <t>Hill, Jenaire</t>
  </si>
  <si>
    <t>Nunez, Eugenia E</t>
  </si>
  <si>
    <t>Jackson, Renee</t>
  </si>
  <si>
    <t>Mass, Nancy</t>
  </si>
  <si>
    <t>Trujillo, Alberto</t>
  </si>
  <si>
    <t>Khan, Haruna</t>
  </si>
  <si>
    <t>Parris, Jamal</t>
  </si>
  <si>
    <t>Bououarda, Zhour</t>
  </si>
  <si>
    <t>Franklin-Green, Kathy</t>
  </si>
  <si>
    <t>Price, Marcus</t>
  </si>
  <si>
    <t>Wilson, Harriet</t>
  </si>
  <si>
    <t>Ramirez, Maribel</t>
  </si>
  <si>
    <t>Koujman, Victoria</t>
  </si>
  <si>
    <t>Bryce, Rema</t>
  </si>
  <si>
    <t>Seidenfeld, Helena</t>
  </si>
  <si>
    <t>Winderman, Rebecca</t>
  </si>
  <si>
    <t>Ramdhani, Jeanine</t>
  </si>
  <si>
    <t>Bishop, Jean</t>
  </si>
  <si>
    <t>Martin, Taniesha</t>
  </si>
  <si>
    <t>Birchette, Colleen</t>
  </si>
  <si>
    <t>Cole, Jerry</t>
  </si>
  <si>
    <t>Durham, Paulette</t>
  </si>
  <si>
    <t>Sayed, Eman</t>
  </si>
  <si>
    <t>Pardo, Rosalba</t>
  </si>
  <si>
    <t>Garcia, Maximina</t>
  </si>
  <si>
    <t>Boswell, Justin</t>
  </si>
  <si>
    <t>Alade, Bola</t>
  </si>
  <si>
    <t>St. Fort, Marujah</t>
  </si>
  <si>
    <t>Palminteri, James W</t>
  </si>
  <si>
    <t>Hatcher, April</t>
  </si>
  <si>
    <t>Henderson, Hannah</t>
  </si>
  <si>
    <t>Roland, Noelle</t>
  </si>
  <si>
    <t>Fritz, Giselle</t>
  </si>
  <si>
    <t>Joseph, Betty C</t>
  </si>
  <si>
    <t>Norton, Andrea</t>
  </si>
  <si>
    <t>Faison, Takora</t>
  </si>
  <si>
    <t>Porter, David A</t>
  </si>
  <si>
    <t>Edeltuch, Yisroel</t>
  </si>
  <si>
    <t>Leary, Ellen</t>
  </si>
  <si>
    <t>Smith, Nikima</t>
  </si>
  <si>
    <t>Dorfman, Joseph</t>
  </si>
  <si>
    <t>Flynn Rodriguez, Scharlene L</t>
  </si>
  <si>
    <t>Di Benedetto, Maria</t>
  </si>
  <si>
    <t>Heagney, Mary B</t>
  </si>
  <si>
    <t>Derrick, Bertrand</t>
  </si>
  <si>
    <t>Charles, Joel</t>
  </si>
  <si>
    <t>Mitchell, Georgette</t>
  </si>
  <si>
    <t>Blackman, Diana</t>
  </si>
  <si>
    <t>Lambert, Percy</t>
  </si>
  <si>
    <t>Andrews, Redoneva</t>
  </si>
  <si>
    <t>Hossain, Jakir</t>
  </si>
  <si>
    <t>Shepherd, Jeffery</t>
  </si>
  <si>
    <t>Fontaine, Gina</t>
  </si>
  <si>
    <t>Lucero, Marcos</t>
  </si>
  <si>
    <t>Griffin, Donna</t>
  </si>
  <si>
    <t>Lopez, Josefina</t>
  </si>
  <si>
    <t>Castillo, Camilo</t>
  </si>
  <si>
    <t>Bynes, Robin</t>
  </si>
  <si>
    <t>Dawkins, Madge</t>
  </si>
  <si>
    <t>Vandross, Deloris</t>
  </si>
  <si>
    <t>Joyce, Leon</t>
  </si>
  <si>
    <t>Lindsey, Patsy A</t>
  </si>
  <si>
    <t>Thomas, Nigel</t>
  </si>
  <si>
    <t>Richardson, Victoria</t>
  </si>
  <si>
    <t>Ceballo, Abel</t>
  </si>
  <si>
    <t>Owen, Jami R.</t>
  </si>
  <si>
    <t>Sahadeo, Raynelle</t>
  </si>
  <si>
    <t>Blakeney, Shirley</t>
  </si>
  <si>
    <t>Baloch, Shabana</t>
  </si>
  <si>
    <t>Guillaume, Joelson</t>
  </si>
  <si>
    <t>Fantauizzi, America</t>
  </si>
  <si>
    <t>Cuatlacuatl, Teodoro</t>
  </si>
  <si>
    <t>Barrientos, Jackeline Y</t>
  </si>
  <si>
    <t>Alcantara, Chersey</t>
  </si>
  <si>
    <t>Negron, Alfredo</t>
  </si>
  <si>
    <t>Martinez, Marta</t>
  </si>
  <si>
    <t>Torres, Renee</t>
  </si>
  <si>
    <t>Somersaul, Violet</t>
  </si>
  <si>
    <t>Thomas, Brittney</t>
  </si>
  <si>
    <t>Webb, Erica A</t>
  </si>
  <si>
    <t>Gonzalez, Johanna</t>
  </si>
  <si>
    <t>Osirus, Louise Marie</t>
  </si>
  <si>
    <t>Desmond, Mary</t>
  </si>
  <si>
    <t>Arcilesi, Salena</t>
  </si>
  <si>
    <t>Bruno, Joanne</t>
  </si>
  <si>
    <t>Argurto, Carlos V</t>
  </si>
  <si>
    <t>Norris, Chrissondra</t>
  </si>
  <si>
    <t>Lewis, Ulin E.</t>
  </si>
  <si>
    <t>Kemp, Tameka</t>
  </si>
  <si>
    <t>Wallace, Jamel</t>
  </si>
  <si>
    <t>Caraballo, Nelly</t>
  </si>
  <si>
    <t>Sanchez, Oliva</t>
  </si>
  <si>
    <t>Caves, Nicole</t>
  </si>
  <si>
    <t>Batista, Odina</t>
  </si>
  <si>
    <t>Anderson, Evelyn</t>
  </si>
  <si>
    <t>Clarke, Everton</t>
  </si>
  <si>
    <t>Chung, Marcia</t>
  </si>
  <si>
    <t>Antoine, Myrlene</t>
  </si>
  <si>
    <t>Bookman, Tiamnae</t>
  </si>
  <si>
    <t>Davis, Daisy</t>
  </si>
  <si>
    <t>Gooding, Charlyne</t>
  </si>
  <si>
    <t>Galperin, Vadim</t>
  </si>
  <si>
    <t>Park, Michael</t>
  </si>
  <si>
    <t>Rucker, Tashanda</t>
  </si>
  <si>
    <t>Marwit, Daniel</t>
  </si>
  <si>
    <t>Romain, Donald</t>
  </si>
  <si>
    <t>Martinez, James</t>
  </si>
  <si>
    <t>Shifrin, Milana</t>
  </si>
  <si>
    <t>Poveda, Roberto</t>
  </si>
  <si>
    <t>Katz, Pearl</t>
  </si>
  <si>
    <t>Vilme, Marlene</t>
  </si>
  <si>
    <t>Medina, Julie</t>
  </si>
  <si>
    <t>Sanders, Sonia</t>
  </si>
  <si>
    <t>Jones, Destiny</t>
  </si>
  <si>
    <t>Garcia, Alejandra</t>
  </si>
  <si>
    <t>Hunte, Shatoya</t>
  </si>
  <si>
    <t>Talmazan, Volodymyr</t>
  </si>
  <si>
    <t>Moldaver, Grigoriy</t>
  </si>
  <si>
    <t>Okine, Wilfred</t>
  </si>
  <si>
    <t>Allen, Dian Maureen</t>
  </si>
  <si>
    <t>Sheriff, Umaru</t>
  </si>
  <si>
    <t>Barreno, Jonathan</t>
  </si>
  <si>
    <t>Roman Loor, Lillyan E</t>
  </si>
  <si>
    <t>Wu, Yi Tong</t>
  </si>
  <si>
    <t>Hemida, Aziza</t>
  </si>
  <si>
    <t>Aisakhunova, Jackie</t>
  </si>
  <si>
    <t>Thompson, Klah</t>
  </si>
  <si>
    <t>Smith, Cordel</t>
  </si>
  <si>
    <t>Feliz, Ana</t>
  </si>
  <si>
    <t>Nelson, Colain</t>
  </si>
  <si>
    <t>Lehong, Janet</t>
  </si>
  <si>
    <t>Arauz, Maritza</t>
  </si>
  <si>
    <t>Urena, Ingrid</t>
  </si>
  <si>
    <t>Gooding, Martin O</t>
  </si>
  <si>
    <t>Kashem, Mohamad</t>
  </si>
  <si>
    <t>Partipilo, Emanuela</t>
  </si>
  <si>
    <t>Castillo, Otilia</t>
  </si>
  <si>
    <t>Ortiz, Edwardo</t>
  </si>
  <si>
    <t>Williams, Betty Maritza</t>
  </si>
  <si>
    <t>Bravo, Ana</t>
  </si>
  <si>
    <t>Parkinson, Charmaine</t>
  </si>
  <si>
    <t>Romero Sanchez, Maria Viviana</t>
  </si>
  <si>
    <t>Tuchapska, Mariya</t>
  </si>
  <si>
    <t>Arvizu, Sofia</t>
  </si>
  <si>
    <t>Razzaq, Abdul</t>
  </si>
  <si>
    <t>Rivera, Vivian</t>
  </si>
  <si>
    <t>Ikonomou, Kaliope</t>
  </si>
  <si>
    <t>Santos, Edwin</t>
  </si>
  <si>
    <t>Escobar, Sara</t>
  </si>
  <si>
    <t>Salas, Shirley</t>
  </si>
  <si>
    <t>Singh, Vijay</t>
  </si>
  <si>
    <t>Flikerski, Anne</t>
  </si>
  <si>
    <t>Martinez, Pedro</t>
  </si>
  <si>
    <t>Carrillo, Carmen</t>
  </si>
  <si>
    <t>Puskul, Sevan</t>
  </si>
  <si>
    <t>Ayala, Celeste</t>
  </si>
  <si>
    <t>Torres, Zoraida</t>
  </si>
  <si>
    <t>Robaina, Arelis</t>
  </si>
  <si>
    <t>Banks, Curtis</t>
  </si>
  <si>
    <t>Galindo, Milton</t>
  </si>
  <si>
    <t>Bland, Valesia</t>
  </si>
  <si>
    <t>Brazier, Junell C</t>
  </si>
  <si>
    <t>Rodriguez, Antonia</t>
  </si>
  <si>
    <t>Orozco, Nelson</t>
  </si>
  <si>
    <t>Evans, Lance</t>
  </si>
  <si>
    <t>Chen, Lee</t>
  </si>
  <si>
    <t>Suarez, Zomara</t>
  </si>
  <si>
    <t>Ortega, Guillermina</t>
  </si>
  <si>
    <t>Loginova, Lyudmila</t>
  </si>
  <si>
    <t>McAllister, Darryl L</t>
  </si>
  <si>
    <t>Jones, SirLouis</t>
  </si>
  <si>
    <t>Singleton, Travon</t>
  </si>
  <si>
    <t>De Los Santos, Santa</t>
  </si>
  <si>
    <t>Floyd, Betty</t>
  </si>
  <si>
    <t>Hill, Esther</t>
  </si>
  <si>
    <t>Betancourt, David</t>
  </si>
  <si>
    <t>Delgado, Elba</t>
  </si>
  <si>
    <t>Reid, Rhonda</t>
  </si>
  <si>
    <t>German, Lorraine</t>
  </si>
  <si>
    <t>Pimentel Fleury, Crisanta</t>
  </si>
  <si>
    <t>Soundiata, Okiko</t>
  </si>
  <si>
    <t>Wright, Angela</t>
  </si>
  <si>
    <t>Walker, Andrea</t>
  </si>
  <si>
    <t>Rodriguez, Sandra</t>
  </si>
  <si>
    <t>Marmelstein, Adina</t>
  </si>
  <si>
    <t>Ortiz, Maria</t>
  </si>
  <si>
    <t>Ciunga, Agnes</t>
  </si>
  <si>
    <t>Wolfe, Ian T</t>
  </si>
  <si>
    <t>Branch, Lisa</t>
  </si>
  <si>
    <t>Ito, Kai</t>
  </si>
  <si>
    <t>Miller, Donald P</t>
  </si>
  <si>
    <t>Garcia De Moran, Lourdes</t>
  </si>
  <si>
    <t>Cortes, Eva</t>
  </si>
  <si>
    <t>Edwards, James</t>
  </si>
  <si>
    <t>Malaspina, Soraya</t>
  </si>
  <si>
    <t>Ramirez, Sandra</t>
  </si>
  <si>
    <t>Paredes, Maria Isabel</t>
  </si>
  <si>
    <t>Aybar, Angel</t>
  </si>
  <si>
    <t>Perez, Gicela</t>
  </si>
  <si>
    <t>Baez, Rafael</t>
  </si>
  <si>
    <t>Figueroa, Arismendy</t>
  </si>
  <si>
    <t>Morales, Mercedes</t>
  </si>
  <si>
    <t>Diaz, Eduviges</t>
  </si>
  <si>
    <t>Rivera, Altagracia J.</t>
  </si>
  <si>
    <t>Dedin, Tomas</t>
  </si>
  <si>
    <t>Sama, Ciro</t>
  </si>
  <si>
    <t>Izquierdo, Natasha</t>
  </si>
  <si>
    <t>Diaz, Maria</t>
  </si>
  <si>
    <t>Feliciano, Magalis</t>
  </si>
  <si>
    <t>Herrera, Jose</t>
  </si>
  <si>
    <t>Adames, Edita</t>
  </si>
  <si>
    <t>Vilorio, Rosanna M.</t>
  </si>
  <si>
    <t>Fernandez, Emelania</t>
  </si>
  <si>
    <t>Bahr, Jimmy</t>
  </si>
  <si>
    <t>Gadson, Clarence</t>
  </si>
  <si>
    <t>Yaroh, Mamoudou</t>
  </si>
  <si>
    <t>Williams, Paula</t>
  </si>
  <si>
    <t>Ordonez, Gloria</t>
  </si>
  <si>
    <t>McNair, David</t>
  </si>
  <si>
    <t>Mellah, Abla</t>
  </si>
  <si>
    <t>Lima, Merle</t>
  </si>
  <si>
    <t>Gillespie, Ronald</t>
  </si>
  <si>
    <t>Dyer, Jason</t>
  </si>
  <si>
    <t>Ali, Malkateldar</t>
  </si>
  <si>
    <t>McKinley, Richard T.</t>
  </si>
  <si>
    <t>Pringle, David</t>
  </si>
  <si>
    <t>Ponce, Jose</t>
  </si>
  <si>
    <t>Klipp, Laura</t>
  </si>
  <si>
    <t>Lee, Chardaonnay</t>
  </si>
  <si>
    <t>Dent, Milton</t>
  </si>
  <si>
    <t>Megginson, Lawrence</t>
  </si>
  <si>
    <t>Molina, Madison W.</t>
  </si>
  <si>
    <t>Rosario, Roselin</t>
  </si>
  <si>
    <t>Rivera, Maybelline</t>
  </si>
  <si>
    <t>Martinez, Amali</t>
  </si>
  <si>
    <t>Torres, Amanda</t>
  </si>
  <si>
    <t>Filler, Stephen</t>
  </si>
  <si>
    <t>Taylor, Ashley Nina</t>
  </si>
  <si>
    <t>Naranjo, Rosalba</t>
  </si>
  <si>
    <t>Abreu, Juan</t>
  </si>
  <si>
    <t>Rosario, Victor</t>
  </si>
  <si>
    <t>Andrickson, Domingo</t>
  </si>
  <si>
    <t>Torres, Ligia</t>
  </si>
  <si>
    <t>Britton, Aldora</t>
  </si>
  <si>
    <t>Tavarez, Maximina</t>
  </si>
  <si>
    <t>Ramirez, Ramona</t>
  </si>
  <si>
    <t>Tavera, Olga Alt.</t>
  </si>
  <si>
    <t>Fernandez, Amparo</t>
  </si>
  <si>
    <t>Duarte, Julia</t>
  </si>
  <si>
    <t>Patino, Beatriz</t>
  </si>
  <si>
    <t>Almanzar, Felix</t>
  </si>
  <si>
    <t>Barnkow, Maria</t>
  </si>
  <si>
    <t>506 West 178th Street Tenant Association HP Group</t>
  </si>
  <si>
    <t>Kheir, Mina</t>
  </si>
  <si>
    <t>Espinal, Dulce</t>
  </si>
  <si>
    <t>Agosto, Luz</t>
  </si>
  <si>
    <t>Escamilla, Maria de los Angeles</t>
  </si>
  <si>
    <t>Barnes, Valerie</t>
  </si>
  <si>
    <t>Rodriguez, Silverio</t>
  </si>
  <si>
    <t>Valentin, Wilfredo</t>
  </si>
  <si>
    <t>Hammond, Sean A.</t>
  </si>
  <si>
    <t>Bradford, Hattie</t>
  </si>
  <si>
    <t>Leon, Leonardo</t>
  </si>
  <si>
    <t>Sanchez, Carmen</t>
  </si>
  <si>
    <t>2085 Lexington Avenue Tenants</t>
  </si>
  <si>
    <t>Diaz, Oscarli</t>
  </si>
  <si>
    <t>Tang, Jin Hui</t>
  </si>
  <si>
    <t>Yang, Ren Yun</t>
  </si>
  <si>
    <t>Olaya, Suzette</t>
  </si>
  <si>
    <t>Kaye, Joseph</t>
  </si>
  <si>
    <t>Rivera, Alfredo</t>
  </si>
  <si>
    <t>Flores, Carlos</t>
  </si>
  <si>
    <t>Thiam, Fadhima</t>
  </si>
  <si>
    <t>Beal, Monique</t>
  </si>
  <si>
    <t>Hiraldo, Carmen</t>
  </si>
  <si>
    <t>Collins, Serena</t>
  </si>
  <si>
    <t>Rozenberg, Anna</t>
  </si>
  <si>
    <t>Lin, Yu Yan</t>
  </si>
  <si>
    <t>Neal, Alisha</t>
  </si>
  <si>
    <t>Griggs, Kenneth</t>
  </si>
  <si>
    <t>Lau, Victor</t>
  </si>
  <si>
    <t>Cabrera, Pedro</t>
  </si>
  <si>
    <t>Cordero, Juan R.</t>
  </si>
  <si>
    <t>Morales Jr, Benjamin</t>
  </si>
  <si>
    <t>Bermudez, Lanette</t>
  </si>
  <si>
    <t>Torres Garcia, Numancia</t>
  </si>
  <si>
    <t>Green, Alston</t>
  </si>
  <si>
    <t>Hanson, Kim</t>
  </si>
  <si>
    <t>Patti, Lawrence</t>
  </si>
  <si>
    <t>Burnside, Glen Albert</t>
  </si>
  <si>
    <t>Mbaye, Modou</t>
  </si>
  <si>
    <t>Morales, Maria</t>
  </si>
  <si>
    <t>Delgado, Ernesto</t>
  </si>
  <si>
    <t>Ortega, Roquelia</t>
  </si>
  <si>
    <t>Gonzalez, Alice D</t>
  </si>
  <si>
    <t>Wu, Sophia</t>
  </si>
  <si>
    <t>Moscoso, Carmen</t>
  </si>
  <si>
    <t>Artiles-Gonzales, Daisy</t>
  </si>
  <si>
    <t>Allison, Yolanda</t>
  </si>
  <si>
    <t>Ramos, Daniel</t>
  </si>
  <si>
    <t>Suozzo, Nicole</t>
  </si>
  <si>
    <t>Soto, Evaristo</t>
  </si>
  <si>
    <t>Bravo, Sabino</t>
  </si>
  <si>
    <t>Melendez, Maria</t>
  </si>
  <si>
    <t>Waldon, Veola</t>
  </si>
  <si>
    <t>Whitfield, Lugena</t>
  </si>
  <si>
    <t>Jhones, Pucci A</t>
  </si>
  <si>
    <t>Diao, Mor</t>
  </si>
  <si>
    <t>DeJesus, Robert</t>
  </si>
  <si>
    <t>Hearen, Charles</t>
  </si>
  <si>
    <t>Page, Kimberly</t>
  </si>
  <si>
    <t>Cruz, Luis R</t>
  </si>
  <si>
    <t>Bruno, Minerva</t>
  </si>
  <si>
    <t>Clarke-Benaine, Sharon</t>
  </si>
  <si>
    <t>Kosinsky, Joseph</t>
  </si>
  <si>
    <t>Jones, Yasmine</t>
  </si>
  <si>
    <t>Harewood, Lawrence</t>
  </si>
  <si>
    <t>Santana, Jesus Manuel</t>
  </si>
  <si>
    <t>Corporan, Dayanara</t>
  </si>
  <si>
    <t>Fernandez, Emilio</t>
  </si>
  <si>
    <t>Cabrera, Lisdayris</t>
  </si>
  <si>
    <t>Reaux, Kendra</t>
  </si>
  <si>
    <t>Araujo, Illuminada</t>
  </si>
  <si>
    <t>Shen, Mei Zhen</t>
  </si>
  <si>
    <t>Ford, Santra</t>
  </si>
  <si>
    <t>Matos, Jorge</t>
  </si>
  <si>
    <t>Austin, Paula</t>
  </si>
  <si>
    <t>Miller, Quincy</t>
  </si>
  <si>
    <t>Turner, Priscilla</t>
  </si>
  <si>
    <t>Clarke, Tasha</t>
  </si>
  <si>
    <t>Barrow, Jeffrey</t>
  </si>
  <si>
    <t>Bird, Neville W</t>
  </si>
  <si>
    <t>Hobdy, Jason</t>
  </si>
  <si>
    <t>Hood, Ruby</t>
  </si>
  <si>
    <t>Gonzalez, Danita</t>
  </si>
  <si>
    <t>Stapleton, Janice</t>
  </si>
  <si>
    <t>Oliviere, Bertha</t>
  </si>
  <si>
    <t>Neal, Keisha</t>
  </si>
  <si>
    <t>Santos, Teria</t>
  </si>
  <si>
    <t>Higgs, Doris</t>
  </si>
  <si>
    <t>Lee, Kim</t>
  </si>
  <si>
    <t>Seymour, Jessica</t>
  </si>
  <si>
    <t>Little, Denise</t>
  </si>
  <si>
    <t>Hope, Ivory</t>
  </si>
  <si>
    <t>Sanders, Gwendolyn</t>
  </si>
  <si>
    <t>Li, Li Fang</t>
  </si>
  <si>
    <t>Lincoln, Bruce</t>
  </si>
  <si>
    <t>Rumnit, Priscilla</t>
  </si>
  <si>
    <t>Silvestre, Felix</t>
  </si>
  <si>
    <t>Galleguillos, Isamel</t>
  </si>
  <si>
    <t>Wimer, Petra</t>
  </si>
  <si>
    <t>Peralta, Ana</t>
  </si>
  <si>
    <t>Nashen, Edward</t>
  </si>
  <si>
    <t>Johnson, Dolores</t>
  </si>
  <si>
    <t>Woodson, Carl</t>
  </si>
  <si>
    <t>Gayle, Chevonnia</t>
  </si>
  <si>
    <t>Russell, Willie</t>
  </si>
  <si>
    <t>Cruz, Sandra</t>
  </si>
  <si>
    <t>Salvador, Elizabeth</t>
  </si>
  <si>
    <t>Calderon, Ortencia</t>
  </si>
  <si>
    <t>Jafree, Masooma</t>
  </si>
  <si>
    <t>LYERLY, Monique</t>
  </si>
  <si>
    <t>Jaikaran, Ryan</t>
  </si>
  <si>
    <t>Bouton, Michael</t>
  </si>
  <si>
    <t>Whitaker, Stephanie D</t>
  </si>
  <si>
    <t>Nieves, Maria</t>
  </si>
  <si>
    <t>Abdelmalak, Haidy W</t>
  </si>
  <si>
    <t>Lopez, Astrid</t>
  </si>
  <si>
    <t>Bisesar, Shavita</t>
  </si>
  <si>
    <t>Abreu, Alexander</t>
  </si>
  <si>
    <t>Rodriguez, Millian</t>
  </si>
  <si>
    <t>Aiken, Asia</t>
  </si>
  <si>
    <t>Johnson, Eugene</t>
  </si>
  <si>
    <t>Sukhdeo, Anand</t>
  </si>
  <si>
    <t>Samaroo, Harideo</t>
  </si>
  <si>
    <t>Singh, Raghbir</t>
  </si>
  <si>
    <t>Somwar, Jameela</t>
  </si>
  <si>
    <t>Soto, Martin Amaro</t>
  </si>
  <si>
    <t>Ramos Loperfito, Beatrice</t>
  </si>
  <si>
    <t>Ramkuma, Angela</t>
  </si>
  <si>
    <t>Tulshiram, Albert</t>
  </si>
  <si>
    <t>Persaud, Jaiboon</t>
  </si>
  <si>
    <t>Persaud, Bhuwan</t>
  </si>
  <si>
    <t>Ghiraj, Jewan</t>
  </si>
  <si>
    <t>Akter, Salma</t>
  </si>
  <si>
    <t>Peralta, Miriam</t>
  </si>
  <si>
    <t>Patel, Ambaram</t>
  </si>
  <si>
    <t>Sherman, Melvin</t>
  </si>
  <si>
    <t>Aracena, Juan</t>
  </si>
  <si>
    <t>Story, Tylisha</t>
  </si>
  <si>
    <t>Miranda Jr., Edgardo</t>
  </si>
  <si>
    <t>Hogan, Rose M</t>
  </si>
  <si>
    <t>Mikeska, Tuvyah</t>
  </si>
  <si>
    <t>Pizzimenti, Olga</t>
  </si>
  <si>
    <t>Quinones, Christina</t>
  </si>
  <si>
    <t>Steenbuck, Stephanie</t>
  </si>
  <si>
    <t>Allen, Theresa</t>
  </si>
  <si>
    <t>Lloyd, Beverly</t>
  </si>
  <si>
    <t>Rivera, Asheliann</t>
  </si>
  <si>
    <t>Andino, Johanna</t>
  </si>
  <si>
    <t>Andux, Evelyn</t>
  </si>
  <si>
    <t>Kimal, Rupdai</t>
  </si>
  <si>
    <t>Hasan, Abria</t>
  </si>
  <si>
    <t>Gomez-Duarte, Betsy R</t>
  </si>
  <si>
    <t>Freire, Martha</t>
  </si>
  <si>
    <t>Findlay, Maxine-Marie</t>
  </si>
  <si>
    <t>Helmstadt, Norma</t>
  </si>
  <si>
    <t>Motau, Busisiwe</t>
  </si>
  <si>
    <t>Mbili Nee, Mabusi</t>
  </si>
  <si>
    <t>Loja Saula, Pedro</t>
  </si>
  <si>
    <t>Tamang, Rakche</t>
  </si>
  <si>
    <t>Paulino, Crisangel</t>
  </si>
  <si>
    <t>Johnson, Nadina</t>
  </si>
  <si>
    <t>Mehreen, Abeera</t>
  </si>
  <si>
    <t>Acevedo Carvajal, Claudia Johanna</t>
  </si>
  <si>
    <t>Martin, Takenya</t>
  </si>
  <si>
    <t>Torres, Ilsa</t>
  </si>
  <si>
    <t>Rosario, William</t>
  </si>
  <si>
    <t>Moore, Gregory</t>
  </si>
  <si>
    <t>Meadows, Tiesha</t>
  </si>
  <si>
    <t>Haque, Mohammed</t>
  </si>
  <si>
    <t>Stewart, Johari</t>
  </si>
  <si>
    <t>Hossan, Shiuli</t>
  </si>
  <si>
    <t>Hilerme, Gwendolyn</t>
  </si>
  <si>
    <t>Bingoni, jean paul</t>
  </si>
  <si>
    <t>Nace, Tara</t>
  </si>
  <si>
    <t>Thomas, Presannia</t>
  </si>
  <si>
    <t>Otero, Carmen</t>
  </si>
  <si>
    <t>Morgan, Delmina</t>
  </si>
  <si>
    <t>Saidkov, Yaakov</t>
  </si>
  <si>
    <t>Salazar, Amparo</t>
  </si>
  <si>
    <t>Rivera, Michelle</t>
  </si>
  <si>
    <t>Carmona, Guillermo</t>
  </si>
  <si>
    <t>Montes, Yanina</t>
  </si>
  <si>
    <t>Chowdhury, Yahia</t>
  </si>
  <si>
    <t>Cortez, Silvia</t>
  </si>
  <si>
    <t>Diaz Mendoza, Liliana</t>
  </si>
  <si>
    <t>Gomez, Carlos</t>
  </si>
  <si>
    <t>Valentine, Judith</t>
  </si>
  <si>
    <t>Prevost, Victoria</t>
  </si>
  <si>
    <t>Grant, Milagros</t>
  </si>
  <si>
    <t>Sundheim, Faustina</t>
  </si>
  <si>
    <t>Torres, Pablo</t>
  </si>
  <si>
    <t>Bodden Sr., Richard A</t>
  </si>
  <si>
    <t>Sukkram, Savitrie</t>
  </si>
  <si>
    <t>Ramsagar, Kusmatie</t>
  </si>
  <si>
    <t>Insham, Pirbaksh</t>
  </si>
  <si>
    <t>Seenathsingh, Margaret</t>
  </si>
  <si>
    <t>Limberis, Mary</t>
  </si>
  <si>
    <t>Kartz, Joan</t>
  </si>
  <si>
    <t>Burwell, Lorraine</t>
  </si>
  <si>
    <t>Balram, Autar</t>
  </si>
  <si>
    <t>Persaud, Leelawattie</t>
  </si>
  <si>
    <t>ALLEN, RAHEEM</t>
  </si>
  <si>
    <t>CHIESA-DELACRUZ, SANDRA M.</t>
  </si>
  <si>
    <t>CORA, RAYMOND</t>
  </si>
  <si>
    <t>URBINA, CHELA</t>
  </si>
  <si>
    <t>Woods, Tiara</t>
  </si>
  <si>
    <t>MITCHELL, KEITH</t>
  </si>
  <si>
    <t>JENKINS, RAAFIYA</t>
  </si>
  <si>
    <t>Beck, John D.</t>
  </si>
  <si>
    <t>Higgins, Shaun</t>
  </si>
  <si>
    <t>Yussuf, BiBi</t>
  </si>
  <si>
    <t>Islam, Zinnat</t>
  </si>
  <si>
    <t>Evans, Tina</t>
  </si>
  <si>
    <t>Smith, Kate</t>
  </si>
  <si>
    <t>Mahaboob, Susan</t>
  </si>
  <si>
    <t>Marshall, Marlon</t>
  </si>
  <si>
    <t>Hunt, Hannah</t>
  </si>
  <si>
    <t>Hood, Duane</t>
  </si>
  <si>
    <t>Patino, Carlos</t>
  </si>
  <si>
    <t>Medina, Angel</t>
  </si>
  <si>
    <t>Liang, Fuyan</t>
  </si>
  <si>
    <t>Rodriguez, Andres Santiago</t>
  </si>
  <si>
    <t>Karashah, Willy</t>
  </si>
  <si>
    <t>Spencer, Anita</t>
  </si>
  <si>
    <t>Saavedra, Andrea</t>
  </si>
  <si>
    <t>Villas, Marnie</t>
  </si>
  <si>
    <t>Romano, Barbara</t>
  </si>
  <si>
    <t>Aminov, Elaine</t>
  </si>
  <si>
    <t>Serrano, Rafaeta</t>
  </si>
  <si>
    <t>Fredericks, Tekera</t>
  </si>
  <si>
    <t>Sweety, Suraya</t>
  </si>
  <si>
    <t>Peralta, Yaneira</t>
  </si>
  <si>
    <t>Gordon, Michelle Reid</t>
  </si>
  <si>
    <t>Apostolescu, Marious</t>
  </si>
  <si>
    <t>Antoine, Anthony</t>
  </si>
  <si>
    <t>Mora Diaz, Silvestre</t>
  </si>
  <si>
    <t>Patino Contreras, Tatiana</t>
  </si>
  <si>
    <t>Yamphel, Tenzin</t>
  </si>
  <si>
    <t>Zapata, Rumilda</t>
  </si>
  <si>
    <t>Sanluis, Teresa</t>
  </si>
  <si>
    <t>Campos Renteria, Laura</t>
  </si>
  <si>
    <t>Belkadi, Italia</t>
  </si>
  <si>
    <t>Sheuly, Sharmin</t>
  </si>
  <si>
    <t>Romero-Ramirez, Araceli</t>
  </si>
  <si>
    <t>Iferi, Christine</t>
  </si>
  <si>
    <t>Usma, Alba Cecilia</t>
  </si>
  <si>
    <t>Parker, Africa</t>
  </si>
  <si>
    <t>Rahman, Mohammed</t>
  </si>
  <si>
    <t>Richards, Alicia</t>
  </si>
  <si>
    <t>Li, Kun Ling</t>
  </si>
  <si>
    <t>Rogers, Sheena</t>
  </si>
  <si>
    <t>Matos, Saul</t>
  </si>
  <si>
    <t>Reid, Carmen</t>
  </si>
  <si>
    <t>Orrego, Cesar</t>
  </si>
  <si>
    <t>Diaz, Maria Yazmin</t>
  </si>
  <si>
    <t>Toledo, Anna</t>
  </si>
  <si>
    <t>Asbery, Dexter</t>
  </si>
  <si>
    <t>Wu, Ying Xue</t>
  </si>
  <si>
    <t>Bowal, Neibert</t>
  </si>
  <si>
    <t>Morales-Quintero, Maria Y</t>
  </si>
  <si>
    <t>Alvarado, Mayra</t>
  </si>
  <si>
    <t>Solaiman, Mohammed</t>
  </si>
  <si>
    <t>Chang, Ashley</t>
  </si>
  <si>
    <t>Egodage, Kamani</t>
  </si>
  <si>
    <t>Stephens, Kim</t>
  </si>
  <si>
    <t>Gasper, Maria</t>
  </si>
  <si>
    <t>Mercedes, Maxima</t>
  </si>
  <si>
    <t>Wang, Yanmei</t>
  </si>
  <si>
    <t>Estrada, Ingrid</t>
  </si>
  <si>
    <t>Davis, Kathleen</t>
  </si>
  <si>
    <t>Barnes, Tabitha</t>
  </si>
  <si>
    <t>Bonilla, Elsy</t>
  </si>
  <si>
    <t>Berkofsky, Jay S</t>
  </si>
  <si>
    <t>Russell, Kathleem</t>
  </si>
  <si>
    <t>Swindell, Frances</t>
  </si>
  <si>
    <t>Harden, Jeremy</t>
  </si>
  <si>
    <t>Aliaga, Carmen</t>
  </si>
  <si>
    <t>Arisumi, Jessica</t>
  </si>
  <si>
    <t>Barahona-Alvarado, Eugenia</t>
  </si>
  <si>
    <t>Peralta, Marcos</t>
  </si>
  <si>
    <t>Williams, Sadie</t>
  </si>
  <si>
    <t>Calderon, Alejandro</t>
  </si>
  <si>
    <t>Gentile, Ronald P</t>
  </si>
  <si>
    <t>Horn, William</t>
  </si>
  <si>
    <t>Bent, Alicia</t>
  </si>
  <si>
    <t>Corrado, Joseph</t>
  </si>
  <si>
    <t>Gray, Candace</t>
  </si>
  <si>
    <t>Clabough, Thomas</t>
  </si>
  <si>
    <t>Morales, Herman</t>
  </si>
  <si>
    <t>Valentine, Shaunice</t>
  </si>
  <si>
    <t>Rodriguez, Victoria</t>
  </si>
  <si>
    <t>Flores, Nicole</t>
  </si>
  <si>
    <t>Betancur, Luz</t>
  </si>
  <si>
    <t>Blount, Takisha</t>
  </si>
  <si>
    <t>Santos, Cesar</t>
  </si>
  <si>
    <t>Whyte, Verol</t>
  </si>
  <si>
    <t>Hernandez Lazaro, Olga</t>
  </si>
  <si>
    <t>Yuan, Lin</t>
  </si>
  <si>
    <t>Espinosa, Adriana</t>
  </si>
  <si>
    <t>Hossain, Mohammad Anwar</t>
  </si>
  <si>
    <t>Zaman, S M</t>
  </si>
  <si>
    <t>Begum, Rockshana</t>
  </si>
  <si>
    <t>Haven Ministries</t>
  </si>
  <si>
    <t>Jiminez, Martha</t>
  </si>
  <si>
    <t>Mudassar, Hasna</t>
  </si>
  <si>
    <t>Mejia, Jasmine</t>
  </si>
  <si>
    <t>Nunes, Monique A</t>
  </si>
  <si>
    <t>Contreras, Lizdy</t>
  </si>
  <si>
    <t>Aparicio, Maria</t>
  </si>
  <si>
    <t>Penney, Ronald</t>
  </si>
  <si>
    <t>Villegas, Delkys</t>
  </si>
  <si>
    <t>Lorquet, Regine</t>
  </si>
  <si>
    <t>Iazala, Yesenia</t>
  </si>
  <si>
    <t>Stevens, Melody</t>
  </si>
  <si>
    <t>Ramos, Edita</t>
  </si>
  <si>
    <t>Zafarali, Bebi</t>
  </si>
  <si>
    <t>Ortiz Rivas, Gabriela</t>
  </si>
  <si>
    <t>Sajjad, Waseem</t>
  </si>
  <si>
    <t>Viegas, Sonia</t>
  </si>
  <si>
    <t>Sizova, Alla</t>
  </si>
  <si>
    <t>Taylor, Jeanine</t>
  </si>
  <si>
    <t>Perez, Sandra</t>
  </si>
  <si>
    <t>Fabian, Virgen</t>
  </si>
  <si>
    <t>Reed, Terrance</t>
  </si>
  <si>
    <t>Overeem, Vincent</t>
  </si>
  <si>
    <t>Mariani, Juan</t>
  </si>
  <si>
    <t>Carr, Myrlin</t>
  </si>
  <si>
    <t>Toro, Kaitlan</t>
  </si>
  <si>
    <t>Delnegro, Daniel</t>
  </si>
  <si>
    <t>Quinteros, Victor</t>
  </si>
  <si>
    <t>Creegan, London</t>
  </si>
  <si>
    <t>Levin, Goldie</t>
  </si>
  <si>
    <t>Vasquez, Wanda</t>
  </si>
  <si>
    <t>Camacho, Claudia</t>
  </si>
  <si>
    <t>71 TANF</t>
  </si>
  <si>
    <t>63 Private Landlord/Tenant</t>
  </si>
  <si>
    <t>09 Other Consumer/Finance</t>
  </si>
  <si>
    <t>61 Federally Subsidized Housing</t>
  </si>
  <si>
    <t>73 Food Stamps</t>
  </si>
  <si>
    <t>66 Housing Discrimination</t>
  </si>
  <si>
    <t>51 Medicaid</t>
  </si>
  <si>
    <t>02 Collect/Repo/Def/Garnsh</t>
  </si>
  <si>
    <t>69 Other Housing</t>
  </si>
  <si>
    <t>32 Divorce/Sep./Annul.</t>
  </si>
  <si>
    <t>81 Immigration/Naturalization</t>
  </si>
  <si>
    <t>78 State and Local Income Maintenance</t>
  </si>
  <si>
    <t>79 Other Income Maintenence</t>
  </si>
  <si>
    <t>64 Public Housing</t>
  </si>
  <si>
    <t>38 Support</t>
  </si>
  <si>
    <t>39 Other Family</t>
  </si>
  <si>
    <t>74 SSDI</t>
  </si>
  <si>
    <t>96 Advanced Directives/Powers of Attorney</t>
  </si>
  <si>
    <t>67 Mortgage Foreclosures (Not Predatory Lending/Practices)</t>
  </si>
  <si>
    <t>57 State and Local Health</t>
  </si>
  <si>
    <t>12 Discipline (Including Expulsion and Suspension)</t>
  </si>
  <si>
    <t>75 SSI</t>
  </si>
  <si>
    <t>22 Wage Claims and Other FLSA Issues</t>
  </si>
  <si>
    <t>76 Unemployment Compensation</t>
  </si>
  <si>
    <t>29 Other Employment</t>
  </si>
  <si>
    <t>99 Other Miscellaneous</t>
  </si>
  <si>
    <t>89 Other Individual Rights</t>
  </si>
  <si>
    <t>13 Special Education/Learning Disabilities</t>
  </si>
  <si>
    <t>19 Other Education</t>
  </si>
  <si>
    <t>31 Custody/Visitation</t>
  </si>
  <si>
    <t>37 Domestic Abuse</t>
  </si>
  <si>
    <t>24 Taxes (Not EITC)</t>
  </si>
  <si>
    <t>72 Social Security (Not SSDI)</t>
  </si>
  <si>
    <t>68 Mortgage Predatory Lending/Practices</t>
  </si>
  <si>
    <t>62 Homeownership/Real Property (Not Foreclosure)</t>
  </si>
  <si>
    <t>07 Public Utilities</t>
  </si>
  <si>
    <t>25 Employee Rights</t>
  </si>
  <si>
    <t>21 Employment Discrimination</t>
  </si>
  <si>
    <t>01 Bankruptcy/Debtor Relief</t>
  </si>
  <si>
    <t>95 Wills and Estates</t>
  </si>
  <si>
    <t>91 Legal Assist. to Non-Profit Org. or Group (Incl. Incorp./Diss.)</t>
  </si>
  <si>
    <t>59 Other Health</t>
  </si>
  <si>
    <t>77 Veterans Benefits</t>
  </si>
  <si>
    <t>B - Limited Action (Brief Service)</t>
  </si>
  <si>
    <t>A - Counsel and Advice</t>
  </si>
  <si>
    <t>G - Negotiated Settlement with Litigation</t>
  </si>
  <si>
    <t>L - Extensive Service (not resulting in Settlement of Court or Administrative Action)</t>
  </si>
  <si>
    <t>H - Administrative Agency Decision</t>
  </si>
  <si>
    <t>IB - Contested Court Decision</t>
  </si>
  <si>
    <t>F - Negotiated Settlement w/out Litigation</t>
  </si>
  <si>
    <t>IA - Uncontested Court Decision</t>
  </si>
  <si>
    <t xml:space="preserve"> </t>
  </si>
  <si>
    <t>No</t>
  </si>
  <si>
    <t>Yes</t>
  </si>
  <si>
    <t>03/15/2019</t>
  </si>
  <si>
    <t>06/26/2019</t>
  </si>
  <si>
    <t>02/06/2019</t>
  </si>
  <si>
    <t>04/24/2019</t>
  </si>
  <si>
    <t>01/10/2019</t>
  </si>
  <si>
    <t>06/13/2019</t>
  </si>
  <si>
    <t>07/20/2018</t>
  </si>
  <si>
    <t>01/31/2019</t>
  </si>
  <si>
    <t>12/13/2016</t>
  </si>
  <si>
    <t>03/03/2017</t>
  </si>
  <si>
    <t>10/12/2018</t>
  </si>
  <si>
    <t>01/12/2019</t>
  </si>
  <si>
    <t>12/24/2017</t>
  </si>
  <si>
    <t>03/06/2019</t>
  </si>
  <si>
    <t>03/20/2019</t>
  </si>
  <si>
    <t>04/01/2019</t>
  </si>
  <si>
    <t>04/02/2019</t>
  </si>
  <si>
    <t>04/16/2019</t>
  </si>
  <si>
    <t>07/12/2019</t>
  </si>
  <si>
    <t>04/09/2019</t>
  </si>
  <si>
    <t>03/13/2019</t>
  </si>
  <si>
    <t>01/15/2019</t>
  </si>
  <si>
    <t>01/29/2019</t>
  </si>
  <si>
    <t>04/29/2019</t>
  </si>
  <si>
    <t>04/19/2019</t>
  </si>
  <si>
    <t>06/24/2019</t>
  </si>
  <si>
    <t>10/19/2018</t>
  </si>
  <si>
    <t>01/09/2019</t>
  </si>
  <si>
    <t>07/27/2018</t>
  </si>
  <si>
    <t>03/29/2019</t>
  </si>
  <si>
    <t>01/18/2019</t>
  </si>
  <si>
    <t>01/07/2019</t>
  </si>
  <si>
    <t>05/23/2019</t>
  </si>
  <si>
    <t>01/08/2019</t>
  </si>
  <si>
    <t>02/07/2019</t>
  </si>
  <si>
    <t>02/11/2019</t>
  </si>
  <si>
    <t>02/13/2019</t>
  </si>
  <si>
    <t>04/10/2019</t>
  </si>
  <si>
    <t>05/07/2019</t>
  </si>
  <si>
    <t>05/06/2019</t>
  </si>
  <si>
    <t>05/14/2019</t>
  </si>
  <si>
    <t>05/15/2019</t>
  </si>
  <si>
    <t>07/03/2019</t>
  </si>
  <si>
    <t>06/27/2019</t>
  </si>
  <si>
    <t>07/02/2019</t>
  </si>
  <si>
    <t>06/28/2019</t>
  </si>
  <si>
    <t>05/22/2019</t>
  </si>
  <si>
    <t>08/22/2018</t>
  </si>
  <si>
    <t>08/16/2018</t>
  </si>
  <si>
    <t>02/08/2019</t>
  </si>
  <si>
    <t>03/01/2019</t>
  </si>
  <si>
    <t>06/03/2019</t>
  </si>
  <si>
    <t>02/19/2019</t>
  </si>
  <si>
    <t>12/21/2018</t>
  </si>
  <si>
    <t>12/26/2018</t>
  </si>
  <si>
    <t>02/27/2019</t>
  </si>
  <si>
    <t>06/20/2018</t>
  </si>
  <si>
    <t>07/02/2018</t>
  </si>
  <si>
    <t>01/11/2019</t>
  </si>
  <si>
    <t>06/07/2019</t>
  </si>
  <si>
    <t>01/14/2019</t>
  </si>
  <si>
    <t>02/26/2019</t>
  </si>
  <si>
    <t>12/26/2017</t>
  </si>
  <si>
    <t>01/17/2019</t>
  </si>
  <si>
    <t>05/13/2019</t>
  </si>
  <si>
    <t>05/16/2019</t>
  </si>
  <si>
    <t>02/04/2014</t>
  </si>
  <si>
    <t>02/12/2014</t>
  </si>
  <si>
    <t>02/07/2014</t>
  </si>
  <si>
    <t>07/24/2018</t>
  </si>
  <si>
    <t>08/15/2018</t>
  </si>
  <si>
    <t>06/21/2017</t>
  </si>
  <si>
    <t>11/13/2017</t>
  </si>
  <si>
    <t>02/01/2019</t>
  </si>
  <si>
    <t>10/16/2014</t>
  </si>
  <si>
    <t>12/17/2018</t>
  </si>
  <si>
    <t>02/22/2019</t>
  </si>
  <si>
    <t>04/03/2019</t>
  </si>
  <si>
    <t>04/17/2019</t>
  </si>
  <si>
    <t>01/10/2018</t>
  </si>
  <si>
    <t>05/31/2019</t>
  </si>
  <si>
    <t>03/25/2019</t>
  </si>
  <si>
    <t>05/17/2019</t>
  </si>
  <si>
    <t>05/28/2019</t>
  </si>
  <si>
    <t>06/05/2019</t>
  </si>
  <si>
    <t>07/09/2018</t>
  </si>
  <si>
    <t>03/14/2019</t>
  </si>
  <si>
    <t>03/11/2019</t>
  </si>
  <si>
    <t>08/30/2018</t>
  </si>
  <si>
    <t>04/20/2018</t>
  </si>
  <si>
    <t>02/14/2019</t>
  </si>
  <si>
    <t>06/21/2019</t>
  </si>
  <si>
    <t>03/18/2019</t>
  </si>
  <si>
    <t>05/03/2019</t>
  </si>
  <si>
    <t>06/25/2019</t>
  </si>
  <si>
    <t>05/30/2019</t>
  </si>
  <si>
    <t>03/26/2019</t>
  </si>
  <si>
    <t>03/27/2019</t>
  </si>
  <si>
    <t>09/24/2018</t>
  </si>
  <si>
    <t>01/23/2019</t>
  </si>
  <si>
    <t>03/08/2019</t>
  </si>
  <si>
    <t>02/28/2018</t>
  </si>
  <si>
    <t>10/10/2017</t>
  </si>
  <si>
    <t>06/14/2019</t>
  </si>
  <si>
    <t>02/28/2019</t>
  </si>
  <si>
    <t>07/25/2017</t>
  </si>
  <si>
    <t>11/26/2018</t>
  </si>
  <si>
    <t>05/04/2018</t>
  </si>
  <si>
    <t>07/12/2018</t>
  </si>
  <si>
    <t>01/30/2018</t>
  </si>
  <si>
    <t>05/30/2017</t>
  </si>
  <si>
    <t>04/03/2015</t>
  </si>
  <si>
    <t>12/16/2014</t>
  </si>
  <si>
    <t>12/07/2015</t>
  </si>
  <si>
    <t>04/22/2015</t>
  </si>
  <si>
    <t>04/11/2019</t>
  </si>
  <si>
    <t>05/01/2019</t>
  </si>
  <si>
    <t>01/24/2019</t>
  </si>
  <si>
    <t>02/05/2019</t>
  </si>
  <si>
    <t>02/04/2019</t>
  </si>
  <si>
    <t>04/05/2019</t>
  </si>
  <si>
    <t>04/08/2019</t>
  </si>
  <si>
    <t>01/30/2019</t>
  </si>
  <si>
    <t>12/04/2018</t>
  </si>
  <si>
    <t>10/17/2018</t>
  </si>
  <si>
    <t>09/28/2018</t>
  </si>
  <si>
    <t>03/28/2019</t>
  </si>
  <si>
    <t>05/02/2019</t>
  </si>
  <si>
    <t>05/21/2019</t>
  </si>
  <si>
    <t>05/29/2019</t>
  </si>
  <si>
    <t>07/08/2019</t>
  </si>
  <si>
    <t>12/31/2018</t>
  </si>
  <si>
    <t>02/15/2019</t>
  </si>
  <si>
    <t>02/22/2018</t>
  </si>
  <si>
    <t>06/10/2019</t>
  </si>
  <si>
    <t>06/12/2017</t>
  </si>
  <si>
    <t>01/06/2019</t>
  </si>
  <si>
    <t>12/27/2018</t>
  </si>
  <si>
    <t>09/10/2018</t>
  </si>
  <si>
    <t>05/20/2017</t>
  </si>
  <si>
    <t>05/22/2017</t>
  </si>
  <si>
    <t>12/11/2018</t>
  </si>
  <si>
    <t>10/30/2017</t>
  </si>
  <si>
    <t>01/11/2017</t>
  </si>
  <si>
    <t>01/14/2017</t>
  </si>
  <si>
    <t>04/17/2018</t>
  </si>
  <si>
    <t>12/16/2016</t>
  </si>
  <si>
    <t>11/18/2016</t>
  </si>
  <si>
    <t>10/20/2016</t>
  </si>
  <si>
    <t>02/03/2017</t>
  </si>
  <si>
    <t>01/09/2017</t>
  </si>
  <si>
    <t>09/08/2017</t>
  </si>
  <si>
    <t>12/14/2016</t>
  </si>
  <si>
    <t>07/10/2017</t>
  </si>
  <si>
    <t>01/12/2017</t>
  </si>
  <si>
    <t>02/01/2017</t>
  </si>
  <si>
    <t>05/02/2017</t>
  </si>
  <si>
    <t>04/18/2017</t>
  </si>
  <si>
    <t>07/19/2018</t>
  </si>
  <si>
    <t>04/25/2018</t>
  </si>
  <si>
    <t>07/26/2017</t>
  </si>
  <si>
    <t>11/20/2017</t>
  </si>
  <si>
    <t>03/22/2019</t>
  </si>
  <si>
    <t>06/18/2019</t>
  </si>
  <si>
    <t>09/17/2018</t>
  </si>
  <si>
    <t>01/02/2019</t>
  </si>
  <si>
    <t>11/13/2018</t>
  </si>
  <si>
    <t>08/31/2018</t>
  </si>
  <si>
    <t>08/24/2018</t>
  </si>
  <si>
    <t>01/16/2019</t>
  </si>
  <si>
    <t>11/14/2018</t>
  </si>
  <si>
    <t>03/05/2019</t>
  </si>
  <si>
    <t>10/11/2017</t>
  </si>
  <si>
    <t>12/08/2017</t>
  </si>
  <si>
    <t>12/28/2017</t>
  </si>
  <si>
    <t>06/14/2018</t>
  </si>
  <si>
    <t>06/27/2017</t>
  </si>
  <si>
    <t>07/18/2017</t>
  </si>
  <si>
    <t>09/14/2017</t>
  </si>
  <si>
    <t>04/18/2019</t>
  </si>
  <si>
    <t>12/14/2018</t>
  </si>
  <si>
    <t>04/02/2018</t>
  </si>
  <si>
    <t>01/04/2019</t>
  </si>
  <si>
    <t>12/09/2018</t>
  </si>
  <si>
    <t>03/30/2017</t>
  </si>
  <si>
    <t>11/28/2017</t>
  </si>
  <si>
    <t>11/09/2018</t>
  </si>
  <si>
    <t>06/26/2018</t>
  </si>
  <si>
    <t>01/19/2018</t>
  </si>
  <si>
    <t>10/15/2018</t>
  </si>
  <si>
    <t>05/16/2018</t>
  </si>
  <si>
    <t>09/14/2018</t>
  </si>
  <si>
    <t>03/06/2018</t>
  </si>
  <si>
    <t>01/22/2019</t>
  </si>
  <si>
    <t>04/25/2019</t>
  </si>
  <si>
    <t>08/23/2018</t>
  </si>
  <si>
    <t>07/17/2018</t>
  </si>
  <si>
    <t>05/19/2017</t>
  </si>
  <si>
    <t>08/20/2018</t>
  </si>
  <si>
    <t>03/08/2018</t>
  </si>
  <si>
    <t>10/18/2018</t>
  </si>
  <si>
    <t>04/26/2019</t>
  </si>
  <si>
    <t>04/23/2019</t>
  </si>
  <si>
    <t>06/06/2019</t>
  </si>
  <si>
    <t>08/29/2017</t>
  </si>
  <si>
    <t>05/09/2018</t>
  </si>
  <si>
    <t>06/27/2018</t>
  </si>
  <si>
    <t>09/18/2018</t>
  </si>
  <si>
    <t>04/28/2019</t>
  </si>
  <si>
    <t>03/04/2019</t>
  </si>
  <si>
    <t>09/07/2017</t>
  </si>
  <si>
    <t>05/14/2018</t>
  </si>
  <si>
    <t>08/27/2018</t>
  </si>
  <si>
    <t>04/23/2018</t>
  </si>
  <si>
    <t>08/21/2018</t>
  </si>
  <si>
    <t>09/13/2018</t>
  </si>
  <si>
    <t>07/05/2016</t>
  </si>
  <si>
    <t>02/05/2018</t>
  </si>
  <si>
    <t>09/11/2018</t>
  </si>
  <si>
    <t>10/10/2018</t>
  </si>
  <si>
    <t>05/15/2018</t>
  </si>
  <si>
    <t>06/22/2018</t>
  </si>
  <si>
    <t>05/25/2018</t>
  </si>
  <si>
    <t>06/19/2018</t>
  </si>
  <si>
    <t>08/13/2018</t>
  </si>
  <si>
    <t>05/10/2018</t>
  </si>
  <si>
    <t>07/03/2018</t>
  </si>
  <si>
    <t>07/06/2018</t>
  </si>
  <si>
    <t>10/05/2017</t>
  </si>
  <si>
    <t>10/11/2018</t>
  </si>
  <si>
    <t>05/18/2018</t>
  </si>
  <si>
    <t>07/10/2018</t>
  </si>
  <si>
    <t>06/01/2018</t>
  </si>
  <si>
    <t>06/25/2018</t>
  </si>
  <si>
    <t>10/16/2018</t>
  </si>
  <si>
    <t>11/16/2018</t>
  </si>
  <si>
    <t>09/19/2018</t>
  </si>
  <si>
    <t>09/05/2018</t>
  </si>
  <si>
    <t>10/03/2018</t>
  </si>
  <si>
    <t>03/19/2019</t>
  </si>
  <si>
    <t>10/27/2017</t>
  </si>
  <si>
    <t>05/08/2017</t>
  </si>
  <si>
    <t>05/03/2018</t>
  </si>
  <si>
    <t>04/12/2019</t>
  </si>
  <si>
    <t>06/16/2017</t>
  </si>
  <si>
    <t>11/09/2017</t>
  </si>
  <si>
    <t>05/11/2018</t>
  </si>
  <si>
    <t>07/28/2017</t>
  </si>
  <si>
    <t>04/04/2019</t>
  </si>
  <si>
    <t>04/15/2019</t>
  </si>
  <si>
    <t>03/07/2019</t>
  </si>
  <si>
    <t>03/12/2019</t>
  </si>
  <si>
    <t>05/09/2019</t>
  </si>
  <si>
    <t>05/24/2018</t>
  </si>
  <si>
    <t>08/06/2018</t>
  </si>
  <si>
    <t>08/07/2018</t>
  </si>
  <si>
    <t>08/17/2018</t>
  </si>
  <si>
    <t>07/09/2019</t>
  </si>
  <si>
    <t>11/20/2018</t>
  </si>
  <si>
    <t>08/16/2017</t>
  </si>
  <si>
    <t>06/30/2017</t>
  </si>
  <si>
    <t>04/05/2018</t>
  </si>
  <si>
    <t>05/30/2018</t>
  </si>
  <si>
    <t>09/23/2018</t>
  </si>
  <si>
    <t>05/24/2019</t>
  </si>
  <si>
    <t>06/05/2018</t>
  </si>
  <si>
    <t>10/23/2018</t>
  </si>
  <si>
    <t>06/12/2019</t>
  </si>
  <si>
    <t>05/10/2019</t>
  </si>
  <si>
    <t>04/19/2018</t>
  </si>
  <si>
    <t>01/25/2018</t>
  </si>
  <si>
    <t>11/27/2017</t>
  </si>
  <si>
    <t>03/14/2018</t>
  </si>
  <si>
    <t>11/02/2018</t>
  </si>
  <si>
    <t>07/01/2019</t>
  </si>
  <si>
    <t>05/08/2019</t>
  </si>
  <si>
    <t>03/23/2016</t>
  </si>
  <si>
    <t>09/28/2017</t>
  </si>
  <si>
    <t>04/09/2018</t>
  </si>
  <si>
    <t>10/26/2018</t>
  </si>
  <si>
    <t>06/17/2019</t>
  </si>
  <si>
    <t>06/19/2019</t>
  </si>
  <si>
    <t>06/30/2019</t>
  </si>
  <si>
    <t>12/05/2017</t>
  </si>
  <si>
    <t>07/10/2019</t>
  </si>
  <si>
    <t>12/19/2015</t>
  </si>
  <si>
    <t>12/15/2017</t>
  </si>
  <si>
    <t>04/28/2017</t>
  </si>
  <si>
    <t>12/12/2017</t>
  </si>
  <si>
    <t>10/18/2017</t>
  </si>
  <si>
    <t>07/26/2018</t>
  </si>
  <si>
    <t>01/25/2019</t>
  </si>
  <si>
    <t>09/22/2017</t>
  </si>
  <si>
    <t>03/07/2018</t>
  </si>
  <si>
    <t>05/21/2018</t>
  </si>
  <si>
    <t>09/21/2018</t>
  </si>
  <si>
    <t>05/02/2018</t>
  </si>
  <si>
    <t>09/27/2018</t>
  </si>
  <si>
    <t>04/22/2019</t>
  </si>
  <si>
    <t>12/12/2018</t>
  </si>
  <si>
    <t>10/16/2017</t>
  </si>
  <si>
    <t>09/07/2018</t>
  </si>
  <si>
    <t>03/28/2018</t>
  </si>
  <si>
    <t>10/02/2017</t>
  </si>
  <si>
    <t>02/16/2018</t>
  </si>
  <si>
    <t>05/22/2018</t>
  </si>
  <si>
    <t>03/21/2019</t>
  </si>
  <si>
    <t>10/02/2018</t>
  </si>
  <si>
    <t>05/03/2017</t>
  </si>
  <si>
    <t>05/16/2017</t>
  </si>
  <si>
    <t>12/07/2017</t>
  </si>
  <si>
    <t>04/26/2017</t>
  </si>
  <si>
    <t>09/29/2017</t>
  </si>
  <si>
    <t>06/26/2017</t>
  </si>
  <si>
    <t>09/05/2017</t>
  </si>
  <si>
    <t>06/21/2018</t>
  </si>
  <si>
    <t>11/30/2017</t>
  </si>
  <si>
    <t>03/30/2018</t>
  </si>
  <si>
    <t>03/29/2018</t>
  </si>
  <si>
    <t>11/02/2016</t>
  </si>
  <si>
    <t>03/22/2017</t>
  </si>
  <si>
    <t>02/07/2017</t>
  </si>
  <si>
    <t>02/06/2018</t>
  </si>
  <si>
    <t>02/25/2019</t>
  </si>
  <si>
    <t>03/27/2018</t>
  </si>
  <si>
    <t>12/14/2017</t>
  </si>
  <si>
    <t>11/06/2017</t>
  </si>
  <si>
    <t>07/31/2018</t>
  </si>
  <si>
    <t>12/10/2015</t>
  </si>
  <si>
    <t>04/03/2018</t>
  </si>
  <si>
    <t>09/06/2018</t>
  </si>
  <si>
    <t>09/12/2018</t>
  </si>
  <si>
    <t>08/19/2013</t>
  </si>
  <si>
    <t>02/26/2016</t>
  </si>
  <si>
    <t>07/12/2016</t>
  </si>
  <si>
    <t>06/20/2019</t>
  </si>
  <si>
    <t>11/21/2016</t>
  </si>
  <si>
    <t>06/13/2016</t>
  </si>
  <si>
    <t>08/31/2016</t>
  </si>
  <si>
    <t>01/23/2017</t>
  </si>
  <si>
    <t>08/08/2016</t>
  </si>
  <si>
    <t>01/06/2017</t>
  </si>
  <si>
    <t>05/25/2016</t>
  </si>
  <si>
    <t>01/13/2017</t>
  </si>
  <si>
    <t>02/08/2016</t>
  </si>
  <si>
    <t>09/13/2016</t>
  </si>
  <si>
    <t>10/18/2016</t>
  </si>
  <si>
    <t>11/23/2016</t>
  </si>
  <si>
    <t>11/08/2018</t>
  </si>
  <si>
    <t>08/11/2017</t>
  </si>
  <si>
    <t>08/31/2017</t>
  </si>
  <si>
    <t>03/16/2018</t>
  </si>
  <si>
    <t>10/26/2017</t>
  </si>
  <si>
    <t>01/24/2018</t>
  </si>
  <si>
    <t>03/05/2018</t>
  </si>
  <si>
    <t>09/25/2018</t>
  </si>
  <si>
    <t>07/24/2017</t>
  </si>
  <si>
    <t>01/03/2019</t>
  </si>
  <si>
    <t>03/16/2016</t>
  </si>
  <si>
    <t>02/15/2017</t>
  </si>
  <si>
    <t>07/07/2014</t>
  </si>
  <si>
    <t>12/22/2017</t>
  </si>
  <si>
    <t>06/29/2018</t>
  </si>
  <si>
    <t>12/27/2017</t>
  </si>
  <si>
    <t>04/06/2017</t>
  </si>
  <si>
    <t>09/27/2017</t>
  </si>
  <si>
    <t>11/14/2017</t>
  </si>
  <si>
    <t>03/23/2018</t>
  </si>
  <si>
    <t>10/24/2018</t>
  </si>
  <si>
    <t>08/01/2018</t>
  </si>
  <si>
    <t>04/10/2017</t>
  </si>
  <si>
    <t>11/16/2017</t>
  </si>
  <si>
    <t>07/31/2017</t>
  </si>
  <si>
    <t>09/19/2017</t>
  </si>
  <si>
    <t>02/02/2016</t>
  </si>
  <si>
    <t>04/19/2017</t>
  </si>
  <si>
    <t>11/16/2016</t>
  </si>
  <si>
    <t>07/29/2016</t>
  </si>
  <si>
    <t>08/16/2016</t>
  </si>
  <si>
    <t>10/26/2016</t>
  </si>
  <si>
    <t>03/02/2017</t>
  </si>
  <si>
    <t>09/15/2017</t>
  </si>
  <si>
    <t>10/04/2017</t>
  </si>
  <si>
    <t>10/19/2017</t>
  </si>
  <si>
    <t>03/18/2016</t>
  </si>
  <si>
    <t>01/05/2016</t>
  </si>
  <si>
    <t>12/17/2015</t>
  </si>
  <si>
    <t>03/21/2016</t>
  </si>
  <si>
    <t>09/19/2016</t>
  </si>
  <si>
    <t>09/27/2016</t>
  </si>
  <si>
    <t>06/07/2017</t>
  </si>
  <si>
    <t>01/03/2017</t>
  </si>
  <si>
    <t>07/01/2016</t>
  </si>
  <si>
    <t>08/28/2017</t>
  </si>
  <si>
    <t>04/18/2016</t>
  </si>
  <si>
    <t>01/22/2016</t>
  </si>
  <si>
    <t>04/29/2016</t>
  </si>
  <si>
    <t>12/28/2016</t>
  </si>
  <si>
    <t>06/22/2017</t>
  </si>
  <si>
    <t>06/06/2017</t>
  </si>
  <si>
    <t>06/08/2017</t>
  </si>
  <si>
    <t>07/11/2017</t>
  </si>
  <si>
    <t>10/03/2017</t>
  </si>
  <si>
    <t>10/31/2017</t>
  </si>
  <si>
    <t>08/03/2018</t>
  </si>
  <si>
    <t>11/05/2018</t>
  </si>
  <si>
    <t>08/04/2017</t>
  </si>
  <si>
    <t>10/21/2015</t>
  </si>
  <si>
    <t>05/10/2017</t>
  </si>
  <si>
    <t>09/06/2017</t>
  </si>
  <si>
    <t>09/26/2016</t>
  </si>
  <si>
    <t>02/21/2019</t>
  </si>
  <si>
    <t>07/11/2019</t>
  </si>
  <si>
    <t>08/28/2018</t>
  </si>
  <si>
    <t>02/06/2017</t>
  </si>
  <si>
    <t>04/30/2019</t>
  </si>
  <si>
    <t>05/17/2018</t>
  </si>
  <si>
    <t>10/09/2018</t>
  </si>
  <si>
    <t>Use only for override of untimely closing determination (notes must reflect basis for override)</t>
  </si>
  <si>
    <t>time to return documents</t>
  </si>
  <si>
    <t>time to reschedule</t>
  </si>
  <si>
    <t>TIME TO RESPOND</t>
  </si>
  <si>
    <t>administrative error</t>
  </si>
  <si>
    <t>chose yes by mistake</t>
  </si>
  <si>
    <t>No Legal activity in past year.</t>
  </si>
  <si>
    <t>Last legal work was March 2016.</t>
  </si>
  <si>
    <t>04/24/2018</t>
  </si>
  <si>
    <t>09/20/2018</t>
  </si>
  <si>
    <t>11/04/2016</t>
  </si>
  <si>
    <t>11/07/2016</t>
  </si>
  <si>
    <t>11/15/2016</t>
  </si>
  <si>
    <t>12/29/2016</t>
  </si>
  <si>
    <t>09/22/2014</t>
  </si>
  <si>
    <t>10/21/2014</t>
  </si>
  <si>
    <t>05/24/2017</t>
  </si>
  <si>
    <t>09/18/2017</t>
  </si>
  <si>
    <t>03/21/2018</t>
  </si>
  <si>
    <t>02/23/2017</t>
  </si>
  <si>
    <t>09/26/2018</t>
  </si>
  <si>
    <t>02/15/2018</t>
  </si>
  <si>
    <t>09/04/2018</t>
  </si>
  <si>
    <t>07/05/2018</t>
  </si>
  <si>
    <t>01/17/2018</t>
  </si>
  <si>
    <t>07/18/2018</t>
  </si>
  <si>
    <t>03/09/2017</t>
  </si>
  <si>
    <t>10/08/2015</t>
  </si>
  <si>
    <t>11/05/2015</t>
  </si>
  <si>
    <t>09/16/2016</t>
  </si>
  <si>
    <t>02/25/2016</t>
  </si>
  <si>
    <t>03/02/2016</t>
  </si>
  <si>
    <t>05/19/2016</t>
  </si>
  <si>
    <t>06/01/2017</t>
  </si>
  <si>
    <t>06/30/2016</t>
  </si>
  <si>
    <t>02/16/2017</t>
  </si>
  <si>
    <t>06/28/2017</t>
  </si>
  <si>
    <t>02/02/2017</t>
  </si>
  <si>
    <t>01/21/2016</t>
  </si>
  <si>
    <t>02/17/2017</t>
  </si>
  <si>
    <t>09/17/2015</t>
  </si>
  <si>
    <t>06/06/2018</t>
  </si>
  <si>
    <t>07/25/2018</t>
  </si>
  <si>
    <t>07/30/2018</t>
  </si>
  <si>
    <t>06/11/2018</t>
  </si>
  <si>
    <t>06/13/2018</t>
  </si>
  <si>
    <t>09/01/2017</t>
  </si>
  <si>
    <t>08/14/2017</t>
  </si>
  <si>
    <t>03/01/2018</t>
  </si>
  <si>
    <t>06/08/2018</t>
  </si>
  <si>
    <t>07/16/2018</t>
  </si>
  <si>
    <t>07/23/2018</t>
  </si>
  <si>
    <t>12/20/2017</t>
  </si>
  <si>
    <t>12/25/2017</t>
  </si>
  <si>
    <t>05/07/2018</t>
  </si>
  <si>
    <t>04/24/2017</t>
  </si>
  <si>
    <t>04/27/2018</t>
  </si>
  <si>
    <t>11/29/2010</t>
  </si>
  <si>
    <t>03/29/2012</t>
  </si>
  <si>
    <t>03/14/2013</t>
  </si>
  <si>
    <t>12/01/2016</t>
  </si>
  <si>
    <t>05/17/2017</t>
  </si>
  <si>
    <t>02/04/2016</t>
  </si>
  <si>
    <t>08/29/2018</t>
  </si>
  <si>
    <t>02/26/2018</t>
  </si>
  <si>
    <t>08/15/2017</t>
  </si>
  <si>
    <t>05/29/2018</t>
  </si>
  <si>
    <t>07/13/2018</t>
  </si>
  <si>
    <t>04/12/2018</t>
  </si>
  <si>
    <t>04/18/2018</t>
  </si>
  <si>
    <t>03/26/2018</t>
  </si>
  <si>
    <t>04/10/2018</t>
  </si>
  <si>
    <t>09/13/2017</t>
  </si>
  <si>
    <t>06/02/2017</t>
  </si>
  <si>
    <t>01/08/2018</t>
  </si>
  <si>
    <t>10/13/2017</t>
  </si>
  <si>
    <t>09/29/2018</t>
  </si>
  <si>
    <t>09/03/2015</t>
  </si>
  <si>
    <t>02/27/2017</t>
  </si>
  <si>
    <t>08/21/2013</t>
  </si>
  <si>
    <t>07/16/2014</t>
  </si>
  <si>
    <t>12/08/2014</t>
  </si>
  <si>
    <t>04/16/2015</t>
  </si>
  <si>
    <t>05/23/2018</t>
  </si>
  <si>
    <t>06/04/2018</t>
  </si>
  <si>
    <t>02/27/2018</t>
  </si>
  <si>
    <t>01/29/2018</t>
  </si>
  <si>
    <t>02/21/2018</t>
  </si>
  <si>
    <t>06/01/2016</t>
  </si>
  <si>
    <t>06/05/2017</t>
  </si>
  <si>
    <t>12/19/2017</t>
  </si>
  <si>
    <t>01/12/2018</t>
  </si>
  <si>
    <t>02/20/2018</t>
  </si>
  <si>
    <t>01/09/2018</t>
  </si>
  <si>
    <t>06/12/2018</t>
  </si>
  <si>
    <t>01/10/2017</t>
  </si>
  <si>
    <t>06/28/2018</t>
  </si>
  <si>
    <t>08/28/2014</t>
  </si>
  <si>
    <t>12/11/2014</t>
  </si>
  <si>
    <t>12/29/2014</t>
  </si>
  <si>
    <t>03/06/2015</t>
  </si>
  <si>
    <t>03/13/2015</t>
  </si>
  <si>
    <t>03/18/2015</t>
  </si>
  <si>
    <t>03/19/2015</t>
  </si>
  <si>
    <t>01/07/2016</t>
  </si>
  <si>
    <t>03/22/2016</t>
  </si>
  <si>
    <t>08/29/2016</t>
  </si>
  <si>
    <t>09/08/2016</t>
  </si>
  <si>
    <t>11/22/2016</t>
  </si>
  <si>
    <t>11/29/2016</t>
  </si>
  <si>
    <t>01/24/2017</t>
  </si>
  <si>
    <t>05/27/2017</t>
  </si>
  <si>
    <t>08/25/2017</t>
  </si>
  <si>
    <t>10/12/2017</t>
  </si>
  <si>
    <t>08/09/2018</t>
  </si>
  <si>
    <t>04/25/2017</t>
  </si>
  <si>
    <t>09/11/2017</t>
  </si>
  <si>
    <t>01/11/2018</t>
  </si>
  <si>
    <t>11/21/2017</t>
  </si>
  <si>
    <t>05/12/2017</t>
  </si>
  <si>
    <t>05/31/2017</t>
  </si>
  <si>
    <t>06/09/2017</t>
  </si>
  <si>
    <t>06/29/2017</t>
  </si>
  <si>
    <t>02/24/2017</t>
  </si>
  <si>
    <t>08/31/2015</t>
  </si>
  <si>
    <t>10/06/2017</t>
  </si>
  <si>
    <t>07/27/2017</t>
  </si>
  <si>
    <t>08/08/2017</t>
  </si>
  <si>
    <t>12/11/2015</t>
  </si>
  <si>
    <t>04/15/2016</t>
  </si>
  <si>
    <t>02/09/2018</t>
  </si>
  <si>
    <t>03/12/2018</t>
  </si>
  <si>
    <t>06/07/2018</t>
  </si>
  <si>
    <t>08/10/2017</t>
  </si>
  <si>
    <t>02/07/2018</t>
  </si>
  <si>
    <t>08/14/2018</t>
  </si>
  <si>
    <t>08/24/2017</t>
  </si>
  <si>
    <t>03/02/2018</t>
  </si>
  <si>
    <t>05/05/2016</t>
  </si>
  <si>
    <t>09/15/2016</t>
  </si>
  <si>
    <t>10/27/2016</t>
  </si>
  <si>
    <t>08/08/2018</t>
  </si>
  <si>
    <t>04/06/2018</t>
  </si>
  <si>
    <t>03/24/2016</t>
  </si>
  <si>
    <t>05/12/2016</t>
  </si>
  <si>
    <t>06/15/2018</t>
  </si>
  <si>
    <t>04/16/2018</t>
  </si>
  <si>
    <t>05/08/2018</t>
  </si>
  <si>
    <t>05/31/2018</t>
  </si>
  <si>
    <t>03/29/2017</t>
  </si>
  <si>
    <t>08/07/2017</t>
  </si>
  <si>
    <t>06/20/2016</t>
  </si>
  <si>
    <t>05/26/2017</t>
  </si>
  <si>
    <t>03/06/2017</t>
  </si>
  <si>
    <t>04/11/2017</t>
  </si>
  <si>
    <t>11/08/2017</t>
  </si>
  <si>
    <t>01/30/2017</t>
  </si>
  <si>
    <t>05/11/2017</t>
  </si>
  <si>
    <t>04/30/2018</t>
  </si>
  <si>
    <t>01/03/2018</t>
  </si>
  <si>
    <t>02/08/2017</t>
  </si>
  <si>
    <t>06/14/2017</t>
  </si>
  <si>
    <t>01/02/2018</t>
  </si>
  <si>
    <t>03/17/2017</t>
  </si>
  <si>
    <t>12/13/2017</t>
  </si>
  <si>
    <t>12/29/2017</t>
  </si>
  <si>
    <t>01/05/2018</t>
  </si>
  <si>
    <t>02/23/2018</t>
  </si>
  <si>
    <t>10/17/2017</t>
  </si>
  <si>
    <t>10/22/2015</t>
  </si>
  <si>
    <t>04/26/2018</t>
  </si>
  <si>
    <t>03/15/2018</t>
  </si>
  <si>
    <t>12/04/2014</t>
  </si>
  <si>
    <t>06/10/2016</t>
  </si>
  <si>
    <t>02/22/2017</t>
  </si>
  <si>
    <t>03/19/2018</t>
  </si>
  <si>
    <t>01/14/2016</t>
  </si>
  <si>
    <t>11/17/2016</t>
  </si>
  <si>
    <t>11/02/2017</t>
  </si>
  <si>
    <t>12/11/2017</t>
  </si>
  <si>
    <t>07/13/2015</t>
  </si>
  <si>
    <t>08/27/2015</t>
  </si>
  <si>
    <t>03/10/2016</t>
  </si>
  <si>
    <t>08/02/2018</t>
  </si>
  <si>
    <t>07/07/2017</t>
  </si>
  <si>
    <t>06/12/2015</t>
  </si>
  <si>
    <t>12/19/2016</t>
  </si>
  <si>
    <t>12/01/2017</t>
  </si>
  <si>
    <t>04/23/2015</t>
  </si>
  <si>
    <t>03/22/2018</t>
  </si>
  <si>
    <t>04/13/2018</t>
  </si>
  <si>
    <t>05/09/2017</t>
  </si>
  <si>
    <t>12/21/2017</t>
  </si>
  <si>
    <t>06/22/2015</t>
  </si>
  <si>
    <t>01/23/2018</t>
  </si>
  <si>
    <t>01/31/2018</t>
  </si>
  <si>
    <t>05/04/2016</t>
  </si>
  <si>
    <t>06/02/2016</t>
  </si>
  <si>
    <t>07/22/2016</t>
  </si>
  <si>
    <t>02/21/2017</t>
  </si>
  <si>
    <t>03/31/2017</t>
  </si>
  <si>
    <t>06/15/2017</t>
  </si>
  <si>
    <t>08/21/2017</t>
  </si>
  <si>
    <t>09/20/2017</t>
  </si>
  <si>
    <t>11/17/2017</t>
  </si>
  <si>
    <t>06/02/2015</t>
  </si>
  <si>
    <t>08/12/2015</t>
  </si>
  <si>
    <t>05/01/2015</t>
  </si>
  <si>
    <t>12/05/2016</t>
  </si>
  <si>
    <t>11/01/2017</t>
  </si>
  <si>
    <t>08/10/2018</t>
  </si>
  <si>
    <t>07/12/2017</t>
  </si>
  <si>
    <t>01/22/2018</t>
  </si>
  <si>
    <t>10/23/2017</t>
  </si>
  <si>
    <t>04/05/2017</t>
  </si>
  <si>
    <t>02/25/2015</t>
  </si>
  <si>
    <t>08/22/2012</t>
  </si>
  <si>
    <t>02/05/2015</t>
  </si>
  <si>
    <t>03/04/2016</t>
  </si>
  <si>
    <t>11/07/2015</t>
  </si>
  <si>
    <t>12/09/2015</t>
  </si>
  <si>
    <t>02/16/2016</t>
  </si>
  <si>
    <t>04/05/2016</t>
  </si>
  <si>
    <t>05/26/2016</t>
  </si>
  <si>
    <t>10/17/2016</t>
  </si>
  <si>
    <t>06/07/2016</t>
  </si>
  <si>
    <t>06/14/2016</t>
  </si>
  <si>
    <t>01/25/2016</t>
  </si>
  <si>
    <t>08/25/2016</t>
  </si>
  <si>
    <t>10/24/2016</t>
  </si>
  <si>
    <t>12/27/2016</t>
  </si>
  <si>
    <t>11/22/2017</t>
  </si>
  <si>
    <t>01/27/2016</t>
  </si>
  <si>
    <t>12/07/2016</t>
  </si>
  <si>
    <t>09/21/2016</t>
  </si>
  <si>
    <t>02/18/2014</t>
  </si>
  <si>
    <t>11/29/2017</t>
  </si>
  <si>
    <t>03/02/2015</t>
  </si>
  <si>
    <t>12/15/2015</t>
  </si>
  <si>
    <t>12/23/2015</t>
  </si>
  <si>
    <t>03/24/2017</t>
  </si>
  <si>
    <t>07/19/2017</t>
  </si>
  <si>
    <t>02/02/2018</t>
  </si>
  <si>
    <t>04/05/2012</t>
  </si>
  <si>
    <t>07/05/2017</t>
  </si>
  <si>
    <t>10/29/2015</t>
  </si>
  <si>
    <t>11/09/2015</t>
  </si>
  <si>
    <t>11/16/2015</t>
  </si>
  <si>
    <t>03/15/2016</t>
  </si>
  <si>
    <t>05/06/2016</t>
  </si>
  <si>
    <t>05/17/2016</t>
  </si>
  <si>
    <t>08/02/2017</t>
  </si>
  <si>
    <t>09/12/2017</t>
  </si>
  <si>
    <t>01/18/2017</t>
  </si>
  <si>
    <t>07/27/2015</t>
  </si>
  <si>
    <t>03/14/2016</t>
  </si>
  <si>
    <t>04/27/2016</t>
  </si>
  <si>
    <t>06/27/2016</t>
  </si>
  <si>
    <t>08/23/2016</t>
  </si>
  <si>
    <t>03/09/2016</t>
  </si>
  <si>
    <t>12/21/2015</t>
  </si>
  <si>
    <t>04/04/2016</t>
  </si>
  <si>
    <t>09/29/2016</t>
  </si>
  <si>
    <t>04/13/2016</t>
  </si>
  <si>
    <t>09/12/2016</t>
  </si>
  <si>
    <t>09/25/2017</t>
  </si>
  <si>
    <t>09/28/2015</t>
  </si>
  <si>
    <t>10/05/2015</t>
  </si>
  <si>
    <t>10/19/2015</t>
  </si>
  <si>
    <t>09/23/2016</t>
  </si>
  <si>
    <t>01/06/2015</t>
  </si>
  <si>
    <t>01/22/2015</t>
  </si>
  <si>
    <t>11/09/2016</t>
  </si>
  <si>
    <t>01/01/2019</t>
  </si>
  <si>
    <t>01/28/2019</t>
  </si>
  <si>
    <t>02/20/2019</t>
  </si>
  <si>
    <t>06/29/2019</t>
  </si>
  <si>
    <t>05/12/2019</t>
  </si>
  <si>
    <t>04/27/2019</t>
  </si>
  <si>
    <t>01/26/2019</t>
  </si>
  <si>
    <t>06/04/2019</t>
  </si>
  <si>
    <t>05/20/2019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</si>
</sst>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938"/>
  <sheetViews>
    <sheetView tabSelected="1" workbookViewId="0"/>
  </sheetViews>
  <sheetFormatPr defaultRowHeight="15"/>
  <cols>
    <col min="1" max="1" width="20.7109375" style="1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1">
        <f>HYPERLINK("https://lsnyc.legalserver.org/matter/dynamic-profile/view/1865495","18-1865495")</f>
        <v>0</v>
      </c>
      <c r="B2" t="s">
        <v>18</v>
      </c>
      <c r="C2" t="s">
        <v>24</v>
      </c>
      <c r="D2" t="s">
        <v>24</v>
      </c>
      <c r="E2" t="s">
        <v>246</v>
      </c>
      <c r="F2" t="s">
        <v>1157</v>
      </c>
      <c r="G2" t="s">
        <v>1200</v>
      </c>
      <c r="H2" t="s">
        <v>1208</v>
      </c>
      <c r="I2" t="s">
        <v>1211</v>
      </c>
      <c r="J2">
        <v>325</v>
      </c>
      <c r="K2" t="s">
        <v>1209</v>
      </c>
      <c r="L2" t="s">
        <v>1208</v>
      </c>
      <c r="O2" t="s">
        <v>1210</v>
      </c>
      <c r="P2" t="s">
        <v>1209</v>
      </c>
      <c r="Q2" t="s">
        <v>1637</v>
      </c>
      <c r="R2" t="s">
        <v>1211</v>
      </c>
    </row>
    <row r="3" spans="1:18">
      <c r="A3" s="1">
        <f>HYPERLINK("https://lsnyc.legalserver.org/matter/dynamic-profile/view/1878236","18-1878236")</f>
        <v>0</v>
      </c>
      <c r="B3" t="s">
        <v>18</v>
      </c>
      <c r="C3" t="s">
        <v>24</v>
      </c>
      <c r="D3" t="s">
        <v>24</v>
      </c>
      <c r="E3" t="s">
        <v>247</v>
      </c>
      <c r="F3" t="s">
        <v>1157</v>
      </c>
      <c r="G3" t="s">
        <v>1200</v>
      </c>
      <c r="H3" t="s">
        <v>1208</v>
      </c>
      <c r="I3" t="s">
        <v>1212</v>
      </c>
      <c r="J3">
        <v>279</v>
      </c>
      <c r="K3" t="s">
        <v>1209</v>
      </c>
      <c r="L3" t="s">
        <v>1208</v>
      </c>
      <c r="O3" t="s">
        <v>1210</v>
      </c>
      <c r="P3" t="s">
        <v>1209</v>
      </c>
      <c r="Q3" t="s">
        <v>1638</v>
      </c>
      <c r="R3" t="s">
        <v>1212</v>
      </c>
    </row>
    <row r="4" spans="1:18">
      <c r="A4" s="1">
        <f>HYPERLINK("https://lsnyc.legalserver.org/matter/dynamic-profile/view/1866523","18-1866523")</f>
        <v>0</v>
      </c>
      <c r="B4" t="s">
        <v>18</v>
      </c>
      <c r="C4" t="s">
        <v>25</v>
      </c>
      <c r="D4" t="s">
        <v>182</v>
      </c>
      <c r="E4" t="s">
        <v>248</v>
      </c>
      <c r="F4" t="s">
        <v>1158</v>
      </c>
      <c r="G4" t="s">
        <v>1201</v>
      </c>
      <c r="H4" t="s">
        <v>1208</v>
      </c>
      <c r="I4" t="s">
        <v>1213</v>
      </c>
      <c r="J4">
        <v>242</v>
      </c>
      <c r="K4" t="s">
        <v>1209</v>
      </c>
      <c r="L4" t="s">
        <v>1208</v>
      </c>
      <c r="O4" t="s">
        <v>1209</v>
      </c>
      <c r="P4" t="s">
        <v>1209</v>
      </c>
      <c r="Q4" t="s">
        <v>1318</v>
      </c>
      <c r="R4" t="s">
        <v>1902</v>
      </c>
    </row>
    <row r="5" spans="1:18">
      <c r="A5" s="1">
        <f>HYPERLINK("https://lsnyc.legalserver.org/matter/dynamic-profile/view/0819279","16-0819279")</f>
        <v>0</v>
      </c>
      <c r="B5" t="s">
        <v>18</v>
      </c>
      <c r="C5" t="s">
        <v>25</v>
      </c>
      <c r="D5" t="s">
        <v>182</v>
      </c>
      <c r="E5" t="s">
        <v>249</v>
      </c>
      <c r="F5" t="s">
        <v>1158</v>
      </c>
      <c r="G5" t="s">
        <v>1201</v>
      </c>
      <c r="H5" t="s">
        <v>1208</v>
      </c>
      <c r="I5" t="s">
        <v>1214</v>
      </c>
      <c r="J5">
        <v>901</v>
      </c>
      <c r="K5" t="s">
        <v>1209</v>
      </c>
      <c r="L5" t="s">
        <v>1208</v>
      </c>
      <c r="O5" t="s">
        <v>1210</v>
      </c>
      <c r="P5" t="s">
        <v>1209</v>
      </c>
      <c r="Q5" t="s">
        <v>1639</v>
      </c>
      <c r="R5" t="s">
        <v>1214</v>
      </c>
    </row>
    <row r="6" spans="1:18">
      <c r="A6" s="1">
        <f>HYPERLINK("https://lsnyc.legalserver.org/matter/dynamic-profile/view/0819438","16-0819438")</f>
        <v>0</v>
      </c>
      <c r="B6" t="s">
        <v>18</v>
      </c>
      <c r="C6" t="s">
        <v>25</v>
      </c>
      <c r="D6" t="s">
        <v>182</v>
      </c>
      <c r="E6" t="s">
        <v>250</v>
      </c>
      <c r="F6" t="s">
        <v>1158</v>
      </c>
      <c r="G6" t="s">
        <v>1201</v>
      </c>
      <c r="H6" t="s">
        <v>1208</v>
      </c>
      <c r="I6" t="s">
        <v>1214</v>
      </c>
      <c r="J6">
        <v>898</v>
      </c>
      <c r="K6" t="s">
        <v>1209</v>
      </c>
      <c r="L6" t="s">
        <v>1208</v>
      </c>
      <c r="O6" t="s">
        <v>1209</v>
      </c>
      <c r="P6" t="s">
        <v>1209</v>
      </c>
      <c r="Q6" t="s">
        <v>1640</v>
      </c>
      <c r="R6" t="s">
        <v>1214</v>
      </c>
    </row>
    <row r="7" spans="1:18">
      <c r="A7" s="1">
        <f>HYPERLINK("https://lsnyc.legalserver.org/matter/dynamic-profile/view/0819441","16-0819441")</f>
        <v>0</v>
      </c>
      <c r="B7" t="s">
        <v>18</v>
      </c>
      <c r="C7" t="s">
        <v>25</v>
      </c>
      <c r="D7" t="s">
        <v>182</v>
      </c>
      <c r="E7" t="s">
        <v>251</v>
      </c>
      <c r="F7" t="s">
        <v>1158</v>
      </c>
      <c r="G7" t="s">
        <v>1201</v>
      </c>
      <c r="H7" t="s">
        <v>1208</v>
      </c>
      <c r="I7" t="s">
        <v>1214</v>
      </c>
      <c r="J7">
        <v>898</v>
      </c>
      <c r="K7" t="s">
        <v>1209</v>
      </c>
      <c r="L7" t="s">
        <v>1208</v>
      </c>
      <c r="O7" t="s">
        <v>1209</v>
      </c>
      <c r="P7" t="s">
        <v>1209</v>
      </c>
      <c r="Q7" t="s">
        <v>1640</v>
      </c>
      <c r="R7" t="s">
        <v>1214</v>
      </c>
    </row>
    <row r="8" spans="1:18">
      <c r="A8" s="1">
        <f>HYPERLINK("https://lsnyc.legalserver.org/matter/dynamic-profile/view/0819926","16-0819926")</f>
        <v>0</v>
      </c>
      <c r="B8" t="s">
        <v>18</v>
      </c>
      <c r="C8" t="s">
        <v>25</v>
      </c>
      <c r="D8" t="s">
        <v>182</v>
      </c>
      <c r="E8" t="s">
        <v>252</v>
      </c>
      <c r="F8" t="s">
        <v>1158</v>
      </c>
      <c r="G8" t="s">
        <v>1201</v>
      </c>
      <c r="H8" t="s">
        <v>1208</v>
      </c>
      <c r="I8" t="s">
        <v>1214</v>
      </c>
      <c r="J8">
        <v>890</v>
      </c>
      <c r="K8" t="s">
        <v>1209</v>
      </c>
      <c r="L8" t="s">
        <v>1208</v>
      </c>
      <c r="O8" t="s">
        <v>1209</v>
      </c>
      <c r="P8" t="s">
        <v>1209</v>
      </c>
      <c r="Q8" t="s">
        <v>1641</v>
      </c>
      <c r="R8" t="s">
        <v>1214</v>
      </c>
    </row>
    <row r="9" spans="1:18">
      <c r="A9" s="1">
        <f>HYPERLINK("https://lsnyc.legalserver.org/matter/dynamic-profile/view/0820400","16-0820400")</f>
        <v>0</v>
      </c>
      <c r="B9" t="s">
        <v>18</v>
      </c>
      <c r="C9" t="s">
        <v>25</v>
      </c>
      <c r="D9" t="s">
        <v>182</v>
      </c>
      <c r="E9" t="s">
        <v>249</v>
      </c>
      <c r="F9" t="s">
        <v>1158</v>
      </c>
      <c r="G9" t="s">
        <v>1201</v>
      </c>
      <c r="H9" t="s">
        <v>1208</v>
      </c>
      <c r="I9" t="s">
        <v>1214</v>
      </c>
      <c r="J9">
        <v>884</v>
      </c>
      <c r="K9" t="s">
        <v>1209</v>
      </c>
      <c r="L9" t="s">
        <v>1208</v>
      </c>
      <c r="O9" t="s">
        <v>1210</v>
      </c>
      <c r="P9" t="s">
        <v>1209</v>
      </c>
      <c r="Q9" t="s">
        <v>1547</v>
      </c>
      <c r="R9" t="s">
        <v>1214</v>
      </c>
    </row>
    <row r="10" spans="1:18">
      <c r="A10" s="1">
        <f>HYPERLINK("https://lsnyc.legalserver.org/matter/dynamic-profile/view/0823411","16-0823411")</f>
        <v>0</v>
      </c>
      <c r="B10" t="s">
        <v>18</v>
      </c>
      <c r="C10" t="s">
        <v>25</v>
      </c>
      <c r="D10" t="s">
        <v>182</v>
      </c>
      <c r="E10" t="s">
        <v>253</v>
      </c>
      <c r="F10" t="s">
        <v>1158</v>
      </c>
      <c r="G10" t="s">
        <v>1201</v>
      </c>
      <c r="H10" t="s">
        <v>1208</v>
      </c>
      <c r="I10" t="s">
        <v>1214</v>
      </c>
      <c r="J10">
        <v>846</v>
      </c>
      <c r="K10" t="s">
        <v>1209</v>
      </c>
      <c r="L10" t="s">
        <v>1208</v>
      </c>
      <c r="O10" t="s">
        <v>1210</v>
      </c>
      <c r="P10" t="s">
        <v>1209</v>
      </c>
      <c r="Q10" t="s">
        <v>1642</v>
      </c>
      <c r="R10" t="s">
        <v>1214</v>
      </c>
    </row>
    <row r="11" spans="1:18">
      <c r="A11" s="1">
        <f>HYPERLINK("https://lsnyc.legalserver.org/matter/dynamic-profile/view/1866297","18-1866297")</f>
        <v>0</v>
      </c>
      <c r="B11" t="s">
        <v>18</v>
      </c>
      <c r="C11" t="s">
        <v>26</v>
      </c>
      <c r="D11" t="s">
        <v>26</v>
      </c>
      <c r="E11" t="s">
        <v>254</v>
      </c>
      <c r="F11" t="s">
        <v>1158</v>
      </c>
      <c r="G11" t="s">
        <v>1201</v>
      </c>
      <c r="H11" t="s">
        <v>1209</v>
      </c>
      <c r="I11" t="s">
        <v>1215</v>
      </c>
      <c r="J11">
        <v>253</v>
      </c>
      <c r="K11" t="s">
        <v>1209</v>
      </c>
      <c r="L11" t="s">
        <v>1208</v>
      </c>
      <c r="O11" t="s">
        <v>1210</v>
      </c>
      <c r="P11" t="s">
        <v>1209</v>
      </c>
      <c r="Q11" t="s">
        <v>1507</v>
      </c>
      <c r="R11" t="s">
        <v>1215</v>
      </c>
    </row>
    <row r="12" spans="1:18">
      <c r="A12" s="1">
        <f>HYPERLINK("https://lsnyc.legalserver.org/matter/dynamic-profile/view/1865456","18-1865456")</f>
        <v>0</v>
      </c>
      <c r="B12" t="s">
        <v>18</v>
      </c>
      <c r="C12" t="s">
        <v>26</v>
      </c>
      <c r="D12" t="s">
        <v>26</v>
      </c>
      <c r="E12" t="s">
        <v>255</v>
      </c>
      <c r="F12" t="s">
        <v>1159</v>
      </c>
      <c r="G12" t="s">
        <v>1201</v>
      </c>
      <c r="H12" t="s">
        <v>1209</v>
      </c>
      <c r="I12" t="s">
        <v>1216</v>
      </c>
      <c r="J12">
        <v>399</v>
      </c>
      <c r="K12" t="s">
        <v>1209</v>
      </c>
      <c r="L12" t="s">
        <v>1208</v>
      </c>
      <c r="O12" t="s">
        <v>1209</v>
      </c>
      <c r="P12" t="s">
        <v>1209</v>
      </c>
      <c r="Q12" t="s">
        <v>1436</v>
      </c>
      <c r="R12" t="s">
        <v>1216</v>
      </c>
    </row>
    <row r="13" spans="1:18">
      <c r="A13" s="1">
        <f>HYPERLINK("https://lsnyc.legalserver.org/matter/dynamic-profile/view/1865456","18-1865456")</f>
        <v>0</v>
      </c>
      <c r="B13" t="s">
        <v>18</v>
      </c>
      <c r="C13" t="s">
        <v>26</v>
      </c>
      <c r="D13" t="s">
        <v>26</v>
      </c>
      <c r="E13" t="s">
        <v>255</v>
      </c>
      <c r="F13" t="s">
        <v>1159</v>
      </c>
      <c r="G13" t="s">
        <v>1201</v>
      </c>
      <c r="H13" t="s">
        <v>1209</v>
      </c>
      <c r="I13" t="s">
        <v>1216</v>
      </c>
      <c r="J13">
        <v>399</v>
      </c>
      <c r="K13" t="s">
        <v>1209</v>
      </c>
      <c r="L13" t="s">
        <v>1208</v>
      </c>
      <c r="O13" t="s">
        <v>1209</v>
      </c>
      <c r="P13" t="s">
        <v>1209</v>
      </c>
      <c r="Q13" t="s">
        <v>1436</v>
      </c>
      <c r="R13" t="s">
        <v>1216</v>
      </c>
    </row>
    <row r="14" spans="1:18">
      <c r="A14" s="1">
        <f>HYPERLINK("https://lsnyc.legalserver.org/matter/dynamic-profile/view/1868846","18-1868846")</f>
        <v>0</v>
      </c>
      <c r="B14" t="s">
        <v>18</v>
      </c>
      <c r="C14" t="s">
        <v>27</v>
      </c>
      <c r="D14" t="s">
        <v>183</v>
      </c>
      <c r="E14" t="s">
        <v>256</v>
      </c>
      <c r="F14" t="s">
        <v>1160</v>
      </c>
      <c r="G14" t="s">
        <v>1200</v>
      </c>
      <c r="H14" t="s">
        <v>1208</v>
      </c>
      <c r="I14" t="s">
        <v>1217</v>
      </c>
      <c r="J14">
        <v>348</v>
      </c>
      <c r="K14" t="s">
        <v>1209</v>
      </c>
      <c r="L14" t="s">
        <v>1208</v>
      </c>
      <c r="O14" t="s">
        <v>1210</v>
      </c>
      <c r="P14" t="s">
        <v>1209</v>
      </c>
      <c r="Q14" t="s">
        <v>1443</v>
      </c>
      <c r="R14" t="s">
        <v>1252</v>
      </c>
    </row>
    <row r="15" spans="1:18">
      <c r="A15" s="1">
        <f>HYPERLINK("https://lsnyc.legalserver.org/matter/dynamic-profile/view/1876983","18-1876983")</f>
        <v>0</v>
      </c>
      <c r="B15" t="s">
        <v>18</v>
      </c>
      <c r="C15" t="s">
        <v>28</v>
      </c>
      <c r="D15" t="s">
        <v>28</v>
      </c>
      <c r="E15" t="s">
        <v>257</v>
      </c>
      <c r="F15" t="s">
        <v>1161</v>
      </c>
      <c r="G15" t="s">
        <v>1200</v>
      </c>
      <c r="H15" t="s">
        <v>1209</v>
      </c>
      <c r="I15" t="s">
        <v>1218</v>
      </c>
      <c r="J15">
        <v>211</v>
      </c>
      <c r="K15" t="s">
        <v>1209</v>
      </c>
      <c r="L15" t="s">
        <v>1208</v>
      </c>
      <c r="O15" t="s">
        <v>1210</v>
      </c>
      <c r="P15" t="s">
        <v>1209</v>
      </c>
      <c r="Q15" t="s">
        <v>1541</v>
      </c>
      <c r="R15" t="s">
        <v>1331</v>
      </c>
    </row>
    <row r="16" spans="1:18">
      <c r="A16" s="1">
        <f>HYPERLINK("https://lsnyc.legalserver.org/matter/dynamic-profile/view/0762642","14-0762642")</f>
        <v>0</v>
      </c>
      <c r="B16" t="s">
        <v>18</v>
      </c>
      <c r="C16" t="s">
        <v>29</v>
      </c>
      <c r="D16" t="s">
        <v>29</v>
      </c>
      <c r="E16" t="s">
        <v>258</v>
      </c>
      <c r="F16" t="s">
        <v>1162</v>
      </c>
      <c r="G16" t="s">
        <v>1202</v>
      </c>
      <c r="H16" t="s">
        <v>1210</v>
      </c>
      <c r="I16" t="s">
        <v>1219</v>
      </c>
      <c r="J16">
        <v>1564</v>
      </c>
      <c r="K16" t="s">
        <v>1209</v>
      </c>
      <c r="L16" t="s">
        <v>1208</v>
      </c>
      <c r="O16" t="s">
        <v>1210</v>
      </c>
      <c r="P16" t="s">
        <v>1209</v>
      </c>
      <c r="Q16" t="s">
        <v>1643</v>
      </c>
      <c r="R16" t="s">
        <v>1568</v>
      </c>
    </row>
    <row r="17" spans="1:18">
      <c r="A17" s="1">
        <f>HYPERLINK("https://lsnyc.legalserver.org/matter/dynamic-profile/view/0764658","14-0764658")</f>
        <v>0</v>
      </c>
      <c r="B17" t="s">
        <v>18</v>
      </c>
      <c r="C17" t="s">
        <v>29</v>
      </c>
      <c r="D17" t="s">
        <v>29</v>
      </c>
      <c r="E17" t="s">
        <v>259</v>
      </c>
      <c r="F17" t="s">
        <v>1162</v>
      </c>
      <c r="G17" t="s">
        <v>1203</v>
      </c>
      <c r="H17" t="s">
        <v>1210</v>
      </c>
      <c r="I17" t="s">
        <v>1220</v>
      </c>
      <c r="J17">
        <v>1535</v>
      </c>
      <c r="K17" t="s">
        <v>1209</v>
      </c>
      <c r="L17" t="s">
        <v>1208</v>
      </c>
      <c r="O17" t="s">
        <v>1209</v>
      </c>
      <c r="P17" t="s">
        <v>1209</v>
      </c>
      <c r="Q17" t="s">
        <v>1644</v>
      </c>
      <c r="R17" t="s">
        <v>1568</v>
      </c>
    </row>
    <row r="18" spans="1:18">
      <c r="A18" s="1">
        <f>HYPERLINK("https://lsnyc.legalserver.org/matter/dynamic-profile/view/1876224","18-1876224")</f>
        <v>0</v>
      </c>
      <c r="B18" t="s">
        <v>18</v>
      </c>
      <c r="C18" t="s">
        <v>30</v>
      </c>
      <c r="D18" t="s">
        <v>30</v>
      </c>
      <c r="E18" t="s">
        <v>260</v>
      </c>
      <c r="F18" t="s">
        <v>1157</v>
      </c>
      <c r="G18" t="s">
        <v>1201</v>
      </c>
      <c r="H18" t="s">
        <v>1209</v>
      </c>
      <c r="I18" t="s">
        <v>1221</v>
      </c>
      <c r="J18">
        <v>297</v>
      </c>
      <c r="K18" t="s">
        <v>1209</v>
      </c>
      <c r="L18" t="s">
        <v>1208</v>
      </c>
      <c r="O18" t="s">
        <v>1210</v>
      </c>
      <c r="P18" t="s">
        <v>1209</v>
      </c>
      <c r="Q18" t="s">
        <v>1624</v>
      </c>
      <c r="R18" t="s">
        <v>1302</v>
      </c>
    </row>
    <row r="19" spans="1:18">
      <c r="A19" s="1">
        <f>HYPERLINK("https://lsnyc.legalserver.org/matter/dynamic-profile/view/1836400","17-1836400")</f>
        <v>0</v>
      </c>
      <c r="B19" t="s">
        <v>18</v>
      </c>
      <c r="C19" t="s">
        <v>31</v>
      </c>
      <c r="D19" t="s">
        <v>31</v>
      </c>
      <c r="E19" t="s">
        <v>261</v>
      </c>
      <c r="F19" t="s">
        <v>1157</v>
      </c>
      <c r="G19" t="s">
        <v>1200</v>
      </c>
      <c r="H19" t="s">
        <v>1208</v>
      </c>
      <c r="I19" t="s">
        <v>1222</v>
      </c>
      <c r="J19">
        <v>618</v>
      </c>
      <c r="K19" t="s">
        <v>1209</v>
      </c>
      <c r="L19" t="s">
        <v>1208</v>
      </c>
      <c r="O19" t="s">
        <v>1210</v>
      </c>
      <c r="P19" t="s">
        <v>1209</v>
      </c>
      <c r="Q19" t="s">
        <v>1645</v>
      </c>
      <c r="R19" t="s">
        <v>1284</v>
      </c>
    </row>
    <row r="20" spans="1:18">
      <c r="A20" s="1">
        <f>HYPERLINK("https://lsnyc.legalserver.org/matter/dynamic-profile/view/1841748","17-1841748")</f>
        <v>0</v>
      </c>
      <c r="B20" t="s">
        <v>18</v>
      </c>
      <c r="C20" t="s">
        <v>31</v>
      </c>
      <c r="D20" t="s">
        <v>31</v>
      </c>
      <c r="E20" t="s">
        <v>262</v>
      </c>
      <c r="F20" t="s">
        <v>1163</v>
      </c>
      <c r="G20" t="s">
        <v>1201</v>
      </c>
      <c r="H20" t="s">
        <v>1208</v>
      </c>
      <c r="I20" t="s">
        <v>1223</v>
      </c>
      <c r="J20">
        <v>555</v>
      </c>
      <c r="K20" t="s">
        <v>1209</v>
      </c>
      <c r="L20" t="s">
        <v>1208</v>
      </c>
      <c r="O20" t="s">
        <v>1210</v>
      </c>
      <c r="P20" t="s">
        <v>1209</v>
      </c>
      <c r="Q20" t="s">
        <v>1371</v>
      </c>
      <c r="R20" t="s">
        <v>1284</v>
      </c>
    </row>
    <row r="21" spans="1:18">
      <c r="A21" s="1">
        <f>HYPERLINK("https://lsnyc.legalserver.org/matter/dynamic-profile/view/1846198","17-1846198")</f>
        <v>0</v>
      </c>
      <c r="B21" t="s">
        <v>18</v>
      </c>
      <c r="C21" t="s">
        <v>32</v>
      </c>
      <c r="D21" t="s">
        <v>184</v>
      </c>
      <c r="E21" t="s">
        <v>263</v>
      </c>
      <c r="F21" t="s">
        <v>1159</v>
      </c>
      <c r="G21" t="s">
        <v>1200</v>
      </c>
      <c r="H21" t="s">
        <v>1208</v>
      </c>
      <c r="I21" t="s">
        <v>1224</v>
      </c>
      <c r="J21">
        <v>554</v>
      </c>
      <c r="K21" t="s">
        <v>1209</v>
      </c>
      <c r="L21" t="s">
        <v>1208</v>
      </c>
      <c r="O21" t="s">
        <v>1210</v>
      </c>
      <c r="P21" t="s">
        <v>1209</v>
      </c>
      <c r="Q21" t="s">
        <v>1646</v>
      </c>
      <c r="R21" t="s">
        <v>1307</v>
      </c>
    </row>
    <row r="22" spans="1:18">
      <c r="A22" s="1">
        <f>HYPERLINK("https://lsnyc.legalserver.org/matter/dynamic-profile/view/1862210","18-1862210")</f>
        <v>0</v>
      </c>
      <c r="B22" t="s">
        <v>18</v>
      </c>
      <c r="C22" t="s">
        <v>32</v>
      </c>
      <c r="D22" t="s">
        <v>184</v>
      </c>
      <c r="E22" t="s">
        <v>264</v>
      </c>
      <c r="F22" t="s">
        <v>1164</v>
      </c>
      <c r="G22" t="s">
        <v>1200</v>
      </c>
      <c r="H22" t="s">
        <v>1208</v>
      </c>
      <c r="I22" t="s">
        <v>1225</v>
      </c>
      <c r="J22">
        <v>370</v>
      </c>
      <c r="K22" t="s">
        <v>1209</v>
      </c>
      <c r="L22" t="s">
        <v>1208</v>
      </c>
      <c r="O22" t="s">
        <v>1210</v>
      </c>
      <c r="P22" t="s">
        <v>1209</v>
      </c>
      <c r="Q22" t="s">
        <v>1647</v>
      </c>
      <c r="R22" t="s">
        <v>1307</v>
      </c>
    </row>
    <row r="23" spans="1:18">
      <c r="A23" s="1">
        <f>HYPERLINK("https://lsnyc.legalserver.org/matter/dynamic-profile/view/0828359","17-0828359")</f>
        <v>0</v>
      </c>
      <c r="B23" t="s">
        <v>18</v>
      </c>
      <c r="C23" t="s">
        <v>32</v>
      </c>
      <c r="D23" t="s">
        <v>184</v>
      </c>
      <c r="E23" t="s">
        <v>265</v>
      </c>
      <c r="F23" t="s">
        <v>1164</v>
      </c>
      <c r="G23" t="s">
        <v>1200</v>
      </c>
      <c r="H23" t="s">
        <v>1208</v>
      </c>
      <c r="I23" t="s">
        <v>1226</v>
      </c>
      <c r="J23">
        <v>768</v>
      </c>
      <c r="K23" t="s">
        <v>1209</v>
      </c>
      <c r="L23" t="s">
        <v>1208</v>
      </c>
      <c r="O23" t="s">
        <v>1210</v>
      </c>
      <c r="P23" t="s">
        <v>1209</v>
      </c>
      <c r="Q23" t="s">
        <v>1648</v>
      </c>
      <c r="R23" t="s">
        <v>1227</v>
      </c>
    </row>
    <row r="24" spans="1:18">
      <c r="A24" s="1">
        <f>HYPERLINK("https://lsnyc.legalserver.org/matter/dynamic-profile/view/1833091","17-1833091")</f>
        <v>0</v>
      </c>
      <c r="B24" t="s">
        <v>18</v>
      </c>
      <c r="C24" t="s">
        <v>32</v>
      </c>
      <c r="D24" t="s">
        <v>184</v>
      </c>
      <c r="E24" t="s">
        <v>266</v>
      </c>
      <c r="F24" t="s">
        <v>1164</v>
      </c>
      <c r="G24" t="s">
        <v>1200</v>
      </c>
      <c r="H24" t="s">
        <v>1208</v>
      </c>
      <c r="I24" t="s">
        <v>1226</v>
      </c>
      <c r="J24">
        <v>714</v>
      </c>
      <c r="K24" t="s">
        <v>1209</v>
      </c>
      <c r="L24" t="s">
        <v>1208</v>
      </c>
      <c r="O24" t="s">
        <v>1210</v>
      </c>
      <c r="P24" t="s">
        <v>1209</v>
      </c>
      <c r="Q24" t="s">
        <v>1368</v>
      </c>
      <c r="R24" t="s">
        <v>1227</v>
      </c>
    </row>
    <row r="25" spans="1:18">
      <c r="A25" s="1">
        <f>HYPERLINK("https://lsnyc.legalserver.org/matter/dynamic-profile/view/1837564","17-1837564")</f>
        <v>0</v>
      </c>
      <c r="B25" t="s">
        <v>18</v>
      </c>
      <c r="C25" t="s">
        <v>32</v>
      </c>
      <c r="D25" t="s">
        <v>184</v>
      </c>
      <c r="E25" t="s">
        <v>267</v>
      </c>
      <c r="F25" t="s">
        <v>1164</v>
      </c>
      <c r="G25" t="s">
        <v>1200</v>
      </c>
      <c r="H25" t="s">
        <v>1208</v>
      </c>
      <c r="I25" t="s">
        <v>1227</v>
      </c>
      <c r="J25">
        <v>664</v>
      </c>
      <c r="K25" t="s">
        <v>1209</v>
      </c>
      <c r="L25" t="s">
        <v>1208</v>
      </c>
      <c r="O25" t="s">
        <v>1210</v>
      </c>
      <c r="P25" t="s">
        <v>1209</v>
      </c>
      <c r="Q25" t="s">
        <v>1601</v>
      </c>
      <c r="R25" t="s">
        <v>1227</v>
      </c>
    </row>
    <row r="26" spans="1:18">
      <c r="A26" s="1">
        <f>HYPERLINK("https://lsnyc.legalserver.org/matter/dynamic-profile/view/1876380","18-1876380")</f>
        <v>0</v>
      </c>
      <c r="B26" t="s">
        <v>18</v>
      </c>
      <c r="C26" t="s">
        <v>32</v>
      </c>
      <c r="D26" t="s">
        <v>184</v>
      </c>
      <c r="E26" t="s">
        <v>268</v>
      </c>
      <c r="F26" t="s">
        <v>1165</v>
      </c>
      <c r="G26" t="s">
        <v>1200</v>
      </c>
      <c r="H26" t="s">
        <v>1208</v>
      </c>
      <c r="I26" t="s">
        <v>1228</v>
      </c>
      <c r="J26">
        <v>237</v>
      </c>
      <c r="K26" t="s">
        <v>1209</v>
      </c>
      <c r="L26" t="s">
        <v>1208</v>
      </c>
      <c r="O26" t="s">
        <v>1210</v>
      </c>
      <c r="P26" t="s">
        <v>1209</v>
      </c>
      <c r="Q26" t="s">
        <v>1299</v>
      </c>
      <c r="R26" t="s">
        <v>1214</v>
      </c>
    </row>
    <row r="27" spans="1:18">
      <c r="A27" s="1">
        <f>HYPERLINK("https://lsnyc.legalserver.org/matter/dynamic-profile/view/1878858","18-1878858")</f>
        <v>0</v>
      </c>
      <c r="B27" t="s">
        <v>18</v>
      </c>
      <c r="C27" t="s">
        <v>33</v>
      </c>
      <c r="D27" t="s">
        <v>34</v>
      </c>
      <c r="E27" t="s">
        <v>269</v>
      </c>
      <c r="F27" t="s">
        <v>1166</v>
      </c>
      <c r="G27" t="s">
        <v>1201</v>
      </c>
      <c r="H27" t="s">
        <v>1209</v>
      </c>
      <c r="I27" t="s">
        <v>1229</v>
      </c>
      <c r="J27">
        <v>239</v>
      </c>
      <c r="K27" t="s">
        <v>1209</v>
      </c>
      <c r="L27" t="s">
        <v>1208</v>
      </c>
      <c r="O27" t="s">
        <v>1210</v>
      </c>
      <c r="P27" t="s">
        <v>1209</v>
      </c>
      <c r="Q27" t="s">
        <v>1649</v>
      </c>
      <c r="R27" t="s">
        <v>1243</v>
      </c>
    </row>
    <row r="28" spans="1:18">
      <c r="A28" s="1">
        <f>HYPERLINK("https://lsnyc.legalserver.org/matter/dynamic-profile/view/1858976","18-1858976")</f>
        <v>0</v>
      </c>
      <c r="B28" t="s">
        <v>18</v>
      </c>
      <c r="C28" t="s">
        <v>34</v>
      </c>
      <c r="D28" t="s">
        <v>34</v>
      </c>
      <c r="E28" t="s">
        <v>270</v>
      </c>
      <c r="F28" t="s">
        <v>1167</v>
      </c>
      <c r="G28" t="s">
        <v>1201</v>
      </c>
      <c r="H28" t="s">
        <v>1209</v>
      </c>
      <c r="I28" t="s">
        <v>1230</v>
      </c>
      <c r="J28">
        <v>418</v>
      </c>
      <c r="K28" t="s">
        <v>1209</v>
      </c>
      <c r="L28" t="s">
        <v>1208</v>
      </c>
      <c r="O28" t="s">
        <v>1209</v>
      </c>
      <c r="P28" t="s">
        <v>1209</v>
      </c>
      <c r="Q28" t="s">
        <v>1650</v>
      </c>
      <c r="R28" t="s">
        <v>1230</v>
      </c>
    </row>
    <row r="29" spans="1:18">
      <c r="A29" s="1">
        <f>HYPERLINK("https://lsnyc.legalserver.org/matter/dynamic-profile/view/1862956","18-1862956")</f>
        <v>0</v>
      </c>
      <c r="B29" t="s">
        <v>18</v>
      </c>
      <c r="C29" t="s">
        <v>35</v>
      </c>
      <c r="D29" t="s">
        <v>36</v>
      </c>
      <c r="E29" t="s">
        <v>271</v>
      </c>
      <c r="F29" t="s">
        <v>1157</v>
      </c>
      <c r="G29" t="s">
        <v>1201</v>
      </c>
      <c r="H29" t="s">
        <v>1209</v>
      </c>
      <c r="I29" t="s">
        <v>1231</v>
      </c>
      <c r="J29">
        <v>350</v>
      </c>
      <c r="K29" t="s">
        <v>1209</v>
      </c>
      <c r="L29" t="s">
        <v>1208</v>
      </c>
      <c r="O29" t="s">
        <v>1210</v>
      </c>
      <c r="P29" t="s">
        <v>1209</v>
      </c>
      <c r="Q29" t="s">
        <v>1513</v>
      </c>
      <c r="R29" t="s">
        <v>1231</v>
      </c>
    </row>
    <row r="30" spans="1:18">
      <c r="A30" s="1">
        <f>HYPERLINK("https://lsnyc.legalserver.org/matter/dynamic-profile/view/1862221","18-1862221")</f>
        <v>0</v>
      </c>
      <c r="B30" t="s">
        <v>18</v>
      </c>
      <c r="C30" t="s">
        <v>36</v>
      </c>
      <c r="D30" t="s">
        <v>36</v>
      </c>
      <c r="E30" t="s">
        <v>272</v>
      </c>
      <c r="F30" t="s">
        <v>1157</v>
      </c>
      <c r="G30" t="s">
        <v>1200</v>
      </c>
      <c r="H30" t="s">
        <v>1209</v>
      </c>
      <c r="I30" t="s">
        <v>1232</v>
      </c>
      <c r="J30">
        <v>300</v>
      </c>
      <c r="K30" t="s">
        <v>1209</v>
      </c>
      <c r="L30" t="s">
        <v>1208</v>
      </c>
      <c r="O30" t="s">
        <v>1210</v>
      </c>
      <c r="P30" t="s">
        <v>1209</v>
      </c>
      <c r="Q30" t="s">
        <v>1647</v>
      </c>
      <c r="R30" t="s">
        <v>1232</v>
      </c>
    </row>
    <row r="31" spans="1:18">
      <c r="A31" s="1">
        <f>HYPERLINK("https://lsnyc.legalserver.org/matter/dynamic-profile/view/1837850","17-1837850")</f>
        <v>0</v>
      </c>
      <c r="B31" t="s">
        <v>18</v>
      </c>
      <c r="C31" t="s">
        <v>36</v>
      </c>
      <c r="D31" t="s">
        <v>36</v>
      </c>
      <c r="E31" t="s">
        <v>273</v>
      </c>
      <c r="F31" t="s">
        <v>1157</v>
      </c>
      <c r="G31" t="s">
        <v>1200</v>
      </c>
      <c r="H31" t="s">
        <v>1209</v>
      </c>
      <c r="I31" t="s">
        <v>1233</v>
      </c>
      <c r="J31">
        <v>596</v>
      </c>
      <c r="K31" t="s">
        <v>1209</v>
      </c>
      <c r="L31" t="s">
        <v>1208</v>
      </c>
      <c r="O31" t="s">
        <v>1210</v>
      </c>
      <c r="P31" t="s">
        <v>1209</v>
      </c>
      <c r="Q31" t="s">
        <v>1346</v>
      </c>
      <c r="R31" t="s">
        <v>1233</v>
      </c>
    </row>
    <row r="32" spans="1:18">
      <c r="A32" s="1">
        <f>HYPERLINK("https://lsnyc.legalserver.org/matter/dynamic-profile/view/1863405","18-1863405")</f>
        <v>0</v>
      </c>
      <c r="B32" t="s">
        <v>18</v>
      </c>
      <c r="C32" t="s">
        <v>36</v>
      </c>
      <c r="D32" t="s">
        <v>36</v>
      </c>
      <c r="E32" t="s">
        <v>274</v>
      </c>
      <c r="F32" t="s">
        <v>1157</v>
      </c>
      <c r="G32" t="s">
        <v>1200</v>
      </c>
      <c r="H32" t="s">
        <v>1209</v>
      </c>
      <c r="I32" t="s">
        <v>1231</v>
      </c>
      <c r="J32">
        <v>344</v>
      </c>
      <c r="K32" t="s">
        <v>1209</v>
      </c>
      <c r="L32" t="s">
        <v>1208</v>
      </c>
      <c r="O32" t="s">
        <v>1210</v>
      </c>
      <c r="P32" t="s">
        <v>1209</v>
      </c>
      <c r="Q32" t="s">
        <v>1540</v>
      </c>
      <c r="R32" t="s">
        <v>1231</v>
      </c>
    </row>
    <row r="33" spans="1:18">
      <c r="A33" s="1">
        <f>HYPERLINK("https://lsnyc.legalserver.org/matter/dynamic-profile/view/1863630","18-1863630")</f>
        <v>0</v>
      </c>
      <c r="B33" t="s">
        <v>18</v>
      </c>
      <c r="C33" t="s">
        <v>36</v>
      </c>
      <c r="D33" t="s">
        <v>36</v>
      </c>
      <c r="E33" t="s">
        <v>275</v>
      </c>
      <c r="F33" t="s">
        <v>1157</v>
      </c>
      <c r="G33" t="s">
        <v>1200</v>
      </c>
      <c r="H33" t="s">
        <v>1209</v>
      </c>
      <c r="I33" t="s">
        <v>1234</v>
      </c>
      <c r="J33">
        <v>389</v>
      </c>
      <c r="K33" t="s">
        <v>1209</v>
      </c>
      <c r="L33" t="s">
        <v>1208</v>
      </c>
      <c r="O33" t="s">
        <v>1210</v>
      </c>
      <c r="P33" t="s">
        <v>1209</v>
      </c>
      <c r="Q33" t="s">
        <v>1472</v>
      </c>
      <c r="R33" t="s">
        <v>1234</v>
      </c>
    </row>
    <row r="34" spans="1:18">
      <c r="A34" s="1">
        <f>HYPERLINK("https://lsnyc.legalserver.org/matter/dynamic-profile/view/1878633","18-1878633")</f>
        <v>0</v>
      </c>
      <c r="B34" t="s">
        <v>18</v>
      </c>
      <c r="C34" t="s">
        <v>37</v>
      </c>
      <c r="D34" t="s">
        <v>37</v>
      </c>
      <c r="E34" t="s">
        <v>276</v>
      </c>
      <c r="F34" t="s">
        <v>1168</v>
      </c>
      <c r="G34" t="s">
        <v>1201</v>
      </c>
      <c r="H34" t="s">
        <v>1208</v>
      </c>
      <c r="I34" t="s">
        <v>1211</v>
      </c>
      <c r="J34">
        <v>171</v>
      </c>
      <c r="K34" t="s">
        <v>1209</v>
      </c>
      <c r="L34" t="s">
        <v>1208</v>
      </c>
      <c r="O34" t="s">
        <v>1210</v>
      </c>
      <c r="P34" t="s">
        <v>1209</v>
      </c>
      <c r="Q34" t="s">
        <v>1566</v>
      </c>
      <c r="R34" t="s">
        <v>1211</v>
      </c>
    </row>
    <row r="35" spans="1:18">
      <c r="A35" s="1">
        <f>HYPERLINK("https://lsnyc.legalserver.org/matter/dynamic-profile/view/1878768","18-1878768")</f>
        <v>0</v>
      </c>
      <c r="B35" t="s">
        <v>18</v>
      </c>
      <c r="C35" t="s">
        <v>37</v>
      </c>
      <c r="D35" t="s">
        <v>37</v>
      </c>
      <c r="E35" t="s">
        <v>277</v>
      </c>
      <c r="F35" t="s">
        <v>1163</v>
      </c>
      <c r="G35" t="s">
        <v>1201</v>
      </c>
      <c r="H35" t="s">
        <v>1208</v>
      </c>
      <c r="I35" t="s">
        <v>1211</v>
      </c>
      <c r="J35">
        <v>170</v>
      </c>
      <c r="K35" t="s">
        <v>1209</v>
      </c>
      <c r="L35" t="s">
        <v>1208</v>
      </c>
      <c r="O35" t="s">
        <v>1210</v>
      </c>
      <c r="P35" t="s">
        <v>1209</v>
      </c>
      <c r="Q35" t="s">
        <v>1649</v>
      </c>
      <c r="R35" t="s">
        <v>1211</v>
      </c>
    </row>
    <row r="36" spans="1:18">
      <c r="A36" s="1">
        <f>HYPERLINK("https://lsnyc.legalserver.org/matter/dynamic-profile/view/1877127","18-1877127")</f>
        <v>0</v>
      </c>
      <c r="B36" t="s">
        <v>18</v>
      </c>
      <c r="C36" t="s">
        <v>37</v>
      </c>
      <c r="D36" t="s">
        <v>37</v>
      </c>
      <c r="E36" t="s">
        <v>278</v>
      </c>
      <c r="F36" t="s">
        <v>1157</v>
      </c>
      <c r="G36" t="s">
        <v>1201</v>
      </c>
      <c r="H36" t="s">
        <v>1208</v>
      </c>
      <c r="I36" t="s">
        <v>1235</v>
      </c>
      <c r="J36">
        <v>224</v>
      </c>
      <c r="K36" t="s">
        <v>1209</v>
      </c>
      <c r="L36" t="s">
        <v>1208</v>
      </c>
      <c r="O36" t="s">
        <v>1210</v>
      </c>
      <c r="P36" t="s">
        <v>1209</v>
      </c>
      <c r="Q36" t="s">
        <v>1512</v>
      </c>
      <c r="R36" t="s">
        <v>1235</v>
      </c>
    </row>
    <row r="37" spans="1:18">
      <c r="A37" s="1">
        <f>HYPERLINK("https://lsnyc.legalserver.org/matter/dynamic-profile/view/1876723","18-1876723")</f>
        <v>0</v>
      </c>
      <c r="B37" t="s">
        <v>18</v>
      </c>
      <c r="C37" t="s">
        <v>37</v>
      </c>
      <c r="D37" t="s">
        <v>37</v>
      </c>
      <c r="E37" t="s">
        <v>279</v>
      </c>
      <c r="F37" t="s">
        <v>1157</v>
      </c>
      <c r="G37" t="s">
        <v>1201</v>
      </c>
      <c r="H37" t="s">
        <v>1208</v>
      </c>
      <c r="I37" t="s">
        <v>1236</v>
      </c>
      <c r="J37">
        <v>293</v>
      </c>
      <c r="K37" t="s">
        <v>1209</v>
      </c>
      <c r="L37" t="s">
        <v>1208</v>
      </c>
      <c r="O37" t="s">
        <v>1210</v>
      </c>
      <c r="P37" t="s">
        <v>1209</v>
      </c>
      <c r="Q37" t="s">
        <v>1651</v>
      </c>
      <c r="R37" t="s">
        <v>1236</v>
      </c>
    </row>
    <row r="38" spans="1:18">
      <c r="A38" s="1">
        <f>HYPERLINK("https://lsnyc.legalserver.org/matter/dynamic-profile/view/1871665","18-1871665")</f>
        <v>0</v>
      </c>
      <c r="B38" t="s">
        <v>18</v>
      </c>
      <c r="C38" t="s">
        <v>35</v>
      </c>
      <c r="D38" t="s">
        <v>38</v>
      </c>
      <c r="E38" t="s">
        <v>280</v>
      </c>
      <c r="F38" t="s">
        <v>1169</v>
      </c>
      <c r="G38" t="s">
        <v>1201</v>
      </c>
      <c r="H38" t="s">
        <v>1209</v>
      </c>
      <c r="I38" t="s">
        <v>1237</v>
      </c>
      <c r="J38">
        <v>208</v>
      </c>
      <c r="K38" t="s">
        <v>1209</v>
      </c>
      <c r="L38" t="s">
        <v>1208</v>
      </c>
      <c r="O38" t="s">
        <v>1210</v>
      </c>
      <c r="P38" t="s">
        <v>1209</v>
      </c>
      <c r="Q38" t="s">
        <v>1652</v>
      </c>
      <c r="R38" t="s">
        <v>1233</v>
      </c>
    </row>
    <row r="39" spans="1:18">
      <c r="A39" s="1">
        <f>HYPERLINK("https://lsnyc.legalserver.org/matter/dynamic-profile/view/1856371","18-1856371")</f>
        <v>0</v>
      </c>
      <c r="B39" t="s">
        <v>18</v>
      </c>
      <c r="C39" t="s">
        <v>38</v>
      </c>
      <c r="D39" t="s">
        <v>38</v>
      </c>
      <c r="E39" t="s">
        <v>281</v>
      </c>
      <c r="F39" t="s">
        <v>1163</v>
      </c>
      <c r="G39" t="s">
        <v>1201</v>
      </c>
      <c r="H39" t="s">
        <v>1209</v>
      </c>
      <c r="I39" t="s">
        <v>1238</v>
      </c>
      <c r="J39">
        <v>362</v>
      </c>
      <c r="K39" t="s">
        <v>1209</v>
      </c>
      <c r="L39" t="s">
        <v>1208</v>
      </c>
      <c r="O39" t="s">
        <v>1210</v>
      </c>
      <c r="P39" t="s">
        <v>1209</v>
      </c>
      <c r="Q39" t="s">
        <v>1653</v>
      </c>
      <c r="R39" t="s">
        <v>1271</v>
      </c>
    </row>
    <row r="40" spans="1:18">
      <c r="A40" s="1">
        <f>HYPERLINK("https://lsnyc.legalserver.org/matter/dynamic-profile/view/1873559","18-1873559")</f>
        <v>0</v>
      </c>
      <c r="B40" t="s">
        <v>18</v>
      </c>
      <c r="C40" t="s">
        <v>38</v>
      </c>
      <c r="D40" t="s">
        <v>38</v>
      </c>
      <c r="E40" t="s">
        <v>282</v>
      </c>
      <c r="F40" t="s">
        <v>1157</v>
      </c>
      <c r="G40" t="s">
        <v>1201</v>
      </c>
      <c r="H40" t="s">
        <v>1209</v>
      </c>
      <c r="I40" t="s">
        <v>1239</v>
      </c>
      <c r="J40">
        <v>244</v>
      </c>
      <c r="K40" t="s">
        <v>1209</v>
      </c>
      <c r="L40" t="s">
        <v>1208</v>
      </c>
      <c r="O40" t="s">
        <v>1210</v>
      </c>
      <c r="P40" t="s">
        <v>1209</v>
      </c>
      <c r="Q40" t="s">
        <v>1654</v>
      </c>
      <c r="R40" t="s">
        <v>1450</v>
      </c>
    </row>
    <row r="41" spans="1:18">
      <c r="A41" s="1">
        <f>HYPERLINK("https://lsnyc.legalserver.org/matter/dynamic-profile/view/1873540","18-1873540")</f>
        <v>0</v>
      </c>
      <c r="B41" t="s">
        <v>18</v>
      </c>
      <c r="C41" t="s">
        <v>38</v>
      </c>
      <c r="D41" t="s">
        <v>38</v>
      </c>
      <c r="E41" t="s">
        <v>283</v>
      </c>
      <c r="F41" t="s">
        <v>1157</v>
      </c>
      <c r="G41" t="s">
        <v>1201</v>
      </c>
      <c r="H41" t="s">
        <v>1209</v>
      </c>
      <c r="I41" t="s">
        <v>1239</v>
      </c>
      <c r="J41">
        <v>235</v>
      </c>
      <c r="K41" t="s">
        <v>1209</v>
      </c>
      <c r="L41" t="s">
        <v>1208</v>
      </c>
      <c r="O41" t="s">
        <v>1210</v>
      </c>
      <c r="P41" t="s">
        <v>1209</v>
      </c>
      <c r="Q41" t="s">
        <v>1239</v>
      </c>
      <c r="R41" t="s">
        <v>1450</v>
      </c>
    </row>
    <row r="42" spans="1:18">
      <c r="A42" s="1">
        <f>HYPERLINK("https://lsnyc.legalserver.org/matter/dynamic-profile/view/1862452","18-1862452")</f>
        <v>0</v>
      </c>
      <c r="B42" t="s">
        <v>18</v>
      </c>
      <c r="C42" t="s">
        <v>38</v>
      </c>
      <c r="D42" t="s">
        <v>38</v>
      </c>
      <c r="E42" t="s">
        <v>284</v>
      </c>
      <c r="F42" t="s">
        <v>1157</v>
      </c>
      <c r="G42" t="s">
        <v>1201</v>
      </c>
      <c r="H42" t="s">
        <v>1209</v>
      </c>
      <c r="I42" t="s">
        <v>1240</v>
      </c>
      <c r="J42">
        <v>425</v>
      </c>
      <c r="K42" t="s">
        <v>1209</v>
      </c>
      <c r="L42" t="s">
        <v>1208</v>
      </c>
      <c r="O42" t="s">
        <v>1210</v>
      </c>
      <c r="P42" t="s">
        <v>1209</v>
      </c>
      <c r="Q42" t="s">
        <v>1578</v>
      </c>
      <c r="R42" t="s">
        <v>1257</v>
      </c>
    </row>
    <row r="43" spans="1:18">
      <c r="A43" s="1">
        <f>HYPERLINK("https://lsnyc.legalserver.org/matter/dynamic-profile/view/0814800","16-0814800")</f>
        <v>0</v>
      </c>
      <c r="B43" t="s">
        <v>18</v>
      </c>
      <c r="C43" t="s">
        <v>39</v>
      </c>
      <c r="D43" t="s">
        <v>40</v>
      </c>
      <c r="E43" t="s">
        <v>285</v>
      </c>
      <c r="F43" t="s">
        <v>1167</v>
      </c>
      <c r="G43" t="s">
        <v>1200</v>
      </c>
      <c r="H43" t="s">
        <v>1208</v>
      </c>
      <c r="I43" t="s">
        <v>1241</v>
      </c>
      <c r="J43">
        <v>857</v>
      </c>
      <c r="K43" t="s">
        <v>1209</v>
      </c>
      <c r="L43" t="s">
        <v>1208</v>
      </c>
      <c r="O43" t="s">
        <v>1210</v>
      </c>
      <c r="P43" t="s">
        <v>1209</v>
      </c>
      <c r="Q43" t="s">
        <v>1556</v>
      </c>
      <c r="R43" t="s">
        <v>1241</v>
      </c>
    </row>
    <row r="44" spans="1:18">
      <c r="A44" s="1">
        <f>HYPERLINK("https://lsnyc.legalserver.org/matter/dynamic-profile/view/0830509","17-0830509")</f>
        <v>0</v>
      </c>
      <c r="B44" t="s">
        <v>18</v>
      </c>
      <c r="C44" t="s">
        <v>39</v>
      </c>
      <c r="D44" t="s">
        <v>40</v>
      </c>
      <c r="E44" t="s">
        <v>286</v>
      </c>
      <c r="F44" t="s">
        <v>1167</v>
      </c>
      <c r="G44" t="s">
        <v>1200</v>
      </c>
      <c r="H44" t="s">
        <v>1208</v>
      </c>
      <c r="I44" t="s">
        <v>1241</v>
      </c>
      <c r="J44">
        <v>680</v>
      </c>
      <c r="K44" t="s">
        <v>1209</v>
      </c>
      <c r="L44" t="s">
        <v>1208</v>
      </c>
      <c r="O44" t="s">
        <v>1210</v>
      </c>
      <c r="P44" t="s">
        <v>1209</v>
      </c>
      <c r="Q44" t="s">
        <v>1655</v>
      </c>
      <c r="R44" t="s">
        <v>1241</v>
      </c>
    </row>
    <row r="45" spans="1:18">
      <c r="A45" s="1">
        <f>HYPERLINK("https://lsnyc.legalserver.org/matter/dynamic-profile/view/0790683","15-0790683")</f>
        <v>0</v>
      </c>
      <c r="B45" t="s">
        <v>18</v>
      </c>
      <c r="C45" t="s">
        <v>39</v>
      </c>
      <c r="D45" t="s">
        <v>40</v>
      </c>
      <c r="E45" t="s">
        <v>287</v>
      </c>
      <c r="F45" t="s">
        <v>1167</v>
      </c>
      <c r="G45" t="s">
        <v>1200</v>
      </c>
      <c r="H45" t="s">
        <v>1208</v>
      </c>
      <c r="I45" t="s">
        <v>1242</v>
      </c>
      <c r="J45">
        <v>1202</v>
      </c>
      <c r="K45" t="s">
        <v>1209</v>
      </c>
      <c r="L45" t="s">
        <v>1208</v>
      </c>
      <c r="O45" t="s">
        <v>1210</v>
      </c>
      <c r="P45" t="s">
        <v>1209</v>
      </c>
      <c r="Q45" t="s">
        <v>1656</v>
      </c>
      <c r="R45" t="s">
        <v>1404</v>
      </c>
    </row>
    <row r="46" spans="1:18">
      <c r="A46" s="1">
        <f>HYPERLINK("https://lsnyc.legalserver.org/matter/dynamic-profile/view/0791752","15-0791752")</f>
        <v>0</v>
      </c>
      <c r="B46" t="s">
        <v>18</v>
      </c>
      <c r="C46" t="s">
        <v>39</v>
      </c>
      <c r="D46" t="s">
        <v>40</v>
      </c>
      <c r="E46" t="s">
        <v>288</v>
      </c>
      <c r="F46" t="s">
        <v>1167</v>
      </c>
      <c r="G46" t="s">
        <v>1201</v>
      </c>
      <c r="H46" t="s">
        <v>1208</v>
      </c>
      <c r="I46" t="s">
        <v>1243</v>
      </c>
      <c r="J46">
        <v>1174</v>
      </c>
      <c r="K46" t="s">
        <v>1209</v>
      </c>
      <c r="L46" t="s">
        <v>1208</v>
      </c>
      <c r="O46" t="s">
        <v>1210</v>
      </c>
      <c r="P46" t="s">
        <v>1209</v>
      </c>
      <c r="Q46" t="s">
        <v>1657</v>
      </c>
      <c r="R46" t="s">
        <v>1404</v>
      </c>
    </row>
    <row r="47" spans="1:18">
      <c r="A47" s="1">
        <f>HYPERLINK("https://lsnyc.legalserver.org/matter/dynamic-profile/view/0819252","16-0819252")</f>
        <v>0</v>
      </c>
      <c r="B47" t="s">
        <v>18</v>
      </c>
      <c r="C47" t="s">
        <v>39</v>
      </c>
      <c r="D47" t="s">
        <v>40</v>
      </c>
      <c r="E47" t="s">
        <v>289</v>
      </c>
      <c r="F47" t="s">
        <v>1167</v>
      </c>
      <c r="G47" t="s">
        <v>1201</v>
      </c>
      <c r="H47" t="s">
        <v>1208</v>
      </c>
      <c r="I47" t="s">
        <v>1244</v>
      </c>
      <c r="J47">
        <v>468</v>
      </c>
      <c r="K47" t="s">
        <v>1209</v>
      </c>
      <c r="L47" t="s">
        <v>1208</v>
      </c>
      <c r="O47" t="s">
        <v>1210</v>
      </c>
      <c r="P47" t="s">
        <v>1209</v>
      </c>
      <c r="Q47" t="s">
        <v>1383</v>
      </c>
      <c r="R47" t="s">
        <v>1404</v>
      </c>
    </row>
    <row r="48" spans="1:18">
      <c r="A48" s="1">
        <f>HYPERLINK("https://lsnyc.legalserver.org/matter/dynamic-profile/view/0815257","16-0815257")</f>
        <v>0</v>
      </c>
      <c r="B48" t="s">
        <v>18</v>
      </c>
      <c r="C48" t="s">
        <v>40</v>
      </c>
      <c r="D48" t="s">
        <v>40</v>
      </c>
      <c r="E48" t="s">
        <v>290</v>
      </c>
      <c r="F48" t="s">
        <v>1167</v>
      </c>
      <c r="G48" t="s">
        <v>1201</v>
      </c>
      <c r="H48" t="s">
        <v>1209</v>
      </c>
      <c r="I48" t="s">
        <v>1242</v>
      </c>
      <c r="J48">
        <v>843</v>
      </c>
      <c r="K48" t="s">
        <v>1209</v>
      </c>
      <c r="L48" t="s">
        <v>1208</v>
      </c>
      <c r="O48" t="s">
        <v>1210</v>
      </c>
      <c r="P48" t="s">
        <v>1209</v>
      </c>
      <c r="Q48" t="s">
        <v>1658</v>
      </c>
      <c r="R48" t="s">
        <v>1242</v>
      </c>
    </row>
    <row r="49" spans="1:18">
      <c r="A49" s="1">
        <f>HYPERLINK("https://lsnyc.legalserver.org/matter/dynamic-profile/view/0826698","17-0826698")</f>
        <v>0</v>
      </c>
      <c r="B49" t="s">
        <v>18</v>
      </c>
      <c r="C49" t="s">
        <v>40</v>
      </c>
      <c r="D49" t="s">
        <v>40</v>
      </c>
      <c r="E49" t="s">
        <v>291</v>
      </c>
      <c r="F49" t="s">
        <v>1167</v>
      </c>
      <c r="G49" t="s">
        <v>1200</v>
      </c>
      <c r="H49" t="s">
        <v>1208</v>
      </c>
      <c r="I49" t="s">
        <v>1245</v>
      </c>
      <c r="J49">
        <v>734</v>
      </c>
      <c r="K49" t="s">
        <v>1209</v>
      </c>
      <c r="L49" t="s">
        <v>1208</v>
      </c>
      <c r="O49" t="s">
        <v>1210</v>
      </c>
      <c r="P49" t="s">
        <v>1209</v>
      </c>
      <c r="Q49" t="s">
        <v>1360</v>
      </c>
      <c r="R49" t="s">
        <v>1245</v>
      </c>
    </row>
    <row r="50" spans="1:18">
      <c r="A50" s="1">
        <f>HYPERLINK("https://lsnyc.legalserver.org/matter/dynamic-profile/view/1839322","17-1839322")</f>
        <v>0</v>
      </c>
      <c r="B50" t="s">
        <v>18</v>
      </c>
      <c r="C50" t="s">
        <v>40</v>
      </c>
      <c r="D50" t="s">
        <v>40</v>
      </c>
      <c r="E50" t="s">
        <v>292</v>
      </c>
      <c r="F50" t="s">
        <v>1167</v>
      </c>
      <c r="G50" t="s">
        <v>1200</v>
      </c>
      <c r="H50" t="s">
        <v>1208</v>
      </c>
      <c r="I50" t="s">
        <v>1246</v>
      </c>
      <c r="J50">
        <v>594</v>
      </c>
      <c r="K50" t="s">
        <v>1209</v>
      </c>
      <c r="L50" t="s">
        <v>1208</v>
      </c>
      <c r="O50" t="s">
        <v>1210</v>
      </c>
      <c r="P50" t="s">
        <v>1209</v>
      </c>
      <c r="Q50" t="s">
        <v>1387</v>
      </c>
      <c r="R50" t="s">
        <v>1246</v>
      </c>
    </row>
    <row r="51" spans="1:18">
      <c r="A51" s="1">
        <f>HYPERLINK("https://lsnyc.legalserver.org/matter/dynamic-profile/view/0799737","16-0799737")</f>
        <v>0</v>
      </c>
      <c r="B51" t="s">
        <v>18</v>
      </c>
      <c r="C51" t="s">
        <v>40</v>
      </c>
      <c r="D51" t="s">
        <v>40</v>
      </c>
      <c r="E51" t="s">
        <v>293</v>
      </c>
      <c r="F51" t="s">
        <v>1167</v>
      </c>
      <c r="G51" t="s">
        <v>1200</v>
      </c>
      <c r="H51" t="s">
        <v>1209</v>
      </c>
      <c r="I51" t="s">
        <v>1247</v>
      </c>
      <c r="J51">
        <v>1084</v>
      </c>
      <c r="K51" t="s">
        <v>1209</v>
      </c>
      <c r="L51" t="s">
        <v>1208</v>
      </c>
      <c r="O51" t="s">
        <v>1210</v>
      </c>
      <c r="P51" t="s">
        <v>1209</v>
      </c>
      <c r="Q51" t="s">
        <v>1659</v>
      </c>
      <c r="R51" t="s">
        <v>1247</v>
      </c>
    </row>
    <row r="52" spans="1:18">
      <c r="A52" s="1">
        <f>HYPERLINK("https://lsnyc.legalserver.org/matter/dynamic-profile/view/0799743","16-0799743")</f>
        <v>0</v>
      </c>
      <c r="B52" t="s">
        <v>18</v>
      </c>
      <c r="C52" t="s">
        <v>40</v>
      </c>
      <c r="D52" t="s">
        <v>40</v>
      </c>
      <c r="E52" t="s">
        <v>293</v>
      </c>
      <c r="F52" t="s">
        <v>1167</v>
      </c>
      <c r="G52" t="s">
        <v>1200</v>
      </c>
      <c r="H52" t="s">
        <v>1209</v>
      </c>
      <c r="I52" t="s">
        <v>1247</v>
      </c>
      <c r="J52">
        <v>1078</v>
      </c>
      <c r="K52" t="s">
        <v>1209</v>
      </c>
      <c r="L52" t="s">
        <v>1208</v>
      </c>
      <c r="O52" t="s">
        <v>1210</v>
      </c>
      <c r="P52" t="s">
        <v>1209</v>
      </c>
      <c r="Q52" t="s">
        <v>1660</v>
      </c>
      <c r="R52" t="s">
        <v>1247</v>
      </c>
    </row>
    <row r="53" spans="1:18">
      <c r="A53" s="1">
        <f>HYPERLINK("https://lsnyc.legalserver.org/matter/dynamic-profile/view/0806536","16-0806536")</f>
        <v>0</v>
      </c>
      <c r="B53" t="s">
        <v>18</v>
      </c>
      <c r="C53" t="s">
        <v>40</v>
      </c>
      <c r="D53" t="s">
        <v>40</v>
      </c>
      <c r="E53" t="s">
        <v>294</v>
      </c>
      <c r="F53" t="s">
        <v>1167</v>
      </c>
      <c r="G53" t="s">
        <v>1200</v>
      </c>
      <c r="H53" t="s">
        <v>1209</v>
      </c>
      <c r="I53" t="s">
        <v>1247</v>
      </c>
      <c r="J53">
        <v>1000</v>
      </c>
      <c r="K53" t="s">
        <v>1209</v>
      </c>
      <c r="L53" t="s">
        <v>1208</v>
      </c>
      <c r="O53" t="s">
        <v>1210</v>
      </c>
      <c r="P53" t="s">
        <v>1209</v>
      </c>
      <c r="Q53" t="s">
        <v>1661</v>
      </c>
      <c r="R53" t="s">
        <v>1247</v>
      </c>
    </row>
    <row r="54" spans="1:18">
      <c r="A54" s="1">
        <f>HYPERLINK("https://lsnyc.legalserver.org/matter/dynamic-profile/view/1837460","17-1837460")</f>
        <v>0</v>
      </c>
      <c r="B54" t="s">
        <v>18</v>
      </c>
      <c r="C54" t="s">
        <v>40</v>
      </c>
      <c r="D54" t="s">
        <v>40</v>
      </c>
      <c r="E54" t="s">
        <v>293</v>
      </c>
      <c r="F54" t="s">
        <v>1167</v>
      </c>
      <c r="G54" t="s">
        <v>1200</v>
      </c>
      <c r="H54" t="s">
        <v>1209</v>
      </c>
      <c r="I54" t="s">
        <v>1247</v>
      </c>
      <c r="J54">
        <v>622</v>
      </c>
      <c r="K54" t="s">
        <v>1209</v>
      </c>
      <c r="L54" t="s">
        <v>1208</v>
      </c>
      <c r="O54" t="s">
        <v>1210</v>
      </c>
      <c r="P54" t="s">
        <v>1209</v>
      </c>
      <c r="Q54" t="s">
        <v>1662</v>
      </c>
      <c r="R54" t="s">
        <v>1247</v>
      </c>
    </row>
    <row r="55" spans="1:18">
      <c r="A55" s="1">
        <f>HYPERLINK("https://lsnyc.legalserver.org/matter/dynamic-profile/view/1856409","18-1856409")</f>
        <v>0</v>
      </c>
      <c r="B55" t="s">
        <v>18</v>
      </c>
      <c r="C55" t="s">
        <v>40</v>
      </c>
      <c r="D55" t="s">
        <v>40</v>
      </c>
      <c r="E55" t="s">
        <v>295</v>
      </c>
      <c r="F55" t="s">
        <v>1167</v>
      </c>
      <c r="G55" t="s">
        <v>1201</v>
      </c>
      <c r="H55" t="s">
        <v>1209</v>
      </c>
      <c r="I55" t="s">
        <v>1248</v>
      </c>
      <c r="J55">
        <v>448</v>
      </c>
      <c r="K55" t="s">
        <v>1209</v>
      </c>
      <c r="L55" t="s">
        <v>1208</v>
      </c>
      <c r="O55" t="s">
        <v>1210</v>
      </c>
      <c r="P55" t="s">
        <v>1209</v>
      </c>
      <c r="Q55" t="s">
        <v>1653</v>
      </c>
      <c r="R55" t="s">
        <v>1248</v>
      </c>
    </row>
    <row r="56" spans="1:18">
      <c r="A56" s="1">
        <f>HYPERLINK("https://lsnyc.legalserver.org/matter/dynamic-profile/view/0809452","16-0809452")</f>
        <v>0</v>
      </c>
      <c r="B56" t="s">
        <v>18</v>
      </c>
      <c r="C56" t="s">
        <v>40</v>
      </c>
      <c r="D56" t="s">
        <v>40</v>
      </c>
      <c r="E56" t="s">
        <v>296</v>
      </c>
      <c r="F56" t="s">
        <v>1167</v>
      </c>
      <c r="G56" t="s">
        <v>1200</v>
      </c>
      <c r="H56" t="s">
        <v>1209</v>
      </c>
      <c r="I56" t="s">
        <v>1249</v>
      </c>
      <c r="J56">
        <v>1041</v>
      </c>
      <c r="K56" t="s">
        <v>1209</v>
      </c>
      <c r="L56" t="s">
        <v>1208</v>
      </c>
      <c r="O56" t="s">
        <v>1210</v>
      </c>
      <c r="P56" t="s">
        <v>1209</v>
      </c>
      <c r="Q56" t="s">
        <v>1663</v>
      </c>
      <c r="R56" t="s">
        <v>1249</v>
      </c>
    </row>
    <row r="57" spans="1:18">
      <c r="A57" s="1">
        <f>HYPERLINK("https://lsnyc.legalserver.org/matter/dynamic-profile/view/0828229","17-0828229")</f>
        <v>0</v>
      </c>
      <c r="B57" t="s">
        <v>18</v>
      </c>
      <c r="C57" t="s">
        <v>40</v>
      </c>
      <c r="D57" t="s">
        <v>40</v>
      </c>
      <c r="E57" t="s">
        <v>297</v>
      </c>
      <c r="F57" t="s">
        <v>1167</v>
      </c>
      <c r="G57" t="s">
        <v>1200</v>
      </c>
      <c r="H57" t="s">
        <v>1209</v>
      </c>
      <c r="I57" t="s">
        <v>1250</v>
      </c>
      <c r="J57">
        <v>812</v>
      </c>
      <c r="K57" t="s">
        <v>1209</v>
      </c>
      <c r="L57" t="s">
        <v>1208</v>
      </c>
      <c r="O57" t="s">
        <v>1210</v>
      </c>
      <c r="P57" t="s">
        <v>1209</v>
      </c>
      <c r="Q57" t="s">
        <v>1664</v>
      </c>
      <c r="R57" t="s">
        <v>1463</v>
      </c>
    </row>
    <row r="58" spans="1:18">
      <c r="A58" s="1">
        <f>HYPERLINK("https://lsnyc.legalserver.org/matter/dynamic-profile/view/1877805","18-1877805")</f>
        <v>0</v>
      </c>
      <c r="B58" t="s">
        <v>18</v>
      </c>
      <c r="C58" t="s">
        <v>40</v>
      </c>
      <c r="D58" t="s">
        <v>40</v>
      </c>
      <c r="E58" t="s">
        <v>298</v>
      </c>
      <c r="F58" t="s">
        <v>1167</v>
      </c>
      <c r="G58" t="s">
        <v>1201</v>
      </c>
      <c r="H58" t="s">
        <v>1209</v>
      </c>
      <c r="I58" t="s">
        <v>1251</v>
      </c>
      <c r="J58">
        <v>242</v>
      </c>
      <c r="K58" t="s">
        <v>1209</v>
      </c>
      <c r="L58" t="s">
        <v>1208</v>
      </c>
      <c r="O58" t="s">
        <v>1210</v>
      </c>
      <c r="P58" t="s">
        <v>1209</v>
      </c>
      <c r="Q58" t="s">
        <v>1402</v>
      </c>
      <c r="R58" t="s">
        <v>1251</v>
      </c>
    </row>
    <row r="59" spans="1:18">
      <c r="A59" s="1">
        <f>HYPERLINK("https://lsnyc.legalserver.org/matter/dynamic-profile/view/1839388","17-1839388")</f>
        <v>0</v>
      </c>
      <c r="B59" t="s">
        <v>18</v>
      </c>
      <c r="C59" t="s">
        <v>40</v>
      </c>
      <c r="D59" t="s">
        <v>40</v>
      </c>
      <c r="E59" t="s">
        <v>299</v>
      </c>
      <c r="F59" t="s">
        <v>1167</v>
      </c>
      <c r="G59" t="s">
        <v>1201</v>
      </c>
      <c r="H59" t="s">
        <v>1208</v>
      </c>
      <c r="I59" t="s">
        <v>1252</v>
      </c>
      <c r="J59">
        <v>686</v>
      </c>
      <c r="K59" t="s">
        <v>1209</v>
      </c>
      <c r="L59" t="s">
        <v>1208</v>
      </c>
      <c r="O59" t="s">
        <v>1210</v>
      </c>
      <c r="P59" t="s">
        <v>1209</v>
      </c>
      <c r="Q59" t="s">
        <v>1665</v>
      </c>
      <c r="R59" t="s">
        <v>1252</v>
      </c>
    </row>
    <row r="60" spans="1:18">
      <c r="A60" s="1">
        <f>HYPERLINK("https://lsnyc.legalserver.org/matter/dynamic-profile/view/0826564","17-0826564")</f>
        <v>0</v>
      </c>
      <c r="B60" t="s">
        <v>18</v>
      </c>
      <c r="C60" t="s">
        <v>40</v>
      </c>
      <c r="D60" t="s">
        <v>40</v>
      </c>
      <c r="E60" t="s">
        <v>300</v>
      </c>
      <c r="F60" t="s">
        <v>1167</v>
      </c>
      <c r="G60" t="s">
        <v>1200</v>
      </c>
      <c r="H60" t="s">
        <v>1209</v>
      </c>
      <c r="I60" t="s">
        <v>1212</v>
      </c>
      <c r="J60">
        <v>858</v>
      </c>
      <c r="K60" t="s">
        <v>1209</v>
      </c>
      <c r="L60" t="s">
        <v>1208</v>
      </c>
      <c r="O60" t="s">
        <v>1210</v>
      </c>
      <c r="P60" t="s">
        <v>1209</v>
      </c>
      <c r="Q60" t="s">
        <v>1666</v>
      </c>
      <c r="R60" t="s">
        <v>1345</v>
      </c>
    </row>
    <row r="61" spans="1:18">
      <c r="A61" s="1">
        <f>HYPERLINK("https://lsnyc.legalserver.org/matter/dynamic-profile/view/0796741","16-0796741")</f>
        <v>0</v>
      </c>
      <c r="B61" t="s">
        <v>18</v>
      </c>
      <c r="C61" t="s">
        <v>40</v>
      </c>
      <c r="D61" t="s">
        <v>40</v>
      </c>
      <c r="E61" t="s">
        <v>301</v>
      </c>
      <c r="F61" t="s">
        <v>1167</v>
      </c>
      <c r="G61" t="s">
        <v>1201</v>
      </c>
      <c r="H61" t="s">
        <v>1210</v>
      </c>
      <c r="I61" t="s">
        <v>1212</v>
      </c>
      <c r="J61">
        <v>1252</v>
      </c>
      <c r="K61" t="s">
        <v>1209</v>
      </c>
      <c r="L61" t="s">
        <v>1208</v>
      </c>
      <c r="O61" t="s">
        <v>1210</v>
      </c>
      <c r="P61" t="s">
        <v>1209</v>
      </c>
      <c r="Q61" t="s">
        <v>1667</v>
      </c>
      <c r="R61" t="s">
        <v>1212</v>
      </c>
    </row>
    <row r="62" spans="1:18">
      <c r="A62" s="1">
        <f>HYPERLINK("https://lsnyc.legalserver.org/matter/dynamic-profile/view/0828221","17-0828221")</f>
        <v>0</v>
      </c>
      <c r="B62" t="s">
        <v>18</v>
      </c>
      <c r="C62" t="s">
        <v>40</v>
      </c>
      <c r="D62" t="s">
        <v>40</v>
      </c>
      <c r="E62" t="s">
        <v>302</v>
      </c>
      <c r="F62" t="s">
        <v>1167</v>
      </c>
      <c r="G62" t="s">
        <v>1200</v>
      </c>
      <c r="H62" t="s">
        <v>1209</v>
      </c>
      <c r="I62" t="s">
        <v>1253</v>
      </c>
      <c r="J62">
        <v>860</v>
      </c>
      <c r="K62" t="s">
        <v>1209</v>
      </c>
      <c r="L62" t="s">
        <v>1208</v>
      </c>
      <c r="O62" t="s">
        <v>1210</v>
      </c>
      <c r="P62" t="s">
        <v>1209</v>
      </c>
      <c r="Q62" t="s">
        <v>1664</v>
      </c>
      <c r="R62" t="s">
        <v>1212</v>
      </c>
    </row>
    <row r="63" spans="1:18">
      <c r="A63" s="1">
        <f>HYPERLINK("https://lsnyc.legalserver.org/matter/dynamic-profile/view/0827886","17-0827886")</f>
        <v>0</v>
      </c>
      <c r="B63" t="s">
        <v>18</v>
      </c>
      <c r="C63" t="s">
        <v>40</v>
      </c>
      <c r="D63" t="s">
        <v>40</v>
      </c>
      <c r="E63" t="s">
        <v>303</v>
      </c>
      <c r="F63" t="s">
        <v>1167</v>
      </c>
      <c r="G63" t="s">
        <v>1200</v>
      </c>
      <c r="H63" t="s">
        <v>1209</v>
      </c>
      <c r="I63" t="s">
        <v>1212</v>
      </c>
      <c r="J63">
        <v>859</v>
      </c>
      <c r="K63" t="s">
        <v>1209</v>
      </c>
      <c r="L63" t="s">
        <v>1208</v>
      </c>
      <c r="O63" t="s">
        <v>1210</v>
      </c>
      <c r="P63" t="s">
        <v>1209</v>
      </c>
      <c r="Q63" t="s">
        <v>1668</v>
      </c>
      <c r="R63" t="s">
        <v>1212</v>
      </c>
    </row>
    <row r="64" spans="1:18">
      <c r="A64" s="1">
        <f>HYPERLINK("https://lsnyc.legalserver.org/matter/dynamic-profile/view/0788426","15-0788426")</f>
        <v>0</v>
      </c>
      <c r="B64" t="s">
        <v>18</v>
      </c>
      <c r="C64" t="s">
        <v>40</v>
      </c>
      <c r="D64" t="s">
        <v>40</v>
      </c>
      <c r="E64" t="s">
        <v>304</v>
      </c>
      <c r="F64" t="s">
        <v>1167</v>
      </c>
      <c r="G64" t="s">
        <v>1200</v>
      </c>
      <c r="H64" t="s">
        <v>1208</v>
      </c>
      <c r="I64" t="s">
        <v>1254</v>
      </c>
      <c r="J64">
        <v>1379</v>
      </c>
      <c r="K64" t="s">
        <v>1209</v>
      </c>
      <c r="L64" t="s">
        <v>1208</v>
      </c>
      <c r="O64" t="s">
        <v>1210</v>
      </c>
      <c r="P64" t="s">
        <v>1209</v>
      </c>
      <c r="Q64" t="s">
        <v>1669</v>
      </c>
      <c r="R64" t="s">
        <v>1254</v>
      </c>
    </row>
    <row r="65" spans="1:18">
      <c r="A65" s="1">
        <f>HYPERLINK("https://lsnyc.legalserver.org/matter/dynamic-profile/view/1875847","18-1875847")</f>
        <v>0</v>
      </c>
      <c r="B65" t="s">
        <v>18</v>
      </c>
      <c r="C65" t="s">
        <v>40</v>
      </c>
      <c r="D65" t="s">
        <v>40</v>
      </c>
      <c r="E65" t="s">
        <v>305</v>
      </c>
      <c r="F65" t="s">
        <v>1167</v>
      </c>
      <c r="G65" t="s">
        <v>1201</v>
      </c>
      <c r="H65" t="s">
        <v>1209</v>
      </c>
      <c r="I65" t="s">
        <v>1255</v>
      </c>
      <c r="J65">
        <v>313</v>
      </c>
      <c r="K65" t="s">
        <v>1209</v>
      </c>
      <c r="L65" t="s">
        <v>1208</v>
      </c>
      <c r="O65" t="s">
        <v>1210</v>
      </c>
      <c r="P65" t="s">
        <v>1209</v>
      </c>
      <c r="Q65" t="s">
        <v>1406</v>
      </c>
      <c r="R65" t="s">
        <v>1255</v>
      </c>
    </row>
    <row r="66" spans="1:18">
      <c r="A66" s="1">
        <f>HYPERLINK("https://lsnyc.legalserver.org/matter/dynamic-profile/view/1878722","18-1878722")</f>
        <v>0</v>
      </c>
      <c r="B66" t="s">
        <v>18</v>
      </c>
      <c r="C66" t="s">
        <v>40</v>
      </c>
      <c r="D66" t="s">
        <v>40</v>
      </c>
      <c r="E66" t="s">
        <v>306</v>
      </c>
      <c r="F66" t="s">
        <v>1167</v>
      </c>
      <c r="G66" t="s">
        <v>1201</v>
      </c>
      <c r="H66" t="s">
        <v>1208</v>
      </c>
      <c r="I66" t="s">
        <v>1256</v>
      </c>
      <c r="J66">
        <v>280</v>
      </c>
      <c r="K66" t="s">
        <v>1209</v>
      </c>
      <c r="L66" t="s">
        <v>1208</v>
      </c>
      <c r="O66" t="s">
        <v>1210</v>
      </c>
      <c r="P66" t="s">
        <v>1209</v>
      </c>
      <c r="Q66" t="s">
        <v>1566</v>
      </c>
      <c r="R66" t="s">
        <v>1255</v>
      </c>
    </row>
    <row r="67" spans="1:18">
      <c r="A67" s="1">
        <f>HYPERLINK("https://lsnyc.legalserver.org/matter/dynamic-profile/view/1861008","18-1861008")</f>
        <v>0</v>
      </c>
      <c r="B67" t="s">
        <v>18</v>
      </c>
      <c r="C67" t="s">
        <v>41</v>
      </c>
      <c r="D67" t="s">
        <v>41</v>
      </c>
      <c r="E67" t="s">
        <v>307</v>
      </c>
      <c r="F67" t="s">
        <v>1158</v>
      </c>
      <c r="G67" t="s">
        <v>1201</v>
      </c>
      <c r="H67" t="s">
        <v>1209</v>
      </c>
      <c r="I67" t="s">
        <v>1257</v>
      </c>
      <c r="J67">
        <v>440</v>
      </c>
      <c r="K67" t="s">
        <v>1209</v>
      </c>
      <c r="L67" t="s">
        <v>1208</v>
      </c>
      <c r="O67" t="s">
        <v>1210</v>
      </c>
      <c r="P67" t="s">
        <v>1209</v>
      </c>
      <c r="Q67" t="s">
        <v>1410</v>
      </c>
      <c r="R67" t="s">
        <v>1257</v>
      </c>
    </row>
    <row r="68" spans="1:18">
      <c r="A68" s="1">
        <f>HYPERLINK("https://lsnyc.legalserver.org/matter/dynamic-profile/view/1869278","18-1869278")</f>
        <v>0</v>
      </c>
      <c r="B68" t="s">
        <v>18</v>
      </c>
      <c r="C68" t="s">
        <v>42</v>
      </c>
      <c r="D68" t="s">
        <v>42</v>
      </c>
      <c r="E68" t="s">
        <v>308</v>
      </c>
      <c r="F68" t="s">
        <v>1157</v>
      </c>
      <c r="G68" t="s">
        <v>1201</v>
      </c>
      <c r="H68" t="s">
        <v>1209</v>
      </c>
      <c r="I68" t="s">
        <v>1258</v>
      </c>
      <c r="J68">
        <v>345</v>
      </c>
      <c r="K68" t="s">
        <v>1209</v>
      </c>
      <c r="L68" t="s">
        <v>1208</v>
      </c>
      <c r="O68" t="s">
        <v>1210</v>
      </c>
      <c r="P68" t="s">
        <v>1209</v>
      </c>
      <c r="Q68" t="s">
        <v>1670</v>
      </c>
      <c r="R68" t="s">
        <v>1293</v>
      </c>
    </row>
    <row r="69" spans="1:18">
      <c r="A69" s="1">
        <f>HYPERLINK("https://lsnyc.legalserver.org/matter/dynamic-profile/view/1865820","18-1865820")</f>
        <v>0</v>
      </c>
      <c r="B69" t="s">
        <v>18</v>
      </c>
      <c r="C69" t="s">
        <v>42</v>
      </c>
      <c r="D69" t="s">
        <v>42</v>
      </c>
      <c r="E69" t="s">
        <v>309</v>
      </c>
      <c r="F69" t="s">
        <v>1157</v>
      </c>
      <c r="G69" t="s">
        <v>1200</v>
      </c>
      <c r="H69" t="s">
        <v>1209</v>
      </c>
      <c r="I69" t="s">
        <v>1259</v>
      </c>
      <c r="J69">
        <v>407</v>
      </c>
      <c r="K69" t="s">
        <v>1209</v>
      </c>
      <c r="L69" t="s">
        <v>1208</v>
      </c>
      <c r="O69" t="s">
        <v>1210</v>
      </c>
      <c r="P69" t="s">
        <v>1209</v>
      </c>
      <c r="Q69" t="s">
        <v>1370</v>
      </c>
      <c r="R69" t="s">
        <v>1414</v>
      </c>
    </row>
    <row r="70" spans="1:18">
      <c r="A70" s="1">
        <f>HYPERLINK("https://lsnyc.legalserver.org/matter/dynamic-profile/view/1876887","18-1876887")</f>
        <v>0</v>
      </c>
      <c r="B70" t="s">
        <v>18</v>
      </c>
      <c r="C70" t="s">
        <v>43</v>
      </c>
      <c r="D70" t="s">
        <v>43</v>
      </c>
      <c r="E70" t="s">
        <v>310</v>
      </c>
      <c r="F70" t="s">
        <v>1161</v>
      </c>
      <c r="G70" t="s">
        <v>1200</v>
      </c>
      <c r="H70" t="s">
        <v>1209</v>
      </c>
      <c r="I70" t="s">
        <v>1260</v>
      </c>
      <c r="J70">
        <v>156</v>
      </c>
      <c r="K70" t="s">
        <v>1209</v>
      </c>
      <c r="L70" t="s">
        <v>1208</v>
      </c>
      <c r="O70" t="s">
        <v>1210</v>
      </c>
      <c r="P70" t="s">
        <v>1209</v>
      </c>
      <c r="Q70" t="s">
        <v>1448</v>
      </c>
      <c r="R70" t="s">
        <v>1260</v>
      </c>
    </row>
    <row r="71" spans="1:18">
      <c r="A71" s="1">
        <f>HYPERLINK("https://lsnyc.legalserver.org/matter/dynamic-profile/view/1873631","18-1873631")</f>
        <v>0</v>
      </c>
      <c r="B71" t="s">
        <v>18</v>
      </c>
      <c r="C71" t="s">
        <v>43</v>
      </c>
      <c r="D71" t="s">
        <v>43</v>
      </c>
      <c r="E71" t="s">
        <v>311</v>
      </c>
      <c r="F71" t="s">
        <v>1157</v>
      </c>
      <c r="G71" t="s">
        <v>1201</v>
      </c>
      <c r="H71" t="s">
        <v>1208</v>
      </c>
      <c r="I71" t="s">
        <v>1261</v>
      </c>
      <c r="J71">
        <v>219</v>
      </c>
      <c r="K71" t="s">
        <v>1209</v>
      </c>
      <c r="L71" t="s">
        <v>1208</v>
      </c>
      <c r="O71" t="s">
        <v>1210</v>
      </c>
      <c r="P71" t="s">
        <v>1209</v>
      </c>
      <c r="Q71" t="s">
        <v>1671</v>
      </c>
      <c r="R71" t="s">
        <v>1261</v>
      </c>
    </row>
    <row r="72" spans="1:18">
      <c r="A72" s="1">
        <f>HYPERLINK("https://lsnyc.legalserver.org/matter/dynamic-profile/view/1873608","18-1873608")</f>
        <v>0</v>
      </c>
      <c r="B72" t="s">
        <v>18</v>
      </c>
      <c r="C72" t="s">
        <v>43</v>
      </c>
      <c r="D72" t="s">
        <v>43</v>
      </c>
      <c r="E72" t="s">
        <v>312</v>
      </c>
      <c r="F72" t="s">
        <v>1157</v>
      </c>
      <c r="G72" t="s">
        <v>1200</v>
      </c>
      <c r="H72" t="s">
        <v>1209</v>
      </c>
      <c r="I72" t="s">
        <v>1262</v>
      </c>
      <c r="J72">
        <v>308</v>
      </c>
      <c r="K72" t="s">
        <v>1209</v>
      </c>
      <c r="L72" t="s">
        <v>1208</v>
      </c>
      <c r="O72" t="s">
        <v>1210</v>
      </c>
      <c r="P72" t="s">
        <v>1209</v>
      </c>
      <c r="Q72" t="s">
        <v>1672</v>
      </c>
      <c r="R72" t="s">
        <v>1262</v>
      </c>
    </row>
    <row r="73" spans="1:18">
      <c r="A73" s="1">
        <f>HYPERLINK("https://lsnyc.legalserver.org/matter/dynamic-profile/view/1869572","18-1869572")</f>
        <v>0</v>
      </c>
      <c r="B73" t="s">
        <v>18</v>
      </c>
      <c r="C73" t="s">
        <v>44</v>
      </c>
      <c r="D73" t="s">
        <v>44</v>
      </c>
      <c r="E73" t="s">
        <v>313</v>
      </c>
      <c r="F73" t="s">
        <v>1170</v>
      </c>
      <c r="G73" t="s">
        <v>1201</v>
      </c>
      <c r="H73" t="s">
        <v>1209</v>
      </c>
      <c r="I73" t="s">
        <v>1263</v>
      </c>
      <c r="J73">
        <v>263</v>
      </c>
      <c r="K73" t="s">
        <v>1209</v>
      </c>
      <c r="L73" t="s">
        <v>1208</v>
      </c>
      <c r="O73" t="s">
        <v>1209</v>
      </c>
      <c r="P73" t="s">
        <v>1209</v>
      </c>
      <c r="Q73" t="s">
        <v>1673</v>
      </c>
      <c r="R73" t="s">
        <v>1261</v>
      </c>
    </row>
    <row r="74" spans="1:18">
      <c r="A74" s="1">
        <f>HYPERLINK("https://lsnyc.legalserver.org/matter/dynamic-profile/view/1869942","18-1869942")</f>
        <v>0</v>
      </c>
      <c r="B74" t="s">
        <v>18</v>
      </c>
      <c r="C74" t="s">
        <v>45</v>
      </c>
      <c r="D74" t="s">
        <v>45</v>
      </c>
      <c r="E74" t="s">
        <v>314</v>
      </c>
      <c r="F74" t="s">
        <v>1160</v>
      </c>
      <c r="G74" t="s">
        <v>1200</v>
      </c>
      <c r="H74" t="s">
        <v>1209</v>
      </c>
      <c r="I74" t="s">
        <v>1264</v>
      </c>
      <c r="J74">
        <v>272</v>
      </c>
      <c r="K74" t="s">
        <v>1209</v>
      </c>
      <c r="L74" t="s">
        <v>1208</v>
      </c>
      <c r="O74" t="s">
        <v>1210</v>
      </c>
      <c r="P74" t="s">
        <v>1209</v>
      </c>
      <c r="Q74" t="s">
        <v>1674</v>
      </c>
      <c r="R74" t="s">
        <v>1462</v>
      </c>
    </row>
    <row r="75" spans="1:18">
      <c r="A75" s="1">
        <f>HYPERLINK("https://lsnyc.legalserver.org/matter/dynamic-profile/view/1878012","18-1878012")</f>
        <v>0</v>
      </c>
      <c r="B75" t="s">
        <v>18</v>
      </c>
      <c r="C75" t="s">
        <v>45</v>
      </c>
      <c r="D75" t="s">
        <v>45</v>
      </c>
      <c r="E75" t="s">
        <v>315</v>
      </c>
      <c r="F75" t="s">
        <v>1158</v>
      </c>
      <c r="G75" t="s">
        <v>1200</v>
      </c>
      <c r="H75" t="s">
        <v>1209</v>
      </c>
      <c r="I75" t="s">
        <v>1252</v>
      </c>
      <c r="J75">
        <v>239</v>
      </c>
      <c r="K75" t="s">
        <v>1209</v>
      </c>
      <c r="L75" t="s">
        <v>1208</v>
      </c>
      <c r="O75" t="s">
        <v>1210</v>
      </c>
      <c r="P75" t="s">
        <v>1209</v>
      </c>
      <c r="Q75" t="s">
        <v>1418</v>
      </c>
      <c r="R75" t="s">
        <v>1252</v>
      </c>
    </row>
    <row r="76" spans="1:18">
      <c r="A76" s="1">
        <f>HYPERLINK("https://lsnyc.legalserver.org/matter/dynamic-profile/view/1844991","17-1844991")</f>
        <v>0</v>
      </c>
      <c r="B76" t="s">
        <v>18</v>
      </c>
      <c r="C76" t="s">
        <v>32</v>
      </c>
      <c r="D76" t="s">
        <v>185</v>
      </c>
      <c r="E76" t="s">
        <v>316</v>
      </c>
      <c r="F76" t="s">
        <v>1171</v>
      </c>
      <c r="G76" t="s">
        <v>1200</v>
      </c>
      <c r="H76" t="s">
        <v>1208</v>
      </c>
      <c r="I76" t="s">
        <v>1265</v>
      </c>
      <c r="J76">
        <v>558</v>
      </c>
      <c r="K76" t="s">
        <v>1209</v>
      </c>
      <c r="L76" t="s">
        <v>1208</v>
      </c>
      <c r="O76" t="s">
        <v>1210</v>
      </c>
      <c r="P76" t="s">
        <v>1209</v>
      </c>
      <c r="Q76" t="s">
        <v>1675</v>
      </c>
      <c r="R76" t="s">
        <v>1231</v>
      </c>
    </row>
    <row r="77" spans="1:18">
      <c r="A77" s="1">
        <f>HYPERLINK("https://lsnyc.legalserver.org/matter/dynamic-profile/view/1873194","18-1873194")</f>
        <v>0</v>
      </c>
      <c r="B77" t="s">
        <v>18</v>
      </c>
      <c r="C77" t="s">
        <v>32</v>
      </c>
      <c r="D77" t="s">
        <v>185</v>
      </c>
      <c r="E77" t="s">
        <v>317</v>
      </c>
      <c r="F77" t="s">
        <v>1172</v>
      </c>
      <c r="G77" t="s">
        <v>1200</v>
      </c>
      <c r="H77" t="s">
        <v>1208</v>
      </c>
      <c r="I77" t="s">
        <v>1266</v>
      </c>
      <c r="J77">
        <v>245</v>
      </c>
      <c r="K77" t="s">
        <v>1209</v>
      </c>
      <c r="L77" t="s">
        <v>1208</v>
      </c>
      <c r="O77" t="s">
        <v>1209</v>
      </c>
      <c r="P77" t="s">
        <v>1209</v>
      </c>
      <c r="Q77" t="s">
        <v>1280</v>
      </c>
      <c r="R77" t="s">
        <v>1307</v>
      </c>
    </row>
    <row r="78" spans="1:18">
      <c r="A78" s="1">
        <f>HYPERLINK("https://lsnyc.legalserver.org/matter/dynamic-profile/view/1843242","17-1843242")</f>
        <v>0</v>
      </c>
      <c r="B78" t="s">
        <v>18</v>
      </c>
      <c r="C78" t="s">
        <v>32</v>
      </c>
      <c r="D78" t="s">
        <v>185</v>
      </c>
      <c r="E78" t="s">
        <v>318</v>
      </c>
      <c r="F78" t="s">
        <v>1172</v>
      </c>
      <c r="G78" t="s">
        <v>1201</v>
      </c>
      <c r="H78" t="s">
        <v>1208</v>
      </c>
      <c r="I78" t="s">
        <v>1265</v>
      </c>
      <c r="J78">
        <v>596</v>
      </c>
      <c r="K78" t="s">
        <v>1209</v>
      </c>
      <c r="L78" t="s">
        <v>1208</v>
      </c>
      <c r="O78" t="s">
        <v>1210</v>
      </c>
      <c r="P78" t="s">
        <v>1209</v>
      </c>
      <c r="Q78" t="s">
        <v>1676</v>
      </c>
      <c r="R78" t="s">
        <v>1227</v>
      </c>
    </row>
    <row r="79" spans="1:18">
      <c r="A79" s="1">
        <f>HYPERLINK("https://lsnyc.legalserver.org/matter/dynamic-profile/view/1875268","18-1875268")</f>
        <v>0</v>
      </c>
      <c r="B79" t="s">
        <v>18</v>
      </c>
      <c r="C79" t="s">
        <v>32</v>
      </c>
      <c r="D79" t="s">
        <v>185</v>
      </c>
      <c r="E79" t="s">
        <v>319</v>
      </c>
      <c r="F79" t="s">
        <v>1172</v>
      </c>
      <c r="G79" t="s">
        <v>1201</v>
      </c>
      <c r="H79" t="s">
        <v>1208</v>
      </c>
      <c r="I79" t="s">
        <v>1265</v>
      </c>
      <c r="J79">
        <v>229</v>
      </c>
      <c r="K79" t="s">
        <v>1209</v>
      </c>
      <c r="L79" t="s">
        <v>1208</v>
      </c>
      <c r="O79" t="s">
        <v>1210</v>
      </c>
      <c r="P79" t="s">
        <v>1209</v>
      </c>
      <c r="Q79" t="s">
        <v>1259</v>
      </c>
      <c r="R79" t="s">
        <v>1227</v>
      </c>
    </row>
    <row r="80" spans="1:18">
      <c r="A80" s="1">
        <f>HYPERLINK("https://lsnyc.legalserver.org/matter/dynamic-profile/view/1875758","18-1875758")</f>
        <v>0</v>
      </c>
      <c r="B80" t="s">
        <v>18</v>
      </c>
      <c r="C80" t="s">
        <v>32</v>
      </c>
      <c r="D80" t="s">
        <v>185</v>
      </c>
      <c r="E80" t="s">
        <v>320</v>
      </c>
      <c r="F80" t="s">
        <v>1172</v>
      </c>
      <c r="G80" t="s">
        <v>1201</v>
      </c>
      <c r="H80" t="s">
        <v>1208</v>
      </c>
      <c r="I80" t="s">
        <v>1265</v>
      </c>
      <c r="J80">
        <v>223</v>
      </c>
      <c r="K80" t="s">
        <v>1209</v>
      </c>
      <c r="L80" t="s">
        <v>1208</v>
      </c>
      <c r="O80" t="s">
        <v>1210</v>
      </c>
      <c r="P80" t="s">
        <v>1209</v>
      </c>
      <c r="Q80" t="s">
        <v>1258</v>
      </c>
      <c r="R80" t="s">
        <v>1227</v>
      </c>
    </row>
    <row r="81" spans="1:18">
      <c r="A81" s="1">
        <f>HYPERLINK("https://lsnyc.legalserver.org/matter/dynamic-profile/view/1860313","18-1860313")</f>
        <v>0</v>
      </c>
      <c r="B81" t="s">
        <v>18</v>
      </c>
      <c r="C81" t="s">
        <v>35</v>
      </c>
      <c r="D81" t="s">
        <v>46</v>
      </c>
      <c r="E81" t="s">
        <v>321</v>
      </c>
      <c r="F81" t="s">
        <v>1173</v>
      </c>
      <c r="G81" t="s">
        <v>1200</v>
      </c>
      <c r="H81" t="s">
        <v>1209</v>
      </c>
      <c r="I81" t="s">
        <v>1267</v>
      </c>
      <c r="J81">
        <v>449</v>
      </c>
      <c r="K81" t="s">
        <v>1209</v>
      </c>
      <c r="L81" t="s">
        <v>1208</v>
      </c>
      <c r="O81" t="s">
        <v>1210</v>
      </c>
      <c r="P81" t="s">
        <v>1209</v>
      </c>
      <c r="Q81" t="s">
        <v>1677</v>
      </c>
      <c r="R81" t="s">
        <v>1475</v>
      </c>
    </row>
    <row r="82" spans="1:18">
      <c r="A82" s="1">
        <f>HYPERLINK("https://lsnyc.legalserver.org/matter/dynamic-profile/view/1869469","18-1869469")</f>
        <v>0</v>
      </c>
      <c r="B82" t="s">
        <v>18</v>
      </c>
      <c r="C82" t="s">
        <v>35</v>
      </c>
      <c r="D82" t="s">
        <v>46</v>
      </c>
      <c r="E82" t="s">
        <v>322</v>
      </c>
      <c r="F82" t="s">
        <v>1169</v>
      </c>
      <c r="G82" t="s">
        <v>1201</v>
      </c>
      <c r="H82" t="s">
        <v>1209</v>
      </c>
      <c r="I82" t="s">
        <v>1268</v>
      </c>
      <c r="J82">
        <v>364</v>
      </c>
      <c r="K82" t="s">
        <v>1209</v>
      </c>
      <c r="L82" t="s">
        <v>1208</v>
      </c>
      <c r="O82" t="s">
        <v>1210</v>
      </c>
      <c r="P82" t="s">
        <v>1209</v>
      </c>
      <c r="Q82" t="s">
        <v>1678</v>
      </c>
      <c r="R82" t="s">
        <v>1270</v>
      </c>
    </row>
    <row r="83" spans="1:18">
      <c r="A83" s="1">
        <f>HYPERLINK("https://lsnyc.legalserver.org/matter/dynamic-profile/view/1872383","18-1872383")</f>
        <v>0</v>
      </c>
      <c r="B83" t="s">
        <v>18</v>
      </c>
      <c r="C83" t="s">
        <v>35</v>
      </c>
      <c r="D83" t="s">
        <v>46</v>
      </c>
      <c r="E83" t="s">
        <v>323</v>
      </c>
      <c r="F83" t="s">
        <v>1157</v>
      </c>
      <c r="G83" t="s">
        <v>1201</v>
      </c>
      <c r="H83" t="s">
        <v>1209</v>
      </c>
      <c r="I83" t="s">
        <v>1269</v>
      </c>
      <c r="J83">
        <v>326</v>
      </c>
      <c r="K83" t="s">
        <v>1209</v>
      </c>
      <c r="L83" t="s">
        <v>1208</v>
      </c>
      <c r="O83" t="s">
        <v>1210</v>
      </c>
      <c r="P83" t="s">
        <v>1209</v>
      </c>
      <c r="Q83" t="s">
        <v>1679</v>
      </c>
      <c r="R83" t="s">
        <v>1270</v>
      </c>
    </row>
    <row r="84" spans="1:18">
      <c r="A84" s="1">
        <f>HYPERLINK("https://lsnyc.legalserver.org/matter/dynamic-profile/view/1873127","18-1873127")</f>
        <v>0</v>
      </c>
      <c r="B84" t="s">
        <v>18</v>
      </c>
      <c r="C84" t="s">
        <v>35</v>
      </c>
      <c r="D84" t="s">
        <v>46</v>
      </c>
      <c r="E84" t="s">
        <v>324</v>
      </c>
      <c r="F84" t="s">
        <v>1169</v>
      </c>
      <c r="G84" t="s">
        <v>1201</v>
      </c>
      <c r="H84" t="s">
        <v>1209</v>
      </c>
      <c r="I84" t="s">
        <v>1270</v>
      </c>
      <c r="J84">
        <v>319</v>
      </c>
      <c r="K84" t="s">
        <v>1209</v>
      </c>
      <c r="L84" t="s">
        <v>1208</v>
      </c>
      <c r="O84" t="s">
        <v>1210</v>
      </c>
      <c r="P84" t="s">
        <v>1209</v>
      </c>
      <c r="Q84" t="s">
        <v>1680</v>
      </c>
      <c r="R84" t="s">
        <v>1270</v>
      </c>
    </row>
    <row r="85" spans="1:18">
      <c r="A85" s="1">
        <f>HYPERLINK("https://lsnyc.legalserver.org/matter/dynamic-profile/view/1854158","17-1854158")</f>
        <v>0</v>
      </c>
      <c r="B85" t="s">
        <v>18</v>
      </c>
      <c r="C85" t="s">
        <v>46</v>
      </c>
      <c r="D85" t="s">
        <v>46</v>
      </c>
      <c r="E85" t="s">
        <v>325</v>
      </c>
      <c r="F85" t="s">
        <v>1157</v>
      </c>
      <c r="G85" t="s">
        <v>1200</v>
      </c>
      <c r="H85" t="s">
        <v>1209</v>
      </c>
      <c r="I85" t="s">
        <v>1271</v>
      </c>
      <c r="J85">
        <v>390</v>
      </c>
      <c r="K85" t="s">
        <v>1209</v>
      </c>
      <c r="L85" t="s">
        <v>1208</v>
      </c>
      <c r="O85" t="s">
        <v>1210</v>
      </c>
      <c r="P85" t="s">
        <v>1209</v>
      </c>
      <c r="Q85" t="s">
        <v>1681</v>
      </c>
      <c r="R85" t="s">
        <v>1271</v>
      </c>
    </row>
    <row r="86" spans="1:18">
      <c r="A86" s="1">
        <f>HYPERLINK("https://lsnyc.legalserver.org/matter/dynamic-profile/view/1856648","18-1856648")</f>
        <v>0</v>
      </c>
      <c r="B86" t="s">
        <v>18</v>
      </c>
      <c r="C86" t="s">
        <v>46</v>
      </c>
      <c r="D86" t="s">
        <v>46</v>
      </c>
      <c r="E86" t="s">
        <v>326</v>
      </c>
      <c r="F86" t="s">
        <v>1161</v>
      </c>
      <c r="G86" t="s">
        <v>1200</v>
      </c>
      <c r="H86" t="s">
        <v>1209</v>
      </c>
      <c r="I86" t="s">
        <v>1272</v>
      </c>
      <c r="J86">
        <v>360</v>
      </c>
      <c r="K86" t="s">
        <v>1209</v>
      </c>
      <c r="L86" t="s">
        <v>1208</v>
      </c>
      <c r="O86" t="s">
        <v>1210</v>
      </c>
      <c r="P86" t="s">
        <v>1209</v>
      </c>
      <c r="Q86" t="s">
        <v>1399</v>
      </c>
      <c r="R86" t="s">
        <v>1271</v>
      </c>
    </row>
    <row r="87" spans="1:18">
      <c r="A87" s="1">
        <f>HYPERLINK("https://lsnyc.legalserver.org/matter/dynamic-profile/view/1849797","17-1849797")</f>
        <v>0</v>
      </c>
      <c r="B87" t="s">
        <v>18</v>
      </c>
      <c r="C87" t="s">
        <v>46</v>
      </c>
      <c r="D87" t="s">
        <v>46</v>
      </c>
      <c r="E87" t="s">
        <v>327</v>
      </c>
      <c r="F87" t="s">
        <v>1174</v>
      </c>
      <c r="G87" t="s">
        <v>1201</v>
      </c>
      <c r="H87" t="s">
        <v>1209</v>
      </c>
      <c r="I87" t="s">
        <v>1273</v>
      </c>
      <c r="J87">
        <v>388</v>
      </c>
      <c r="K87" t="s">
        <v>1209</v>
      </c>
      <c r="L87" t="s">
        <v>1208</v>
      </c>
      <c r="O87" t="s">
        <v>1210</v>
      </c>
      <c r="P87" t="s">
        <v>1209</v>
      </c>
      <c r="Q87" t="s">
        <v>1682</v>
      </c>
      <c r="R87" t="s">
        <v>1274</v>
      </c>
    </row>
    <row r="88" spans="1:18">
      <c r="A88" s="1">
        <f>HYPERLINK("https://lsnyc.legalserver.org/matter/dynamic-profile/view/1866553","18-1866553")</f>
        <v>0</v>
      </c>
      <c r="B88" t="s">
        <v>18</v>
      </c>
      <c r="C88" t="s">
        <v>46</v>
      </c>
      <c r="D88" t="s">
        <v>46</v>
      </c>
      <c r="E88" t="s">
        <v>328</v>
      </c>
      <c r="F88" t="s">
        <v>1161</v>
      </c>
      <c r="G88" t="s">
        <v>1200</v>
      </c>
      <c r="H88" t="s">
        <v>1209</v>
      </c>
      <c r="I88" t="s">
        <v>1274</v>
      </c>
      <c r="J88">
        <v>255</v>
      </c>
      <c r="K88" t="s">
        <v>1209</v>
      </c>
      <c r="L88" t="s">
        <v>1208</v>
      </c>
      <c r="O88" t="s">
        <v>1210</v>
      </c>
      <c r="P88" t="s">
        <v>1209</v>
      </c>
      <c r="Q88" t="s">
        <v>1683</v>
      </c>
      <c r="R88" t="s">
        <v>1274</v>
      </c>
    </row>
    <row r="89" spans="1:18">
      <c r="A89" s="1">
        <f>HYPERLINK("https://lsnyc.legalserver.org/matter/dynamic-profile/view/1866423","18-1866423")</f>
        <v>0</v>
      </c>
      <c r="B89" t="s">
        <v>18</v>
      </c>
      <c r="C89" t="s">
        <v>46</v>
      </c>
      <c r="D89" t="s">
        <v>46</v>
      </c>
      <c r="E89" t="s">
        <v>254</v>
      </c>
      <c r="F89" t="s">
        <v>1157</v>
      </c>
      <c r="G89" t="s">
        <v>1201</v>
      </c>
      <c r="H89" t="s">
        <v>1209</v>
      </c>
      <c r="I89" t="s">
        <v>1275</v>
      </c>
      <c r="J89">
        <v>374</v>
      </c>
      <c r="K89" t="s">
        <v>1209</v>
      </c>
      <c r="L89" t="s">
        <v>1208</v>
      </c>
      <c r="O89" t="s">
        <v>1210</v>
      </c>
      <c r="P89" t="s">
        <v>1209</v>
      </c>
      <c r="Q89" t="s">
        <v>1318</v>
      </c>
      <c r="R89" t="s">
        <v>1275</v>
      </c>
    </row>
    <row r="90" spans="1:18">
      <c r="A90" s="1">
        <f>HYPERLINK("https://lsnyc.legalserver.org/matter/dynamic-profile/view/1833586","17-1833586")</f>
        <v>0</v>
      </c>
      <c r="B90" t="s">
        <v>18</v>
      </c>
      <c r="C90" t="s">
        <v>46</v>
      </c>
      <c r="D90" t="s">
        <v>46</v>
      </c>
      <c r="E90" t="s">
        <v>329</v>
      </c>
      <c r="F90" t="s">
        <v>1168</v>
      </c>
      <c r="G90" t="s">
        <v>1200</v>
      </c>
      <c r="H90" t="s">
        <v>1209</v>
      </c>
      <c r="I90" t="s">
        <v>1252</v>
      </c>
      <c r="J90">
        <v>751</v>
      </c>
      <c r="K90" t="s">
        <v>1209</v>
      </c>
      <c r="L90" t="s">
        <v>1208</v>
      </c>
      <c r="O90" t="s">
        <v>1210</v>
      </c>
      <c r="P90" t="s">
        <v>1209</v>
      </c>
      <c r="Q90" t="s">
        <v>1684</v>
      </c>
      <c r="R90" t="s">
        <v>1252</v>
      </c>
    </row>
    <row r="91" spans="1:18">
      <c r="A91" s="1">
        <f>HYPERLINK("https://lsnyc.legalserver.org/matter/dynamic-profile/view/1865910","18-1865910")</f>
        <v>0</v>
      </c>
      <c r="B91" t="s">
        <v>18</v>
      </c>
      <c r="C91" t="s">
        <v>46</v>
      </c>
      <c r="D91" t="s">
        <v>46</v>
      </c>
      <c r="E91" t="s">
        <v>330</v>
      </c>
      <c r="F91" t="s">
        <v>1169</v>
      </c>
      <c r="G91" t="s">
        <v>1201</v>
      </c>
      <c r="H91" t="s">
        <v>1209</v>
      </c>
      <c r="I91" t="s">
        <v>1252</v>
      </c>
      <c r="J91">
        <v>383</v>
      </c>
      <c r="K91" t="s">
        <v>1209</v>
      </c>
      <c r="L91" t="s">
        <v>1208</v>
      </c>
      <c r="O91" t="s">
        <v>1210</v>
      </c>
      <c r="P91" t="s">
        <v>1209</v>
      </c>
      <c r="Q91" t="s">
        <v>1685</v>
      </c>
      <c r="R91" t="s">
        <v>1252</v>
      </c>
    </row>
    <row r="92" spans="1:18">
      <c r="A92" s="1">
        <f>HYPERLINK("https://lsnyc.legalserver.org/matter/dynamic-profile/view/1866812","18-1866812")</f>
        <v>0</v>
      </c>
      <c r="B92" t="s">
        <v>18</v>
      </c>
      <c r="C92" t="s">
        <v>46</v>
      </c>
      <c r="D92" t="s">
        <v>46</v>
      </c>
      <c r="E92" t="s">
        <v>331</v>
      </c>
      <c r="F92" t="s">
        <v>1163</v>
      </c>
      <c r="G92" t="s">
        <v>1201</v>
      </c>
      <c r="H92" t="s">
        <v>1209</v>
      </c>
      <c r="I92" t="s">
        <v>1276</v>
      </c>
      <c r="J92">
        <v>372</v>
      </c>
      <c r="K92" t="s">
        <v>1209</v>
      </c>
      <c r="L92" t="s">
        <v>1208</v>
      </c>
      <c r="O92" t="s">
        <v>1210</v>
      </c>
      <c r="P92" t="s">
        <v>1209</v>
      </c>
      <c r="Q92" t="s">
        <v>1416</v>
      </c>
      <c r="R92" t="s">
        <v>1276</v>
      </c>
    </row>
    <row r="93" spans="1:18">
      <c r="A93" s="1">
        <f>HYPERLINK("https://lsnyc.legalserver.org/matter/dynamic-profile/view/4003120","X10E-14003120")</f>
        <v>0</v>
      </c>
      <c r="B93" t="s">
        <v>18</v>
      </c>
      <c r="C93" t="s">
        <v>32</v>
      </c>
      <c r="D93" t="s">
        <v>32</v>
      </c>
      <c r="E93" t="s">
        <v>332</v>
      </c>
      <c r="F93" t="s">
        <v>1166</v>
      </c>
      <c r="G93" t="s">
        <v>1201</v>
      </c>
      <c r="H93" t="s">
        <v>1209</v>
      </c>
      <c r="I93" t="s">
        <v>1277</v>
      </c>
      <c r="J93">
        <v>3042</v>
      </c>
      <c r="K93" t="s">
        <v>1209</v>
      </c>
      <c r="L93" t="s">
        <v>1208</v>
      </c>
      <c r="O93" t="s">
        <v>1210</v>
      </c>
      <c r="P93" t="s">
        <v>1209</v>
      </c>
      <c r="Q93" t="s">
        <v>1686</v>
      </c>
      <c r="R93" t="s">
        <v>1240</v>
      </c>
    </row>
    <row r="94" spans="1:18">
      <c r="A94" s="1">
        <f>HYPERLINK("https://lsnyc.legalserver.org/matter/dynamic-profile/view/4000697","X12E-14000697")</f>
        <v>0</v>
      </c>
      <c r="B94" t="s">
        <v>18</v>
      </c>
      <c r="C94" t="s">
        <v>32</v>
      </c>
      <c r="D94" t="s">
        <v>32</v>
      </c>
      <c r="E94" t="s">
        <v>333</v>
      </c>
      <c r="F94" t="s">
        <v>1166</v>
      </c>
      <c r="G94" t="s">
        <v>1201</v>
      </c>
      <c r="H94" t="s">
        <v>1209</v>
      </c>
      <c r="I94" t="s">
        <v>1278</v>
      </c>
      <c r="J94">
        <v>2556</v>
      </c>
      <c r="K94" t="s">
        <v>1209</v>
      </c>
      <c r="L94" t="s">
        <v>1208</v>
      </c>
      <c r="O94" t="s">
        <v>1210</v>
      </c>
      <c r="P94" t="s">
        <v>1209</v>
      </c>
      <c r="Q94" t="s">
        <v>1687</v>
      </c>
      <c r="R94" t="s">
        <v>1240</v>
      </c>
    </row>
    <row r="95" spans="1:18">
      <c r="A95" s="1">
        <f>HYPERLINK("https://lsnyc.legalserver.org/matter/dynamic-profile/view/4000763","X12E-14000763")</f>
        <v>0</v>
      </c>
      <c r="B95" t="s">
        <v>18</v>
      </c>
      <c r="C95" t="s">
        <v>32</v>
      </c>
      <c r="D95" t="s">
        <v>32</v>
      </c>
      <c r="E95" t="s">
        <v>334</v>
      </c>
      <c r="F95" t="s">
        <v>1166</v>
      </c>
      <c r="G95" t="s">
        <v>1201</v>
      </c>
      <c r="H95" t="s">
        <v>1209</v>
      </c>
      <c r="I95" t="s">
        <v>1279</v>
      </c>
      <c r="J95">
        <v>2556</v>
      </c>
      <c r="K95" t="s">
        <v>1209</v>
      </c>
      <c r="L95" t="s">
        <v>1208</v>
      </c>
      <c r="O95" t="s">
        <v>1210</v>
      </c>
      <c r="P95" t="s">
        <v>1209</v>
      </c>
      <c r="Q95" t="s">
        <v>1687</v>
      </c>
      <c r="R95" t="s">
        <v>1240</v>
      </c>
    </row>
    <row r="96" spans="1:18">
      <c r="A96" s="1">
        <f>HYPERLINK("https://lsnyc.legalserver.org/matter/dynamic-profile/view/0732597","13-0732597")</f>
        <v>0</v>
      </c>
      <c r="B96" t="s">
        <v>18</v>
      </c>
      <c r="C96" t="s">
        <v>32</v>
      </c>
      <c r="D96" t="s">
        <v>32</v>
      </c>
      <c r="E96" t="s">
        <v>335</v>
      </c>
      <c r="F96" t="s">
        <v>1167</v>
      </c>
      <c r="G96" t="s">
        <v>1201</v>
      </c>
      <c r="H96" t="s">
        <v>1210</v>
      </c>
      <c r="I96" t="s">
        <v>1278</v>
      </c>
      <c r="J96">
        <v>2266</v>
      </c>
      <c r="K96" t="s">
        <v>1209</v>
      </c>
      <c r="L96" t="s">
        <v>1208</v>
      </c>
      <c r="O96" t="s">
        <v>1210</v>
      </c>
      <c r="P96" t="s">
        <v>1209</v>
      </c>
      <c r="Q96" t="s">
        <v>1688</v>
      </c>
      <c r="R96" t="s">
        <v>1294</v>
      </c>
    </row>
    <row r="97" spans="1:18">
      <c r="A97" s="1">
        <f>HYPERLINK("https://lsnyc.legalserver.org/matter/dynamic-profile/view/1873201","18-1873201")</f>
        <v>0</v>
      </c>
      <c r="B97" t="s">
        <v>18</v>
      </c>
      <c r="C97" t="s">
        <v>47</v>
      </c>
      <c r="D97" t="s">
        <v>32</v>
      </c>
      <c r="E97" t="s">
        <v>336</v>
      </c>
      <c r="F97" t="s">
        <v>1158</v>
      </c>
      <c r="G97" t="s">
        <v>1201</v>
      </c>
      <c r="H97" t="s">
        <v>1208</v>
      </c>
      <c r="I97" t="s">
        <v>1280</v>
      </c>
      <c r="J97">
        <v>223</v>
      </c>
      <c r="K97" t="s">
        <v>1209</v>
      </c>
      <c r="L97" t="s">
        <v>1208</v>
      </c>
      <c r="O97" t="s">
        <v>1210</v>
      </c>
      <c r="P97" t="s">
        <v>1209</v>
      </c>
      <c r="Q97" t="s">
        <v>1280</v>
      </c>
      <c r="R97" t="s">
        <v>1420</v>
      </c>
    </row>
    <row r="98" spans="1:18">
      <c r="A98" s="1">
        <f>HYPERLINK("https://lsnyc.legalserver.org/matter/dynamic-profile/view/1870641","18-1870641")</f>
        <v>0</v>
      </c>
      <c r="B98" t="s">
        <v>18</v>
      </c>
      <c r="C98" t="s">
        <v>48</v>
      </c>
      <c r="D98" t="s">
        <v>186</v>
      </c>
      <c r="E98" t="s">
        <v>337</v>
      </c>
      <c r="F98" t="s">
        <v>1175</v>
      </c>
      <c r="G98" t="s">
        <v>1201</v>
      </c>
      <c r="H98" t="s">
        <v>1209</v>
      </c>
      <c r="I98" t="s">
        <v>1245</v>
      </c>
      <c r="J98">
        <v>260</v>
      </c>
      <c r="K98" t="s">
        <v>1209</v>
      </c>
      <c r="L98" t="s">
        <v>1208</v>
      </c>
      <c r="O98" t="s">
        <v>1209</v>
      </c>
      <c r="P98" t="s">
        <v>1209</v>
      </c>
      <c r="Q98" t="s">
        <v>1526</v>
      </c>
      <c r="R98" t="s">
        <v>1311</v>
      </c>
    </row>
    <row r="99" spans="1:18">
      <c r="A99" s="1">
        <f>HYPERLINK("https://lsnyc.legalserver.org/matter/dynamic-profile/view/1872444","18-1872444")</f>
        <v>0</v>
      </c>
      <c r="B99" t="s">
        <v>18</v>
      </c>
      <c r="C99" t="s">
        <v>49</v>
      </c>
      <c r="D99" t="s">
        <v>49</v>
      </c>
      <c r="E99" t="s">
        <v>338</v>
      </c>
      <c r="F99" t="s">
        <v>1158</v>
      </c>
      <c r="G99" t="s">
        <v>1201</v>
      </c>
      <c r="H99" t="s">
        <v>1209</v>
      </c>
      <c r="I99" t="s">
        <v>1281</v>
      </c>
      <c r="J99">
        <v>178</v>
      </c>
      <c r="K99" t="s">
        <v>1209</v>
      </c>
      <c r="L99" t="s">
        <v>1208</v>
      </c>
      <c r="O99" t="s">
        <v>1210</v>
      </c>
      <c r="P99" t="s">
        <v>1209</v>
      </c>
      <c r="Q99" t="s">
        <v>1407</v>
      </c>
      <c r="R99" t="s">
        <v>1269</v>
      </c>
    </row>
    <row r="100" spans="1:18">
      <c r="A100" s="1">
        <f>HYPERLINK("https://lsnyc.legalserver.org/matter/dynamic-profile/view/1837840","17-1837840")</f>
        <v>0</v>
      </c>
      <c r="B100" t="s">
        <v>18</v>
      </c>
      <c r="C100" t="s">
        <v>50</v>
      </c>
      <c r="D100" t="s">
        <v>49</v>
      </c>
      <c r="E100" t="s">
        <v>339</v>
      </c>
      <c r="F100" t="s">
        <v>1176</v>
      </c>
      <c r="G100" t="s">
        <v>1201</v>
      </c>
      <c r="H100" t="s">
        <v>1208</v>
      </c>
      <c r="I100" t="s">
        <v>1282</v>
      </c>
      <c r="J100">
        <v>652</v>
      </c>
      <c r="K100" t="s">
        <v>1209</v>
      </c>
      <c r="L100" t="s">
        <v>1208</v>
      </c>
      <c r="O100" t="s">
        <v>1210</v>
      </c>
      <c r="P100" t="s">
        <v>1209</v>
      </c>
      <c r="Q100" t="s">
        <v>1346</v>
      </c>
      <c r="R100" t="s">
        <v>1307</v>
      </c>
    </row>
    <row r="101" spans="1:18">
      <c r="A101" s="1">
        <f>HYPERLINK("https://lsnyc.legalserver.org/matter/dynamic-profile/view/0821126","16-0821126")</f>
        <v>0</v>
      </c>
      <c r="B101" t="s">
        <v>18</v>
      </c>
      <c r="C101" t="s">
        <v>51</v>
      </c>
      <c r="D101" t="s">
        <v>51</v>
      </c>
      <c r="E101" t="s">
        <v>340</v>
      </c>
      <c r="F101" t="s">
        <v>1158</v>
      </c>
      <c r="G101" t="s">
        <v>1202</v>
      </c>
      <c r="H101" t="s">
        <v>1208</v>
      </c>
      <c r="I101" t="s">
        <v>1283</v>
      </c>
      <c r="J101">
        <v>881</v>
      </c>
      <c r="K101" t="s">
        <v>1209</v>
      </c>
      <c r="L101" t="s">
        <v>1208</v>
      </c>
      <c r="O101" t="s">
        <v>1210</v>
      </c>
      <c r="P101" t="s">
        <v>1209</v>
      </c>
      <c r="Q101" t="s">
        <v>1689</v>
      </c>
      <c r="R101" t="s">
        <v>1327</v>
      </c>
    </row>
    <row r="102" spans="1:18">
      <c r="A102" s="1">
        <f>HYPERLINK("https://lsnyc.legalserver.org/matter/dynamic-profile/view/1835848","17-1835848")</f>
        <v>0</v>
      </c>
      <c r="B102" t="s">
        <v>18</v>
      </c>
      <c r="C102" t="s">
        <v>52</v>
      </c>
      <c r="D102" t="s">
        <v>187</v>
      </c>
      <c r="E102" t="s">
        <v>341</v>
      </c>
      <c r="F102" t="s">
        <v>1177</v>
      </c>
      <c r="G102" t="s">
        <v>1200</v>
      </c>
      <c r="H102" t="s">
        <v>1209</v>
      </c>
      <c r="I102" t="s">
        <v>1284</v>
      </c>
      <c r="J102">
        <v>625</v>
      </c>
      <c r="K102" t="s">
        <v>1209</v>
      </c>
      <c r="L102" t="s">
        <v>1208</v>
      </c>
      <c r="O102" t="s">
        <v>1210</v>
      </c>
      <c r="P102" t="s">
        <v>1209</v>
      </c>
      <c r="Q102" t="s">
        <v>1690</v>
      </c>
      <c r="R102" t="s">
        <v>1284</v>
      </c>
    </row>
    <row r="103" spans="1:18">
      <c r="A103" s="1">
        <f>HYPERLINK("https://lsnyc.legalserver.org/matter/dynamic-profile/view/1852034","17-1852034")</f>
        <v>0</v>
      </c>
      <c r="B103" t="s">
        <v>18</v>
      </c>
      <c r="C103" t="s">
        <v>52</v>
      </c>
      <c r="D103" t="s">
        <v>187</v>
      </c>
      <c r="E103" t="s">
        <v>342</v>
      </c>
      <c r="F103" t="s">
        <v>1177</v>
      </c>
      <c r="G103" t="s">
        <v>1200</v>
      </c>
      <c r="H103" t="s">
        <v>1209</v>
      </c>
      <c r="I103" t="s">
        <v>1284</v>
      </c>
      <c r="J103">
        <v>430</v>
      </c>
      <c r="K103" t="s">
        <v>1209</v>
      </c>
      <c r="L103" t="s">
        <v>1208</v>
      </c>
      <c r="O103" t="s">
        <v>1210</v>
      </c>
      <c r="P103" t="s">
        <v>1209</v>
      </c>
      <c r="Q103" t="s">
        <v>1396</v>
      </c>
      <c r="R103" t="s">
        <v>1284</v>
      </c>
    </row>
    <row r="104" spans="1:18">
      <c r="A104" s="1">
        <f>HYPERLINK("https://lsnyc.legalserver.org/matter/dynamic-profile/view/0759638","14-0759638")</f>
        <v>0</v>
      </c>
      <c r="B104" t="s">
        <v>18</v>
      </c>
      <c r="C104" t="s">
        <v>53</v>
      </c>
      <c r="D104" t="s">
        <v>187</v>
      </c>
      <c r="E104" t="s">
        <v>343</v>
      </c>
      <c r="F104" t="s">
        <v>1178</v>
      </c>
      <c r="G104" t="s">
        <v>1201</v>
      </c>
      <c r="H104" t="s">
        <v>1208</v>
      </c>
      <c r="I104" t="s">
        <v>1285</v>
      </c>
      <c r="J104">
        <v>1565</v>
      </c>
      <c r="K104" t="s">
        <v>1209</v>
      </c>
      <c r="L104" t="s">
        <v>1208</v>
      </c>
      <c r="O104" t="s">
        <v>1210</v>
      </c>
      <c r="P104" t="s">
        <v>1209</v>
      </c>
      <c r="Q104" t="s">
        <v>1285</v>
      </c>
      <c r="R104" t="s">
        <v>1903</v>
      </c>
    </row>
    <row r="105" spans="1:18">
      <c r="A105" s="1">
        <f>HYPERLINK("https://lsnyc.legalserver.org/matter/dynamic-profile/view/1878211","18-1878211")</f>
        <v>0</v>
      </c>
      <c r="B105" t="s">
        <v>18</v>
      </c>
      <c r="C105" t="s">
        <v>54</v>
      </c>
      <c r="D105" t="s">
        <v>54</v>
      </c>
      <c r="E105" t="s">
        <v>344</v>
      </c>
      <c r="F105" t="s">
        <v>1162</v>
      </c>
      <c r="G105" t="s">
        <v>1201</v>
      </c>
      <c r="H105" t="s">
        <v>1208</v>
      </c>
      <c r="I105" t="s">
        <v>1244</v>
      </c>
      <c r="J105">
        <v>265</v>
      </c>
      <c r="K105" t="s">
        <v>1209</v>
      </c>
      <c r="L105" t="s">
        <v>1208</v>
      </c>
      <c r="O105" t="s">
        <v>1210</v>
      </c>
      <c r="P105" t="s">
        <v>1209</v>
      </c>
      <c r="Q105" t="s">
        <v>1638</v>
      </c>
      <c r="R105" t="s">
        <v>1478</v>
      </c>
    </row>
    <row r="106" spans="1:18">
      <c r="A106" s="1">
        <f>HYPERLINK("https://lsnyc.legalserver.org/matter/dynamic-profile/view/0797665","16-0797665")</f>
        <v>0</v>
      </c>
      <c r="B106" t="s">
        <v>18</v>
      </c>
      <c r="C106" t="s">
        <v>48</v>
      </c>
      <c r="D106" t="s">
        <v>188</v>
      </c>
      <c r="E106" t="s">
        <v>345</v>
      </c>
      <c r="F106" t="s">
        <v>1175</v>
      </c>
      <c r="G106" t="s">
        <v>1200</v>
      </c>
      <c r="H106" t="s">
        <v>1209</v>
      </c>
      <c r="I106" t="s">
        <v>1286</v>
      </c>
      <c r="J106">
        <v>1112</v>
      </c>
      <c r="K106" t="s">
        <v>1209</v>
      </c>
      <c r="L106" t="s">
        <v>1208</v>
      </c>
      <c r="O106" t="s">
        <v>1209</v>
      </c>
      <c r="P106" t="s">
        <v>1209</v>
      </c>
      <c r="Q106" t="s">
        <v>1691</v>
      </c>
      <c r="R106" t="s">
        <v>1904</v>
      </c>
    </row>
    <row r="107" spans="1:18">
      <c r="A107" s="1">
        <f>HYPERLINK("https://lsnyc.legalserver.org/matter/dynamic-profile/view/1852285","17-1852285")</f>
        <v>0</v>
      </c>
      <c r="B107" t="s">
        <v>18</v>
      </c>
      <c r="C107" t="s">
        <v>48</v>
      </c>
      <c r="D107" t="s">
        <v>188</v>
      </c>
      <c r="E107" t="s">
        <v>346</v>
      </c>
      <c r="F107" t="s">
        <v>1175</v>
      </c>
      <c r="G107" t="s">
        <v>1201</v>
      </c>
      <c r="H107" t="s">
        <v>1209</v>
      </c>
      <c r="I107" t="s">
        <v>1260</v>
      </c>
      <c r="J107">
        <v>447</v>
      </c>
      <c r="K107" t="s">
        <v>1209</v>
      </c>
      <c r="L107" t="s">
        <v>1208</v>
      </c>
      <c r="O107" t="s">
        <v>1210</v>
      </c>
      <c r="P107" t="s">
        <v>1209</v>
      </c>
      <c r="Q107" t="s">
        <v>1527</v>
      </c>
      <c r="R107" t="s">
        <v>1904</v>
      </c>
    </row>
    <row r="108" spans="1:18">
      <c r="A108" s="1">
        <f>HYPERLINK("https://lsnyc.legalserver.org/matter/dynamic-profile/view/1870410","18-1870410")</f>
        <v>0</v>
      </c>
      <c r="B108" t="s">
        <v>18</v>
      </c>
      <c r="C108" t="s">
        <v>55</v>
      </c>
      <c r="D108" t="s">
        <v>55</v>
      </c>
      <c r="E108" t="s">
        <v>347</v>
      </c>
      <c r="F108" t="s">
        <v>1173</v>
      </c>
      <c r="G108" t="s">
        <v>1201</v>
      </c>
      <c r="H108" t="s">
        <v>1208</v>
      </c>
      <c r="I108" t="s">
        <v>1287</v>
      </c>
      <c r="J108">
        <v>247</v>
      </c>
      <c r="K108" t="s">
        <v>1209</v>
      </c>
      <c r="L108" t="s">
        <v>1208</v>
      </c>
      <c r="O108" t="s">
        <v>1210</v>
      </c>
      <c r="P108" t="s">
        <v>1209</v>
      </c>
      <c r="Q108" t="s">
        <v>1267</v>
      </c>
      <c r="R108" t="s">
        <v>1287</v>
      </c>
    </row>
    <row r="109" spans="1:18">
      <c r="A109" s="1">
        <f>HYPERLINK("https://lsnyc.legalserver.org/matter/dynamic-profile/view/1874411","18-1874411")</f>
        <v>0</v>
      </c>
      <c r="B109" t="s">
        <v>18</v>
      </c>
      <c r="C109" t="s">
        <v>55</v>
      </c>
      <c r="D109" t="s">
        <v>55</v>
      </c>
      <c r="E109" t="s">
        <v>348</v>
      </c>
      <c r="F109" t="s">
        <v>1173</v>
      </c>
      <c r="G109" t="s">
        <v>1201</v>
      </c>
      <c r="H109" t="s">
        <v>1208</v>
      </c>
      <c r="I109" t="s">
        <v>1240</v>
      </c>
      <c r="J109">
        <v>234</v>
      </c>
      <c r="K109" t="s">
        <v>1209</v>
      </c>
      <c r="L109" t="s">
        <v>1208</v>
      </c>
      <c r="O109" t="s">
        <v>1210</v>
      </c>
      <c r="P109" t="s">
        <v>1209</v>
      </c>
      <c r="Q109" t="s">
        <v>1466</v>
      </c>
      <c r="R109" t="s">
        <v>1240</v>
      </c>
    </row>
    <row r="110" spans="1:18">
      <c r="A110" s="1">
        <f>HYPERLINK("https://lsnyc.legalserver.org/matter/dynamic-profile/view/1876346","18-1876346")</f>
        <v>0</v>
      </c>
      <c r="B110" t="s">
        <v>18</v>
      </c>
      <c r="C110" t="s">
        <v>55</v>
      </c>
      <c r="D110" t="s">
        <v>55</v>
      </c>
      <c r="E110" t="s">
        <v>349</v>
      </c>
      <c r="F110" t="s">
        <v>1178</v>
      </c>
      <c r="G110" t="s">
        <v>1201</v>
      </c>
      <c r="H110" t="s">
        <v>1208</v>
      </c>
      <c r="I110" t="s">
        <v>1288</v>
      </c>
      <c r="J110">
        <v>218</v>
      </c>
      <c r="K110" t="s">
        <v>1209</v>
      </c>
      <c r="L110" t="s">
        <v>1208</v>
      </c>
      <c r="O110" t="s">
        <v>1210</v>
      </c>
      <c r="P110" t="s">
        <v>1209</v>
      </c>
      <c r="Q110" t="s">
        <v>1692</v>
      </c>
      <c r="R110" t="s">
        <v>1459</v>
      </c>
    </row>
    <row r="111" spans="1:18">
      <c r="A111" s="1">
        <f>HYPERLINK("https://lsnyc.legalserver.org/matter/dynamic-profile/view/1868249","18-1868249")</f>
        <v>0</v>
      </c>
      <c r="B111" t="s">
        <v>18</v>
      </c>
      <c r="C111" t="s">
        <v>55</v>
      </c>
      <c r="D111" t="s">
        <v>55</v>
      </c>
      <c r="E111" t="s">
        <v>350</v>
      </c>
      <c r="F111" t="s">
        <v>1178</v>
      </c>
      <c r="G111" t="s">
        <v>1201</v>
      </c>
      <c r="H111" t="s">
        <v>1208</v>
      </c>
      <c r="I111" t="s">
        <v>1289</v>
      </c>
      <c r="J111">
        <v>330</v>
      </c>
      <c r="K111" t="s">
        <v>1209</v>
      </c>
      <c r="L111" t="s">
        <v>1208</v>
      </c>
      <c r="O111" t="s">
        <v>1210</v>
      </c>
      <c r="P111" t="s">
        <v>1209</v>
      </c>
      <c r="Q111" t="s">
        <v>1464</v>
      </c>
      <c r="R111" t="s">
        <v>1235</v>
      </c>
    </row>
    <row r="112" spans="1:18">
      <c r="A112" s="1">
        <f>HYPERLINK("https://lsnyc.legalserver.org/matter/dynamic-profile/view/0831497","17-0831497")</f>
        <v>0</v>
      </c>
      <c r="B112" t="s">
        <v>18</v>
      </c>
      <c r="C112" t="s">
        <v>55</v>
      </c>
      <c r="D112" t="s">
        <v>55</v>
      </c>
      <c r="E112" t="s">
        <v>351</v>
      </c>
      <c r="F112" t="s">
        <v>1178</v>
      </c>
      <c r="G112" t="s">
        <v>1201</v>
      </c>
      <c r="H112" t="s">
        <v>1208</v>
      </c>
      <c r="I112" t="s">
        <v>1290</v>
      </c>
      <c r="J112">
        <v>792</v>
      </c>
      <c r="K112" t="s">
        <v>1209</v>
      </c>
      <c r="L112" t="s">
        <v>1208</v>
      </c>
      <c r="O112" t="s">
        <v>1210</v>
      </c>
      <c r="P112" t="s">
        <v>1209</v>
      </c>
      <c r="Q112" t="s">
        <v>1395</v>
      </c>
      <c r="R112" t="s">
        <v>1291</v>
      </c>
    </row>
    <row r="113" spans="1:18">
      <c r="A113" s="1">
        <f>HYPERLINK("https://lsnyc.legalserver.org/matter/dynamic-profile/view/1865027","18-1865027")</f>
        <v>0</v>
      </c>
      <c r="B113" t="s">
        <v>18</v>
      </c>
      <c r="C113" t="s">
        <v>55</v>
      </c>
      <c r="D113" t="s">
        <v>55</v>
      </c>
      <c r="E113" t="s">
        <v>352</v>
      </c>
      <c r="F113" t="s">
        <v>1178</v>
      </c>
      <c r="G113" t="s">
        <v>1201</v>
      </c>
      <c r="H113" t="s">
        <v>1208</v>
      </c>
      <c r="I113" t="s">
        <v>1291</v>
      </c>
      <c r="J113">
        <v>407</v>
      </c>
      <c r="K113" t="s">
        <v>1209</v>
      </c>
      <c r="L113" t="s">
        <v>1208</v>
      </c>
      <c r="O113" t="s">
        <v>1210</v>
      </c>
      <c r="P113" t="s">
        <v>1209</v>
      </c>
      <c r="Q113" t="s">
        <v>1480</v>
      </c>
      <c r="R113" t="s">
        <v>1291</v>
      </c>
    </row>
    <row r="114" spans="1:18">
      <c r="A114" s="1">
        <f>HYPERLINK("https://lsnyc.legalserver.org/matter/dynamic-profile/view/1878062","18-1878062")</f>
        <v>0</v>
      </c>
      <c r="B114" t="s">
        <v>18</v>
      </c>
      <c r="C114" t="s">
        <v>56</v>
      </c>
      <c r="D114" t="s">
        <v>56</v>
      </c>
      <c r="E114" t="s">
        <v>353</v>
      </c>
      <c r="F114" t="s">
        <v>1179</v>
      </c>
      <c r="G114" t="s">
        <v>1201</v>
      </c>
      <c r="H114" t="s">
        <v>1209</v>
      </c>
      <c r="I114" t="s">
        <v>1241</v>
      </c>
      <c r="J114">
        <v>121</v>
      </c>
      <c r="K114" t="s">
        <v>1209</v>
      </c>
      <c r="L114" t="s">
        <v>1208</v>
      </c>
      <c r="O114" t="s">
        <v>1210</v>
      </c>
      <c r="P114" t="s">
        <v>1209</v>
      </c>
      <c r="Q114" t="s">
        <v>1447</v>
      </c>
      <c r="R114" t="s">
        <v>1241</v>
      </c>
    </row>
    <row r="115" spans="1:18">
      <c r="A115" s="1">
        <f>HYPERLINK("https://lsnyc.legalserver.org/matter/dynamic-profile/view/1867691","18-1867691")</f>
        <v>0</v>
      </c>
      <c r="B115" t="s">
        <v>18</v>
      </c>
      <c r="C115" t="s">
        <v>56</v>
      </c>
      <c r="D115" t="s">
        <v>56</v>
      </c>
      <c r="E115" t="s">
        <v>354</v>
      </c>
      <c r="F115" t="s">
        <v>1180</v>
      </c>
      <c r="G115" t="s">
        <v>1201</v>
      </c>
      <c r="H115" t="s">
        <v>1208</v>
      </c>
      <c r="I115" t="s">
        <v>1292</v>
      </c>
      <c r="J115">
        <v>312</v>
      </c>
      <c r="K115" t="s">
        <v>1209</v>
      </c>
      <c r="L115" t="s">
        <v>1208</v>
      </c>
      <c r="O115" t="s">
        <v>1210</v>
      </c>
      <c r="P115" t="s">
        <v>1209</v>
      </c>
      <c r="Q115" t="s">
        <v>1627</v>
      </c>
      <c r="R115" t="s">
        <v>1292</v>
      </c>
    </row>
    <row r="116" spans="1:18">
      <c r="A116" s="1">
        <f>HYPERLINK("https://lsnyc.legalserver.org/matter/dynamic-profile/view/1875307","18-1875307")</f>
        <v>0</v>
      </c>
      <c r="B116" t="s">
        <v>18</v>
      </c>
      <c r="C116" t="s">
        <v>56</v>
      </c>
      <c r="D116" t="s">
        <v>56</v>
      </c>
      <c r="E116" t="s">
        <v>355</v>
      </c>
      <c r="F116" t="s">
        <v>1180</v>
      </c>
      <c r="G116" t="s">
        <v>1200</v>
      </c>
      <c r="H116" t="s">
        <v>1209</v>
      </c>
      <c r="I116" t="s">
        <v>1275</v>
      </c>
      <c r="J116">
        <v>270</v>
      </c>
      <c r="K116" t="s">
        <v>1209</v>
      </c>
      <c r="L116" t="s">
        <v>1208</v>
      </c>
      <c r="O116" t="s">
        <v>1210</v>
      </c>
      <c r="P116" t="s">
        <v>1209</v>
      </c>
      <c r="Q116" t="s">
        <v>1259</v>
      </c>
      <c r="R116" t="s">
        <v>1275</v>
      </c>
    </row>
    <row r="117" spans="1:18">
      <c r="A117" s="1">
        <f>HYPERLINK("https://lsnyc.legalserver.org/matter/dynamic-profile/view/1859925","18-1859925")</f>
        <v>0</v>
      </c>
      <c r="B117" t="s">
        <v>18</v>
      </c>
      <c r="C117" t="s">
        <v>56</v>
      </c>
      <c r="D117" t="s">
        <v>56</v>
      </c>
      <c r="E117" t="s">
        <v>356</v>
      </c>
      <c r="F117" t="s">
        <v>1181</v>
      </c>
      <c r="G117" t="s">
        <v>1200</v>
      </c>
      <c r="H117" t="s">
        <v>1209</v>
      </c>
      <c r="I117" t="s">
        <v>1293</v>
      </c>
      <c r="J117">
        <v>445</v>
      </c>
      <c r="K117" t="s">
        <v>1209</v>
      </c>
      <c r="L117" t="s">
        <v>1208</v>
      </c>
      <c r="O117" t="s">
        <v>1210</v>
      </c>
      <c r="P117" t="s">
        <v>1209</v>
      </c>
      <c r="Q117" t="s">
        <v>1693</v>
      </c>
      <c r="R117" t="s">
        <v>1293</v>
      </c>
    </row>
    <row r="118" spans="1:18">
      <c r="A118" s="1">
        <f>HYPERLINK("https://lsnyc.legalserver.org/matter/dynamic-profile/view/1865377","18-1865377")</f>
        <v>0</v>
      </c>
      <c r="B118" t="s">
        <v>18</v>
      </c>
      <c r="C118" t="s">
        <v>56</v>
      </c>
      <c r="D118" t="s">
        <v>56</v>
      </c>
      <c r="E118" t="s">
        <v>357</v>
      </c>
      <c r="F118" t="s">
        <v>1181</v>
      </c>
      <c r="G118" t="s">
        <v>1201</v>
      </c>
      <c r="H118" t="s">
        <v>1209</v>
      </c>
      <c r="I118" t="s">
        <v>1294</v>
      </c>
      <c r="J118">
        <v>400</v>
      </c>
      <c r="K118" t="s">
        <v>1209</v>
      </c>
      <c r="L118" t="s">
        <v>1208</v>
      </c>
      <c r="O118" t="s">
        <v>1210</v>
      </c>
      <c r="P118" t="s">
        <v>1209</v>
      </c>
      <c r="Q118" t="s">
        <v>1424</v>
      </c>
      <c r="R118" t="s">
        <v>1294</v>
      </c>
    </row>
    <row r="119" spans="1:18">
      <c r="A119" s="1">
        <f>HYPERLINK("https://lsnyc.legalserver.org/matter/dynamic-profile/view/1875099","18-1875099")</f>
        <v>0</v>
      </c>
      <c r="B119" t="s">
        <v>18</v>
      </c>
      <c r="C119" t="s">
        <v>56</v>
      </c>
      <c r="D119" t="s">
        <v>56</v>
      </c>
      <c r="E119" t="s">
        <v>358</v>
      </c>
      <c r="F119" t="s">
        <v>1164</v>
      </c>
      <c r="G119" t="s">
        <v>1200</v>
      </c>
      <c r="H119" t="s">
        <v>1209</v>
      </c>
      <c r="I119" t="s">
        <v>1294</v>
      </c>
      <c r="J119">
        <v>286</v>
      </c>
      <c r="K119" t="s">
        <v>1209</v>
      </c>
      <c r="L119" t="s">
        <v>1208</v>
      </c>
      <c r="O119" t="s">
        <v>1210</v>
      </c>
      <c r="P119" t="s">
        <v>1209</v>
      </c>
      <c r="Q119" t="s">
        <v>1281</v>
      </c>
      <c r="R119" t="s">
        <v>1294</v>
      </c>
    </row>
    <row r="120" spans="1:18">
      <c r="A120" s="1">
        <f>HYPERLINK("https://lsnyc.legalserver.org/matter/dynamic-profile/view/1877446","18-1877446")</f>
        <v>0</v>
      </c>
      <c r="B120" t="s">
        <v>18</v>
      </c>
      <c r="C120" t="s">
        <v>56</v>
      </c>
      <c r="D120" t="s">
        <v>56</v>
      </c>
      <c r="E120" t="s">
        <v>359</v>
      </c>
      <c r="F120" t="s">
        <v>1182</v>
      </c>
      <c r="G120" t="s">
        <v>1200</v>
      </c>
      <c r="H120" t="s">
        <v>1209</v>
      </c>
      <c r="I120" t="s">
        <v>1295</v>
      </c>
      <c r="J120">
        <v>266</v>
      </c>
      <c r="K120" t="s">
        <v>1209</v>
      </c>
      <c r="L120" t="s">
        <v>1208</v>
      </c>
      <c r="O120" t="s">
        <v>1210</v>
      </c>
      <c r="P120" t="s">
        <v>1209</v>
      </c>
      <c r="Q120" t="s">
        <v>1542</v>
      </c>
      <c r="R120" t="s">
        <v>1295</v>
      </c>
    </row>
    <row r="121" spans="1:18">
      <c r="A121" s="1">
        <f>HYPERLINK("https://lsnyc.legalserver.org/matter/dynamic-profile/view/1842058","17-1842058")</f>
        <v>0</v>
      </c>
      <c r="B121" t="s">
        <v>18</v>
      </c>
      <c r="C121" t="s">
        <v>57</v>
      </c>
      <c r="D121" t="s">
        <v>57</v>
      </c>
      <c r="E121" t="s">
        <v>360</v>
      </c>
      <c r="F121" t="s">
        <v>1166</v>
      </c>
      <c r="G121" t="s">
        <v>1200</v>
      </c>
      <c r="H121" t="s">
        <v>1209</v>
      </c>
      <c r="I121" t="s">
        <v>1296</v>
      </c>
      <c r="J121">
        <v>553</v>
      </c>
      <c r="K121" t="s">
        <v>1209</v>
      </c>
      <c r="L121" t="s">
        <v>1208</v>
      </c>
      <c r="O121" t="s">
        <v>1210</v>
      </c>
      <c r="P121" t="s">
        <v>1209</v>
      </c>
      <c r="Q121" t="s">
        <v>1694</v>
      </c>
      <c r="R121" t="s">
        <v>1263</v>
      </c>
    </row>
    <row r="122" spans="1:18">
      <c r="A122" s="1">
        <f>HYPERLINK("https://lsnyc.legalserver.org/matter/dynamic-profile/view/1868486","18-1868486")</f>
        <v>0</v>
      </c>
      <c r="B122" t="s">
        <v>18</v>
      </c>
      <c r="C122" t="s">
        <v>50</v>
      </c>
      <c r="D122" t="s">
        <v>50</v>
      </c>
      <c r="E122" t="s">
        <v>361</v>
      </c>
      <c r="F122" t="s">
        <v>1161</v>
      </c>
      <c r="G122" t="s">
        <v>1201</v>
      </c>
      <c r="H122" t="s">
        <v>1208</v>
      </c>
      <c r="I122" t="s">
        <v>1297</v>
      </c>
      <c r="J122">
        <v>290</v>
      </c>
      <c r="K122" t="s">
        <v>1209</v>
      </c>
      <c r="L122" t="s">
        <v>1208</v>
      </c>
      <c r="O122" t="s">
        <v>1209</v>
      </c>
      <c r="P122" t="s">
        <v>1209</v>
      </c>
      <c r="Q122" t="s">
        <v>1695</v>
      </c>
      <c r="R122" t="s">
        <v>1211</v>
      </c>
    </row>
    <row r="123" spans="1:18">
      <c r="A123" s="1">
        <f>HYPERLINK("https://lsnyc.legalserver.org/matter/dynamic-profile/view/1872747","18-1872747")</f>
        <v>0</v>
      </c>
      <c r="B123" t="s">
        <v>18</v>
      </c>
      <c r="C123" t="s">
        <v>50</v>
      </c>
      <c r="D123" t="s">
        <v>50</v>
      </c>
      <c r="E123" t="s">
        <v>362</v>
      </c>
      <c r="F123" t="s">
        <v>1157</v>
      </c>
      <c r="G123" t="s">
        <v>1200</v>
      </c>
      <c r="H123" t="s">
        <v>1208</v>
      </c>
      <c r="I123" t="s">
        <v>1215</v>
      </c>
      <c r="J123">
        <v>239</v>
      </c>
      <c r="K123" t="s">
        <v>1209</v>
      </c>
      <c r="L123" t="s">
        <v>1208</v>
      </c>
      <c r="O123" t="s">
        <v>1210</v>
      </c>
      <c r="P123" t="s">
        <v>1209</v>
      </c>
      <c r="Q123" t="s">
        <v>1369</v>
      </c>
      <c r="R123" t="s">
        <v>1211</v>
      </c>
    </row>
    <row r="124" spans="1:18">
      <c r="A124" s="1">
        <f>HYPERLINK("https://lsnyc.legalserver.org/matter/dynamic-profile/view/1877437","18-1877437")</f>
        <v>0</v>
      </c>
      <c r="B124" t="s">
        <v>18</v>
      </c>
      <c r="C124" t="s">
        <v>58</v>
      </c>
      <c r="D124" t="s">
        <v>58</v>
      </c>
      <c r="E124" t="s">
        <v>363</v>
      </c>
      <c r="F124" t="s">
        <v>1157</v>
      </c>
      <c r="G124" t="s">
        <v>1201</v>
      </c>
      <c r="H124" t="s">
        <v>1209</v>
      </c>
      <c r="I124" t="s">
        <v>1261</v>
      </c>
      <c r="J124">
        <v>171</v>
      </c>
      <c r="K124" t="s">
        <v>1209</v>
      </c>
      <c r="L124" t="s">
        <v>1208</v>
      </c>
      <c r="O124" t="s">
        <v>1210</v>
      </c>
      <c r="P124" t="s">
        <v>1209</v>
      </c>
      <c r="Q124" t="s">
        <v>1429</v>
      </c>
      <c r="R124" t="s">
        <v>1261</v>
      </c>
    </row>
    <row r="125" spans="1:18">
      <c r="A125" s="1">
        <f>HYPERLINK("https://lsnyc.legalserver.org/matter/dynamic-profile/view/1872221","18-1872221")</f>
        <v>0</v>
      </c>
      <c r="B125" t="s">
        <v>18</v>
      </c>
      <c r="C125" t="s">
        <v>59</v>
      </c>
      <c r="D125" t="s">
        <v>59</v>
      </c>
      <c r="E125" t="s">
        <v>364</v>
      </c>
      <c r="F125" t="s">
        <v>1158</v>
      </c>
      <c r="G125" t="s">
        <v>1201</v>
      </c>
      <c r="H125" t="s">
        <v>1209</v>
      </c>
      <c r="I125" t="s">
        <v>1298</v>
      </c>
      <c r="J125">
        <v>259</v>
      </c>
      <c r="K125" t="s">
        <v>1209</v>
      </c>
      <c r="L125" t="s">
        <v>1208</v>
      </c>
      <c r="O125" t="s">
        <v>1210</v>
      </c>
      <c r="P125" t="s">
        <v>1209</v>
      </c>
      <c r="Q125" t="s">
        <v>1696</v>
      </c>
      <c r="R125" t="s">
        <v>1240</v>
      </c>
    </row>
    <row r="126" spans="1:18">
      <c r="A126" s="1">
        <f>HYPERLINK("https://lsnyc.legalserver.org/matter/dynamic-profile/view/1876436","18-1876436")</f>
        <v>0</v>
      </c>
      <c r="B126" t="s">
        <v>18</v>
      </c>
      <c r="C126" t="s">
        <v>59</v>
      </c>
      <c r="D126" t="s">
        <v>59</v>
      </c>
      <c r="E126" t="s">
        <v>365</v>
      </c>
      <c r="F126" t="s">
        <v>1158</v>
      </c>
      <c r="G126" t="s">
        <v>1201</v>
      </c>
      <c r="H126" t="s">
        <v>1209</v>
      </c>
      <c r="I126" t="s">
        <v>1299</v>
      </c>
      <c r="J126">
        <v>211</v>
      </c>
      <c r="K126" t="s">
        <v>1209</v>
      </c>
      <c r="L126" t="s">
        <v>1208</v>
      </c>
      <c r="O126" t="s">
        <v>1210</v>
      </c>
      <c r="P126" t="s">
        <v>1209</v>
      </c>
      <c r="Q126" t="s">
        <v>1299</v>
      </c>
      <c r="R126" t="s">
        <v>1240</v>
      </c>
    </row>
    <row r="127" spans="1:18">
      <c r="A127" s="1">
        <f>HYPERLINK("https://lsnyc.legalserver.org/matter/dynamic-profile/view/1848170","17-1848170")</f>
        <v>0</v>
      </c>
      <c r="B127" t="s">
        <v>18</v>
      </c>
      <c r="C127" t="s">
        <v>60</v>
      </c>
      <c r="D127" t="s">
        <v>60</v>
      </c>
      <c r="E127" t="s">
        <v>366</v>
      </c>
      <c r="F127" t="s">
        <v>1157</v>
      </c>
      <c r="G127" t="s">
        <v>1201</v>
      </c>
      <c r="H127" t="s">
        <v>1208</v>
      </c>
      <c r="I127" t="s">
        <v>1300</v>
      </c>
      <c r="J127">
        <v>465</v>
      </c>
      <c r="K127" t="s">
        <v>1209</v>
      </c>
      <c r="L127" t="s">
        <v>1208</v>
      </c>
      <c r="O127" t="s">
        <v>1210</v>
      </c>
      <c r="P127" t="s">
        <v>1209</v>
      </c>
      <c r="Q127" t="s">
        <v>1313</v>
      </c>
      <c r="R127" t="s">
        <v>1241</v>
      </c>
    </row>
    <row r="128" spans="1:18">
      <c r="A128" s="1">
        <f>HYPERLINK("https://lsnyc.legalserver.org/matter/dynamic-profile/view/1864337","18-1864337")</f>
        <v>0</v>
      </c>
      <c r="B128" t="s">
        <v>18</v>
      </c>
      <c r="C128" t="s">
        <v>60</v>
      </c>
      <c r="D128" t="s">
        <v>60</v>
      </c>
      <c r="E128" t="s">
        <v>367</v>
      </c>
      <c r="F128" t="s">
        <v>1160</v>
      </c>
      <c r="G128" t="s">
        <v>1200</v>
      </c>
      <c r="H128" t="s">
        <v>1208</v>
      </c>
      <c r="I128" t="s">
        <v>1301</v>
      </c>
      <c r="J128">
        <v>406</v>
      </c>
      <c r="K128" t="s">
        <v>1209</v>
      </c>
      <c r="L128" t="s">
        <v>1208</v>
      </c>
      <c r="O128" t="s">
        <v>1210</v>
      </c>
      <c r="P128" t="s">
        <v>1209</v>
      </c>
      <c r="Q128" t="s">
        <v>1697</v>
      </c>
      <c r="R128" t="s">
        <v>1243</v>
      </c>
    </row>
    <row r="129" spans="1:18">
      <c r="A129" s="1">
        <f>HYPERLINK("https://lsnyc.legalserver.org/matter/dynamic-profile/view/1859229","18-1859229")</f>
        <v>0</v>
      </c>
      <c r="B129" t="s">
        <v>18</v>
      </c>
      <c r="C129" t="s">
        <v>61</v>
      </c>
      <c r="D129" t="s">
        <v>61</v>
      </c>
      <c r="E129" t="s">
        <v>368</v>
      </c>
      <c r="F129" t="s">
        <v>1167</v>
      </c>
      <c r="G129" t="s">
        <v>1201</v>
      </c>
      <c r="H129" t="s">
        <v>1208</v>
      </c>
      <c r="I129" t="s">
        <v>1302</v>
      </c>
      <c r="J129">
        <v>490</v>
      </c>
      <c r="K129" t="s">
        <v>1209</v>
      </c>
      <c r="L129" t="s">
        <v>1208</v>
      </c>
      <c r="O129" t="s">
        <v>1210</v>
      </c>
      <c r="P129" t="s">
        <v>1209</v>
      </c>
      <c r="Q129" t="s">
        <v>1515</v>
      </c>
      <c r="R129" t="s">
        <v>1302</v>
      </c>
    </row>
    <row r="130" spans="1:18">
      <c r="A130" s="1">
        <f>HYPERLINK("https://lsnyc.legalserver.org/matter/dynamic-profile/view/1877285","18-1877285")</f>
        <v>0</v>
      </c>
      <c r="B130" t="s">
        <v>18</v>
      </c>
      <c r="C130" t="s">
        <v>62</v>
      </c>
      <c r="D130" t="s">
        <v>62</v>
      </c>
      <c r="E130" t="s">
        <v>369</v>
      </c>
      <c r="F130" t="s">
        <v>1168</v>
      </c>
      <c r="G130" t="s">
        <v>1201</v>
      </c>
      <c r="H130" t="s">
        <v>1208</v>
      </c>
      <c r="I130" t="s">
        <v>1232</v>
      </c>
      <c r="J130">
        <v>128</v>
      </c>
      <c r="K130" t="s">
        <v>1209</v>
      </c>
      <c r="L130" t="s">
        <v>1208</v>
      </c>
      <c r="O130" t="s">
        <v>1210</v>
      </c>
      <c r="P130" t="s">
        <v>1209</v>
      </c>
      <c r="Q130" t="s">
        <v>1349</v>
      </c>
      <c r="R130" t="s">
        <v>1380</v>
      </c>
    </row>
    <row r="131" spans="1:18">
      <c r="A131" s="1">
        <f>HYPERLINK("https://lsnyc.legalserver.org/matter/dynamic-profile/view/1865382","18-1865382")</f>
        <v>0</v>
      </c>
      <c r="B131" t="s">
        <v>18</v>
      </c>
      <c r="C131" t="s">
        <v>62</v>
      </c>
      <c r="D131" t="s">
        <v>62</v>
      </c>
      <c r="E131" t="s">
        <v>370</v>
      </c>
      <c r="F131" t="s">
        <v>1157</v>
      </c>
      <c r="G131" t="s">
        <v>1200</v>
      </c>
      <c r="H131" t="s">
        <v>1208</v>
      </c>
      <c r="I131" t="s">
        <v>1291</v>
      </c>
      <c r="J131">
        <v>415</v>
      </c>
      <c r="K131" t="s">
        <v>1209</v>
      </c>
      <c r="L131" t="s">
        <v>1208</v>
      </c>
      <c r="O131" t="s">
        <v>1210</v>
      </c>
      <c r="P131" t="s">
        <v>1209</v>
      </c>
      <c r="Q131" t="s">
        <v>1698</v>
      </c>
      <c r="R131" t="s">
        <v>1270</v>
      </c>
    </row>
    <row r="132" spans="1:18">
      <c r="A132" s="1">
        <f>HYPERLINK("https://lsnyc.legalserver.org/matter/dynamic-profile/view/1862666","18-1862666")</f>
        <v>0</v>
      </c>
      <c r="B132" t="s">
        <v>18</v>
      </c>
      <c r="C132" t="s">
        <v>63</v>
      </c>
      <c r="D132" t="s">
        <v>63</v>
      </c>
      <c r="E132" t="s">
        <v>371</v>
      </c>
      <c r="F132" t="s">
        <v>1157</v>
      </c>
      <c r="G132" t="s">
        <v>1201</v>
      </c>
      <c r="H132" t="s">
        <v>1208</v>
      </c>
      <c r="I132" t="s">
        <v>1303</v>
      </c>
      <c r="J132">
        <v>357</v>
      </c>
      <c r="K132" t="s">
        <v>1209</v>
      </c>
      <c r="L132" t="s">
        <v>1208</v>
      </c>
      <c r="O132" t="s">
        <v>1210</v>
      </c>
      <c r="P132" t="s">
        <v>1209</v>
      </c>
      <c r="Q132" t="s">
        <v>1699</v>
      </c>
      <c r="R132" t="s">
        <v>1303</v>
      </c>
    </row>
    <row r="133" spans="1:18">
      <c r="A133" s="1">
        <f>HYPERLINK("https://lsnyc.legalserver.org/matter/dynamic-profile/view/1876489","18-1876489")</f>
        <v>0</v>
      </c>
      <c r="B133" t="s">
        <v>18</v>
      </c>
      <c r="C133" t="s">
        <v>63</v>
      </c>
      <c r="D133" t="s">
        <v>63</v>
      </c>
      <c r="E133" t="s">
        <v>372</v>
      </c>
      <c r="F133" t="s">
        <v>1157</v>
      </c>
      <c r="G133" t="s">
        <v>1201</v>
      </c>
      <c r="H133" t="s">
        <v>1208</v>
      </c>
      <c r="I133" t="s">
        <v>1288</v>
      </c>
      <c r="J133">
        <v>215</v>
      </c>
      <c r="K133" t="s">
        <v>1209</v>
      </c>
      <c r="L133" t="s">
        <v>1208</v>
      </c>
      <c r="O133" t="s">
        <v>1210</v>
      </c>
      <c r="P133" t="s">
        <v>1209</v>
      </c>
      <c r="Q133" t="s">
        <v>1378</v>
      </c>
      <c r="R133" t="s">
        <v>1288</v>
      </c>
    </row>
    <row r="134" spans="1:18">
      <c r="A134" s="1">
        <f>HYPERLINK("https://lsnyc.legalserver.org/matter/dynamic-profile/view/1876246","18-1876246")</f>
        <v>0</v>
      </c>
      <c r="B134" t="s">
        <v>18</v>
      </c>
      <c r="C134" t="s">
        <v>63</v>
      </c>
      <c r="D134" t="s">
        <v>63</v>
      </c>
      <c r="E134" t="s">
        <v>373</v>
      </c>
      <c r="F134" t="s">
        <v>1157</v>
      </c>
      <c r="G134" t="s">
        <v>1201</v>
      </c>
      <c r="H134" t="s">
        <v>1208</v>
      </c>
      <c r="I134" t="s">
        <v>1304</v>
      </c>
      <c r="J134">
        <v>260</v>
      </c>
      <c r="K134" t="s">
        <v>1209</v>
      </c>
      <c r="L134" t="s">
        <v>1208</v>
      </c>
      <c r="O134" t="s">
        <v>1210</v>
      </c>
      <c r="P134" t="s">
        <v>1209</v>
      </c>
      <c r="Q134" t="s">
        <v>1258</v>
      </c>
      <c r="R134" t="s">
        <v>1463</v>
      </c>
    </row>
    <row r="135" spans="1:18">
      <c r="A135" s="1">
        <f>HYPERLINK("https://lsnyc.legalserver.org/matter/dynamic-profile/view/1864055","18-1864055")</f>
        <v>0</v>
      </c>
      <c r="B135" t="s">
        <v>18</v>
      </c>
      <c r="C135" t="s">
        <v>63</v>
      </c>
      <c r="D135" t="s">
        <v>63</v>
      </c>
      <c r="E135" t="s">
        <v>374</v>
      </c>
      <c r="F135" t="s">
        <v>1157</v>
      </c>
      <c r="G135" t="s">
        <v>1200</v>
      </c>
      <c r="H135" t="s">
        <v>1208</v>
      </c>
      <c r="I135" t="s">
        <v>1305</v>
      </c>
      <c r="J135">
        <v>441</v>
      </c>
      <c r="K135" t="s">
        <v>1209</v>
      </c>
      <c r="L135" t="s">
        <v>1208</v>
      </c>
      <c r="O135" t="s">
        <v>1210</v>
      </c>
      <c r="P135" t="s">
        <v>1209</v>
      </c>
      <c r="Q135" t="s">
        <v>1700</v>
      </c>
      <c r="R135" t="s">
        <v>1305</v>
      </c>
    </row>
    <row r="136" spans="1:18">
      <c r="A136" s="1">
        <f>HYPERLINK("https://lsnyc.legalserver.org/matter/dynamic-profile/view/1857295","18-1857295")</f>
        <v>0</v>
      </c>
      <c r="B136" t="s">
        <v>18</v>
      </c>
      <c r="C136" t="s">
        <v>64</v>
      </c>
      <c r="D136" t="s">
        <v>189</v>
      </c>
      <c r="E136" t="s">
        <v>375</v>
      </c>
      <c r="F136" t="s">
        <v>1158</v>
      </c>
      <c r="G136" t="s">
        <v>1200</v>
      </c>
      <c r="H136" t="s">
        <v>1209</v>
      </c>
      <c r="I136" t="s">
        <v>1306</v>
      </c>
      <c r="J136">
        <v>491</v>
      </c>
      <c r="K136" t="s">
        <v>1209</v>
      </c>
      <c r="L136" t="s">
        <v>1208</v>
      </c>
      <c r="O136" t="s">
        <v>1210</v>
      </c>
      <c r="P136" t="s">
        <v>1209</v>
      </c>
      <c r="Q136" t="s">
        <v>1481</v>
      </c>
      <c r="R136" t="s">
        <v>1291</v>
      </c>
    </row>
    <row r="137" spans="1:18">
      <c r="A137" s="1">
        <f>HYPERLINK("https://lsnyc.legalserver.org/matter/dynamic-profile/view/1863395","18-1863395")</f>
        <v>0</v>
      </c>
      <c r="B137" t="s">
        <v>18</v>
      </c>
      <c r="C137" t="s">
        <v>64</v>
      </c>
      <c r="D137" t="s">
        <v>189</v>
      </c>
      <c r="E137" t="s">
        <v>376</v>
      </c>
      <c r="F137" t="s">
        <v>1158</v>
      </c>
      <c r="G137" t="s">
        <v>1200</v>
      </c>
      <c r="H137" t="s">
        <v>1209</v>
      </c>
      <c r="I137" t="s">
        <v>1306</v>
      </c>
      <c r="J137">
        <v>427</v>
      </c>
      <c r="K137" t="s">
        <v>1209</v>
      </c>
      <c r="L137" t="s">
        <v>1208</v>
      </c>
      <c r="O137" t="s">
        <v>1210</v>
      </c>
      <c r="P137" t="s">
        <v>1209</v>
      </c>
      <c r="Q137" t="s">
        <v>1528</v>
      </c>
      <c r="R137" t="s">
        <v>1291</v>
      </c>
    </row>
    <row r="138" spans="1:18">
      <c r="A138" s="1">
        <f>HYPERLINK("https://lsnyc.legalserver.org/matter/dynamic-profile/view/1863407","18-1863407")</f>
        <v>0</v>
      </c>
      <c r="B138" t="s">
        <v>18</v>
      </c>
      <c r="C138" t="s">
        <v>64</v>
      </c>
      <c r="D138" t="s">
        <v>189</v>
      </c>
      <c r="E138" t="s">
        <v>377</v>
      </c>
      <c r="F138" t="s">
        <v>1158</v>
      </c>
      <c r="G138" t="s">
        <v>1200</v>
      </c>
      <c r="H138" t="s">
        <v>1209</v>
      </c>
      <c r="I138" t="s">
        <v>1306</v>
      </c>
      <c r="J138">
        <v>427</v>
      </c>
      <c r="K138" t="s">
        <v>1209</v>
      </c>
      <c r="L138" t="s">
        <v>1208</v>
      </c>
      <c r="O138" t="s">
        <v>1210</v>
      </c>
      <c r="P138" t="s">
        <v>1209</v>
      </c>
      <c r="Q138" t="s">
        <v>1528</v>
      </c>
      <c r="R138" t="s">
        <v>1291</v>
      </c>
    </row>
    <row r="139" spans="1:18">
      <c r="A139" s="1">
        <f>HYPERLINK("https://lsnyc.legalserver.org/matter/dynamic-profile/view/1863415","18-1863415")</f>
        <v>0</v>
      </c>
      <c r="B139" t="s">
        <v>18</v>
      </c>
      <c r="C139" t="s">
        <v>64</v>
      </c>
      <c r="D139" t="s">
        <v>189</v>
      </c>
      <c r="E139" t="s">
        <v>378</v>
      </c>
      <c r="F139" t="s">
        <v>1158</v>
      </c>
      <c r="G139" t="s">
        <v>1200</v>
      </c>
      <c r="H139" t="s">
        <v>1209</v>
      </c>
      <c r="I139" t="s">
        <v>1306</v>
      </c>
      <c r="J139">
        <v>427</v>
      </c>
      <c r="K139" t="s">
        <v>1209</v>
      </c>
      <c r="L139" t="s">
        <v>1208</v>
      </c>
      <c r="O139" t="s">
        <v>1210</v>
      </c>
      <c r="P139" t="s">
        <v>1209</v>
      </c>
      <c r="Q139" t="s">
        <v>1528</v>
      </c>
      <c r="R139" t="s">
        <v>1291</v>
      </c>
    </row>
    <row r="140" spans="1:18">
      <c r="A140" s="1">
        <f>HYPERLINK("https://lsnyc.legalserver.org/matter/dynamic-profile/view/1863418","18-1863418")</f>
        <v>0</v>
      </c>
      <c r="B140" t="s">
        <v>18</v>
      </c>
      <c r="C140" t="s">
        <v>64</v>
      </c>
      <c r="D140" t="s">
        <v>189</v>
      </c>
      <c r="E140" t="s">
        <v>379</v>
      </c>
      <c r="F140" t="s">
        <v>1158</v>
      </c>
      <c r="G140" t="s">
        <v>1200</v>
      </c>
      <c r="H140" t="s">
        <v>1209</v>
      </c>
      <c r="I140" t="s">
        <v>1306</v>
      </c>
      <c r="J140">
        <v>427</v>
      </c>
      <c r="K140" t="s">
        <v>1209</v>
      </c>
      <c r="L140" t="s">
        <v>1208</v>
      </c>
      <c r="O140" t="s">
        <v>1210</v>
      </c>
      <c r="P140" t="s">
        <v>1209</v>
      </c>
      <c r="Q140" t="s">
        <v>1528</v>
      </c>
      <c r="R140" t="s">
        <v>1291</v>
      </c>
    </row>
    <row r="141" spans="1:18">
      <c r="A141" s="1">
        <f>HYPERLINK("https://lsnyc.legalserver.org/matter/dynamic-profile/view/1863421","18-1863421")</f>
        <v>0</v>
      </c>
      <c r="B141" t="s">
        <v>18</v>
      </c>
      <c r="C141" t="s">
        <v>64</v>
      </c>
      <c r="D141" t="s">
        <v>189</v>
      </c>
      <c r="E141" t="s">
        <v>380</v>
      </c>
      <c r="F141" t="s">
        <v>1158</v>
      </c>
      <c r="G141" t="s">
        <v>1200</v>
      </c>
      <c r="H141" t="s">
        <v>1209</v>
      </c>
      <c r="I141" t="s">
        <v>1306</v>
      </c>
      <c r="J141">
        <v>427</v>
      </c>
      <c r="K141" t="s">
        <v>1209</v>
      </c>
      <c r="L141" t="s">
        <v>1208</v>
      </c>
      <c r="O141" t="s">
        <v>1210</v>
      </c>
      <c r="P141" t="s">
        <v>1209</v>
      </c>
      <c r="Q141" t="s">
        <v>1528</v>
      </c>
      <c r="R141" t="s">
        <v>1291</v>
      </c>
    </row>
    <row r="142" spans="1:18">
      <c r="A142" s="1">
        <f>HYPERLINK("https://lsnyc.legalserver.org/matter/dynamic-profile/view/1876763","18-1876763")</f>
        <v>0</v>
      </c>
      <c r="B142" t="s">
        <v>18</v>
      </c>
      <c r="C142" t="s">
        <v>65</v>
      </c>
      <c r="D142" t="s">
        <v>65</v>
      </c>
      <c r="E142" t="s">
        <v>279</v>
      </c>
      <c r="F142" t="s">
        <v>1183</v>
      </c>
      <c r="G142" t="s">
        <v>1201</v>
      </c>
      <c r="H142" t="s">
        <v>1209</v>
      </c>
      <c r="I142" t="s">
        <v>1307</v>
      </c>
      <c r="J142">
        <v>202</v>
      </c>
      <c r="K142" t="s">
        <v>1209</v>
      </c>
      <c r="L142" t="s">
        <v>1208</v>
      </c>
      <c r="O142" t="s">
        <v>1209</v>
      </c>
      <c r="P142" t="s">
        <v>1209</v>
      </c>
      <c r="Q142" t="s">
        <v>1448</v>
      </c>
      <c r="R142" t="s">
        <v>1307</v>
      </c>
    </row>
    <row r="143" spans="1:18">
      <c r="A143" s="1">
        <f>HYPERLINK("https://lsnyc.legalserver.org/matter/dynamic-profile/view/1876905","18-1876905")</f>
        <v>0</v>
      </c>
      <c r="B143" t="s">
        <v>18</v>
      </c>
      <c r="C143" t="s">
        <v>65</v>
      </c>
      <c r="D143" t="s">
        <v>65</v>
      </c>
      <c r="E143" t="s">
        <v>381</v>
      </c>
      <c r="F143" t="s">
        <v>1183</v>
      </c>
      <c r="G143" t="s">
        <v>1201</v>
      </c>
      <c r="H143" t="s">
        <v>1208</v>
      </c>
      <c r="I143" t="s">
        <v>1245</v>
      </c>
      <c r="J143">
        <v>201</v>
      </c>
      <c r="K143" t="s">
        <v>1209</v>
      </c>
      <c r="L143" t="s">
        <v>1208</v>
      </c>
      <c r="O143" t="s">
        <v>1209</v>
      </c>
      <c r="P143" t="s">
        <v>1209</v>
      </c>
      <c r="Q143" t="s">
        <v>1541</v>
      </c>
      <c r="R143" t="s">
        <v>1307</v>
      </c>
    </row>
    <row r="144" spans="1:18">
      <c r="A144" s="1">
        <f>HYPERLINK("https://lsnyc.legalserver.org/matter/dynamic-profile/view/1878155","18-1878155")</f>
        <v>0</v>
      </c>
      <c r="B144" t="s">
        <v>18</v>
      </c>
      <c r="C144" t="s">
        <v>65</v>
      </c>
      <c r="D144" t="s">
        <v>65</v>
      </c>
      <c r="E144" t="s">
        <v>382</v>
      </c>
      <c r="F144" t="s">
        <v>1183</v>
      </c>
      <c r="G144" t="s">
        <v>1201</v>
      </c>
      <c r="H144" t="s">
        <v>1208</v>
      </c>
      <c r="I144" t="s">
        <v>1308</v>
      </c>
      <c r="J144">
        <v>189</v>
      </c>
      <c r="K144" t="s">
        <v>1209</v>
      </c>
      <c r="L144" t="s">
        <v>1208</v>
      </c>
      <c r="O144" t="s">
        <v>1209</v>
      </c>
      <c r="P144" t="s">
        <v>1209</v>
      </c>
      <c r="Q144" t="s">
        <v>1447</v>
      </c>
      <c r="R144" t="s">
        <v>1308</v>
      </c>
    </row>
    <row r="145" spans="1:18">
      <c r="A145" s="1">
        <f>HYPERLINK("https://lsnyc.legalserver.org/matter/dynamic-profile/view/1878082","18-1878082")</f>
        <v>0</v>
      </c>
      <c r="B145" t="s">
        <v>18</v>
      </c>
      <c r="C145" t="s">
        <v>66</v>
      </c>
      <c r="D145" t="s">
        <v>66</v>
      </c>
      <c r="E145" t="s">
        <v>383</v>
      </c>
      <c r="F145" t="s">
        <v>1165</v>
      </c>
      <c r="G145" t="s">
        <v>1201</v>
      </c>
      <c r="H145" t="s">
        <v>1208</v>
      </c>
      <c r="I145" t="s">
        <v>1309</v>
      </c>
      <c r="J145">
        <v>139</v>
      </c>
      <c r="K145" t="s">
        <v>1209</v>
      </c>
      <c r="L145" t="s">
        <v>1208</v>
      </c>
      <c r="O145" t="s">
        <v>1210</v>
      </c>
      <c r="P145" t="s">
        <v>1209</v>
      </c>
      <c r="Q145" t="s">
        <v>1447</v>
      </c>
      <c r="R145" t="s">
        <v>1329</v>
      </c>
    </row>
    <row r="146" spans="1:18">
      <c r="A146" s="1">
        <f>HYPERLINK("https://lsnyc.legalserver.org/matter/dynamic-profile/view/1878213","18-1878213")</f>
        <v>0</v>
      </c>
      <c r="B146" t="s">
        <v>18</v>
      </c>
      <c r="C146" t="s">
        <v>66</v>
      </c>
      <c r="D146" t="s">
        <v>66</v>
      </c>
      <c r="E146" t="s">
        <v>384</v>
      </c>
      <c r="F146" t="s">
        <v>1160</v>
      </c>
      <c r="G146" t="s">
        <v>1200</v>
      </c>
      <c r="H146" t="s">
        <v>1208</v>
      </c>
      <c r="I146" t="s">
        <v>1310</v>
      </c>
      <c r="J146">
        <v>138</v>
      </c>
      <c r="K146" t="s">
        <v>1209</v>
      </c>
      <c r="L146" t="s">
        <v>1208</v>
      </c>
      <c r="O146" t="s">
        <v>1210</v>
      </c>
      <c r="P146" t="s">
        <v>1209</v>
      </c>
      <c r="Q146" t="s">
        <v>1638</v>
      </c>
      <c r="R146" t="s">
        <v>1329</v>
      </c>
    </row>
    <row r="147" spans="1:18">
      <c r="A147" s="1">
        <f>HYPERLINK("https://lsnyc.legalserver.org/matter/dynamic-profile/view/1869877","18-1869877")</f>
        <v>0</v>
      </c>
      <c r="B147" t="s">
        <v>18</v>
      </c>
      <c r="C147" t="s">
        <v>67</v>
      </c>
      <c r="D147" t="s">
        <v>67</v>
      </c>
      <c r="E147" t="s">
        <v>385</v>
      </c>
      <c r="F147" t="s">
        <v>1168</v>
      </c>
      <c r="G147" t="s">
        <v>1200</v>
      </c>
      <c r="H147" t="s">
        <v>1208</v>
      </c>
      <c r="I147" t="s">
        <v>1311</v>
      </c>
      <c r="J147">
        <v>268</v>
      </c>
      <c r="K147" t="s">
        <v>1209</v>
      </c>
      <c r="L147" t="s">
        <v>1208</v>
      </c>
      <c r="O147" t="s">
        <v>1210</v>
      </c>
      <c r="P147" t="s">
        <v>1209</v>
      </c>
      <c r="Q147" t="s">
        <v>1674</v>
      </c>
      <c r="R147" t="s">
        <v>1311</v>
      </c>
    </row>
    <row r="148" spans="1:18">
      <c r="A148" s="1">
        <f>HYPERLINK("https://lsnyc.legalserver.org/matter/dynamic-profile/view/1875428","18-1875428")</f>
        <v>0</v>
      </c>
      <c r="B148" t="s">
        <v>18</v>
      </c>
      <c r="C148" t="s">
        <v>67</v>
      </c>
      <c r="D148" t="s">
        <v>67</v>
      </c>
      <c r="E148" t="s">
        <v>386</v>
      </c>
      <c r="F148" t="s">
        <v>1157</v>
      </c>
      <c r="G148" t="s">
        <v>1200</v>
      </c>
      <c r="H148" t="s">
        <v>1208</v>
      </c>
      <c r="I148" t="s">
        <v>1243</v>
      </c>
      <c r="J148">
        <v>279</v>
      </c>
      <c r="K148" t="s">
        <v>1209</v>
      </c>
      <c r="L148" t="s">
        <v>1208</v>
      </c>
      <c r="O148" t="s">
        <v>1210</v>
      </c>
      <c r="P148" t="s">
        <v>1209</v>
      </c>
      <c r="Q148" t="s">
        <v>1467</v>
      </c>
      <c r="R148" t="s">
        <v>1243</v>
      </c>
    </row>
    <row r="149" spans="1:18">
      <c r="A149" s="1">
        <f>HYPERLINK("https://lsnyc.legalserver.org/matter/dynamic-profile/view/1866350","18-1866350")</f>
        <v>0</v>
      </c>
      <c r="B149" t="s">
        <v>18</v>
      </c>
      <c r="C149" t="s">
        <v>67</v>
      </c>
      <c r="D149" t="s">
        <v>67</v>
      </c>
      <c r="E149" t="s">
        <v>387</v>
      </c>
      <c r="F149" t="s">
        <v>1163</v>
      </c>
      <c r="G149" t="s">
        <v>1200</v>
      </c>
      <c r="H149" t="s">
        <v>1208</v>
      </c>
      <c r="I149" t="s">
        <v>1236</v>
      </c>
      <c r="J149">
        <v>417</v>
      </c>
      <c r="K149" t="s">
        <v>1209</v>
      </c>
      <c r="L149" t="s">
        <v>1208</v>
      </c>
      <c r="O149" t="s">
        <v>1210</v>
      </c>
      <c r="P149" t="s">
        <v>1209</v>
      </c>
      <c r="Q149" t="s">
        <v>1453</v>
      </c>
      <c r="R149" t="s">
        <v>1236</v>
      </c>
    </row>
    <row r="150" spans="1:18">
      <c r="A150" s="1">
        <f>HYPERLINK("https://lsnyc.legalserver.org/matter/dynamic-profile/view/1851588","17-1851588")</f>
        <v>0</v>
      </c>
      <c r="B150" t="s">
        <v>19</v>
      </c>
      <c r="C150" t="s">
        <v>68</v>
      </c>
      <c r="D150" t="s">
        <v>68</v>
      </c>
      <c r="E150" t="s">
        <v>388</v>
      </c>
      <c r="F150" t="s">
        <v>1158</v>
      </c>
      <c r="G150" t="s">
        <v>1201</v>
      </c>
      <c r="H150" t="s">
        <v>1209</v>
      </c>
      <c r="I150" t="s">
        <v>1312</v>
      </c>
      <c r="J150">
        <v>571</v>
      </c>
      <c r="K150" t="s">
        <v>1209</v>
      </c>
      <c r="L150" t="s">
        <v>1208</v>
      </c>
      <c r="O150" t="s">
        <v>1210</v>
      </c>
      <c r="P150" t="s">
        <v>1209</v>
      </c>
      <c r="Q150" t="s">
        <v>1372</v>
      </c>
      <c r="R150" t="s">
        <v>1314</v>
      </c>
    </row>
    <row r="151" spans="1:18">
      <c r="A151" s="1">
        <f>HYPERLINK("https://lsnyc.legalserver.org/matter/dynamic-profile/view/1873563","18-1873563")</f>
        <v>0</v>
      </c>
      <c r="B151" t="s">
        <v>19</v>
      </c>
      <c r="C151" t="s">
        <v>69</v>
      </c>
      <c r="D151" t="s">
        <v>69</v>
      </c>
      <c r="E151" t="s">
        <v>389</v>
      </c>
      <c r="F151" t="s">
        <v>1157</v>
      </c>
      <c r="G151" t="s">
        <v>1201</v>
      </c>
      <c r="H151" t="s">
        <v>1208</v>
      </c>
      <c r="I151" t="s">
        <v>1258</v>
      </c>
      <c r="J151">
        <v>249</v>
      </c>
      <c r="K151" t="s">
        <v>1209</v>
      </c>
      <c r="L151" t="s">
        <v>1208</v>
      </c>
      <c r="O151" t="s">
        <v>1210</v>
      </c>
      <c r="P151" t="s">
        <v>1209</v>
      </c>
      <c r="Q151" t="s">
        <v>1239</v>
      </c>
      <c r="R151" t="s">
        <v>1227</v>
      </c>
    </row>
    <row r="152" spans="1:18">
      <c r="A152" s="1">
        <f>HYPERLINK("https://lsnyc.legalserver.org/matter/dynamic-profile/view/1845896","17-1845896")</f>
        <v>0</v>
      </c>
      <c r="B152" t="s">
        <v>19</v>
      </c>
      <c r="C152" t="s">
        <v>69</v>
      </c>
      <c r="D152" t="s">
        <v>69</v>
      </c>
      <c r="E152" t="s">
        <v>390</v>
      </c>
      <c r="F152" t="s">
        <v>1173</v>
      </c>
      <c r="G152" t="s">
        <v>1201</v>
      </c>
      <c r="H152" t="s">
        <v>1208</v>
      </c>
      <c r="I152" t="s">
        <v>1313</v>
      </c>
      <c r="J152">
        <v>573</v>
      </c>
      <c r="K152" t="s">
        <v>1209</v>
      </c>
      <c r="L152" t="s">
        <v>1208</v>
      </c>
      <c r="O152" t="s">
        <v>1210</v>
      </c>
      <c r="P152" t="s">
        <v>1209</v>
      </c>
      <c r="Q152" t="s">
        <v>1701</v>
      </c>
      <c r="R152" t="s">
        <v>1230</v>
      </c>
    </row>
    <row r="153" spans="1:18">
      <c r="A153" s="1">
        <f>HYPERLINK("https://lsnyc.legalserver.org/matter/dynamic-profile/view/1876497","18-1876497")</f>
        <v>0</v>
      </c>
      <c r="B153" t="s">
        <v>19</v>
      </c>
      <c r="C153" t="s">
        <v>70</v>
      </c>
      <c r="D153" t="s">
        <v>70</v>
      </c>
      <c r="E153" t="s">
        <v>391</v>
      </c>
      <c r="F153" t="s">
        <v>1184</v>
      </c>
      <c r="G153" t="s">
        <v>1201</v>
      </c>
      <c r="H153" t="s">
        <v>1208</v>
      </c>
      <c r="I153" t="s">
        <v>1284</v>
      </c>
      <c r="J153">
        <v>154</v>
      </c>
      <c r="K153" t="s">
        <v>1209</v>
      </c>
      <c r="L153" t="s">
        <v>1208</v>
      </c>
      <c r="O153" t="s">
        <v>1209</v>
      </c>
      <c r="P153" t="s">
        <v>1209</v>
      </c>
      <c r="Q153" t="s">
        <v>1378</v>
      </c>
      <c r="R153" t="s">
        <v>1284</v>
      </c>
    </row>
    <row r="154" spans="1:18">
      <c r="A154" s="1">
        <f>HYPERLINK("https://lsnyc.legalserver.org/matter/dynamic-profile/view/1837180","17-1837180")</f>
        <v>0</v>
      </c>
      <c r="B154" t="s">
        <v>19</v>
      </c>
      <c r="C154" t="s">
        <v>70</v>
      </c>
      <c r="D154" t="s">
        <v>70</v>
      </c>
      <c r="E154" t="s">
        <v>392</v>
      </c>
      <c r="F154" t="s">
        <v>1184</v>
      </c>
      <c r="G154" t="s">
        <v>1201</v>
      </c>
      <c r="H154" t="s">
        <v>1208</v>
      </c>
      <c r="I154" t="s">
        <v>1314</v>
      </c>
      <c r="J154">
        <v>742</v>
      </c>
      <c r="K154" t="s">
        <v>1209</v>
      </c>
      <c r="L154" t="s">
        <v>1208</v>
      </c>
      <c r="O154" t="s">
        <v>1210</v>
      </c>
      <c r="P154" t="s">
        <v>1209</v>
      </c>
      <c r="Q154" t="s">
        <v>1702</v>
      </c>
      <c r="R154" t="s">
        <v>1314</v>
      </c>
    </row>
    <row r="155" spans="1:18">
      <c r="A155" s="1">
        <f>HYPERLINK("https://lsnyc.legalserver.org/matter/dynamic-profile/view/1846053","17-1846053")</f>
        <v>0</v>
      </c>
      <c r="B155" t="s">
        <v>19</v>
      </c>
      <c r="C155" t="s">
        <v>70</v>
      </c>
      <c r="D155" t="s">
        <v>70</v>
      </c>
      <c r="E155" t="s">
        <v>393</v>
      </c>
      <c r="F155" t="s">
        <v>1184</v>
      </c>
      <c r="G155" t="s">
        <v>1201</v>
      </c>
      <c r="H155" t="s">
        <v>1208</v>
      </c>
      <c r="I155" t="s">
        <v>1314</v>
      </c>
      <c r="J155">
        <v>637</v>
      </c>
      <c r="K155" t="s">
        <v>1209</v>
      </c>
      <c r="L155" t="s">
        <v>1208</v>
      </c>
      <c r="O155" t="s">
        <v>1209</v>
      </c>
      <c r="P155" t="s">
        <v>1209</v>
      </c>
      <c r="Q155" t="s">
        <v>1592</v>
      </c>
      <c r="R155" t="s">
        <v>1314</v>
      </c>
    </row>
    <row r="156" spans="1:18">
      <c r="A156" s="1">
        <f>HYPERLINK("https://lsnyc.legalserver.org/matter/dynamic-profile/view/1875887","18-1875887")</f>
        <v>0</v>
      </c>
      <c r="B156" t="s">
        <v>19</v>
      </c>
      <c r="C156" t="s">
        <v>70</v>
      </c>
      <c r="D156" t="s">
        <v>70</v>
      </c>
      <c r="E156" t="s">
        <v>394</v>
      </c>
      <c r="F156" t="s">
        <v>1184</v>
      </c>
      <c r="G156" t="s">
        <v>1201</v>
      </c>
      <c r="H156" t="s">
        <v>1208</v>
      </c>
      <c r="I156" t="s">
        <v>1314</v>
      </c>
      <c r="J156">
        <v>295</v>
      </c>
      <c r="K156" t="s">
        <v>1209</v>
      </c>
      <c r="L156" t="s">
        <v>1208</v>
      </c>
      <c r="O156" t="s">
        <v>1209</v>
      </c>
      <c r="P156" t="s">
        <v>1209</v>
      </c>
      <c r="Q156" t="s">
        <v>1406</v>
      </c>
      <c r="R156" t="s">
        <v>1314</v>
      </c>
    </row>
    <row r="157" spans="1:18">
      <c r="A157" s="1">
        <f>HYPERLINK("https://lsnyc.legalserver.org/matter/dynamic-profile/view/1876991","18-1876991")</f>
        <v>0</v>
      </c>
      <c r="B157" t="s">
        <v>19</v>
      </c>
      <c r="C157" t="s">
        <v>70</v>
      </c>
      <c r="D157" t="s">
        <v>70</v>
      </c>
      <c r="E157" t="s">
        <v>395</v>
      </c>
      <c r="F157" t="s">
        <v>1185</v>
      </c>
      <c r="G157" t="s">
        <v>1201</v>
      </c>
      <c r="H157" t="s">
        <v>1208</v>
      </c>
      <c r="I157" t="s">
        <v>1314</v>
      </c>
      <c r="J157">
        <v>281</v>
      </c>
      <c r="K157" t="s">
        <v>1209</v>
      </c>
      <c r="L157" t="s">
        <v>1208</v>
      </c>
      <c r="O157" t="s">
        <v>1210</v>
      </c>
      <c r="P157" t="s">
        <v>1209</v>
      </c>
      <c r="Q157" t="s">
        <v>1541</v>
      </c>
      <c r="R157" t="s">
        <v>1314</v>
      </c>
    </row>
    <row r="158" spans="1:18">
      <c r="A158" s="1">
        <f>HYPERLINK("https://lsnyc.legalserver.org/matter/dynamic-profile/view/1877616","18-1877616")</f>
        <v>0</v>
      </c>
      <c r="B158" t="s">
        <v>19</v>
      </c>
      <c r="C158" t="s">
        <v>70</v>
      </c>
      <c r="D158" t="s">
        <v>70</v>
      </c>
      <c r="E158" t="s">
        <v>396</v>
      </c>
      <c r="F158" t="s">
        <v>1184</v>
      </c>
      <c r="G158" t="s">
        <v>1201</v>
      </c>
      <c r="H158" t="s">
        <v>1208</v>
      </c>
      <c r="I158" t="s">
        <v>1314</v>
      </c>
      <c r="J158">
        <v>274</v>
      </c>
      <c r="K158" t="s">
        <v>1209</v>
      </c>
      <c r="L158" t="s">
        <v>1208</v>
      </c>
      <c r="O158" t="s">
        <v>1210</v>
      </c>
      <c r="P158" t="s">
        <v>1209</v>
      </c>
      <c r="Q158" t="s">
        <v>1426</v>
      </c>
      <c r="R158" t="s">
        <v>1314</v>
      </c>
    </row>
    <row r="159" spans="1:18">
      <c r="A159" s="1">
        <f>HYPERLINK("https://lsnyc.legalserver.org/matter/dynamic-profile/view/1855315","18-1855315")</f>
        <v>0</v>
      </c>
      <c r="B159" t="s">
        <v>19</v>
      </c>
      <c r="C159" t="s">
        <v>71</v>
      </c>
      <c r="D159" t="s">
        <v>71</v>
      </c>
      <c r="E159" t="s">
        <v>397</v>
      </c>
      <c r="F159" t="s">
        <v>1183</v>
      </c>
      <c r="G159" t="s">
        <v>1201</v>
      </c>
      <c r="H159" t="s">
        <v>1208</v>
      </c>
      <c r="I159" t="s">
        <v>1315</v>
      </c>
      <c r="J159">
        <v>416</v>
      </c>
      <c r="K159" t="s">
        <v>1209</v>
      </c>
      <c r="L159" t="s">
        <v>1208</v>
      </c>
      <c r="O159" t="s">
        <v>1210</v>
      </c>
      <c r="P159" t="s">
        <v>1209</v>
      </c>
      <c r="Q159" t="s">
        <v>1703</v>
      </c>
      <c r="R159" t="s">
        <v>1315</v>
      </c>
    </row>
    <row r="160" spans="1:18">
      <c r="A160" s="1">
        <f>HYPERLINK("https://lsnyc.legalserver.org/matter/dynamic-profile/view/1848552","17-1848552")</f>
        <v>0</v>
      </c>
      <c r="B160" t="s">
        <v>19</v>
      </c>
      <c r="C160" t="s">
        <v>71</v>
      </c>
      <c r="D160" t="s">
        <v>71</v>
      </c>
      <c r="E160" t="s">
        <v>398</v>
      </c>
      <c r="F160" t="s">
        <v>1178</v>
      </c>
      <c r="G160" t="s">
        <v>1201</v>
      </c>
      <c r="H160" t="s">
        <v>1208</v>
      </c>
      <c r="I160" t="s">
        <v>1314</v>
      </c>
      <c r="J160">
        <v>609</v>
      </c>
      <c r="K160" t="s">
        <v>1209</v>
      </c>
      <c r="L160" t="s">
        <v>1208</v>
      </c>
      <c r="O160" t="s">
        <v>1210</v>
      </c>
      <c r="P160" t="s">
        <v>1209</v>
      </c>
      <c r="Q160" t="s">
        <v>1704</v>
      </c>
      <c r="R160" t="s">
        <v>1314</v>
      </c>
    </row>
    <row r="161" spans="1:18">
      <c r="A161" s="1">
        <f>HYPERLINK("https://lsnyc.legalserver.org/matter/dynamic-profile/view/1841593","17-1841593")</f>
        <v>0</v>
      </c>
      <c r="B161" t="s">
        <v>19</v>
      </c>
      <c r="C161" t="s">
        <v>72</v>
      </c>
      <c r="D161" t="s">
        <v>72</v>
      </c>
      <c r="E161" t="s">
        <v>399</v>
      </c>
      <c r="F161" t="s">
        <v>1158</v>
      </c>
      <c r="G161" t="s">
        <v>1203</v>
      </c>
      <c r="H161" t="s">
        <v>1208</v>
      </c>
      <c r="I161" t="s">
        <v>1316</v>
      </c>
      <c r="J161">
        <v>717</v>
      </c>
      <c r="K161" t="s">
        <v>1209</v>
      </c>
      <c r="L161" t="s">
        <v>1208</v>
      </c>
      <c r="O161" t="s">
        <v>1210</v>
      </c>
      <c r="P161" t="s">
        <v>1209</v>
      </c>
      <c r="Q161" t="s">
        <v>1567</v>
      </c>
      <c r="R161" t="s">
        <v>1623</v>
      </c>
    </row>
    <row r="162" spans="1:18">
      <c r="A162" s="1">
        <f>HYPERLINK("https://lsnyc.legalserver.org/matter/dynamic-profile/view/1879105","18-1879105")</f>
        <v>0</v>
      </c>
      <c r="B162" t="s">
        <v>19</v>
      </c>
      <c r="C162" t="s">
        <v>73</v>
      </c>
      <c r="D162" t="s">
        <v>73</v>
      </c>
      <c r="E162" t="s">
        <v>400</v>
      </c>
      <c r="F162" t="s">
        <v>1158</v>
      </c>
      <c r="G162" t="s">
        <v>1200</v>
      </c>
      <c r="H162" t="s">
        <v>1209</v>
      </c>
      <c r="I162" t="s">
        <v>1317</v>
      </c>
      <c r="J162">
        <v>258</v>
      </c>
      <c r="K162" t="s">
        <v>1209</v>
      </c>
      <c r="L162" t="s">
        <v>1208</v>
      </c>
      <c r="O162" t="s">
        <v>1209</v>
      </c>
      <c r="P162" t="s">
        <v>1209</v>
      </c>
      <c r="Q162" t="s">
        <v>1705</v>
      </c>
      <c r="R162" t="s">
        <v>1314</v>
      </c>
    </row>
    <row r="163" spans="1:18">
      <c r="A163" s="1">
        <f>HYPERLINK("https://lsnyc.legalserver.org/matter/dynamic-profile/view/1877899","18-1877899")</f>
        <v>0</v>
      </c>
      <c r="B163" t="s">
        <v>19</v>
      </c>
      <c r="C163" t="s">
        <v>74</v>
      </c>
      <c r="D163" t="s">
        <v>74</v>
      </c>
      <c r="E163" t="s">
        <v>401</v>
      </c>
      <c r="F163" t="s">
        <v>1181</v>
      </c>
      <c r="G163" t="s">
        <v>1201</v>
      </c>
      <c r="H163" t="s">
        <v>1208</v>
      </c>
      <c r="I163" t="s">
        <v>1308</v>
      </c>
      <c r="J163">
        <v>191</v>
      </c>
      <c r="K163" t="s">
        <v>1209</v>
      </c>
      <c r="L163" t="s">
        <v>1208</v>
      </c>
      <c r="O163" t="s">
        <v>1209</v>
      </c>
      <c r="P163" t="s">
        <v>1209</v>
      </c>
      <c r="Q163" t="s">
        <v>1375</v>
      </c>
      <c r="R163" t="s">
        <v>1308</v>
      </c>
    </row>
    <row r="164" spans="1:18">
      <c r="A164" s="1">
        <f>HYPERLINK("https://lsnyc.legalserver.org/matter/dynamic-profile/view/1877422","18-1877422")</f>
        <v>0</v>
      </c>
      <c r="B164" t="s">
        <v>19</v>
      </c>
      <c r="C164" t="s">
        <v>75</v>
      </c>
      <c r="D164" t="s">
        <v>75</v>
      </c>
      <c r="E164" t="s">
        <v>402</v>
      </c>
      <c r="F164" t="s">
        <v>1173</v>
      </c>
      <c r="G164" t="s">
        <v>1201</v>
      </c>
      <c r="H164" t="s">
        <v>1209</v>
      </c>
      <c r="I164" t="s">
        <v>1242</v>
      </c>
      <c r="J164">
        <v>118</v>
      </c>
      <c r="K164" t="s">
        <v>1209</v>
      </c>
      <c r="L164" t="s">
        <v>1208</v>
      </c>
      <c r="O164" t="s">
        <v>1210</v>
      </c>
      <c r="P164" t="s">
        <v>1209</v>
      </c>
      <c r="Q164" t="s">
        <v>1429</v>
      </c>
      <c r="R164" t="s">
        <v>1242</v>
      </c>
    </row>
    <row r="165" spans="1:18">
      <c r="A165" s="1">
        <f>HYPERLINK("https://lsnyc.legalserver.org/matter/dynamic-profile/view/1866466","18-1866466")</f>
        <v>0</v>
      </c>
      <c r="B165" t="s">
        <v>19</v>
      </c>
      <c r="C165" t="s">
        <v>76</v>
      </c>
      <c r="D165" t="s">
        <v>76</v>
      </c>
      <c r="E165" t="s">
        <v>403</v>
      </c>
      <c r="F165" t="s">
        <v>1186</v>
      </c>
      <c r="G165" t="s">
        <v>1201</v>
      </c>
      <c r="H165" t="s">
        <v>1208</v>
      </c>
      <c r="I165" t="s">
        <v>1318</v>
      </c>
      <c r="J165">
        <v>248</v>
      </c>
      <c r="K165" t="s">
        <v>1209</v>
      </c>
      <c r="L165" t="s">
        <v>1208</v>
      </c>
      <c r="O165" t="s">
        <v>1209</v>
      </c>
      <c r="P165" t="s">
        <v>1209</v>
      </c>
      <c r="Q165" t="s">
        <v>1318</v>
      </c>
      <c r="R165" t="s">
        <v>1242</v>
      </c>
    </row>
    <row r="166" spans="1:18">
      <c r="A166" s="1">
        <f>HYPERLINK("https://lsnyc.legalserver.org/matter/dynamic-profile/view/1872061","18-1872061")</f>
        <v>0</v>
      </c>
      <c r="B166" t="s">
        <v>19</v>
      </c>
      <c r="C166" t="s">
        <v>76</v>
      </c>
      <c r="D166" t="s">
        <v>76</v>
      </c>
      <c r="E166" t="s">
        <v>404</v>
      </c>
      <c r="F166" t="s">
        <v>1187</v>
      </c>
      <c r="G166" t="s">
        <v>1200</v>
      </c>
      <c r="H166" t="s">
        <v>1208</v>
      </c>
      <c r="I166" t="s">
        <v>1319</v>
      </c>
      <c r="J166">
        <v>179</v>
      </c>
      <c r="K166" t="s">
        <v>1209</v>
      </c>
      <c r="L166" t="s">
        <v>1208</v>
      </c>
      <c r="O166" t="s">
        <v>1210</v>
      </c>
      <c r="P166" t="s">
        <v>1209</v>
      </c>
      <c r="Q166" t="s">
        <v>1319</v>
      </c>
      <c r="R166" t="s">
        <v>1242</v>
      </c>
    </row>
    <row r="167" spans="1:18">
      <c r="A167" s="1">
        <f>HYPERLINK("https://lsnyc.legalserver.org/matter/dynamic-profile/view/0787200","15-0787200")</f>
        <v>0</v>
      </c>
      <c r="B167" t="s">
        <v>19</v>
      </c>
      <c r="C167" t="s">
        <v>76</v>
      </c>
      <c r="D167" t="s">
        <v>76</v>
      </c>
      <c r="E167" t="s">
        <v>405</v>
      </c>
      <c r="F167" t="s">
        <v>1166</v>
      </c>
      <c r="G167" t="s">
        <v>1201</v>
      </c>
      <c r="H167" t="s">
        <v>1210</v>
      </c>
      <c r="I167" t="s">
        <v>1308</v>
      </c>
      <c r="J167">
        <v>1301</v>
      </c>
      <c r="K167" t="s">
        <v>1209</v>
      </c>
      <c r="L167" t="s">
        <v>1208</v>
      </c>
      <c r="O167" t="s">
        <v>1209</v>
      </c>
      <c r="P167" t="s">
        <v>1209</v>
      </c>
      <c r="Q167" t="s">
        <v>1706</v>
      </c>
      <c r="R167" t="s">
        <v>1308</v>
      </c>
    </row>
    <row r="168" spans="1:18">
      <c r="A168" s="1">
        <f>HYPERLINK("https://lsnyc.legalserver.org/matter/dynamic-profile/view/0828558","17-0828558")</f>
        <v>0</v>
      </c>
      <c r="B168" t="s">
        <v>19</v>
      </c>
      <c r="C168" t="s">
        <v>76</v>
      </c>
      <c r="D168" t="s">
        <v>76</v>
      </c>
      <c r="E168" t="s">
        <v>406</v>
      </c>
      <c r="F168" t="s">
        <v>1166</v>
      </c>
      <c r="G168" t="s">
        <v>1201</v>
      </c>
      <c r="H168" t="s">
        <v>1208</v>
      </c>
      <c r="I168" t="s">
        <v>1320</v>
      </c>
      <c r="J168">
        <v>759</v>
      </c>
      <c r="K168" t="s">
        <v>1209</v>
      </c>
      <c r="L168" t="s">
        <v>1208</v>
      </c>
      <c r="O168" t="s">
        <v>1210</v>
      </c>
      <c r="P168" t="s">
        <v>1209</v>
      </c>
      <c r="Q168" t="s">
        <v>1707</v>
      </c>
      <c r="R168" t="s">
        <v>1337</v>
      </c>
    </row>
    <row r="169" spans="1:18">
      <c r="A169" s="1">
        <f>HYPERLINK("https://lsnyc.legalserver.org/matter/dynamic-profile/view/0739397","13-0739397")</f>
        <v>0</v>
      </c>
      <c r="B169" t="s">
        <v>19</v>
      </c>
      <c r="C169" t="s">
        <v>71</v>
      </c>
      <c r="D169" t="s">
        <v>190</v>
      </c>
      <c r="E169" t="s">
        <v>407</v>
      </c>
      <c r="F169" t="s">
        <v>1178</v>
      </c>
      <c r="G169" t="s">
        <v>1201</v>
      </c>
      <c r="H169" t="s">
        <v>1209</v>
      </c>
      <c r="I169" t="s">
        <v>1321</v>
      </c>
      <c r="J169">
        <v>2063</v>
      </c>
      <c r="K169" t="s">
        <v>1209</v>
      </c>
      <c r="L169" t="s">
        <v>1208</v>
      </c>
      <c r="O169" t="s">
        <v>1210</v>
      </c>
      <c r="P169" t="s">
        <v>1209</v>
      </c>
      <c r="Q169" t="s">
        <v>1708</v>
      </c>
      <c r="R169" t="s">
        <v>1460</v>
      </c>
    </row>
    <row r="170" spans="1:18">
      <c r="A170" s="1">
        <f>HYPERLINK("https://lsnyc.legalserver.org/matter/dynamic-profile/view/0758331","14-0758331")</f>
        <v>0</v>
      </c>
      <c r="B170" t="s">
        <v>19</v>
      </c>
      <c r="C170" t="s">
        <v>71</v>
      </c>
      <c r="D170" t="s">
        <v>190</v>
      </c>
      <c r="E170" t="s">
        <v>408</v>
      </c>
      <c r="F170" t="s">
        <v>1178</v>
      </c>
      <c r="G170" t="s">
        <v>1200</v>
      </c>
      <c r="H170" t="s">
        <v>1209</v>
      </c>
      <c r="I170" t="s">
        <v>1322</v>
      </c>
      <c r="J170">
        <v>1734</v>
      </c>
      <c r="K170" t="s">
        <v>1209</v>
      </c>
      <c r="L170" t="s">
        <v>1208</v>
      </c>
      <c r="O170" t="s">
        <v>1210</v>
      </c>
      <c r="P170" t="s">
        <v>1209</v>
      </c>
      <c r="Q170" t="s">
        <v>1709</v>
      </c>
      <c r="R170" t="s">
        <v>1460</v>
      </c>
    </row>
    <row r="171" spans="1:18">
      <c r="A171" s="1">
        <f>HYPERLINK("https://lsnyc.legalserver.org/matter/dynamic-profile/view/0767367","14-0767367")</f>
        <v>0</v>
      </c>
      <c r="B171" t="s">
        <v>19</v>
      </c>
      <c r="C171" t="s">
        <v>71</v>
      </c>
      <c r="D171" t="s">
        <v>190</v>
      </c>
      <c r="E171" t="s">
        <v>409</v>
      </c>
      <c r="F171" t="s">
        <v>1178</v>
      </c>
      <c r="G171" t="s">
        <v>1201</v>
      </c>
      <c r="H171" t="s">
        <v>1209</v>
      </c>
      <c r="I171" t="s">
        <v>1323</v>
      </c>
      <c r="J171">
        <v>1589</v>
      </c>
      <c r="K171" t="s">
        <v>1209</v>
      </c>
      <c r="L171" t="s">
        <v>1208</v>
      </c>
      <c r="O171" t="s">
        <v>1210</v>
      </c>
      <c r="P171" t="s">
        <v>1209</v>
      </c>
      <c r="Q171" t="s">
        <v>1710</v>
      </c>
      <c r="R171" t="s">
        <v>1460</v>
      </c>
    </row>
    <row r="172" spans="1:18">
      <c r="A172" s="1">
        <f>HYPERLINK("https://lsnyc.legalserver.org/matter/dynamic-profile/view/0776220","15-0776220")</f>
        <v>0</v>
      </c>
      <c r="B172" t="s">
        <v>19</v>
      </c>
      <c r="C172" t="s">
        <v>71</v>
      </c>
      <c r="D172" t="s">
        <v>190</v>
      </c>
      <c r="E172" t="s">
        <v>410</v>
      </c>
      <c r="F172" t="s">
        <v>1178</v>
      </c>
      <c r="G172" t="s">
        <v>1200</v>
      </c>
      <c r="H172" t="s">
        <v>1209</v>
      </c>
      <c r="I172" t="s">
        <v>1324</v>
      </c>
      <c r="J172">
        <v>1460</v>
      </c>
      <c r="K172" t="s">
        <v>1209</v>
      </c>
      <c r="L172" t="s">
        <v>1208</v>
      </c>
      <c r="O172" t="s">
        <v>1210</v>
      </c>
      <c r="P172" t="s">
        <v>1209</v>
      </c>
      <c r="Q172" t="s">
        <v>1711</v>
      </c>
      <c r="R172" t="s">
        <v>1460</v>
      </c>
    </row>
    <row r="173" spans="1:18">
      <c r="A173" s="1">
        <f>HYPERLINK("https://lsnyc.legalserver.org/matter/dynamic-profile/view/0776633","15-0776633")</f>
        <v>0</v>
      </c>
      <c r="B173" t="s">
        <v>19</v>
      </c>
      <c r="C173" t="s">
        <v>71</v>
      </c>
      <c r="D173" t="s">
        <v>190</v>
      </c>
      <c r="E173" t="s">
        <v>411</v>
      </c>
      <c r="F173" t="s">
        <v>1173</v>
      </c>
      <c r="G173" t="s">
        <v>1201</v>
      </c>
      <c r="H173" t="s">
        <v>1209</v>
      </c>
      <c r="I173" t="s">
        <v>1325</v>
      </c>
      <c r="J173">
        <v>1454</v>
      </c>
      <c r="K173" t="s">
        <v>1209</v>
      </c>
      <c r="L173" t="s">
        <v>1208</v>
      </c>
      <c r="O173" t="s">
        <v>1210</v>
      </c>
      <c r="P173" t="s">
        <v>1209</v>
      </c>
      <c r="Q173" t="s">
        <v>1325</v>
      </c>
      <c r="R173" t="s">
        <v>1460</v>
      </c>
    </row>
    <row r="174" spans="1:18">
      <c r="A174" s="1">
        <f>HYPERLINK("https://lsnyc.legalserver.org/matter/dynamic-profile/view/1871872","18-1871872")</f>
        <v>0</v>
      </c>
      <c r="B174" t="s">
        <v>19</v>
      </c>
      <c r="C174" t="s">
        <v>77</v>
      </c>
      <c r="D174" t="s">
        <v>77</v>
      </c>
      <c r="E174" t="s">
        <v>412</v>
      </c>
      <c r="F174" t="s">
        <v>1170</v>
      </c>
      <c r="G174" t="s">
        <v>1200</v>
      </c>
      <c r="H174" t="s">
        <v>1208</v>
      </c>
      <c r="I174" t="s">
        <v>1326</v>
      </c>
      <c r="J174">
        <v>276</v>
      </c>
      <c r="K174" t="s">
        <v>1209</v>
      </c>
      <c r="L174" t="s">
        <v>1208</v>
      </c>
      <c r="O174" t="s">
        <v>1210</v>
      </c>
      <c r="P174" t="s">
        <v>1209</v>
      </c>
      <c r="Q174" t="s">
        <v>1296</v>
      </c>
      <c r="R174" t="s">
        <v>1326</v>
      </c>
    </row>
    <row r="175" spans="1:18">
      <c r="A175" s="1">
        <f>HYPERLINK("https://lsnyc.legalserver.org/matter/dynamic-profile/view/1878054","18-1878054")</f>
        <v>0</v>
      </c>
      <c r="B175" t="s">
        <v>19</v>
      </c>
      <c r="C175" t="s">
        <v>77</v>
      </c>
      <c r="D175" t="s">
        <v>77</v>
      </c>
      <c r="E175" t="s">
        <v>413</v>
      </c>
      <c r="F175" t="s">
        <v>1160</v>
      </c>
      <c r="G175" t="s">
        <v>1200</v>
      </c>
      <c r="H175" t="s">
        <v>1208</v>
      </c>
      <c r="I175" t="s">
        <v>1327</v>
      </c>
      <c r="J175">
        <v>224</v>
      </c>
      <c r="K175" t="s">
        <v>1209</v>
      </c>
      <c r="L175" t="s">
        <v>1208</v>
      </c>
      <c r="O175" t="s">
        <v>1210</v>
      </c>
      <c r="P175" t="s">
        <v>1209</v>
      </c>
      <c r="Q175" t="s">
        <v>1447</v>
      </c>
      <c r="R175" t="s">
        <v>1327</v>
      </c>
    </row>
    <row r="176" spans="1:18">
      <c r="A176" s="1">
        <f>HYPERLINK("https://lsnyc.legalserver.org/matter/dynamic-profile/view/1868119","18-1868119")</f>
        <v>0</v>
      </c>
      <c r="B176" t="s">
        <v>19</v>
      </c>
      <c r="C176" t="s">
        <v>78</v>
      </c>
      <c r="D176" t="s">
        <v>78</v>
      </c>
      <c r="E176" t="s">
        <v>414</v>
      </c>
      <c r="F176" t="s">
        <v>1188</v>
      </c>
      <c r="G176" t="s">
        <v>1201</v>
      </c>
      <c r="H176" t="s">
        <v>1209</v>
      </c>
      <c r="I176" t="s">
        <v>1289</v>
      </c>
      <c r="J176">
        <v>329</v>
      </c>
      <c r="K176" t="s">
        <v>1209</v>
      </c>
      <c r="L176" t="s">
        <v>1208</v>
      </c>
      <c r="O176" t="s">
        <v>1210</v>
      </c>
      <c r="P176" t="s">
        <v>1209</v>
      </c>
      <c r="Q176" t="s">
        <v>1712</v>
      </c>
      <c r="R176" t="s">
        <v>1289</v>
      </c>
    </row>
    <row r="177" spans="1:18">
      <c r="A177" s="1">
        <f>HYPERLINK("https://lsnyc.legalserver.org/matter/dynamic-profile/view/1851330","17-1851330")</f>
        <v>0</v>
      </c>
      <c r="B177" t="s">
        <v>19</v>
      </c>
      <c r="C177" t="s">
        <v>79</v>
      </c>
      <c r="D177" t="s">
        <v>191</v>
      </c>
      <c r="E177" t="s">
        <v>415</v>
      </c>
      <c r="F177" t="s">
        <v>1158</v>
      </c>
      <c r="G177" t="s">
        <v>1200</v>
      </c>
      <c r="H177" t="s">
        <v>1208</v>
      </c>
      <c r="I177" t="s">
        <v>1264</v>
      </c>
      <c r="J177">
        <v>532</v>
      </c>
      <c r="K177" t="s">
        <v>1209</v>
      </c>
      <c r="L177" t="s">
        <v>1208</v>
      </c>
      <c r="O177" t="s">
        <v>1210</v>
      </c>
      <c r="P177" t="s">
        <v>1209</v>
      </c>
      <c r="Q177" t="s">
        <v>1582</v>
      </c>
      <c r="R177" t="s">
        <v>1338</v>
      </c>
    </row>
    <row r="178" spans="1:18">
      <c r="A178" s="1">
        <f>HYPERLINK("https://lsnyc.legalserver.org/matter/dynamic-profile/view/1868935","18-1868935")</f>
        <v>0</v>
      </c>
      <c r="B178" t="s">
        <v>19</v>
      </c>
      <c r="C178" t="s">
        <v>80</v>
      </c>
      <c r="D178" t="s">
        <v>80</v>
      </c>
      <c r="E178" t="s">
        <v>416</v>
      </c>
      <c r="F178" t="s">
        <v>1167</v>
      </c>
      <c r="G178" t="s">
        <v>1201</v>
      </c>
      <c r="H178" t="s">
        <v>1208</v>
      </c>
      <c r="I178" t="s">
        <v>1328</v>
      </c>
      <c r="J178">
        <v>234</v>
      </c>
      <c r="K178" t="s">
        <v>1209</v>
      </c>
      <c r="L178" t="s">
        <v>1208</v>
      </c>
      <c r="O178" t="s">
        <v>1210</v>
      </c>
      <c r="P178" t="s">
        <v>1209</v>
      </c>
      <c r="Q178" t="s">
        <v>1713</v>
      </c>
      <c r="R178" t="s">
        <v>1328</v>
      </c>
    </row>
    <row r="179" spans="1:18">
      <c r="A179" s="1">
        <f>HYPERLINK("https://lsnyc.legalserver.org/matter/dynamic-profile/view/1871757","18-1871757")</f>
        <v>0</v>
      </c>
      <c r="B179" t="s">
        <v>19</v>
      </c>
      <c r="C179" t="s">
        <v>80</v>
      </c>
      <c r="D179" t="s">
        <v>80</v>
      </c>
      <c r="E179" t="s">
        <v>417</v>
      </c>
      <c r="F179" t="s">
        <v>1167</v>
      </c>
      <c r="G179" t="s">
        <v>1201</v>
      </c>
      <c r="H179" t="s">
        <v>1208</v>
      </c>
      <c r="I179" t="s">
        <v>1329</v>
      </c>
      <c r="J179">
        <v>202</v>
      </c>
      <c r="K179" t="s">
        <v>1209</v>
      </c>
      <c r="L179" t="s">
        <v>1208</v>
      </c>
      <c r="O179" t="s">
        <v>1210</v>
      </c>
      <c r="P179" t="s">
        <v>1209</v>
      </c>
      <c r="Q179" t="s">
        <v>1438</v>
      </c>
      <c r="R179" t="s">
        <v>1328</v>
      </c>
    </row>
    <row r="180" spans="1:18">
      <c r="A180" s="1">
        <f>HYPERLINK("https://lsnyc.legalserver.org/matter/dynamic-profile/view/1850602","17-1850602")</f>
        <v>0</v>
      </c>
      <c r="B180" t="s">
        <v>19</v>
      </c>
      <c r="C180" t="s">
        <v>80</v>
      </c>
      <c r="D180" t="s">
        <v>80</v>
      </c>
      <c r="E180" t="s">
        <v>418</v>
      </c>
      <c r="F180" t="s">
        <v>1164</v>
      </c>
      <c r="G180" t="s">
        <v>1200</v>
      </c>
      <c r="H180" t="s">
        <v>1208</v>
      </c>
      <c r="I180" t="s">
        <v>1284</v>
      </c>
      <c r="J180">
        <v>452</v>
      </c>
      <c r="K180" t="s">
        <v>1209</v>
      </c>
      <c r="L180" t="s">
        <v>1208</v>
      </c>
      <c r="O180" t="s">
        <v>1210</v>
      </c>
      <c r="P180" t="s">
        <v>1209</v>
      </c>
      <c r="Q180" t="s">
        <v>1537</v>
      </c>
      <c r="R180" t="s">
        <v>1284</v>
      </c>
    </row>
    <row r="181" spans="1:18">
      <c r="A181" s="1">
        <f>HYPERLINK("https://lsnyc.legalserver.org/matter/dynamic-profile/view/1859604","18-1859604")</f>
        <v>0</v>
      </c>
      <c r="B181" t="s">
        <v>19</v>
      </c>
      <c r="C181" t="s">
        <v>80</v>
      </c>
      <c r="D181" t="s">
        <v>80</v>
      </c>
      <c r="E181" t="s">
        <v>419</v>
      </c>
      <c r="F181" t="s">
        <v>1167</v>
      </c>
      <c r="G181" t="s">
        <v>1201</v>
      </c>
      <c r="H181" t="s">
        <v>1208</v>
      </c>
      <c r="I181" t="s">
        <v>1330</v>
      </c>
      <c r="J181">
        <v>342</v>
      </c>
      <c r="K181" t="s">
        <v>1209</v>
      </c>
      <c r="L181" t="s">
        <v>1208</v>
      </c>
      <c r="O181" t="s">
        <v>1210</v>
      </c>
      <c r="P181" t="s">
        <v>1209</v>
      </c>
      <c r="Q181" t="s">
        <v>1714</v>
      </c>
      <c r="R181" t="s">
        <v>1330</v>
      </c>
    </row>
    <row r="182" spans="1:18">
      <c r="A182" s="1">
        <f>HYPERLINK("https://lsnyc.legalserver.org/matter/dynamic-profile/view/1863378","18-1863378")</f>
        <v>0</v>
      </c>
      <c r="B182" t="s">
        <v>19</v>
      </c>
      <c r="C182" t="s">
        <v>80</v>
      </c>
      <c r="D182" t="s">
        <v>80</v>
      </c>
      <c r="E182" t="s">
        <v>420</v>
      </c>
      <c r="F182" t="s">
        <v>1167</v>
      </c>
      <c r="G182" t="s">
        <v>1200</v>
      </c>
      <c r="H182" t="s">
        <v>1208</v>
      </c>
      <c r="I182" t="s">
        <v>1211</v>
      </c>
      <c r="J182">
        <v>346</v>
      </c>
      <c r="K182" t="s">
        <v>1209</v>
      </c>
      <c r="L182" t="s">
        <v>1208</v>
      </c>
      <c r="O182" t="s">
        <v>1210</v>
      </c>
      <c r="P182" t="s">
        <v>1209</v>
      </c>
      <c r="Q182" t="s">
        <v>1540</v>
      </c>
      <c r="R182" t="s">
        <v>1211</v>
      </c>
    </row>
    <row r="183" spans="1:18">
      <c r="A183" s="1">
        <f>HYPERLINK("https://lsnyc.legalserver.org/matter/dynamic-profile/view/1873774","18-1873774")</f>
        <v>0</v>
      </c>
      <c r="B183" t="s">
        <v>19</v>
      </c>
      <c r="C183" t="s">
        <v>80</v>
      </c>
      <c r="D183" t="s">
        <v>80</v>
      </c>
      <c r="E183" t="s">
        <v>420</v>
      </c>
      <c r="F183" t="s">
        <v>1167</v>
      </c>
      <c r="G183" t="s">
        <v>1200</v>
      </c>
      <c r="H183" t="s">
        <v>1208</v>
      </c>
      <c r="I183" t="s">
        <v>1211</v>
      </c>
      <c r="J183">
        <v>227</v>
      </c>
      <c r="K183" t="s">
        <v>1209</v>
      </c>
      <c r="L183" t="s">
        <v>1208</v>
      </c>
      <c r="O183" t="s">
        <v>1210</v>
      </c>
      <c r="P183" t="s">
        <v>1209</v>
      </c>
      <c r="Q183" t="s">
        <v>1538</v>
      </c>
      <c r="R183" t="s">
        <v>1211</v>
      </c>
    </row>
    <row r="184" spans="1:18">
      <c r="A184" s="1">
        <f>HYPERLINK("https://lsnyc.legalserver.org/matter/dynamic-profile/view/1864958","18-1864958")</f>
        <v>0</v>
      </c>
      <c r="B184" t="s">
        <v>19</v>
      </c>
      <c r="C184" t="s">
        <v>80</v>
      </c>
      <c r="D184" t="s">
        <v>80</v>
      </c>
      <c r="E184" t="s">
        <v>421</v>
      </c>
      <c r="F184" t="s">
        <v>1167</v>
      </c>
      <c r="G184" t="s">
        <v>1200</v>
      </c>
      <c r="H184" t="s">
        <v>1208</v>
      </c>
      <c r="I184" t="s">
        <v>1331</v>
      </c>
      <c r="J184">
        <v>352</v>
      </c>
      <c r="K184" t="s">
        <v>1209</v>
      </c>
      <c r="L184" t="s">
        <v>1208</v>
      </c>
      <c r="O184" t="s">
        <v>1210</v>
      </c>
      <c r="P184" t="s">
        <v>1209</v>
      </c>
      <c r="Q184" t="s">
        <v>1698</v>
      </c>
      <c r="R184" t="s">
        <v>1331</v>
      </c>
    </row>
    <row r="185" spans="1:18">
      <c r="A185" s="1">
        <f>HYPERLINK("https://lsnyc.legalserver.org/matter/dynamic-profile/view/1870801","18-1870801")</f>
        <v>0</v>
      </c>
      <c r="B185" t="s">
        <v>19</v>
      </c>
      <c r="C185" t="s">
        <v>80</v>
      </c>
      <c r="D185" t="s">
        <v>80</v>
      </c>
      <c r="E185" t="s">
        <v>422</v>
      </c>
      <c r="F185" t="s">
        <v>1167</v>
      </c>
      <c r="G185" t="s">
        <v>1200</v>
      </c>
      <c r="H185" t="s">
        <v>1208</v>
      </c>
      <c r="I185" t="s">
        <v>1332</v>
      </c>
      <c r="J185">
        <v>287</v>
      </c>
      <c r="K185" t="s">
        <v>1209</v>
      </c>
      <c r="L185" t="s">
        <v>1208</v>
      </c>
      <c r="O185" t="s">
        <v>1210</v>
      </c>
      <c r="P185" t="s">
        <v>1209</v>
      </c>
      <c r="Q185" t="s">
        <v>1444</v>
      </c>
      <c r="R185" t="s">
        <v>1332</v>
      </c>
    </row>
    <row r="186" spans="1:18">
      <c r="A186" s="1">
        <f>HYPERLINK("https://lsnyc.legalserver.org/matter/dynamic-profile/view/1866462","18-1866462")</f>
        <v>0</v>
      </c>
      <c r="B186" t="s">
        <v>19</v>
      </c>
      <c r="C186" t="s">
        <v>80</v>
      </c>
      <c r="D186" t="s">
        <v>80</v>
      </c>
      <c r="E186" t="s">
        <v>423</v>
      </c>
      <c r="F186" t="s">
        <v>1167</v>
      </c>
      <c r="G186" t="s">
        <v>1201</v>
      </c>
      <c r="H186" t="s">
        <v>1208</v>
      </c>
      <c r="I186" t="s">
        <v>1252</v>
      </c>
      <c r="J186">
        <v>376</v>
      </c>
      <c r="K186" t="s">
        <v>1209</v>
      </c>
      <c r="L186" t="s">
        <v>1208</v>
      </c>
      <c r="O186" t="s">
        <v>1209</v>
      </c>
      <c r="P186" t="s">
        <v>1209</v>
      </c>
      <c r="Q186" t="s">
        <v>1318</v>
      </c>
      <c r="R186" t="s">
        <v>1252</v>
      </c>
    </row>
    <row r="187" spans="1:18">
      <c r="A187" s="1">
        <f>HYPERLINK("https://lsnyc.legalserver.org/matter/dynamic-profile/view/1857320","18-1857320")</f>
        <v>0</v>
      </c>
      <c r="B187" t="s">
        <v>19</v>
      </c>
      <c r="C187" t="s">
        <v>81</v>
      </c>
      <c r="D187" t="s">
        <v>81</v>
      </c>
      <c r="E187" t="s">
        <v>424</v>
      </c>
      <c r="F187" t="s">
        <v>1157</v>
      </c>
      <c r="G187" t="s">
        <v>1201</v>
      </c>
      <c r="H187" t="s">
        <v>1208</v>
      </c>
      <c r="I187" t="s">
        <v>1241</v>
      </c>
      <c r="J187">
        <v>354</v>
      </c>
      <c r="K187" t="s">
        <v>1209</v>
      </c>
      <c r="L187" t="s">
        <v>1208</v>
      </c>
      <c r="O187" t="s">
        <v>1210</v>
      </c>
      <c r="P187" t="s">
        <v>1209</v>
      </c>
      <c r="Q187" t="s">
        <v>1715</v>
      </c>
      <c r="R187" t="s">
        <v>1241</v>
      </c>
    </row>
    <row r="188" spans="1:18">
      <c r="A188" s="1">
        <f>HYPERLINK("https://lsnyc.legalserver.org/matter/dynamic-profile/view/1872263","18-1872263")</f>
        <v>0</v>
      </c>
      <c r="B188" t="s">
        <v>19</v>
      </c>
      <c r="C188" t="s">
        <v>81</v>
      </c>
      <c r="D188" t="s">
        <v>81</v>
      </c>
      <c r="E188" t="s">
        <v>425</v>
      </c>
      <c r="F188" t="s">
        <v>1169</v>
      </c>
      <c r="G188" t="s">
        <v>1201</v>
      </c>
      <c r="H188" t="s">
        <v>1208</v>
      </c>
      <c r="I188" t="s">
        <v>1333</v>
      </c>
      <c r="J188">
        <v>201</v>
      </c>
      <c r="K188" t="s">
        <v>1209</v>
      </c>
      <c r="L188" t="s">
        <v>1208</v>
      </c>
      <c r="O188" t="s">
        <v>1210</v>
      </c>
      <c r="P188" t="s">
        <v>1209</v>
      </c>
      <c r="Q188" t="s">
        <v>1696</v>
      </c>
      <c r="R188" t="s">
        <v>1333</v>
      </c>
    </row>
    <row r="189" spans="1:18">
      <c r="A189" s="1">
        <f>HYPERLINK("https://lsnyc.legalserver.org/matter/dynamic-profile/view/1874957","18-1874957")</f>
        <v>0</v>
      </c>
      <c r="B189" t="s">
        <v>19</v>
      </c>
      <c r="C189" t="s">
        <v>81</v>
      </c>
      <c r="D189" t="s">
        <v>81</v>
      </c>
      <c r="E189" t="s">
        <v>426</v>
      </c>
      <c r="F189" t="s">
        <v>1157</v>
      </c>
      <c r="G189" t="s">
        <v>1201</v>
      </c>
      <c r="H189" t="s">
        <v>1208</v>
      </c>
      <c r="I189" t="s">
        <v>1287</v>
      </c>
      <c r="J189">
        <v>193</v>
      </c>
      <c r="K189" t="s">
        <v>1209</v>
      </c>
      <c r="L189" t="s">
        <v>1208</v>
      </c>
      <c r="O189" t="s">
        <v>1210</v>
      </c>
      <c r="P189" t="s">
        <v>1209</v>
      </c>
      <c r="Q189" t="s">
        <v>1435</v>
      </c>
      <c r="R189" t="s">
        <v>1287</v>
      </c>
    </row>
    <row r="190" spans="1:18">
      <c r="A190" s="1">
        <f>HYPERLINK("https://lsnyc.legalserver.org/matter/dynamic-profile/view/1868585","18-1868585")</f>
        <v>0</v>
      </c>
      <c r="B190" t="s">
        <v>19</v>
      </c>
      <c r="C190" t="s">
        <v>81</v>
      </c>
      <c r="D190" t="s">
        <v>81</v>
      </c>
      <c r="E190" t="s">
        <v>427</v>
      </c>
      <c r="F190" t="s">
        <v>1157</v>
      </c>
      <c r="G190" t="s">
        <v>1201</v>
      </c>
      <c r="H190" t="s">
        <v>1208</v>
      </c>
      <c r="I190" t="s">
        <v>1334</v>
      </c>
      <c r="J190">
        <v>273</v>
      </c>
      <c r="K190" t="s">
        <v>1209</v>
      </c>
      <c r="L190" t="s">
        <v>1208</v>
      </c>
      <c r="O190" t="s">
        <v>1210</v>
      </c>
      <c r="P190" t="s">
        <v>1209</v>
      </c>
      <c r="Q190" t="s">
        <v>1473</v>
      </c>
      <c r="R190" t="s">
        <v>1266</v>
      </c>
    </row>
    <row r="191" spans="1:18">
      <c r="A191" s="1">
        <f>HYPERLINK("https://lsnyc.legalserver.org/matter/dynamic-profile/view/1869444","18-1869444")</f>
        <v>0</v>
      </c>
      <c r="B191" t="s">
        <v>19</v>
      </c>
      <c r="C191" t="s">
        <v>81</v>
      </c>
      <c r="D191" t="s">
        <v>81</v>
      </c>
      <c r="E191" t="s">
        <v>428</v>
      </c>
      <c r="F191" t="s">
        <v>1157</v>
      </c>
      <c r="G191" t="s">
        <v>1201</v>
      </c>
      <c r="H191" t="s">
        <v>1208</v>
      </c>
      <c r="I191" t="s">
        <v>1335</v>
      </c>
      <c r="J191">
        <v>264</v>
      </c>
      <c r="K191" t="s">
        <v>1209</v>
      </c>
      <c r="L191" t="s">
        <v>1208</v>
      </c>
      <c r="O191" t="s">
        <v>1210</v>
      </c>
      <c r="P191" t="s">
        <v>1209</v>
      </c>
      <c r="Q191" t="s">
        <v>1678</v>
      </c>
      <c r="R191" t="s">
        <v>1266</v>
      </c>
    </row>
    <row r="192" spans="1:18">
      <c r="A192" s="1">
        <f>HYPERLINK("https://lsnyc.legalserver.org/matter/dynamic-profile/view/1877361","18-1877361")</f>
        <v>0</v>
      </c>
      <c r="B192" t="s">
        <v>19</v>
      </c>
      <c r="C192" t="s">
        <v>81</v>
      </c>
      <c r="D192" t="s">
        <v>81</v>
      </c>
      <c r="E192" t="s">
        <v>427</v>
      </c>
      <c r="F192" t="s">
        <v>1157</v>
      </c>
      <c r="G192" t="s">
        <v>1201</v>
      </c>
      <c r="H192" t="s">
        <v>1208</v>
      </c>
      <c r="I192" t="s">
        <v>1336</v>
      </c>
      <c r="J192">
        <v>169</v>
      </c>
      <c r="K192" t="s">
        <v>1209</v>
      </c>
      <c r="L192" t="s">
        <v>1208</v>
      </c>
      <c r="O192" t="s">
        <v>1210</v>
      </c>
      <c r="P192" t="s">
        <v>1209</v>
      </c>
      <c r="Q192" t="s">
        <v>1429</v>
      </c>
      <c r="R192" t="s">
        <v>1266</v>
      </c>
    </row>
    <row r="193" spans="1:18">
      <c r="A193" s="1">
        <f>HYPERLINK("https://lsnyc.legalserver.org/matter/dynamic-profile/view/1877724","18-1877724")</f>
        <v>0</v>
      </c>
      <c r="B193" t="s">
        <v>19</v>
      </c>
      <c r="C193" t="s">
        <v>81</v>
      </c>
      <c r="D193" t="s">
        <v>81</v>
      </c>
      <c r="E193" t="s">
        <v>429</v>
      </c>
      <c r="F193" t="s">
        <v>1157</v>
      </c>
      <c r="G193" t="s">
        <v>1201</v>
      </c>
      <c r="H193" t="s">
        <v>1208</v>
      </c>
      <c r="I193" t="s">
        <v>1315</v>
      </c>
      <c r="J193">
        <v>167</v>
      </c>
      <c r="K193" t="s">
        <v>1209</v>
      </c>
      <c r="L193" t="s">
        <v>1208</v>
      </c>
      <c r="O193" t="s">
        <v>1210</v>
      </c>
      <c r="P193" t="s">
        <v>1209</v>
      </c>
      <c r="Q193" t="s">
        <v>1402</v>
      </c>
      <c r="R193" t="s">
        <v>1315</v>
      </c>
    </row>
    <row r="194" spans="1:18">
      <c r="A194" s="1">
        <f>HYPERLINK("https://lsnyc.legalserver.org/matter/dynamic-profile/view/1879024","18-1879024")</f>
        <v>0</v>
      </c>
      <c r="B194" t="s">
        <v>19</v>
      </c>
      <c r="C194" t="s">
        <v>81</v>
      </c>
      <c r="D194" t="s">
        <v>81</v>
      </c>
      <c r="E194" t="s">
        <v>430</v>
      </c>
      <c r="F194" t="s">
        <v>1157</v>
      </c>
      <c r="G194" t="s">
        <v>1201</v>
      </c>
      <c r="H194" t="s">
        <v>1208</v>
      </c>
      <c r="I194" t="s">
        <v>1315</v>
      </c>
      <c r="J194">
        <v>153</v>
      </c>
      <c r="K194" t="s">
        <v>1209</v>
      </c>
      <c r="L194" t="s">
        <v>1208</v>
      </c>
      <c r="O194" t="s">
        <v>1210</v>
      </c>
      <c r="P194" t="s">
        <v>1209</v>
      </c>
      <c r="Q194" t="s">
        <v>1336</v>
      </c>
      <c r="R194" t="s">
        <v>1315</v>
      </c>
    </row>
    <row r="195" spans="1:18">
      <c r="A195" s="1">
        <f>HYPERLINK("https://lsnyc.legalserver.org/matter/dynamic-profile/view/1854498","17-1854498")</f>
        <v>0</v>
      </c>
      <c r="B195" t="s">
        <v>19</v>
      </c>
      <c r="C195" t="s">
        <v>81</v>
      </c>
      <c r="D195" t="s">
        <v>81</v>
      </c>
      <c r="E195" t="s">
        <v>431</v>
      </c>
      <c r="F195" t="s">
        <v>1157</v>
      </c>
      <c r="G195" t="s">
        <v>1201</v>
      </c>
      <c r="H195" t="s">
        <v>1208</v>
      </c>
      <c r="I195" t="s">
        <v>1224</v>
      </c>
      <c r="J195">
        <v>435</v>
      </c>
      <c r="K195" t="s">
        <v>1209</v>
      </c>
      <c r="L195" t="s">
        <v>1208</v>
      </c>
      <c r="O195" t="s">
        <v>1210</v>
      </c>
      <c r="P195" t="s">
        <v>1209</v>
      </c>
      <c r="Q195" t="s">
        <v>1273</v>
      </c>
      <c r="R195" t="s">
        <v>1224</v>
      </c>
    </row>
    <row r="196" spans="1:18">
      <c r="A196" s="1">
        <f>HYPERLINK("https://lsnyc.legalserver.org/matter/dynamic-profile/view/1836437","17-1836437")</f>
        <v>0</v>
      </c>
      <c r="B196" t="s">
        <v>19</v>
      </c>
      <c r="C196" t="s">
        <v>81</v>
      </c>
      <c r="D196" t="s">
        <v>81</v>
      </c>
      <c r="E196" t="s">
        <v>432</v>
      </c>
      <c r="F196" t="s">
        <v>1158</v>
      </c>
      <c r="G196" t="s">
        <v>1201</v>
      </c>
      <c r="H196" t="s">
        <v>1208</v>
      </c>
      <c r="I196" t="s">
        <v>1337</v>
      </c>
      <c r="J196">
        <v>673</v>
      </c>
      <c r="K196" t="s">
        <v>1209</v>
      </c>
      <c r="L196" t="s">
        <v>1208</v>
      </c>
      <c r="O196" t="s">
        <v>1210</v>
      </c>
      <c r="P196" t="s">
        <v>1209</v>
      </c>
      <c r="Q196" t="s">
        <v>1645</v>
      </c>
      <c r="R196" t="s">
        <v>1337</v>
      </c>
    </row>
    <row r="197" spans="1:18">
      <c r="A197" s="1">
        <f>HYPERLINK("https://lsnyc.legalserver.org/matter/dynamic-profile/view/1877838","18-1877838")</f>
        <v>0</v>
      </c>
      <c r="B197" t="s">
        <v>19</v>
      </c>
      <c r="C197" t="s">
        <v>81</v>
      </c>
      <c r="D197" t="s">
        <v>81</v>
      </c>
      <c r="E197" t="s">
        <v>433</v>
      </c>
      <c r="F197" t="s">
        <v>1157</v>
      </c>
      <c r="G197" t="s">
        <v>1201</v>
      </c>
      <c r="H197" t="s">
        <v>1208</v>
      </c>
      <c r="I197" t="s">
        <v>1338</v>
      </c>
      <c r="J197">
        <v>227</v>
      </c>
      <c r="K197" t="s">
        <v>1209</v>
      </c>
      <c r="L197" t="s">
        <v>1208</v>
      </c>
      <c r="O197" t="s">
        <v>1210</v>
      </c>
      <c r="P197" t="s">
        <v>1209</v>
      </c>
      <c r="Q197" t="s">
        <v>1375</v>
      </c>
      <c r="R197" t="s">
        <v>1338</v>
      </c>
    </row>
    <row r="198" spans="1:18">
      <c r="A198" s="1">
        <f>HYPERLINK("https://lsnyc.legalserver.org/matter/dynamic-profile/view/1871488","18-1871488")</f>
        <v>0</v>
      </c>
      <c r="B198" t="s">
        <v>19</v>
      </c>
      <c r="C198" t="s">
        <v>81</v>
      </c>
      <c r="D198" t="s">
        <v>81</v>
      </c>
      <c r="E198" t="s">
        <v>434</v>
      </c>
      <c r="F198" t="s">
        <v>1157</v>
      </c>
      <c r="G198" t="s">
        <v>1201</v>
      </c>
      <c r="H198" t="s">
        <v>1208</v>
      </c>
      <c r="I198" t="s">
        <v>1252</v>
      </c>
      <c r="J198">
        <v>316</v>
      </c>
      <c r="K198" t="s">
        <v>1209</v>
      </c>
      <c r="L198" t="s">
        <v>1208</v>
      </c>
      <c r="O198" t="s">
        <v>1210</v>
      </c>
      <c r="P198" t="s">
        <v>1209</v>
      </c>
      <c r="Q198" t="s">
        <v>1437</v>
      </c>
      <c r="R198" t="s">
        <v>1252</v>
      </c>
    </row>
    <row r="199" spans="1:18">
      <c r="A199" s="1">
        <f>HYPERLINK("https://lsnyc.legalserver.org/matter/dynamic-profile/view/1872237","18-1872237")</f>
        <v>0</v>
      </c>
      <c r="B199" t="s">
        <v>19</v>
      </c>
      <c r="C199" t="s">
        <v>81</v>
      </c>
      <c r="D199" t="s">
        <v>81</v>
      </c>
      <c r="E199" t="s">
        <v>435</v>
      </c>
      <c r="F199" t="s">
        <v>1169</v>
      </c>
      <c r="G199" t="s">
        <v>1201</v>
      </c>
      <c r="H199" t="s">
        <v>1208</v>
      </c>
      <c r="I199" t="s">
        <v>1339</v>
      </c>
      <c r="J199">
        <v>312</v>
      </c>
      <c r="K199" t="s">
        <v>1209</v>
      </c>
      <c r="L199" t="s">
        <v>1208</v>
      </c>
      <c r="O199" t="s">
        <v>1210</v>
      </c>
      <c r="P199" t="s">
        <v>1209</v>
      </c>
      <c r="Q199" t="s">
        <v>1696</v>
      </c>
      <c r="R199" t="s">
        <v>1339</v>
      </c>
    </row>
    <row r="200" spans="1:18">
      <c r="A200" s="1">
        <f>HYPERLINK("https://lsnyc.legalserver.org/matter/dynamic-profile/view/1862585","18-1862585")</f>
        <v>0</v>
      </c>
      <c r="B200" t="s">
        <v>19</v>
      </c>
      <c r="C200" t="s">
        <v>81</v>
      </c>
      <c r="D200" t="s">
        <v>81</v>
      </c>
      <c r="E200" t="s">
        <v>436</v>
      </c>
      <c r="F200" t="s">
        <v>1157</v>
      </c>
      <c r="G200" t="s">
        <v>1201</v>
      </c>
      <c r="H200" t="s">
        <v>1208</v>
      </c>
      <c r="I200" t="s">
        <v>1294</v>
      </c>
      <c r="J200">
        <v>428</v>
      </c>
      <c r="K200" t="s">
        <v>1209</v>
      </c>
      <c r="L200" t="s">
        <v>1208</v>
      </c>
      <c r="O200" t="s">
        <v>1210</v>
      </c>
      <c r="P200" t="s">
        <v>1209</v>
      </c>
      <c r="Q200" t="s">
        <v>1699</v>
      </c>
      <c r="R200" t="s">
        <v>1294</v>
      </c>
    </row>
    <row r="201" spans="1:18">
      <c r="A201" s="1">
        <f>HYPERLINK("https://lsnyc.legalserver.org/matter/dynamic-profile/view/1878031","18-1878031")</f>
        <v>0</v>
      </c>
      <c r="B201" t="s">
        <v>19</v>
      </c>
      <c r="C201" t="s">
        <v>81</v>
      </c>
      <c r="D201" t="s">
        <v>81</v>
      </c>
      <c r="E201" t="s">
        <v>437</v>
      </c>
      <c r="F201" t="s">
        <v>1157</v>
      </c>
      <c r="G201" t="s">
        <v>1200</v>
      </c>
      <c r="H201" t="s">
        <v>1208</v>
      </c>
      <c r="I201" t="s">
        <v>1294</v>
      </c>
      <c r="J201">
        <v>252</v>
      </c>
      <c r="K201" t="s">
        <v>1209</v>
      </c>
      <c r="L201" t="s">
        <v>1208</v>
      </c>
      <c r="O201" t="s">
        <v>1210</v>
      </c>
      <c r="P201" t="s">
        <v>1209</v>
      </c>
      <c r="Q201" t="s">
        <v>1418</v>
      </c>
      <c r="R201" t="s">
        <v>1294</v>
      </c>
    </row>
    <row r="202" spans="1:18">
      <c r="A202" s="1">
        <f>HYPERLINK("https://lsnyc.legalserver.org/matter/dynamic-profile/view/1859606","18-1859606")</f>
        <v>0</v>
      </c>
      <c r="B202" t="s">
        <v>19</v>
      </c>
      <c r="C202" t="s">
        <v>81</v>
      </c>
      <c r="D202" t="s">
        <v>81</v>
      </c>
      <c r="E202" t="s">
        <v>438</v>
      </c>
      <c r="F202" t="s">
        <v>1160</v>
      </c>
      <c r="G202" t="s">
        <v>1201</v>
      </c>
      <c r="H202" t="s">
        <v>1208</v>
      </c>
      <c r="I202" t="s">
        <v>1340</v>
      </c>
      <c r="J202">
        <v>462</v>
      </c>
      <c r="K202" t="s">
        <v>1209</v>
      </c>
      <c r="L202" t="s">
        <v>1208</v>
      </c>
      <c r="O202" t="s">
        <v>1210</v>
      </c>
      <c r="P202" t="s">
        <v>1209</v>
      </c>
      <c r="Q202" t="s">
        <v>1716</v>
      </c>
      <c r="R202" t="s">
        <v>1340</v>
      </c>
    </row>
    <row r="203" spans="1:18">
      <c r="A203" s="1">
        <f>HYPERLINK("https://lsnyc.legalserver.org/matter/dynamic-profile/view/1859130","18-1859130")</f>
        <v>0</v>
      </c>
      <c r="B203" t="s">
        <v>19</v>
      </c>
      <c r="C203" t="s">
        <v>81</v>
      </c>
      <c r="D203" t="s">
        <v>81</v>
      </c>
      <c r="E203" t="s">
        <v>439</v>
      </c>
      <c r="F203" t="s">
        <v>1158</v>
      </c>
      <c r="G203" t="s">
        <v>1201</v>
      </c>
      <c r="H203" t="s">
        <v>1208</v>
      </c>
      <c r="I203" t="s">
        <v>1332</v>
      </c>
      <c r="J203">
        <v>469</v>
      </c>
      <c r="K203" t="s">
        <v>1209</v>
      </c>
      <c r="L203" t="s">
        <v>1208</v>
      </c>
      <c r="O203" t="s">
        <v>1210</v>
      </c>
      <c r="P203" t="s">
        <v>1209</v>
      </c>
      <c r="Q203" t="s">
        <v>1650</v>
      </c>
      <c r="R203" t="s">
        <v>1306</v>
      </c>
    </row>
    <row r="204" spans="1:18">
      <c r="A204" s="1">
        <f>HYPERLINK("https://lsnyc.legalserver.org/matter/dynamic-profile/view/0806966","16-0806966")</f>
        <v>0</v>
      </c>
      <c r="B204" t="s">
        <v>19</v>
      </c>
      <c r="C204" t="s">
        <v>81</v>
      </c>
      <c r="D204" t="s">
        <v>81</v>
      </c>
      <c r="E204" t="s">
        <v>440</v>
      </c>
      <c r="F204" t="s">
        <v>1158</v>
      </c>
      <c r="G204" t="s">
        <v>1201</v>
      </c>
      <c r="H204" t="s">
        <v>1208</v>
      </c>
      <c r="I204" t="s">
        <v>1341</v>
      </c>
      <c r="J204">
        <v>1133</v>
      </c>
      <c r="K204" t="s">
        <v>1209</v>
      </c>
      <c r="L204" t="s">
        <v>1208</v>
      </c>
      <c r="O204" t="s">
        <v>1210</v>
      </c>
      <c r="P204" t="s">
        <v>1209</v>
      </c>
      <c r="Q204" t="s">
        <v>1717</v>
      </c>
      <c r="R204" t="s">
        <v>1468</v>
      </c>
    </row>
    <row r="205" spans="1:18">
      <c r="A205" s="1">
        <f>HYPERLINK("https://lsnyc.legalserver.org/matter/dynamic-profile/view/1876577","18-1876577")</f>
        <v>0</v>
      </c>
      <c r="B205" t="s">
        <v>19</v>
      </c>
      <c r="C205" t="s">
        <v>82</v>
      </c>
      <c r="D205" t="s">
        <v>192</v>
      </c>
      <c r="E205" t="s">
        <v>441</v>
      </c>
      <c r="F205" t="s">
        <v>1158</v>
      </c>
      <c r="G205" t="s">
        <v>1200</v>
      </c>
      <c r="H205" t="s">
        <v>1209</v>
      </c>
      <c r="I205" t="s">
        <v>1218</v>
      </c>
      <c r="J205">
        <v>150</v>
      </c>
      <c r="K205" t="s">
        <v>1209</v>
      </c>
      <c r="L205" t="s">
        <v>1208</v>
      </c>
      <c r="O205" t="s">
        <v>1209</v>
      </c>
      <c r="P205" t="s">
        <v>1209</v>
      </c>
      <c r="Q205" t="s">
        <v>1651</v>
      </c>
      <c r="R205" t="s">
        <v>1284</v>
      </c>
    </row>
    <row r="206" spans="1:18">
      <c r="A206" s="1">
        <f>HYPERLINK("https://lsnyc.legalserver.org/matter/dynamic-profile/view/1876918","18-1876918")</f>
        <v>0</v>
      </c>
      <c r="B206" t="s">
        <v>19</v>
      </c>
      <c r="C206" t="s">
        <v>82</v>
      </c>
      <c r="D206" t="s">
        <v>192</v>
      </c>
      <c r="E206" t="s">
        <v>442</v>
      </c>
      <c r="F206" t="s">
        <v>1158</v>
      </c>
      <c r="G206" t="s">
        <v>1201</v>
      </c>
      <c r="H206" t="s">
        <v>1209</v>
      </c>
      <c r="I206" t="s">
        <v>1329</v>
      </c>
      <c r="J206">
        <v>152</v>
      </c>
      <c r="K206" t="s">
        <v>1209</v>
      </c>
      <c r="L206" t="s">
        <v>1208</v>
      </c>
      <c r="O206" t="s">
        <v>1209</v>
      </c>
      <c r="P206" t="s">
        <v>1209</v>
      </c>
      <c r="Q206" t="s">
        <v>1541</v>
      </c>
      <c r="R206" t="s">
        <v>1329</v>
      </c>
    </row>
    <row r="207" spans="1:18">
      <c r="A207" s="1">
        <f>HYPERLINK("https://lsnyc.legalserver.org/matter/dynamic-profile/view/0818476","16-0818476")</f>
        <v>0</v>
      </c>
      <c r="B207" t="s">
        <v>19</v>
      </c>
      <c r="C207" t="s">
        <v>83</v>
      </c>
      <c r="D207" t="s">
        <v>83</v>
      </c>
      <c r="E207" t="s">
        <v>443</v>
      </c>
      <c r="F207" t="s">
        <v>1181</v>
      </c>
      <c r="G207" t="s">
        <v>1201</v>
      </c>
      <c r="H207" t="s">
        <v>1209</v>
      </c>
      <c r="I207" t="s">
        <v>1314</v>
      </c>
      <c r="J207">
        <v>961</v>
      </c>
      <c r="K207" t="s">
        <v>1209</v>
      </c>
      <c r="L207" t="s">
        <v>1208</v>
      </c>
      <c r="O207" t="s">
        <v>1210</v>
      </c>
      <c r="P207" t="s">
        <v>1209</v>
      </c>
      <c r="Q207" t="s">
        <v>1590</v>
      </c>
      <c r="R207" t="s">
        <v>1314</v>
      </c>
    </row>
    <row r="208" spans="1:18">
      <c r="A208" s="1">
        <f>HYPERLINK("https://lsnyc.legalserver.org/matter/dynamic-profile/view/1837236","17-1837236")</f>
        <v>0</v>
      </c>
      <c r="B208" t="s">
        <v>19</v>
      </c>
      <c r="C208" t="s">
        <v>84</v>
      </c>
      <c r="D208" t="s">
        <v>84</v>
      </c>
      <c r="E208" t="s">
        <v>444</v>
      </c>
      <c r="F208" t="s">
        <v>1173</v>
      </c>
      <c r="G208" t="s">
        <v>1200</v>
      </c>
      <c r="H208" t="s">
        <v>1209</v>
      </c>
      <c r="I208" t="s">
        <v>1342</v>
      </c>
      <c r="J208">
        <v>578</v>
      </c>
      <c r="K208" t="s">
        <v>1209</v>
      </c>
      <c r="L208" t="s">
        <v>1208</v>
      </c>
      <c r="O208" t="s">
        <v>1210</v>
      </c>
      <c r="P208" t="s">
        <v>1209</v>
      </c>
      <c r="Q208" t="s">
        <v>1718</v>
      </c>
      <c r="R208" t="s">
        <v>1393</v>
      </c>
    </row>
    <row r="209" spans="1:18">
      <c r="A209" s="1">
        <f>HYPERLINK("https://lsnyc.legalserver.org/matter/dynamic-profile/view/1853397","17-1853397")</f>
        <v>0</v>
      </c>
      <c r="B209" t="s">
        <v>19</v>
      </c>
      <c r="C209" t="s">
        <v>84</v>
      </c>
      <c r="D209" t="s">
        <v>84</v>
      </c>
      <c r="E209" t="s">
        <v>445</v>
      </c>
      <c r="F209" t="s">
        <v>1173</v>
      </c>
      <c r="G209" t="s">
        <v>1200</v>
      </c>
      <c r="H209" t="s">
        <v>1209</v>
      </c>
      <c r="I209" t="s">
        <v>1280</v>
      </c>
      <c r="J209">
        <v>388</v>
      </c>
      <c r="K209" t="s">
        <v>1209</v>
      </c>
      <c r="L209" t="s">
        <v>1208</v>
      </c>
      <c r="O209" t="s">
        <v>1210</v>
      </c>
      <c r="P209" t="s">
        <v>1209</v>
      </c>
      <c r="Q209" t="s">
        <v>1499</v>
      </c>
      <c r="R209" t="s">
        <v>1393</v>
      </c>
    </row>
    <row r="210" spans="1:18">
      <c r="A210" s="1">
        <f>HYPERLINK("https://lsnyc.legalserver.org/matter/dynamic-profile/view/1853966","17-1853966")</f>
        <v>0</v>
      </c>
      <c r="B210" t="s">
        <v>19</v>
      </c>
      <c r="C210" t="s">
        <v>84</v>
      </c>
      <c r="D210" t="s">
        <v>84</v>
      </c>
      <c r="E210" t="s">
        <v>446</v>
      </c>
      <c r="F210" t="s">
        <v>1178</v>
      </c>
      <c r="G210" t="s">
        <v>1200</v>
      </c>
      <c r="H210" t="s">
        <v>1208</v>
      </c>
      <c r="I210" t="s">
        <v>1343</v>
      </c>
      <c r="J210">
        <v>423</v>
      </c>
      <c r="K210" t="s">
        <v>1209</v>
      </c>
      <c r="L210" t="s">
        <v>1208</v>
      </c>
      <c r="O210" t="s">
        <v>1210</v>
      </c>
      <c r="P210" t="s">
        <v>1209</v>
      </c>
      <c r="Q210" t="s">
        <v>1719</v>
      </c>
      <c r="R210" t="s">
        <v>1343</v>
      </c>
    </row>
    <row r="211" spans="1:18">
      <c r="A211" s="1">
        <f>HYPERLINK("https://lsnyc.legalserver.org/matter/dynamic-profile/view/1853432","17-1853432")</f>
        <v>0</v>
      </c>
      <c r="B211" t="s">
        <v>19</v>
      </c>
      <c r="C211" t="s">
        <v>84</v>
      </c>
      <c r="D211" t="s">
        <v>84</v>
      </c>
      <c r="E211" t="s">
        <v>447</v>
      </c>
      <c r="F211" t="s">
        <v>1178</v>
      </c>
      <c r="G211" t="s">
        <v>1200</v>
      </c>
      <c r="H211" t="s">
        <v>1209</v>
      </c>
      <c r="I211" t="s">
        <v>1252</v>
      </c>
      <c r="J211">
        <v>519</v>
      </c>
      <c r="K211" t="s">
        <v>1209</v>
      </c>
      <c r="L211" t="s">
        <v>1208</v>
      </c>
      <c r="O211" t="s">
        <v>1210</v>
      </c>
      <c r="P211" t="s">
        <v>1209</v>
      </c>
      <c r="Q211" t="s">
        <v>1499</v>
      </c>
      <c r="R211" t="s">
        <v>1252</v>
      </c>
    </row>
    <row r="212" spans="1:18">
      <c r="A212" s="1">
        <f>HYPERLINK("https://lsnyc.legalserver.org/matter/dynamic-profile/view/1856023","18-1856023")</f>
        <v>0</v>
      </c>
      <c r="B212" t="s">
        <v>19</v>
      </c>
      <c r="C212" t="s">
        <v>84</v>
      </c>
      <c r="D212" t="s">
        <v>84</v>
      </c>
      <c r="E212" t="s">
        <v>448</v>
      </c>
      <c r="F212" t="s">
        <v>1178</v>
      </c>
      <c r="G212" t="s">
        <v>1200</v>
      </c>
      <c r="H212" t="s">
        <v>1208</v>
      </c>
      <c r="I212" t="s">
        <v>1331</v>
      </c>
      <c r="J212">
        <v>488</v>
      </c>
      <c r="K212" t="s">
        <v>1209</v>
      </c>
      <c r="L212" t="s">
        <v>1208</v>
      </c>
      <c r="O212" t="s">
        <v>1210</v>
      </c>
      <c r="P212" t="s">
        <v>1209</v>
      </c>
      <c r="Q212" t="s">
        <v>1720</v>
      </c>
      <c r="R212" t="s">
        <v>1252</v>
      </c>
    </row>
    <row r="213" spans="1:18">
      <c r="A213" s="1">
        <f>HYPERLINK("https://lsnyc.legalserver.org/matter/dynamic-profile/view/1859447","18-1859447")</f>
        <v>0</v>
      </c>
      <c r="B213" t="s">
        <v>19</v>
      </c>
      <c r="C213" t="s">
        <v>84</v>
      </c>
      <c r="D213" t="s">
        <v>84</v>
      </c>
      <c r="E213" t="s">
        <v>449</v>
      </c>
      <c r="F213" t="s">
        <v>1165</v>
      </c>
      <c r="G213" t="s">
        <v>1200</v>
      </c>
      <c r="H213" t="s">
        <v>1209</v>
      </c>
      <c r="I213" t="s">
        <v>1344</v>
      </c>
      <c r="J213">
        <v>449</v>
      </c>
      <c r="K213" t="s">
        <v>1209</v>
      </c>
      <c r="L213" t="s">
        <v>1208</v>
      </c>
      <c r="O213" t="s">
        <v>1209</v>
      </c>
      <c r="P213" t="s">
        <v>1209</v>
      </c>
      <c r="Q213" t="s">
        <v>1721</v>
      </c>
      <c r="R213" t="s">
        <v>1252</v>
      </c>
    </row>
    <row r="214" spans="1:18">
      <c r="A214" s="1">
        <f>HYPERLINK("https://lsnyc.legalserver.org/matter/dynamic-profile/view/1855614","18-1855614")</f>
        <v>0</v>
      </c>
      <c r="B214" t="s">
        <v>19</v>
      </c>
      <c r="C214" t="s">
        <v>84</v>
      </c>
      <c r="D214" t="s">
        <v>84</v>
      </c>
      <c r="E214" t="s">
        <v>450</v>
      </c>
      <c r="F214" t="s">
        <v>1165</v>
      </c>
      <c r="G214" t="s">
        <v>1201</v>
      </c>
      <c r="H214" t="s">
        <v>1209</v>
      </c>
      <c r="I214" t="s">
        <v>1293</v>
      </c>
      <c r="J214">
        <v>493</v>
      </c>
      <c r="K214" t="s">
        <v>1209</v>
      </c>
      <c r="L214" t="s">
        <v>1208</v>
      </c>
      <c r="O214" t="s">
        <v>1210</v>
      </c>
      <c r="P214" t="s">
        <v>1209</v>
      </c>
      <c r="Q214" t="s">
        <v>1722</v>
      </c>
      <c r="R214" t="s">
        <v>1293</v>
      </c>
    </row>
    <row r="215" spans="1:18">
      <c r="A215" s="1">
        <f>HYPERLINK("https://lsnyc.legalserver.org/matter/dynamic-profile/view/1859457","18-1859457")</f>
        <v>0</v>
      </c>
      <c r="B215" t="s">
        <v>19</v>
      </c>
      <c r="C215" t="s">
        <v>84</v>
      </c>
      <c r="D215" t="s">
        <v>84</v>
      </c>
      <c r="E215" t="s">
        <v>451</v>
      </c>
      <c r="F215" t="s">
        <v>1165</v>
      </c>
      <c r="G215" t="s">
        <v>1201</v>
      </c>
      <c r="H215" t="s">
        <v>1209</v>
      </c>
      <c r="I215" t="s">
        <v>1345</v>
      </c>
      <c r="J215">
        <v>490</v>
      </c>
      <c r="K215" t="s">
        <v>1209</v>
      </c>
      <c r="L215" t="s">
        <v>1208</v>
      </c>
      <c r="O215" t="s">
        <v>1210</v>
      </c>
      <c r="P215" t="s">
        <v>1209</v>
      </c>
      <c r="Q215" t="s">
        <v>1721</v>
      </c>
      <c r="R215" t="s">
        <v>1305</v>
      </c>
    </row>
    <row r="216" spans="1:18">
      <c r="A216" s="1">
        <f>HYPERLINK("https://lsnyc.legalserver.org/matter/dynamic-profile/view/1869793","18-1869793")</f>
        <v>0</v>
      </c>
      <c r="B216" t="s">
        <v>19</v>
      </c>
      <c r="C216" t="s">
        <v>84</v>
      </c>
      <c r="D216" t="s">
        <v>84</v>
      </c>
      <c r="E216" t="s">
        <v>452</v>
      </c>
      <c r="F216" t="s">
        <v>1173</v>
      </c>
      <c r="G216" t="s">
        <v>1200</v>
      </c>
      <c r="H216" t="s">
        <v>1209</v>
      </c>
      <c r="I216" t="s">
        <v>1305</v>
      </c>
      <c r="J216">
        <v>378</v>
      </c>
      <c r="K216" t="s">
        <v>1209</v>
      </c>
      <c r="L216" t="s">
        <v>1208</v>
      </c>
      <c r="O216" t="s">
        <v>1210</v>
      </c>
      <c r="P216" t="s">
        <v>1209</v>
      </c>
      <c r="Q216" t="s">
        <v>1723</v>
      </c>
      <c r="R216" t="s">
        <v>1305</v>
      </c>
    </row>
    <row r="217" spans="1:18">
      <c r="A217" s="1">
        <f>HYPERLINK("https://lsnyc.legalserver.org/matter/dynamic-profile/view/0816122","16-0816122")</f>
        <v>0</v>
      </c>
      <c r="B217" t="s">
        <v>19</v>
      </c>
      <c r="C217" t="s">
        <v>84</v>
      </c>
      <c r="D217" t="s">
        <v>84</v>
      </c>
      <c r="E217" t="s">
        <v>453</v>
      </c>
      <c r="F217" t="s">
        <v>1189</v>
      </c>
      <c r="G217" t="s">
        <v>1201</v>
      </c>
      <c r="H217" t="s">
        <v>1209</v>
      </c>
      <c r="I217" t="s">
        <v>1254</v>
      </c>
      <c r="J217">
        <v>1003</v>
      </c>
      <c r="K217" t="s">
        <v>1209</v>
      </c>
      <c r="L217" t="s">
        <v>1208</v>
      </c>
      <c r="O217" t="s">
        <v>1210</v>
      </c>
      <c r="P217" t="s">
        <v>1209</v>
      </c>
      <c r="Q217" t="s">
        <v>1600</v>
      </c>
      <c r="R217" t="s">
        <v>1254</v>
      </c>
    </row>
    <row r="218" spans="1:18">
      <c r="A218" s="1">
        <f>HYPERLINK("https://lsnyc.legalserver.org/matter/dynamic-profile/view/0824361","17-0824361")</f>
        <v>0</v>
      </c>
      <c r="B218" t="s">
        <v>19</v>
      </c>
      <c r="C218" t="s">
        <v>84</v>
      </c>
      <c r="D218" t="s">
        <v>84</v>
      </c>
      <c r="E218" t="s">
        <v>454</v>
      </c>
      <c r="F218" t="s">
        <v>1189</v>
      </c>
      <c r="G218" t="s">
        <v>1201</v>
      </c>
      <c r="H218" t="s">
        <v>1209</v>
      </c>
      <c r="I218" t="s">
        <v>1254</v>
      </c>
      <c r="J218">
        <v>898</v>
      </c>
      <c r="K218" t="s">
        <v>1209</v>
      </c>
      <c r="L218" t="s">
        <v>1208</v>
      </c>
      <c r="O218" t="s">
        <v>1210</v>
      </c>
      <c r="P218" t="s">
        <v>1209</v>
      </c>
      <c r="Q218" t="s">
        <v>1724</v>
      </c>
      <c r="R218" t="s">
        <v>1254</v>
      </c>
    </row>
    <row r="219" spans="1:18">
      <c r="A219" s="1">
        <f>HYPERLINK("https://lsnyc.legalserver.org/matter/dynamic-profile/view/1837853","17-1837853")</f>
        <v>0</v>
      </c>
      <c r="B219" t="s">
        <v>19</v>
      </c>
      <c r="C219" t="s">
        <v>85</v>
      </c>
      <c r="D219" t="s">
        <v>85</v>
      </c>
      <c r="E219" t="s">
        <v>455</v>
      </c>
      <c r="F219" t="s">
        <v>1158</v>
      </c>
      <c r="G219" t="s">
        <v>1204</v>
      </c>
      <c r="H219" t="s">
        <v>1209</v>
      </c>
      <c r="I219" t="s">
        <v>1346</v>
      </c>
      <c r="J219">
        <v>568</v>
      </c>
      <c r="K219" t="s">
        <v>1209</v>
      </c>
      <c r="L219" t="s">
        <v>1208</v>
      </c>
      <c r="O219" t="s">
        <v>1210</v>
      </c>
      <c r="P219" t="s">
        <v>1209</v>
      </c>
      <c r="Q219" t="s">
        <v>1346</v>
      </c>
      <c r="R219" t="s">
        <v>1902</v>
      </c>
    </row>
    <row r="220" spans="1:18">
      <c r="A220" s="1">
        <f>HYPERLINK("https://lsnyc.legalserver.org/matter/dynamic-profile/view/1869987","18-1869987")</f>
        <v>0</v>
      </c>
      <c r="B220" t="s">
        <v>19</v>
      </c>
      <c r="C220" t="s">
        <v>85</v>
      </c>
      <c r="D220" t="s">
        <v>85</v>
      </c>
      <c r="E220" t="s">
        <v>456</v>
      </c>
      <c r="F220" t="s">
        <v>1158</v>
      </c>
      <c r="G220" t="s">
        <v>1200</v>
      </c>
      <c r="H220" t="s">
        <v>1209</v>
      </c>
      <c r="I220" t="s">
        <v>1347</v>
      </c>
      <c r="J220">
        <v>201</v>
      </c>
      <c r="K220" t="s">
        <v>1209</v>
      </c>
      <c r="L220" t="s">
        <v>1208</v>
      </c>
      <c r="O220" t="s">
        <v>1210</v>
      </c>
      <c r="P220" t="s">
        <v>1209</v>
      </c>
      <c r="Q220" t="s">
        <v>1386</v>
      </c>
      <c r="R220" t="s">
        <v>1902</v>
      </c>
    </row>
    <row r="221" spans="1:18">
      <c r="A221" s="1">
        <f>HYPERLINK("https://lsnyc.legalserver.org/matter/dynamic-profile/view/1871195","18-1871195")</f>
        <v>0</v>
      </c>
      <c r="B221" t="s">
        <v>19</v>
      </c>
      <c r="C221" t="s">
        <v>85</v>
      </c>
      <c r="D221" t="s">
        <v>85</v>
      </c>
      <c r="E221" t="s">
        <v>457</v>
      </c>
      <c r="F221" t="s">
        <v>1158</v>
      </c>
      <c r="G221" t="s">
        <v>1200</v>
      </c>
      <c r="H221" t="s">
        <v>1209</v>
      </c>
      <c r="I221" t="s">
        <v>1271</v>
      </c>
      <c r="J221">
        <v>187</v>
      </c>
      <c r="K221" t="s">
        <v>1209</v>
      </c>
      <c r="L221" t="s">
        <v>1208</v>
      </c>
      <c r="O221" t="s">
        <v>1210</v>
      </c>
      <c r="P221" t="s">
        <v>1209</v>
      </c>
      <c r="Q221" t="s">
        <v>1725</v>
      </c>
      <c r="R221" t="s">
        <v>1902</v>
      </c>
    </row>
    <row r="222" spans="1:18">
      <c r="A222" s="1">
        <f>HYPERLINK("https://lsnyc.legalserver.org/matter/dynamic-profile/view/1871201","18-1871201")</f>
        <v>0</v>
      </c>
      <c r="B222" t="s">
        <v>19</v>
      </c>
      <c r="C222" t="s">
        <v>85</v>
      </c>
      <c r="D222" t="s">
        <v>85</v>
      </c>
      <c r="E222" t="s">
        <v>458</v>
      </c>
      <c r="F222" t="s">
        <v>1158</v>
      </c>
      <c r="G222" t="s">
        <v>1200</v>
      </c>
      <c r="H222" t="s">
        <v>1209</v>
      </c>
      <c r="I222" t="s">
        <v>1271</v>
      </c>
      <c r="J222">
        <v>187</v>
      </c>
      <c r="K222" t="s">
        <v>1209</v>
      </c>
      <c r="L222" t="s">
        <v>1208</v>
      </c>
      <c r="O222" t="s">
        <v>1210</v>
      </c>
      <c r="P222" t="s">
        <v>1209</v>
      </c>
      <c r="Q222" t="s">
        <v>1725</v>
      </c>
      <c r="R222" t="s">
        <v>1902</v>
      </c>
    </row>
    <row r="223" spans="1:18">
      <c r="A223" s="1">
        <f>HYPERLINK("https://lsnyc.legalserver.org/matter/dynamic-profile/view/1871234","18-1871234")</f>
        <v>0</v>
      </c>
      <c r="B223" t="s">
        <v>19</v>
      </c>
      <c r="C223" t="s">
        <v>85</v>
      </c>
      <c r="D223" t="s">
        <v>85</v>
      </c>
      <c r="E223" t="s">
        <v>459</v>
      </c>
      <c r="F223" t="s">
        <v>1158</v>
      </c>
      <c r="G223" t="s">
        <v>1200</v>
      </c>
      <c r="H223" t="s">
        <v>1209</v>
      </c>
      <c r="I223" t="s">
        <v>1232</v>
      </c>
      <c r="J223">
        <v>186</v>
      </c>
      <c r="K223" t="s">
        <v>1209</v>
      </c>
      <c r="L223" t="s">
        <v>1208</v>
      </c>
      <c r="O223" t="s">
        <v>1209</v>
      </c>
      <c r="P223" t="s">
        <v>1209</v>
      </c>
      <c r="Q223" t="s">
        <v>1573</v>
      </c>
      <c r="R223" t="s">
        <v>1902</v>
      </c>
    </row>
    <row r="224" spans="1:18">
      <c r="A224" s="1">
        <f>HYPERLINK("https://lsnyc.legalserver.org/matter/dynamic-profile/view/1871250","18-1871250")</f>
        <v>0</v>
      </c>
      <c r="B224" t="s">
        <v>19</v>
      </c>
      <c r="C224" t="s">
        <v>85</v>
      </c>
      <c r="D224" t="s">
        <v>85</v>
      </c>
      <c r="E224" t="s">
        <v>455</v>
      </c>
      <c r="F224" t="s">
        <v>1158</v>
      </c>
      <c r="G224" t="s">
        <v>1200</v>
      </c>
      <c r="H224" t="s">
        <v>1209</v>
      </c>
      <c r="I224" t="s">
        <v>1232</v>
      </c>
      <c r="J224">
        <v>186</v>
      </c>
      <c r="K224" t="s">
        <v>1209</v>
      </c>
      <c r="L224" t="s">
        <v>1208</v>
      </c>
      <c r="O224" t="s">
        <v>1210</v>
      </c>
      <c r="P224" t="s">
        <v>1209</v>
      </c>
      <c r="Q224" t="s">
        <v>1573</v>
      </c>
      <c r="R224" t="s">
        <v>1902</v>
      </c>
    </row>
    <row r="225" spans="1:18">
      <c r="A225" s="1">
        <f>HYPERLINK("https://lsnyc.legalserver.org/matter/dynamic-profile/view/1871275","18-1871275")</f>
        <v>0</v>
      </c>
      <c r="B225" t="s">
        <v>19</v>
      </c>
      <c r="C225" t="s">
        <v>85</v>
      </c>
      <c r="D225" t="s">
        <v>85</v>
      </c>
      <c r="E225" t="s">
        <v>460</v>
      </c>
      <c r="F225" t="s">
        <v>1158</v>
      </c>
      <c r="G225" t="s">
        <v>1200</v>
      </c>
      <c r="H225" t="s">
        <v>1209</v>
      </c>
      <c r="I225" t="s">
        <v>1232</v>
      </c>
      <c r="J225">
        <v>186</v>
      </c>
      <c r="K225" t="s">
        <v>1209</v>
      </c>
      <c r="L225" t="s">
        <v>1208</v>
      </c>
      <c r="O225" t="s">
        <v>1210</v>
      </c>
      <c r="P225" t="s">
        <v>1209</v>
      </c>
      <c r="Q225" t="s">
        <v>1573</v>
      </c>
      <c r="R225" t="s">
        <v>1902</v>
      </c>
    </row>
    <row r="226" spans="1:18">
      <c r="A226" s="1">
        <f>HYPERLINK("https://lsnyc.legalserver.org/matter/dynamic-profile/view/1871284","18-1871284")</f>
        <v>0</v>
      </c>
      <c r="B226" t="s">
        <v>19</v>
      </c>
      <c r="C226" t="s">
        <v>85</v>
      </c>
      <c r="D226" t="s">
        <v>85</v>
      </c>
      <c r="E226" t="s">
        <v>461</v>
      </c>
      <c r="F226" t="s">
        <v>1158</v>
      </c>
      <c r="G226" t="s">
        <v>1200</v>
      </c>
      <c r="H226" t="s">
        <v>1209</v>
      </c>
      <c r="I226" t="s">
        <v>1232</v>
      </c>
      <c r="J226">
        <v>186</v>
      </c>
      <c r="K226" t="s">
        <v>1209</v>
      </c>
      <c r="L226" t="s">
        <v>1208</v>
      </c>
      <c r="O226" t="s">
        <v>1210</v>
      </c>
      <c r="P226" t="s">
        <v>1209</v>
      </c>
      <c r="Q226" t="s">
        <v>1573</v>
      </c>
      <c r="R226" t="s">
        <v>1902</v>
      </c>
    </row>
    <row r="227" spans="1:18">
      <c r="A227" s="1">
        <f>HYPERLINK("https://lsnyc.legalserver.org/matter/dynamic-profile/view/1871298","18-1871298")</f>
        <v>0</v>
      </c>
      <c r="B227" t="s">
        <v>19</v>
      </c>
      <c r="C227" t="s">
        <v>85</v>
      </c>
      <c r="D227" t="s">
        <v>85</v>
      </c>
      <c r="E227" t="s">
        <v>462</v>
      </c>
      <c r="F227" t="s">
        <v>1158</v>
      </c>
      <c r="G227" t="s">
        <v>1200</v>
      </c>
      <c r="H227" t="s">
        <v>1209</v>
      </c>
      <c r="I227" t="s">
        <v>1232</v>
      </c>
      <c r="J227">
        <v>186</v>
      </c>
      <c r="K227" t="s">
        <v>1209</v>
      </c>
      <c r="L227" t="s">
        <v>1208</v>
      </c>
      <c r="O227" t="s">
        <v>1210</v>
      </c>
      <c r="P227" t="s">
        <v>1209</v>
      </c>
      <c r="Q227" t="s">
        <v>1573</v>
      </c>
      <c r="R227" t="s">
        <v>1902</v>
      </c>
    </row>
    <row r="228" spans="1:18">
      <c r="A228" s="1">
        <f>HYPERLINK("https://lsnyc.legalserver.org/matter/dynamic-profile/view/1871306","18-1871306")</f>
        <v>0</v>
      </c>
      <c r="B228" t="s">
        <v>19</v>
      </c>
      <c r="C228" t="s">
        <v>85</v>
      </c>
      <c r="D228" t="s">
        <v>85</v>
      </c>
      <c r="E228" t="s">
        <v>463</v>
      </c>
      <c r="F228" t="s">
        <v>1158</v>
      </c>
      <c r="G228" t="s">
        <v>1200</v>
      </c>
      <c r="H228" t="s">
        <v>1209</v>
      </c>
      <c r="I228" t="s">
        <v>1232</v>
      </c>
      <c r="J228">
        <v>186</v>
      </c>
      <c r="K228" t="s">
        <v>1209</v>
      </c>
      <c r="L228" t="s">
        <v>1208</v>
      </c>
      <c r="O228" t="s">
        <v>1209</v>
      </c>
      <c r="P228" t="s">
        <v>1209</v>
      </c>
      <c r="Q228" t="s">
        <v>1573</v>
      </c>
      <c r="R228" t="s">
        <v>1902</v>
      </c>
    </row>
    <row r="229" spans="1:18">
      <c r="A229" s="1">
        <f>HYPERLINK("https://lsnyc.legalserver.org/matter/dynamic-profile/view/1871314","18-1871314")</f>
        <v>0</v>
      </c>
      <c r="B229" t="s">
        <v>19</v>
      </c>
      <c r="C229" t="s">
        <v>85</v>
      </c>
      <c r="D229" t="s">
        <v>85</v>
      </c>
      <c r="E229" t="s">
        <v>464</v>
      </c>
      <c r="F229" t="s">
        <v>1158</v>
      </c>
      <c r="G229" t="s">
        <v>1200</v>
      </c>
      <c r="H229" t="s">
        <v>1209</v>
      </c>
      <c r="I229" t="s">
        <v>1232</v>
      </c>
      <c r="J229">
        <v>186</v>
      </c>
      <c r="K229" t="s">
        <v>1209</v>
      </c>
      <c r="L229" t="s">
        <v>1208</v>
      </c>
      <c r="O229" t="s">
        <v>1209</v>
      </c>
      <c r="P229" t="s">
        <v>1209</v>
      </c>
      <c r="Q229" t="s">
        <v>1573</v>
      </c>
      <c r="R229" t="s">
        <v>1902</v>
      </c>
    </row>
    <row r="230" spans="1:18">
      <c r="A230" s="1">
        <f>HYPERLINK("https://lsnyc.legalserver.org/matter/dynamic-profile/view/1871319","18-1871319")</f>
        <v>0</v>
      </c>
      <c r="B230" t="s">
        <v>19</v>
      </c>
      <c r="C230" t="s">
        <v>85</v>
      </c>
      <c r="D230" t="s">
        <v>85</v>
      </c>
      <c r="E230" t="s">
        <v>465</v>
      </c>
      <c r="F230" t="s">
        <v>1158</v>
      </c>
      <c r="G230" t="s">
        <v>1200</v>
      </c>
      <c r="H230" t="s">
        <v>1209</v>
      </c>
      <c r="I230" t="s">
        <v>1232</v>
      </c>
      <c r="J230">
        <v>186</v>
      </c>
      <c r="K230" t="s">
        <v>1209</v>
      </c>
      <c r="L230" t="s">
        <v>1208</v>
      </c>
      <c r="O230" t="s">
        <v>1210</v>
      </c>
      <c r="P230" t="s">
        <v>1209</v>
      </c>
      <c r="Q230" t="s">
        <v>1573</v>
      </c>
      <c r="R230" t="s">
        <v>1902</v>
      </c>
    </row>
    <row r="231" spans="1:18">
      <c r="A231" s="1">
        <f>HYPERLINK("https://lsnyc.legalserver.org/matter/dynamic-profile/view/1871330","18-1871330")</f>
        <v>0</v>
      </c>
      <c r="B231" t="s">
        <v>19</v>
      </c>
      <c r="C231" t="s">
        <v>85</v>
      </c>
      <c r="D231" t="s">
        <v>85</v>
      </c>
      <c r="E231" t="s">
        <v>466</v>
      </c>
      <c r="F231" t="s">
        <v>1158</v>
      </c>
      <c r="G231" t="s">
        <v>1200</v>
      </c>
      <c r="H231" t="s">
        <v>1209</v>
      </c>
      <c r="I231" t="s">
        <v>1232</v>
      </c>
      <c r="J231">
        <v>183</v>
      </c>
      <c r="K231" t="s">
        <v>1209</v>
      </c>
      <c r="L231" t="s">
        <v>1208</v>
      </c>
      <c r="O231" t="s">
        <v>1210</v>
      </c>
      <c r="P231" t="s">
        <v>1209</v>
      </c>
      <c r="Q231" t="s">
        <v>1268</v>
      </c>
      <c r="R231" t="s">
        <v>1902</v>
      </c>
    </row>
    <row r="232" spans="1:18">
      <c r="A232" s="1">
        <f>HYPERLINK("https://lsnyc.legalserver.org/matter/dynamic-profile/view/1871334","18-1871334")</f>
        <v>0</v>
      </c>
      <c r="B232" t="s">
        <v>19</v>
      </c>
      <c r="C232" t="s">
        <v>85</v>
      </c>
      <c r="D232" t="s">
        <v>85</v>
      </c>
      <c r="E232" t="s">
        <v>467</v>
      </c>
      <c r="F232" t="s">
        <v>1158</v>
      </c>
      <c r="G232" t="s">
        <v>1200</v>
      </c>
      <c r="H232" t="s">
        <v>1209</v>
      </c>
      <c r="I232" t="s">
        <v>1232</v>
      </c>
      <c r="J232">
        <v>183</v>
      </c>
      <c r="K232" t="s">
        <v>1209</v>
      </c>
      <c r="L232" t="s">
        <v>1208</v>
      </c>
      <c r="O232" t="s">
        <v>1210</v>
      </c>
      <c r="P232" t="s">
        <v>1209</v>
      </c>
      <c r="Q232" t="s">
        <v>1268</v>
      </c>
      <c r="R232" t="s">
        <v>1902</v>
      </c>
    </row>
    <row r="233" spans="1:18">
      <c r="A233" s="1">
        <f>HYPERLINK("https://lsnyc.legalserver.org/matter/dynamic-profile/view/1871363","18-1871363")</f>
        <v>0</v>
      </c>
      <c r="B233" t="s">
        <v>19</v>
      </c>
      <c r="C233" t="s">
        <v>85</v>
      </c>
      <c r="D233" t="s">
        <v>85</v>
      </c>
      <c r="E233" t="s">
        <v>468</v>
      </c>
      <c r="F233" t="s">
        <v>1158</v>
      </c>
      <c r="G233" t="s">
        <v>1200</v>
      </c>
      <c r="H233" t="s">
        <v>1209</v>
      </c>
      <c r="I233" t="s">
        <v>1232</v>
      </c>
      <c r="J233">
        <v>183</v>
      </c>
      <c r="K233" t="s">
        <v>1209</v>
      </c>
      <c r="L233" t="s">
        <v>1208</v>
      </c>
      <c r="O233" t="s">
        <v>1210</v>
      </c>
      <c r="P233" t="s">
        <v>1209</v>
      </c>
      <c r="Q233" t="s">
        <v>1268</v>
      </c>
      <c r="R233" t="s">
        <v>1902</v>
      </c>
    </row>
    <row r="234" spans="1:18">
      <c r="A234" s="1">
        <f>HYPERLINK("https://lsnyc.legalserver.org/matter/dynamic-profile/view/1871409","18-1871409")</f>
        <v>0</v>
      </c>
      <c r="B234" t="s">
        <v>19</v>
      </c>
      <c r="C234" t="s">
        <v>85</v>
      </c>
      <c r="D234" t="s">
        <v>85</v>
      </c>
      <c r="E234" t="s">
        <v>469</v>
      </c>
      <c r="F234" t="s">
        <v>1158</v>
      </c>
      <c r="G234" t="s">
        <v>1200</v>
      </c>
      <c r="H234" t="s">
        <v>1209</v>
      </c>
      <c r="I234" t="s">
        <v>1271</v>
      </c>
      <c r="J234">
        <v>183</v>
      </c>
      <c r="K234" t="s">
        <v>1209</v>
      </c>
      <c r="L234" t="s">
        <v>1208</v>
      </c>
      <c r="O234" t="s">
        <v>1210</v>
      </c>
      <c r="P234" t="s">
        <v>1209</v>
      </c>
      <c r="Q234" t="s">
        <v>1268</v>
      </c>
      <c r="R234" t="s">
        <v>1902</v>
      </c>
    </row>
    <row r="235" spans="1:18">
      <c r="A235" s="1">
        <f>HYPERLINK("https://lsnyc.legalserver.org/matter/dynamic-profile/view/1871414","18-1871414")</f>
        <v>0</v>
      </c>
      <c r="B235" t="s">
        <v>19</v>
      </c>
      <c r="C235" t="s">
        <v>85</v>
      </c>
      <c r="D235" t="s">
        <v>85</v>
      </c>
      <c r="E235" t="s">
        <v>470</v>
      </c>
      <c r="F235" t="s">
        <v>1158</v>
      </c>
      <c r="G235" t="s">
        <v>1200</v>
      </c>
      <c r="H235" t="s">
        <v>1209</v>
      </c>
      <c r="I235" t="s">
        <v>1271</v>
      </c>
      <c r="J235">
        <v>183</v>
      </c>
      <c r="K235" t="s">
        <v>1209</v>
      </c>
      <c r="L235" t="s">
        <v>1208</v>
      </c>
      <c r="O235" t="s">
        <v>1210</v>
      </c>
      <c r="P235" t="s">
        <v>1209</v>
      </c>
      <c r="Q235" t="s">
        <v>1268</v>
      </c>
      <c r="R235" t="s">
        <v>1902</v>
      </c>
    </row>
    <row r="236" spans="1:18">
      <c r="A236" s="1">
        <f>HYPERLINK("https://lsnyc.legalserver.org/matter/dynamic-profile/view/1871450","18-1871450")</f>
        <v>0</v>
      </c>
      <c r="B236" t="s">
        <v>19</v>
      </c>
      <c r="C236" t="s">
        <v>85</v>
      </c>
      <c r="D236" t="s">
        <v>85</v>
      </c>
      <c r="E236" t="s">
        <v>471</v>
      </c>
      <c r="F236" t="s">
        <v>1158</v>
      </c>
      <c r="G236" t="s">
        <v>1200</v>
      </c>
      <c r="H236" t="s">
        <v>1209</v>
      </c>
      <c r="I236" t="s">
        <v>1271</v>
      </c>
      <c r="J236">
        <v>183</v>
      </c>
      <c r="K236" t="s">
        <v>1209</v>
      </c>
      <c r="L236" t="s">
        <v>1208</v>
      </c>
      <c r="O236" t="s">
        <v>1209</v>
      </c>
      <c r="P236" t="s">
        <v>1209</v>
      </c>
      <c r="Q236" t="s">
        <v>1268</v>
      </c>
      <c r="R236" t="s">
        <v>1902</v>
      </c>
    </row>
    <row r="237" spans="1:18">
      <c r="A237" s="1">
        <f>HYPERLINK("https://lsnyc.legalserver.org/matter/dynamic-profile/view/1871479","18-1871479")</f>
        <v>0</v>
      </c>
      <c r="B237" t="s">
        <v>19</v>
      </c>
      <c r="C237" t="s">
        <v>85</v>
      </c>
      <c r="D237" t="s">
        <v>85</v>
      </c>
      <c r="E237" t="s">
        <v>457</v>
      </c>
      <c r="F237" t="s">
        <v>1158</v>
      </c>
      <c r="G237" t="s">
        <v>1200</v>
      </c>
      <c r="H237" t="s">
        <v>1209</v>
      </c>
      <c r="I237" t="s">
        <v>1296</v>
      </c>
      <c r="J237">
        <v>182</v>
      </c>
      <c r="K237" t="s">
        <v>1209</v>
      </c>
      <c r="L237" t="s">
        <v>1208</v>
      </c>
      <c r="O237" t="s">
        <v>1210</v>
      </c>
      <c r="P237" t="s">
        <v>1209</v>
      </c>
      <c r="Q237" t="s">
        <v>1437</v>
      </c>
      <c r="R237" t="s">
        <v>1902</v>
      </c>
    </row>
    <row r="238" spans="1:18">
      <c r="A238" s="1">
        <f>HYPERLINK("https://lsnyc.legalserver.org/matter/dynamic-profile/view/1875994","18-1875994")</f>
        <v>0</v>
      </c>
      <c r="B238" t="s">
        <v>19</v>
      </c>
      <c r="C238" t="s">
        <v>85</v>
      </c>
      <c r="D238" t="s">
        <v>85</v>
      </c>
      <c r="E238" t="s">
        <v>472</v>
      </c>
      <c r="F238" t="s">
        <v>1158</v>
      </c>
      <c r="G238" t="s">
        <v>1200</v>
      </c>
      <c r="H238" t="s">
        <v>1209</v>
      </c>
      <c r="I238" t="s">
        <v>1348</v>
      </c>
      <c r="J238">
        <v>127</v>
      </c>
      <c r="K238" t="s">
        <v>1209</v>
      </c>
      <c r="L238" t="s">
        <v>1208</v>
      </c>
      <c r="O238" t="s">
        <v>1210</v>
      </c>
      <c r="P238" t="s">
        <v>1209</v>
      </c>
      <c r="Q238" t="s">
        <v>1423</v>
      </c>
      <c r="R238" t="s">
        <v>1902</v>
      </c>
    </row>
    <row r="239" spans="1:18">
      <c r="A239" s="1">
        <f>HYPERLINK("https://lsnyc.legalserver.org/matter/dynamic-profile/view/1876272","18-1876272")</f>
        <v>0</v>
      </c>
      <c r="B239" t="s">
        <v>19</v>
      </c>
      <c r="C239" t="s">
        <v>85</v>
      </c>
      <c r="D239" t="s">
        <v>85</v>
      </c>
      <c r="E239" t="s">
        <v>473</v>
      </c>
      <c r="F239" t="s">
        <v>1158</v>
      </c>
      <c r="G239" t="s">
        <v>1200</v>
      </c>
      <c r="H239" t="s">
        <v>1209</v>
      </c>
      <c r="I239" t="s">
        <v>1349</v>
      </c>
      <c r="J239">
        <v>125</v>
      </c>
      <c r="K239" t="s">
        <v>1209</v>
      </c>
      <c r="L239" t="s">
        <v>1208</v>
      </c>
      <c r="O239" t="s">
        <v>1209</v>
      </c>
      <c r="P239" t="s">
        <v>1209</v>
      </c>
      <c r="Q239" t="s">
        <v>1692</v>
      </c>
      <c r="R239" t="s">
        <v>1902</v>
      </c>
    </row>
    <row r="240" spans="1:18">
      <c r="A240" s="1">
        <f>HYPERLINK("https://lsnyc.legalserver.org/matter/dynamic-profile/view/1878637","18-1878637")</f>
        <v>0</v>
      </c>
      <c r="B240" t="s">
        <v>19</v>
      </c>
      <c r="C240" t="s">
        <v>85</v>
      </c>
      <c r="D240" t="s">
        <v>85</v>
      </c>
      <c r="E240" t="s">
        <v>474</v>
      </c>
      <c r="F240" t="s">
        <v>1158</v>
      </c>
      <c r="G240" t="s">
        <v>1200</v>
      </c>
      <c r="H240" t="s">
        <v>1209</v>
      </c>
      <c r="I240" t="s">
        <v>1232</v>
      </c>
      <c r="J240">
        <v>98</v>
      </c>
      <c r="K240" t="s">
        <v>1209</v>
      </c>
      <c r="L240" t="s">
        <v>1208</v>
      </c>
      <c r="O240" t="s">
        <v>1210</v>
      </c>
      <c r="P240" t="s">
        <v>1209</v>
      </c>
      <c r="Q240" t="s">
        <v>1566</v>
      </c>
      <c r="R240" t="s">
        <v>1902</v>
      </c>
    </row>
    <row r="241" spans="1:18">
      <c r="A241" s="1">
        <f>HYPERLINK("https://lsnyc.legalserver.org/matter/dynamic-profile/view/1878653","18-1878653")</f>
        <v>0</v>
      </c>
      <c r="B241" t="s">
        <v>19</v>
      </c>
      <c r="C241" t="s">
        <v>85</v>
      </c>
      <c r="D241" t="s">
        <v>85</v>
      </c>
      <c r="E241" t="s">
        <v>475</v>
      </c>
      <c r="F241" t="s">
        <v>1158</v>
      </c>
      <c r="G241" t="s">
        <v>1200</v>
      </c>
      <c r="H241" t="s">
        <v>1209</v>
      </c>
      <c r="I241" t="s">
        <v>1232</v>
      </c>
      <c r="J241">
        <v>98</v>
      </c>
      <c r="K241" t="s">
        <v>1209</v>
      </c>
      <c r="L241" t="s">
        <v>1208</v>
      </c>
      <c r="O241" t="s">
        <v>1210</v>
      </c>
      <c r="P241" t="s">
        <v>1209</v>
      </c>
      <c r="Q241" t="s">
        <v>1566</v>
      </c>
      <c r="R241" t="s">
        <v>1902</v>
      </c>
    </row>
    <row r="242" spans="1:18">
      <c r="A242" s="1">
        <f>HYPERLINK("https://lsnyc.legalserver.org/matter/dynamic-profile/view/1878669","18-1878669")</f>
        <v>0</v>
      </c>
      <c r="B242" t="s">
        <v>19</v>
      </c>
      <c r="C242" t="s">
        <v>85</v>
      </c>
      <c r="D242" t="s">
        <v>85</v>
      </c>
      <c r="E242" t="s">
        <v>476</v>
      </c>
      <c r="F242" t="s">
        <v>1158</v>
      </c>
      <c r="G242" t="s">
        <v>1200</v>
      </c>
      <c r="H242" t="s">
        <v>1209</v>
      </c>
      <c r="I242" t="s">
        <v>1232</v>
      </c>
      <c r="J242">
        <v>98</v>
      </c>
      <c r="K242" t="s">
        <v>1209</v>
      </c>
      <c r="L242" t="s">
        <v>1208</v>
      </c>
      <c r="O242" t="s">
        <v>1209</v>
      </c>
      <c r="P242" t="s">
        <v>1209</v>
      </c>
      <c r="Q242" t="s">
        <v>1566</v>
      </c>
      <c r="R242" t="s">
        <v>1902</v>
      </c>
    </row>
    <row r="243" spans="1:18">
      <c r="A243" s="1">
        <f>HYPERLINK("https://lsnyc.legalserver.org/matter/dynamic-profile/view/1878916","18-1878916")</f>
        <v>0</v>
      </c>
      <c r="B243" t="s">
        <v>19</v>
      </c>
      <c r="C243" t="s">
        <v>85</v>
      </c>
      <c r="D243" t="s">
        <v>85</v>
      </c>
      <c r="E243" t="s">
        <v>477</v>
      </c>
      <c r="F243" t="s">
        <v>1158</v>
      </c>
      <c r="G243" t="s">
        <v>1200</v>
      </c>
      <c r="H243" t="s">
        <v>1209</v>
      </c>
      <c r="I243" t="s">
        <v>1232</v>
      </c>
      <c r="J243">
        <v>96</v>
      </c>
      <c r="K243" t="s">
        <v>1209</v>
      </c>
      <c r="L243" t="s">
        <v>1208</v>
      </c>
      <c r="O243" t="s">
        <v>1210</v>
      </c>
      <c r="P243" t="s">
        <v>1209</v>
      </c>
      <c r="Q243" t="s">
        <v>1508</v>
      </c>
      <c r="R243" t="s">
        <v>1902</v>
      </c>
    </row>
    <row r="244" spans="1:18">
      <c r="A244" s="1">
        <f>HYPERLINK("https://lsnyc.legalserver.org/matter/dynamic-profile/view/1878946","18-1878946")</f>
        <v>0</v>
      </c>
      <c r="B244" t="s">
        <v>19</v>
      </c>
      <c r="C244" t="s">
        <v>85</v>
      </c>
      <c r="D244" t="s">
        <v>85</v>
      </c>
      <c r="E244" t="s">
        <v>478</v>
      </c>
      <c r="F244" t="s">
        <v>1158</v>
      </c>
      <c r="G244" t="s">
        <v>1200</v>
      </c>
      <c r="H244" t="s">
        <v>1209</v>
      </c>
      <c r="I244" t="s">
        <v>1232</v>
      </c>
      <c r="J244">
        <v>96</v>
      </c>
      <c r="K244" t="s">
        <v>1209</v>
      </c>
      <c r="L244" t="s">
        <v>1208</v>
      </c>
      <c r="O244" t="s">
        <v>1209</v>
      </c>
      <c r="P244" t="s">
        <v>1209</v>
      </c>
      <c r="Q244" t="s">
        <v>1508</v>
      </c>
      <c r="R244" t="s">
        <v>1902</v>
      </c>
    </row>
    <row r="245" spans="1:18">
      <c r="A245" s="1">
        <f>HYPERLINK("https://lsnyc.legalserver.org/matter/dynamic-profile/view/1879049","18-1879049")</f>
        <v>0</v>
      </c>
      <c r="B245" t="s">
        <v>19</v>
      </c>
      <c r="C245" t="s">
        <v>85</v>
      </c>
      <c r="D245" t="s">
        <v>85</v>
      </c>
      <c r="E245" t="s">
        <v>479</v>
      </c>
      <c r="F245" t="s">
        <v>1158</v>
      </c>
      <c r="G245" t="s">
        <v>1200</v>
      </c>
      <c r="H245" t="s">
        <v>1209</v>
      </c>
      <c r="I245" t="s">
        <v>1232</v>
      </c>
      <c r="J245">
        <v>95</v>
      </c>
      <c r="K245" t="s">
        <v>1209</v>
      </c>
      <c r="L245" t="s">
        <v>1208</v>
      </c>
      <c r="O245" t="s">
        <v>1210</v>
      </c>
      <c r="P245" t="s">
        <v>1209</v>
      </c>
      <c r="Q245" t="s">
        <v>1336</v>
      </c>
      <c r="R245" t="s">
        <v>1902</v>
      </c>
    </row>
    <row r="246" spans="1:18">
      <c r="A246" s="1">
        <f>HYPERLINK("https://lsnyc.legalserver.org/matter/dynamic-profile/view/1879056","18-1879056")</f>
        <v>0</v>
      </c>
      <c r="B246" t="s">
        <v>19</v>
      </c>
      <c r="C246" t="s">
        <v>85</v>
      </c>
      <c r="D246" t="s">
        <v>85</v>
      </c>
      <c r="E246" t="s">
        <v>480</v>
      </c>
      <c r="F246" t="s">
        <v>1158</v>
      </c>
      <c r="G246" t="s">
        <v>1200</v>
      </c>
      <c r="H246" t="s">
        <v>1209</v>
      </c>
      <c r="I246" t="s">
        <v>1232</v>
      </c>
      <c r="J246">
        <v>95</v>
      </c>
      <c r="K246" t="s">
        <v>1209</v>
      </c>
      <c r="L246" t="s">
        <v>1208</v>
      </c>
      <c r="O246" t="s">
        <v>1209</v>
      </c>
      <c r="P246" t="s">
        <v>1209</v>
      </c>
      <c r="Q246" t="s">
        <v>1336</v>
      </c>
      <c r="R246" t="s">
        <v>1902</v>
      </c>
    </row>
    <row r="247" spans="1:18">
      <c r="A247" s="1">
        <f>HYPERLINK("https://lsnyc.legalserver.org/matter/dynamic-profile/view/1879063","18-1879063")</f>
        <v>0</v>
      </c>
      <c r="B247" t="s">
        <v>19</v>
      </c>
      <c r="C247" t="s">
        <v>85</v>
      </c>
      <c r="D247" t="s">
        <v>85</v>
      </c>
      <c r="E247" t="s">
        <v>481</v>
      </c>
      <c r="F247" t="s">
        <v>1158</v>
      </c>
      <c r="G247" t="s">
        <v>1200</v>
      </c>
      <c r="H247" t="s">
        <v>1209</v>
      </c>
      <c r="I247" t="s">
        <v>1232</v>
      </c>
      <c r="J247">
        <v>95</v>
      </c>
      <c r="K247" t="s">
        <v>1209</v>
      </c>
      <c r="L247" t="s">
        <v>1208</v>
      </c>
      <c r="O247" t="s">
        <v>1210</v>
      </c>
      <c r="P247" t="s">
        <v>1209</v>
      </c>
      <c r="Q247" t="s">
        <v>1336</v>
      </c>
      <c r="R247" t="s">
        <v>1902</v>
      </c>
    </row>
    <row r="248" spans="1:18">
      <c r="A248" s="1">
        <f>HYPERLINK("https://lsnyc.legalserver.org/matter/dynamic-profile/view/1876576","18-1876576")</f>
        <v>0</v>
      </c>
      <c r="B248" t="s">
        <v>19</v>
      </c>
      <c r="C248" t="s">
        <v>86</v>
      </c>
      <c r="D248" t="s">
        <v>86</v>
      </c>
      <c r="E248" t="s">
        <v>482</v>
      </c>
      <c r="F248" t="s">
        <v>1169</v>
      </c>
      <c r="G248" t="s">
        <v>1200</v>
      </c>
      <c r="H248" t="s">
        <v>1208</v>
      </c>
      <c r="I248" t="s">
        <v>1250</v>
      </c>
      <c r="J248">
        <v>244</v>
      </c>
      <c r="K248" t="s">
        <v>1209</v>
      </c>
      <c r="L248" t="s">
        <v>1208</v>
      </c>
      <c r="O248" t="s">
        <v>1210</v>
      </c>
      <c r="P248" t="s">
        <v>1209</v>
      </c>
      <c r="Q248" t="s">
        <v>1651</v>
      </c>
      <c r="R248" t="s">
        <v>1250</v>
      </c>
    </row>
    <row r="249" spans="1:18">
      <c r="A249" s="1">
        <f>HYPERLINK("https://lsnyc.legalserver.org/matter/dynamic-profile/view/1863256","18-1863256")</f>
        <v>0</v>
      </c>
      <c r="B249" t="s">
        <v>19</v>
      </c>
      <c r="C249" t="s">
        <v>86</v>
      </c>
      <c r="D249" t="s">
        <v>86</v>
      </c>
      <c r="E249" t="s">
        <v>483</v>
      </c>
      <c r="F249" t="s">
        <v>1157</v>
      </c>
      <c r="G249" t="s">
        <v>1200</v>
      </c>
      <c r="H249" t="s">
        <v>1209</v>
      </c>
      <c r="I249" t="s">
        <v>1287</v>
      </c>
      <c r="J249">
        <v>438</v>
      </c>
      <c r="K249" t="s">
        <v>1209</v>
      </c>
      <c r="L249" t="s">
        <v>1208</v>
      </c>
      <c r="O249" t="s">
        <v>1210</v>
      </c>
      <c r="P249" t="s">
        <v>1209</v>
      </c>
      <c r="Q249" t="s">
        <v>1392</v>
      </c>
      <c r="R249" t="s">
        <v>1314</v>
      </c>
    </row>
    <row r="250" spans="1:18">
      <c r="A250" s="1">
        <f>HYPERLINK("https://lsnyc.legalserver.org/matter/dynamic-profile/view/1836073","17-1836073")</f>
        <v>0</v>
      </c>
      <c r="B250" t="s">
        <v>19</v>
      </c>
      <c r="C250" t="s">
        <v>85</v>
      </c>
      <c r="D250" t="s">
        <v>193</v>
      </c>
      <c r="E250" t="s">
        <v>484</v>
      </c>
      <c r="F250" t="s">
        <v>1158</v>
      </c>
      <c r="G250" t="s">
        <v>1200</v>
      </c>
      <c r="H250" t="s">
        <v>1209</v>
      </c>
      <c r="I250" t="s">
        <v>1350</v>
      </c>
      <c r="J250">
        <v>591</v>
      </c>
      <c r="K250" t="s">
        <v>1209</v>
      </c>
      <c r="L250" t="s">
        <v>1208</v>
      </c>
      <c r="O250" t="s">
        <v>1210</v>
      </c>
      <c r="P250" t="s">
        <v>1209</v>
      </c>
      <c r="Q250" t="s">
        <v>1350</v>
      </c>
      <c r="R250" t="s">
        <v>1902</v>
      </c>
    </row>
    <row r="251" spans="1:18">
      <c r="A251" s="1">
        <f>HYPERLINK("https://lsnyc.legalserver.org/matter/dynamic-profile/view/1836132","17-1836132")</f>
        <v>0</v>
      </c>
      <c r="B251" t="s">
        <v>19</v>
      </c>
      <c r="C251" t="s">
        <v>85</v>
      </c>
      <c r="D251" t="s">
        <v>193</v>
      </c>
      <c r="E251" t="s">
        <v>462</v>
      </c>
      <c r="F251" t="s">
        <v>1158</v>
      </c>
      <c r="G251" t="s">
        <v>1204</v>
      </c>
      <c r="H251" t="s">
        <v>1209</v>
      </c>
      <c r="I251" t="s">
        <v>1351</v>
      </c>
      <c r="J251">
        <v>589</v>
      </c>
      <c r="K251" t="s">
        <v>1209</v>
      </c>
      <c r="L251" t="s">
        <v>1208</v>
      </c>
      <c r="O251" t="s">
        <v>1210</v>
      </c>
      <c r="P251" t="s">
        <v>1209</v>
      </c>
      <c r="Q251" t="s">
        <v>1351</v>
      </c>
      <c r="R251" t="s">
        <v>1902</v>
      </c>
    </row>
    <row r="252" spans="1:18">
      <c r="A252" s="1">
        <f>HYPERLINK("https://lsnyc.legalserver.org/matter/dynamic-profile/view/1875253","18-1875253")</f>
        <v>0</v>
      </c>
      <c r="B252" t="s">
        <v>19</v>
      </c>
      <c r="C252" t="s">
        <v>87</v>
      </c>
      <c r="D252" t="s">
        <v>87</v>
      </c>
      <c r="E252" t="s">
        <v>485</v>
      </c>
      <c r="F252" t="s">
        <v>1158</v>
      </c>
      <c r="G252" t="s">
        <v>1200</v>
      </c>
      <c r="H252" t="s">
        <v>1209</v>
      </c>
      <c r="I252" t="s">
        <v>1352</v>
      </c>
      <c r="J252">
        <v>188</v>
      </c>
      <c r="K252" t="s">
        <v>1209</v>
      </c>
      <c r="L252" t="s">
        <v>1208</v>
      </c>
      <c r="O252" t="s">
        <v>1210</v>
      </c>
      <c r="P252" t="s">
        <v>1209</v>
      </c>
      <c r="Q252" t="s">
        <v>1259</v>
      </c>
      <c r="R252" t="s">
        <v>1904</v>
      </c>
    </row>
    <row r="253" spans="1:18">
      <c r="A253" s="1">
        <f>HYPERLINK("https://lsnyc.legalserver.org/matter/dynamic-profile/view/0760873","14-0760873")</f>
        <v>0</v>
      </c>
      <c r="B253" t="s">
        <v>19</v>
      </c>
      <c r="C253" t="s">
        <v>88</v>
      </c>
      <c r="D253" t="s">
        <v>88</v>
      </c>
      <c r="E253" t="s">
        <v>486</v>
      </c>
      <c r="F253" t="s">
        <v>1158</v>
      </c>
      <c r="G253" t="s">
        <v>1202</v>
      </c>
      <c r="H253" t="s">
        <v>1209</v>
      </c>
      <c r="I253" t="s">
        <v>1353</v>
      </c>
      <c r="J253">
        <v>1761</v>
      </c>
      <c r="K253" t="s">
        <v>1209</v>
      </c>
      <c r="L253" t="s">
        <v>1208</v>
      </c>
      <c r="O253" t="s">
        <v>1210</v>
      </c>
      <c r="P253" t="s">
        <v>1209</v>
      </c>
      <c r="Q253" t="s">
        <v>1726</v>
      </c>
      <c r="R253" t="s">
        <v>1236</v>
      </c>
    </row>
    <row r="254" spans="1:18">
      <c r="A254" s="1">
        <f>HYPERLINK("https://lsnyc.legalserver.org/matter/dynamic-profile/view/0767647","14-0767647")</f>
        <v>0</v>
      </c>
      <c r="B254" t="s">
        <v>19</v>
      </c>
      <c r="C254" t="s">
        <v>88</v>
      </c>
      <c r="D254" t="s">
        <v>88</v>
      </c>
      <c r="E254" t="s">
        <v>487</v>
      </c>
      <c r="F254" t="s">
        <v>1170</v>
      </c>
      <c r="G254" t="s">
        <v>1201</v>
      </c>
      <c r="H254" t="s">
        <v>1209</v>
      </c>
      <c r="I254" t="s">
        <v>1354</v>
      </c>
      <c r="J254">
        <v>1656</v>
      </c>
      <c r="K254" t="s">
        <v>1209</v>
      </c>
      <c r="L254" t="s">
        <v>1208</v>
      </c>
      <c r="O254" t="s">
        <v>1210</v>
      </c>
      <c r="P254" t="s">
        <v>1209</v>
      </c>
      <c r="Q254" t="s">
        <v>1727</v>
      </c>
      <c r="R254" t="s">
        <v>1236</v>
      </c>
    </row>
    <row r="255" spans="1:18">
      <c r="A255" s="1">
        <f>HYPERLINK("https://lsnyc.legalserver.org/matter/dynamic-profile/view/0768578","14-0768578")</f>
        <v>0</v>
      </c>
      <c r="B255" t="s">
        <v>19</v>
      </c>
      <c r="C255" t="s">
        <v>88</v>
      </c>
      <c r="D255" t="s">
        <v>88</v>
      </c>
      <c r="E255" t="s">
        <v>488</v>
      </c>
      <c r="F255" t="s">
        <v>1158</v>
      </c>
      <c r="G255" t="s">
        <v>1202</v>
      </c>
      <c r="H255" t="s">
        <v>1209</v>
      </c>
      <c r="I255" t="s">
        <v>1355</v>
      </c>
      <c r="J255">
        <v>1638</v>
      </c>
      <c r="K255" t="s">
        <v>1209</v>
      </c>
      <c r="L255" t="s">
        <v>1208</v>
      </c>
      <c r="O255" t="s">
        <v>1210</v>
      </c>
      <c r="P255" t="s">
        <v>1209</v>
      </c>
      <c r="Q255" t="s">
        <v>1728</v>
      </c>
      <c r="R255" t="s">
        <v>1236</v>
      </c>
    </row>
    <row r="256" spans="1:18">
      <c r="A256" s="1">
        <f>HYPERLINK("https://lsnyc.legalserver.org/matter/dynamic-profile/view/0772715","15-0772715")</f>
        <v>0</v>
      </c>
      <c r="B256" t="s">
        <v>19</v>
      </c>
      <c r="C256" t="s">
        <v>88</v>
      </c>
      <c r="D256" t="s">
        <v>88</v>
      </c>
      <c r="E256" t="s">
        <v>489</v>
      </c>
      <c r="F256" t="s">
        <v>1170</v>
      </c>
      <c r="G256" t="s">
        <v>1201</v>
      </c>
      <c r="H256" t="s">
        <v>1208</v>
      </c>
      <c r="I256" t="s">
        <v>1356</v>
      </c>
      <c r="J256">
        <v>1571</v>
      </c>
      <c r="K256" t="s">
        <v>1209</v>
      </c>
      <c r="L256" t="s">
        <v>1208</v>
      </c>
      <c r="O256" t="s">
        <v>1210</v>
      </c>
      <c r="P256" t="s">
        <v>1209</v>
      </c>
      <c r="Q256" t="s">
        <v>1729</v>
      </c>
      <c r="R256" t="s">
        <v>1236</v>
      </c>
    </row>
    <row r="257" spans="1:18">
      <c r="A257" s="1">
        <f>HYPERLINK("https://lsnyc.legalserver.org/matter/dynamic-profile/view/0773385","15-0773385")</f>
        <v>0</v>
      </c>
      <c r="B257" t="s">
        <v>19</v>
      </c>
      <c r="C257" t="s">
        <v>88</v>
      </c>
      <c r="D257" t="s">
        <v>88</v>
      </c>
      <c r="E257" t="s">
        <v>490</v>
      </c>
      <c r="F257" t="s">
        <v>1158</v>
      </c>
      <c r="G257" t="s">
        <v>1201</v>
      </c>
      <c r="H257" t="s">
        <v>1208</v>
      </c>
      <c r="J257">
        <v>1564</v>
      </c>
      <c r="K257" t="s">
        <v>1209</v>
      </c>
      <c r="L257" t="s">
        <v>1208</v>
      </c>
      <c r="O257" t="s">
        <v>1209</v>
      </c>
      <c r="P257" t="s">
        <v>1209</v>
      </c>
      <c r="Q257" t="s">
        <v>1730</v>
      </c>
      <c r="R257" t="s">
        <v>1236</v>
      </c>
    </row>
    <row r="258" spans="1:18">
      <c r="A258" s="1">
        <f>HYPERLINK("https://lsnyc.legalserver.org/matter/dynamic-profile/view/0773388","15-0773388")</f>
        <v>0</v>
      </c>
      <c r="B258" t="s">
        <v>19</v>
      </c>
      <c r="C258" t="s">
        <v>88</v>
      </c>
      <c r="D258" t="s">
        <v>88</v>
      </c>
      <c r="E258" t="s">
        <v>491</v>
      </c>
      <c r="F258" t="s">
        <v>1158</v>
      </c>
      <c r="G258" t="s">
        <v>1201</v>
      </c>
      <c r="H258" t="s">
        <v>1208</v>
      </c>
      <c r="J258">
        <v>1564</v>
      </c>
      <c r="K258" t="s">
        <v>1209</v>
      </c>
      <c r="L258" t="s">
        <v>1208</v>
      </c>
      <c r="O258" t="s">
        <v>1210</v>
      </c>
      <c r="P258" t="s">
        <v>1209</v>
      </c>
      <c r="Q258" t="s">
        <v>1730</v>
      </c>
      <c r="R258" t="s">
        <v>1236</v>
      </c>
    </row>
    <row r="259" spans="1:18">
      <c r="A259" s="1">
        <f>HYPERLINK("https://lsnyc.legalserver.org/matter/dynamic-profile/view/0773393","15-0773393")</f>
        <v>0</v>
      </c>
      <c r="B259" t="s">
        <v>19</v>
      </c>
      <c r="C259" t="s">
        <v>88</v>
      </c>
      <c r="D259" t="s">
        <v>88</v>
      </c>
      <c r="E259" t="s">
        <v>492</v>
      </c>
      <c r="F259" t="s">
        <v>1158</v>
      </c>
      <c r="G259" t="s">
        <v>1201</v>
      </c>
      <c r="H259" t="s">
        <v>1208</v>
      </c>
      <c r="J259">
        <v>1564</v>
      </c>
      <c r="K259" t="s">
        <v>1209</v>
      </c>
      <c r="L259" t="s">
        <v>1208</v>
      </c>
      <c r="O259" t="s">
        <v>1209</v>
      </c>
      <c r="P259" t="s">
        <v>1209</v>
      </c>
      <c r="Q259" t="s">
        <v>1730</v>
      </c>
      <c r="R259" t="s">
        <v>1236</v>
      </c>
    </row>
    <row r="260" spans="1:18">
      <c r="A260" s="1">
        <f>HYPERLINK("https://lsnyc.legalserver.org/matter/dynamic-profile/view/0773764","15-0773764")</f>
        <v>0</v>
      </c>
      <c r="B260" t="s">
        <v>19</v>
      </c>
      <c r="C260" t="s">
        <v>88</v>
      </c>
      <c r="D260" t="s">
        <v>88</v>
      </c>
      <c r="E260" t="s">
        <v>493</v>
      </c>
      <c r="F260" t="s">
        <v>1158</v>
      </c>
      <c r="G260" t="s">
        <v>1201</v>
      </c>
      <c r="H260" t="s">
        <v>1208</v>
      </c>
      <c r="J260">
        <v>1559</v>
      </c>
      <c r="K260" t="s">
        <v>1209</v>
      </c>
      <c r="L260" t="s">
        <v>1208</v>
      </c>
      <c r="O260" t="s">
        <v>1210</v>
      </c>
      <c r="P260" t="s">
        <v>1209</v>
      </c>
      <c r="Q260" t="s">
        <v>1731</v>
      </c>
      <c r="R260" t="s">
        <v>1236</v>
      </c>
    </row>
    <row r="261" spans="1:18">
      <c r="A261" s="1">
        <f>HYPERLINK("https://lsnyc.legalserver.org/matter/dynamic-profile/view/0773869","15-0773869")</f>
        <v>0</v>
      </c>
      <c r="B261" t="s">
        <v>19</v>
      </c>
      <c r="C261" t="s">
        <v>88</v>
      </c>
      <c r="D261" t="s">
        <v>88</v>
      </c>
      <c r="E261" t="s">
        <v>494</v>
      </c>
      <c r="F261" t="s">
        <v>1158</v>
      </c>
      <c r="G261" t="s">
        <v>1201</v>
      </c>
      <c r="H261" t="s">
        <v>1208</v>
      </c>
      <c r="J261">
        <v>1558</v>
      </c>
      <c r="K261" t="s">
        <v>1209</v>
      </c>
      <c r="L261" t="s">
        <v>1208</v>
      </c>
      <c r="O261" t="s">
        <v>1209</v>
      </c>
      <c r="P261" t="s">
        <v>1209</v>
      </c>
      <c r="Q261" t="s">
        <v>1732</v>
      </c>
      <c r="R261" t="s">
        <v>1236</v>
      </c>
    </row>
    <row r="262" spans="1:18">
      <c r="A262" s="1">
        <f>HYPERLINK("https://lsnyc.legalserver.org/matter/dynamic-profile/view/0795548","16-0795548")</f>
        <v>0</v>
      </c>
      <c r="B262" t="s">
        <v>19</v>
      </c>
      <c r="C262" t="s">
        <v>88</v>
      </c>
      <c r="D262" t="s">
        <v>88</v>
      </c>
      <c r="E262" t="s">
        <v>495</v>
      </c>
      <c r="F262" t="s">
        <v>1160</v>
      </c>
      <c r="G262" t="s">
        <v>1202</v>
      </c>
      <c r="H262" t="s">
        <v>1209</v>
      </c>
      <c r="I262" t="s">
        <v>1357</v>
      </c>
      <c r="J262">
        <v>1265</v>
      </c>
      <c r="K262" t="s">
        <v>1209</v>
      </c>
      <c r="L262" t="s">
        <v>1208</v>
      </c>
      <c r="O262" t="s">
        <v>1210</v>
      </c>
      <c r="P262" t="s">
        <v>1209</v>
      </c>
      <c r="Q262" t="s">
        <v>1733</v>
      </c>
      <c r="R262" t="s">
        <v>1305</v>
      </c>
    </row>
    <row r="263" spans="1:18">
      <c r="A263" s="1">
        <f>HYPERLINK("https://lsnyc.legalserver.org/matter/dynamic-profile/view/0801403","16-0801403")</f>
        <v>0</v>
      </c>
      <c r="B263" t="s">
        <v>19</v>
      </c>
      <c r="C263" t="s">
        <v>88</v>
      </c>
      <c r="D263" t="s">
        <v>88</v>
      </c>
      <c r="E263" t="s">
        <v>496</v>
      </c>
      <c r="F263" t="s">
        <v>1160</v>
      </c>
      <c r="G263" t="s">
        <v>1202</v>
      </c>
      <c r="H263" t="s">
        <v>1209</v>
      </c>
      <c r="I263" t="s">
        <v>1358</v>
      </c>
      <c r="J263">
        <v>1190</v>
      </c>
      <c r="K263" t="s">
        <v>1209</v>
      </c>
      <c r="L263" t="s">
        <v>1208</v>
      </c>
      <c r="O263" t="s">
        <v>1210</v>
      </c>
      <c r="P263" t="s">
        <v>1209</v>
      </c>
      <c r="Q263" t="s">
        <v>1734</v>
      </c>
      <c r="R263" t="s">
        <v>1305</v>
      </c>
    </row>
    <row r="264" spans="1:18">
      <c r="A264" s="1">
        <f>HYPERLINK("https://lsnyc.legalserver.org/matter/dynamic-profile/view/0813615","16-0813615")</f>
        <v>0</v>
      </c>
      <c r="B264" t="s">
        <v>19</v>
      </c>
      <c r="C264" t="s">
        <v>88</v>
      </c>
      <c r="D264" t="s">
        <v>88</v>
      </c>
      <c r="E264" t="s">
        <v>497</v>
      </c>
      <c r="F264" t="s">
        <v>1157</v>
      </c>
      <c r="G264" t="s">
        <v>1201</v>
      </c>
      <c r="H264" t="s">
        <v>1209</v>
      </c>
      <c r="I264" t="s">
        <v>1359</v>
      </c>
      <c r="J264">
        <v>1030</v>
      </c>
      <c r="K264" t="s">
        <v>1209</v>
      </c>
      <c r="L264" t="s">
        <v>1208</v>
      </c>
      <c r="O264" t="s">
        <v>1210</v>
      </c>
      <c r="P264" t="s">
        <v>1209</v>
      </c>
      <c r="Q264" t="s">
        <v>1735</v>
      </c>
      <c r="R264" t="s">
        <v>1305</v>
      </c>
    </row>
    <row r="265" spans="1:18">
      <c r="A265" s="1">
        <f>HYPERLINK("https://lsnyc.legalserver.org/matter/dynamic-profile/view/0814461","16-0814461")</f>
        <v>0</v>
      </c>
      <c r="B265" t="s">
        <v>19</v>
      </c>
      <c r="C265" t="s">
        <v>88</v>
      </c>
      <c r="D265" t="s">
        <v>88</v>
      </c>
      <c r="E265" t="s">
        <v>498</v>
      </c>
      <c r="F265" t="s">
        <v>1158</v>
      </c>
      <c r="G265" t="s">
        <v>1201</v>
      </c>
      <c r="H265" t="s">
        <v>1209</v>
      </c>
      <c r="I265" t="s">
        <v>1360</v>
      </c>
      <c r="J265">
        <v>1020</v>
      </c>
      <c r="K265" t="s">
        <v>1209</v>
      </c>
      <c r="L265" t="s">
        <v>1208</v>
      </c>
      <c r="O265" t="s">
        <v>1210</v>
      </c>
      <c r="P265" t="s">
        <v>1209</v>
      </c>
      <c r="Q265" t="s">
        <v>1736</v>
      </c>
      <c r="R265" t="s">
        <v>1305</v>
      </c>
    </row>
    <row r="266" spans="1:18">
      <c r="A266" s="1">
        <f>HYPERLINK("https://lsnyc.legalserver.org/matter/dynamic-profile/view/0820578","16-0820578")</f>
        <v>0</v>
      </c>
      <c r="B266" t="s">
        <v>19</v>
      </c>
      <c r="C266" t="s">
        <v>88</v>
      </c>
      <c r="D266" t="s">
        <v>88</v>
      </c>
      <c r="E266" t="s">
        <v>499</v>
      </c>
      <c r="F266" t="s">
        <v>1158</v>
      </c>
      <c r="G266" t="s">
        <v>1201</v>
      </c>
      <c r="H266" t="s">
        <v>1209</v>
      </c>
      <c r="I266" t="s">
        <v>1361</v>
      </c>
      <c r="J266">
        <v>945</v>
      </c>
      <c r="K266" t="s">
        <v>1209</v>
      </c>
      <c r="L266" t="s">
        <v>1208</v>
      </c>
      <c r="O266" t="s">
        <v>1210</v>
      </c>
      <c r="P266" t="s">
        <v>1209</v>
      </c>
      <c r="Q266" t="s">
        <v>1737</v>
      </c>
      <c r="R266" t="s">
        <v>1305</v>
      </c>
    </row>
    <row r="267" spans="1:18">
      <c r="A267" s="1">
        <f>HYPERLINK("https://lsnyc.legalserver.org/matter/dynamic-profile/view/0820933","16-0820933")</f>
        <v>0</v>
      </c>
      <c r="B267" t="s">
        <v>19</v>
      </c>
      <c r="C267" t="s">
        <v>88</v>
      </c>
      <c r="D267" t="s">
        <v>88</v>
      </c>
      <c r="E267" t="s">
        <v>500</v>
      </c>
      <c r="F267" t="s">
        <v>1158</v>
      </c>
      <c r="G267" t="s">
        <v>1205</v>
      </c>
      <c r="H267" t="s">
        <v>1209</v>
      </c>
      <c r="I267" t="s">
        <v>1362</v>
      </c>
      <c r="J267">
        <v>938</v>
      </c>
      <c r="K267" t="s">
        <v>1209</v>
      </c>
      <c r="L267" t="s">
        <v>1208</v>
      </c>
      <c r="O267" t="s">
        <v>1210</v>
      </c>
      <c r="P267" t="s">
        <v>1209</v>
      </c>
      <c r="Q267" t="s">
        <v>1738</v>
      </c>
      <c r="R267" t="s">
        <v>1305</v>
      </c>
    </row>
    <row r="268" spans="1:18">
      <c r="A268" s="1">
        <f>HYPERLINK("https://lsnyc.legalserver.org/matter/dynamic-profile/view/0820935","16-0820935")</f>
        <v>0</v>
      </c>
      <c r="B268" t="s">
        <v>19</v>
      </c>
      <c r="C268" t="s">
        <v>88</v>
      </c>
      <c r="D268" t="s">
        <v>88</v>
      </c>
      <c r="E268" t="s">
        <v>501</v>
      </c>
      <c r="F268" t="s">
        <v>1158</v>
      </c>
      <c r="G268" t="s">
        <v>1205</v>
      </c>
      <c r="H268" t="s">
        <v>1208</v>
      </c>
      <c r="J268">
        <v>938</v>
      </c>
      <c r="K268" t="s">
        <v>1209</v>
      </c>
      <c r="L268" t="s">
        <v>1208</v>
      </c>
      <c r="O268" t="s">
        <v>1210</v>
      </c>
      <c r="P268" t="s">
        <v>1209</v>
      </c>
      <c r="Q268" t="s">
        <v>1738</v>
      </c>
      <c r="R268" t="s">
        <v>1305</v>
      </c>
    </row>
    <row r="269" spans="1:18">
      <c r="A269" s="1">
        <f>HYPERLINK("https://lsnyc.legalserver.org/matter/dynamic-profile/view/0820937","16-0820937")</f>
        <v>0</v>
      </c>
      <c r="B269" t="s">
        <v>19</v>
      </c>
      <c r="C269" t="s">
        <v>88</v>
      </c>
      <c r="D269" t="s">
        <v>88</v>
      </c>
      <c r="E269" t="s">
        <v>502</v>
      </c>
      <c r="F269" t="s">
        <v>1165</v>
      </c>
      <c r="G269" t="s">
        <v>1201</v>
      </c>
      <c r="H269" t="s">
        <v>1209</v>
      </c>
      <c r="I269" t="s">
        <v>1219</v>
      </c>
      <c r="J269">
        <v>938</v>
      </c>
      <c r="K269" t="s">
        <v>1209</v>
      </c>
      <c r="L269" t="s">
        <v>1208</v>
      </c>
      <c r="O269" t="s">
        <v>1210</v>
      </c>
      <c r="P269" t="s">
        <v>1209</v>
      </c>
      <c r="Q269" t="s">
        <v>1738</v>
      </c>
      <c r="R269" t="s">
        <v>1305</v>
      </c>
    </row>
    <row r="270" spans="1:18">
      <c r="A270" s="1">
        <f>HYPERLINK("https://lsnyc.legalserver.org/matter/dynamic-profile/view/0820938","16-0820938")</f>
        <v>0</v>
      </c>
      <c r="B270" t="s">
        <v>19</v>
      </c>
      <c r="C270" t="s">
        <v>88</v>
      </c>
      <c r="D270" t="s">
        <v>88</v>
      </c>
      <c r="E270" t="s">
        <v>503</v>
      </c>
      <c r="F270" t="s">
        <v>1158</v>
      </c>
      <c r="G270" t="s">
        <v>1205</v>
      </c>
      <c r="H270" t="s">
        <v>1208</v>
      </c>
      <c r="J270">
        <v>938</v>
      </c>
      <c r="K270" t="s">
        <v>1209</v>
      </c>
      <c r="L270" t="s">
        <v>1208</v>
      </c>
      <c r="O270" t="s">
        <v>1210</v>
      </c>
      <c r="P270" t="s">
        <v>1209</v>
      </c>
      <c r="Q270" t="s">
        <v>1738</v>
      </c>
      <c r="R270" t="s">
        <v>1305</v>
      </c>
    </row>
    <row r="271" spans="1:18">
      <c r="A271" s="1">
        <f>HYPERLINK("https://lsnyc.legalserver.org/matter/dynamic-profile/view/0820939","16-0820939")</f>
        <v>0</v>
      </c>
      <c r="B271" t="s">
        <v>19</v>
      </c>
      <c r="C271" t="s">
        <v>88</v>
      </c>
      <c r="D271" t="s">
        <v>88</v>
      </c>
      <c r="E271" t="s">
        <v>504</v>
      </c>
      <c r="F271" t="s">
        <v>1158</v>
      </c>
      <c r="G271" t="s">
        <v>1205</v>
      </c>
      <c r="H271" t="s">
        <v>1209</v>
      </c>
      <c r="I271" t="s">
        <v>1363</v>
      </c>
      <c r="J271">
        <v>938</v>
      </c>
      <c r="K271" t="s">
        <v>1209</v>
      </c>
      <c r="L271" t="s">
        <v>1208</v>
      </c>
      <c r="O271" t="s">
        <v>1210</v>
      </c>
      <c r="P271" t="s">
        <v>1209</v>
      </c>
      <c r="Q271" t="s">
        <v>1738</v>
      </c>
      <c r="R271" t="s">
        <v>1305</v>
      </c>
    </row>
    <row r="272" spans="1:18">
      <c r="A272" s="1">
        <f>HYPERLINK("https://lsnyc.legalserver.org/matter/dynamic-profile/view/0822307","16-0822307")</f>
        <v>0</v>
      </c>
      <c r="B272" t="s">
        <v>19</v>
      </c>
      <c r="C272" t="s">
        <v>88</v>
      </c>
      <c r="D272" t="s">
        <v>88</v>
      </c>
      <c r="E272" t="s">
        <v>505</v>
      </c>
      <c r="F272" t="s">
        <v>1158</v>
      </c>
      <c r="G272" t="s">
        <v>1200</v>
      </c>
      <c r="H272" t="s">
        <v>1209</v>
      </c>
      <c r="I272" t="s">
        <v>1364</v>
      </c>
      <c r="J272">
        <v>926</v>
      </c>
      <c r="K272" t="s">
        <v>1209</v>
      </c>
      <c r="L272" t="s">
        <v>1208</v>
      </c>
      <c r="O272" t="s">
        <v>1210</v>
      </c>
      <c r="P272" t="s">
        <v>1209</v>
      </c>
      <c r="Q272" t="s">
        <v>1363</v>
      </c>
      <c r="R272" t="s">
        <v>1256</v>
      </c>
    </row>
    <row r="273" spans="1:18">
      <c r="A273" s="1">
        <f>HYPERLINK("https://lsnyc.legalserver.org/matter/dynamic-profile/view/0823675","17-0823675")</f>
        <v>0</v>
      </c>
      <c r="B273" t="s">
        <v>19</v>
      </c>
      <c r="C273" t="s">
        <v>88</v>
      </c>
      <c r="D273" t="s">
        <v>88</v>
      </c>
      <c r="E273" t="s">
        <v>506</v>
      </c>
      <c r="F273" t="s">
        <v>1158</v>
      </c>
      <c r="G273" t="s">
        <v>1202</v>
      </c>
      <c r="H273" t="s">
        <v>1209</v>
      </c>
      <c r="I273" t="s">
        <v>1365</v>
      </c>
      <c r="J273">
        <v>907</v>
      </c>
      <c r="K273" t="s">
        <v>1209</v>
      </c>
      <c r="L273" t="s">
        <v>1208</v>
      </c>
      <c r="O273" t="s">
        <v>1210</v>
      </c>
      <c r="P273" t="s">
        <v>1209</v>
      </c>
      <c r="Q273" t="s">
        <v>1602</v>
      </c>
      <c r="R273" t="s">
        <v>1905</v>
      </c>
    </row>
    <row r="274" spans="1:18">
      <c r="A274" s="1">
        <f>HYPERLINK("https://lsnyc.legalserver.org/matter/dynamic-profile/view/0825594","17-0825594")</f>
        <v>0</v>
      </c>
      <c r="B274" t="s">
        <v>19</v>
      </c>
      <c r="C274" t="s">
        <v>88</v>
      </c>
      <c r="D274" t="s">
        <v>88</v>
      </c>
      <c r="E274" t="s">
        <v>507</v>
      </c>
      <c r="F274" t="s">
        <v>1158</v>
      </c>
      <c r="G274" t="s">
        <v>1201</v>
      </c>
      <c r="H274" t="s">
        <v>1209</v>
      </c>
      <c r="I274" t="s">
        <v>1366</v>
      </c>
      <c r="J274">
        <v>886</v>
      </c>
      <c r="K274" t="s">
        <v>1209</v>
      </c>
      <c r="L274" t="s">
        <v>1208</v>
      </c>
      <c r="O274" t="s">
        <v>1210</v>
      </c>
      <c r="P274" t="s">
        <v>1209</v>
      </c>
      <c r="Q274" t="s">
        <v>1739</v>
      </c>
      <c r="R274" t="s">
        <v>1905</v>
      </c>
    </row>
    <row r="275" spans="1:18">
      <c r="A275" s="1">
        <f>HYPERLINK("https://lsnyc.legalserver.org/matter/dynamic-profile/view/0830729","17-0830729")</f>
        <v>0</v>
      </c>
      <c r="B275" t="s">
        <v>19</v>
      </c>
      <c r="C275" t="s">
        <v>88</v>
      </c>
      <c r="D275" t="s">
        <v>88</v>
      </c>
      <c r="E275" t="s">
        <v>508</v>
      </c>
      <c r="F275" t="s">
        <v>1158</v>
      </c>
      <c r="G275" t="s">
        <v>1200</v>
      </c>
      <c r="H275" t="s">
        <v>1209</v>
      </c>
      <c r="I275" t="s">
        <v>1367</v>
      </c>
      <c r="J275">
        <v>829</v>
      </c>
      <c r="K275" t="s">
        <v>1209</v>
      </c>
      <c r="L275" t="s">
        <v>1208</v>
      </c>
      <c r="O275" t="s">
        <v>1210</v>
      </c>
      <c r="P275" t="s">
        <v>1209</v>
      </c>
      <c r="Q275" t="s">
        <v>1531</v>
      </c>
      <c r="R275" t="s">
        <v>1905</v>
      </c>
    </row>
    <row r="276" spans="1:18">
      <c r="A276" s="1">
        <f>HYPERLINK("https://lsnyc.legalserver.org/matter/dynamic-profile/view/0832451","17-0832451")</f>
        <v>0</v>
      </c>
      <c r="B276" t="s">
        <v>19</v>
      </c>
      <c r="C276" t="s">
        <v>88</v>
      </c>
      <c r="D276" t="s">
        <v>88</v>
      </c>
      <c r="E276" t="s">
        <v>509</v>
      </c>
      <c r="F276" t="s">
        <v>1158</v>
      </c>
      <c r="G276" t="s">
        <v>1200</v>
      </c>
      <c r="H276" t="s">
        <v>1209</v>
      </c>
      <c r="I276" t="s">
        <v>1368</v>
      </c>
      <c r="J276">
        <v>810</v>
      </c>
      <c r="K276" t="s">
        <v>1209</v>
      </c>
      <c r="L276" t="s">
        <v>1208</v>
      </c>
      <c r="O276" t="s">
        <v>1210</v>
      </c>
      <c r="P276" t="s">
        <v>1209</v>
      </c>
      <c r="Q276" t="s">
        <v>1581</v>
      </c>
      <c r="R276" t="s">
        <v>1905</v>
      </c>
    </row>
    <row r="277" spans="1:18">
      <c r="A277" s="1">
        <f>HYPERLINK("https://lsnyc.legalserver.org/matter/dynamic-profile/view/1836715","17-1836715")</f>
        <v>0</v>
      </c>
      <c r="B277" t="s">
        <v>19</v>
      </c>
      <c r="C277" t="s">
        <v>88</v>
      </c>
      <c r="D277" t="s">
        <v>88</v>
      </c>
      <c r="E277" t="s">
        <v>510</v>
      </c>
      <c r="F277" t="s">
        <v>1157</v>
      </c>
      <c r="G277" t="s">
        <v>1201</v>
      </c>
      <c r="H277" t="s">
        <v>1209</v>
      </c>
      <c r="I277" t="s">
        <v>1369</v>
      </c>
      <c r="J277">
        <v>763</v>
      </c>
      <c r="K277" t="s">
        <v>1209</v>
      </c>
      <c r="L277" t="s">
        <v>1208</v>
      </c>
      <c r="O277" t="s">
        <v>1210</v>
      </c>
      <c r="P277" t="s">
        <v>1209</v>
      </c>
      <c r="Q277" t="s">
        <v>1740</v>
      </c>
      <c r="R277" t="s">
        <v>1905</v>
      </c>
    </row>
    <row r="278" spans="1:18">
      <c r="A278" s="1">
        <f>HYPERLINK("https://lsnyc.legalserver.org/matter/dynamic-profile/view/1836725","17-1836725")</f>
        <v>0</v>
      </c>
      <c r="B278" t="s">
        <v>19</v>
      </c>
      <c r="C278" t="s">
        <v>88</v>
      </c>
      <c r="D278" t="s">
        <v>88</v>
      </c>
      <c r="E278" t="s">
        <v>511</v>
      </c>
      <c r="F278" t="s">
        <v>1157</v>
      </c>
      <c r="G278" t="s">
        <v>1200</v>
      </c>
      <c r="H278" t="s">
        <v>1209</v>
      </c>
      <c r="I278" t="s">
        <v>1370</v>
      </c>
      <c r="J278">
        <v>763</v>
      </c>
      <c r="K278" t="s">
        <v>1209</v>
      </c>
      <c r="L278" t="s">
        <v>1208</v>
      </c>
      <c r="O278" t="s">
        <v>1210</v>
      </c>
      <c r="P278" t="s">
        <v>1209</v>
      </c>
      <c r="Q278" t="s">
        <v>1740</v>
      </c>
      <c r="R278" t="s">
        <v>1905</v>
      </c>
    </row>
    <row r="279" spans="1:18">
      <c r="A279" s="1">
        <f>HYPERLINK("https://lsnyc.legalserver.org/matter/dynamic-profile/view/1838935","17-1838935")</f>
        <v>0</v>
      </c>
      <c r="B279" t="s">
        <v>19</v>
      </c>
      <c r="C279" t="s">
        <v>88</v>
      </c>
      <c r="D279" t="s">
        <v>88</v>
      </c>
      <c r="E279" t="s">
        <v>512</v>
      </c>
      <c r="F279" t="s">
        <v>1158</v>
      </c>
      <c r="G279" t="s">
        <v>1201</v>
      </c>
      <c r="H279" t="s">
        <v>1209</v>
      </c>
      <c r="I279" t="s">
        <v>1371</v>
      </c>
      <c r="J279">
        <v>737</v>
      </c>
      <c r="K279" t="s">
        <v>1209</v>
      </c>
      <c r="L279" t="s">
        <v>1208</v>
      </c>
      <c r="O279" t="s">
        <v>1210</v>
      </c>
      <c r="P279" t="s">
        <v>1209</v>
      </c>
      <c r="Q279" t="s">
        <v>1609</v>
      </c>
      <c r="R279" t="s">
        <v>1905</v>
      </c>
    </row>
    <row r="280" spans="1:18">
      <c r="A280" s="1">
        <f>HYPERLINK("https://lsnyc.legalserver.org/matter/dynamic-profile/view/1844479","17-1844479")</f>
        <v>0</v>
      </c>
      <c r="B280" t="s">
        <v>19</v>
      </c>
      <c r="C280" t="s">
        <v>88</v>
      </c>
      <c r="D280" t="s">
        <v>88</v>
      </c>
      <c r="E280" t="s">
        <v>513</v>
      </c>
      <c r="F280" t="s">
        <v>1158</v>
      </c>
      <c r="G280" t="s">
        <v>1205</v>
      </c>
      <c r="H280" t="s">
        <v>1209</v>
      </c>
      <c r="I280" t="s">
        <v>1372</v>
      </c>
      <c r="J280">
        <v>673</v>
      </c>
      <c r="K280" t="s">
        <v>1209</v>
      </c>
      <c r="L280" t="s">
        <v>1208</v>
      </c>
      <c r="O280" t="s">
        <v>1210</v>
      </c>
      <c r="P280" t="s">
        <v>1209</v>
      </c>
      <c r="Q280" t="s">
        <v>1741</v>
      </c>
      <c r="R280" t="s">
        <v>1905</v>
      </c>
    </row>
    <row r="281" spans="1:18">
      <c r="A281" s="1">
        <f>HYPERLINK("https://lsnyc.legalserver.org/matter/dynamic-profile/view/1848433","17-1848433")</f>
        <v>0</v>
      </c>
      <c r="B281" t="s">
        <v>19</v>
      </c>
      <c r="C281" t="s">
        <v>88</v>
      </c>
      <c r="D281" t="s">
        <v>88</v>
      </c>
      <c r="E281" t="s">
        <v>514</v>
      </c>
      <c r="F281" t="s">
        <v>1158</v>
      </c>
      <c r="G281" t="s">
        <v>1200</v>
      </c>
      <c r="H281" t="s">
        <v>1209</v>
      </c>
      <c r="I281" t="s">
        <v>1356</v>
      </c>
      <c r="J281">
        <v>625</v>
      </c>
      <c r="K281" t="s">
        <v>1209</v>
      </c>
      <c r="L281" t="s">
        <v>1208</v>
      </c>
      <c r="O281" t="s">
        <v>1210</v>
      </c>
      <c r="P281" t="s">
        <v>1209</v>
      </c>
      <c r="Q281" t="s">
        <v>1742</v>
      </c>
      <c r="R281" t="s">
        <v>1905</v>
      </c>
    </row>
    <row r="282" spans="1:18">
      <c r="A282" s="1">
        <f>HYPERLINK("https://lsnyc.legalserver.org/matter/dynamic-profile/view/1868595","18-1868595")</f>
        <v>0</v>
      </c>
      <c r="B282" t="s">
        <v>19</v>
      </c>
      <c r="C282" t="s">
        <v>89</v>
      </c>
      <c r="D282" t="s">
        <v>89</v>
      </c>
      <c r="E282" t="s">
        <v>515</v>
      </c>
      <c r="F282" t="s">
        <v>1175</v>
      </c>
      <c r="G282" t="s">
        <v>1201</v>
      </c>
      <c r="H282" t="s">
        <v>1209</v>
      </c>
      <c r="I282" t="s">
        <v>1330</v>
      </c>
      <c r="J282">
        <v>248</v>
      </c>
      <c r="K282" t="s">
        <v>1209</v>
      </c>
      <c r="L282" t="s">
        <v>1208</v>
      </c>
      <c r="O282" t="s">
        <v>1210</v>
      </c>
      <c r="P282" t="s">
        <v>1209</v>
      </c>
      <c r="Q282" t="s">
        <v>1443</v>
      </c>
      <c r="R282" t="s">
        <v>1330</v>
      </c>
    </row>
    <row r="283" spans="1:18">
      <c r="A283" s="1">
        <f>HYPERLINK("https://lsnyc.legalserver.org/matter/dynamic-profile/view/1865837","18-1865837")</f>
        <v>0</v>
      </c>
      <c r="B283" t="s">
        <v>19</v>
      </c>
      <c r="C283" t="s">
        <v>89</v>
      </c>
      <c r="D283" t="s">
        <v>89</v>
      </c>
      <c r="E283" t="s">
        <v>516</v>
      </c>
      <c r="F283" t="s">
        <v>1175</v>
      </c>
      <c r="G283" t="s">
        <v>1201</v>
      </c>
      <c r="H283" t="s">
        <v>1209</v>
      </c>
      <c r="I283" t="s">
        <v>1373</v>
      </c>
      <c r="J283">
        <v>312</v>
      </c>
      <c r="K283" t="s">
        <v>1209</v>
      </c>
      <c r="L283" t="s">
        <v>1208</v>
      </c>
      <c r="O283" t="s">
        <v>1209</v>
      </c>
      <c r="P283" t="s">
        <v>1209</v>
      </c>
      <c r="Q283" t="s">
        <v>1422</v>
      </c>
      <c r="R283" t="s">
        <v>1373</v>
      </c>
    </row>
    <row r="284" spans="1:18">
      <c r="A284" s="1">
        <f>HYPERLINK("https://lsnyc.legalserver.org/matter/dynamic-profile/view/1853143","17-1853143")</f>
        <v>0</v>
      </c>
      <c r="B284" t="s">
        <v>19</v>
      </c>
      <c r="C284" t="s">
        <v>89</v>
      </c>
      <c r="D284" t="s">
        <v>89</v>
      </c>
      <c r="E284" t="s">
        <v>517</v>
      </c>
      <c r="F284" t="s">
        <v>1175</v>
      </c>
      <c r="G284" t="s">
        <v>1201</v>
      </c>
      <c r="H284" t="s">
        <v>1209</v>
      </c>
      <c r="I284" t="s">
        <v>1307</v>
      </c>
      <c r="J284">
        <v>466</v>
      </c>
      <c r="K284" t="s">
        <v>1209</v>
      </c>
      <c r="L284" t="s">
        <v>1208</v>
      </c>
      <c r="O284" t="s">
        <v>1210</v>
      </c>
      <c r="P284" t="s">
        <v>1209</v>
      </c>
      <c r="Q284" t="s">
        <v>1497</v>
      </c>
      <c r="R284" t="s">
        <v>1307</v>
      </c>
    </row>
    <row r="285" spans="1:18">
      <c r="A285" s="1">
        <f>HYPERLINK("https://lsnyc.legalserver.org/matter/dynamic-profile/view/1874211","18-1874211")</f>
        <v>0</v>
      </c>
      <c r="B285" t="s">
        <v>19</v>
      </c>
      <c r="C285" t="s">
        <v>89</v>
      </c>
      <c r="D285" t="s">
        <v>89</v>
      </c>
      <c r="E285" t="s">
        <v>518</v>
      </c>
      <c r="F285" t="s">
        <v>1175</v>
      </c>
      <c r="G285" t="s">
        <v>1201</v>
      </c>
      <c r="H285" t="s">
        <v>1209</v>
      </c>
      <c r="I285" t="s">
        <v>1234</v>
      </c>
      <c r="J285">
        <v>227</v>
      </c>
      <c r="K285" t="s">
        <v>1209</v>
      </c>
      <c r="L285" t="s">
        <v>1208</v>
      </c>
      <c r="O285" t="s">
        <v>1209</v>
      </c>
      <c r="P285" t="s">
        <v>1209</v>
      </c>
      <c r="Q285" t="s">
        <v>1402</v>
      </c>
      <c r="R285" t="s">
        <v>1234</v>
      </c>
    </row>
    <row r="286" spans="1:18">
      <c r="A286" s="1">
        <f>HYPERLINK("https://lsnyc.legalserver.org/matter/dynamic-profile/view/1864549","18-1864549")</f>
        <v>0</v>
      </c>
      <c r="B286" t="s">
        <v>19</v>
      </c>
      <c r="C286" t="s">
        <v>89</v>
      </c>
      <c r="D286" t="s">
        <v>89</v>
      </c>
      <c r="E286" t="s">
        <v>519</v>
      </c>
      <c r="F286" t="s">
        <v>1190</v>
      </c>
      <c r="G286" t="s">
        <v>1201</v>
      </c>
      <c r="H286" t="s">
        <v>1209</v>
      </c>
      <c r="I286" t="s">
        <v>1374</v>
      </c>
      <c r="J286">
        <v>442</v>
      </c>
      <c r="K286" t="s">
        <v>1209</v>
      </c>
      <c r="L286" t="s">
        <v>1208</v>
      </c>
      <c r="O286" t="s">
        <v>1209</v>
      </c>
      <c r="P286" t="s">
        <v>1209</v>
      </c>
      <c r="Q286" t="s">
        <v>1392</v>
      </c>
      <c r="R286" t="s">
        <v>1374</v>
      </c>
    </row>
    <row r="287" spans="1:18">
      <c r="A287" s="1">
        <f>HYPERLINK("https://lsnyc.legalserver.org/matter/dynamic-profile/view/1875600","18-1875600")</f>
        <v>0</v>
      </c>
      <c r="B287" t="s">
        <v>19</v>
      </c>
      <c r="C287" t="s">
        <v>90</v>
      </c>
      <c r="D287" t="s">
        <v>90</v>
      </c>
      <c r="E287" t="s">
        <v>520</v>
      </c>
      <c r="F287" t="s">
        <v>1178</v>
      </c>
      <c r="G287" t="s">
        <v>1200</v>
      </c>
      <c r="H287" t="s">
        <v>1208</v>
      </c>
      <c r="I287" t="s">
        <v>1212</v>
      </c>
      <c r="J287">
        <v>309</v>
      </c>
      <c r="K287" t="s">
        <v>1209</v>
      </c>
      <c r="L287" t="s">
        <v>1208</v>
      </c>
      <c r="O287" t="s">
        <v>1210</v>
      </c>
      <c r="P287" t="s">
        <v>1209</v>
      </c>
      <c r="Q287" t="s">
        <v>1425</v>
      </c>
      <c r="R287" t="s">
        <v>1212</v>
      </c>
    </row>
    <row r="288" spans="1:18">
      <c r="A288" s="1">
        <f>HYPERLINK("https://lsnyc.legalserver.org/matter/dynamic-profile/view/1847484","17-1847484")</f>
        <v>0</v>
      </c>
      <c r="B288" t="s">
        <v>19</v>
      </c>
      <c r="C288" t="s">
        <v>91</v>
      </c>
      <c r="D288" t="s">
        <v>90</v>
      </c>
      <c r="E288" t="s">
        <v>521</v>
      </c>
      <c r="F288" t="s">
        <v>1178</v>
      </c>
      <c r="G288" t="s">
        <v>1201</v>
      </c>
      <c r="H288" t="s">
        <v>1208</v>
      </c>
      <c r="I288" t="s">
        <v>1375</v>
      </c>
      <c r="J288">
        <v>636</v>
      </c>
      <c r="K288" t="s">
        <v>1209</v>
      </c>
      <c r="L288" t="s">
        <v>1208</v>
      </c>
      <c r="O288" t="s">
        <v>1210</v>
      </c>
      <c r="P288" t="s">
        <v>1209</v>
      </c>
      <c r="Q288" t="s">
        <v>1514</v>
      </c>
      <c r="R288" t="s">
        <v>1493</v>
      </c>
    </row>
    <row r="289" spans="1:18">
      <c r="A289" s="1">
        <f>HYPERLINK("https://lsnyc.legalserver.org/matter/dynamic-profile/view/1852968","17-1852968")</f>
        <v>0</v>
      </c>
      <c r="B289" t="s">
        <v>19</v>
      </c>
      <c r="C289" t="s">
        <v>91</v>
      </c>
      <c r="D289" t="s">
        <v>90</v>
      </c>
      <c r="E289" t="s">
        <v>522</v>
      </c>
      <c r="F289" t="s">
        <v>1173</v>
      </c>
      <c r="G289" t="s">
        <v>1201</v>
      </c>
      <c r="H289" t="s">
        <v>1208</v>
      </c>
      <c r="I289" t="s">
        <v>1375</v>
      </c>
      <c r="J289">
        <v>570</v>
      </c>
      <c r="K289" t="s">
        <v>1209</v>
      </c>
      <c r="L289" t="s">
        <v>1210</v>
      </c>
      <c r="M289" t="s">
        <v>1629</v>
      </c>
      <c r="N289" t="s">
        <v>1630</v>
      </c>
      <c r="O289" t="s">
        <v>1210</v>
      </c>
      <c r="P289" t="s">
        <v>1209</v>
      </c>
      <c r="Q289" t="s">
        <v>1521</v>
      </c>
      <c r="R289" t="s">
        <v>1493</v>
      </c>
    </row>
    <row r="290" spans="1:18">
      <c r="A290" s="1">
        <f>HYPERLINK("https://lsnyc.legalserver.org/matter/dynamic-profile/view/1872262","18-1872262")</f>
        <v>0</v>
      </c>
      <c r="B290" t="s">
        <v>19</v>
      </c>
      <c r="C290" t="s">
        <v>91</v>
      </c>
      <c r="D290" t="s">
        <v>90</v>
      </c>
      <c r="E290" t="s">
        <v>523</v>
      </c>
      <c r="F290" t="s">
        <v>1173</v>
      </c>
      <c r="G290" t="s">
        <v>1201</v>
      </c>
      <c r="H290" t="s">
        <v>1208</v>
      </c>
      <c r="I290" t="s">
        <v>1376</v>
      </c>
      <c r="J290">
        <v>352</v>
      </c>
      <c r="K290" t="s">
        <v>1209</v>
      </c>
      <c r="L290" t="s">
        <v>1210</v>
      </c>
      <c r="M290" t="s">
        <v>1629</v>
      </c>
      <c r="N290" t="s">
        <v>1631</v>
      </c>
      <c r="O290" t="s">
        <v>1210</v>
      </c>
      <c r="P290" t="s">
        <v>1209</v>
      </c>
      <c r="Q290" t="s">
        <v>1696</v>
      </c>
      <c r="R290" t="s">
        <v>1493</v>
      </c>
    </row>
    <row r="291" spans="1:18">
      <c r="A291" s="1">
        <f>HYPERLINK("https://lsnyc.legalserver.org/matter/dynamic-profile/view/1874752","18-1874752")</f>
        <v>0</v>
      </c>
      <c r="B291" t="s">
        <v>19</v>
      </c>
      <c r="C291" t="s">
        <v>91</v>
      </c>
      <c r="D291" t="s">
        <v>90</v>
      </c>
      <c r="E291" t="s">
        <v>524</v>
      </c>
      <c r="F291" t="s">
        <v>1173</v>
      </c>
      <c r="G291" t="s">
        <v>1201</v>
      </c>
      <c r="H291" t="s">
        <v>1208</v>
      </c>
      <c r="I291" t="s">
        <v>1377</v>
      </c>
      <c r="J291">
        <v>325</v>
      </c>
      <c r="K291" t="s">
        <v>1209</v>
      </c>
      <c r="L291" t="s">
        <v>1210</v>
      </c>
      <c r="M291" t="s">
        <v>1629</v>
      </c>
      <c r="O291" t="s">
        <v>1210</v>
      </c>
      <c r="P291" t="s">
        <v>1209</v>
      </c>
      <c r="Q291" t="s">
        <v>1743</v>
      </c>
      <c r="R291" t="s">
        <v>1493</v>
      </c>
    </row>
    <row r="292" spans="1:18">
      <c r="A292" s="1">
        <f>HYPERLINK("https://lsnyc.legalserver.org/matter/dynamic-profile/view/1875731","18-1875731")</f>
        <v>0</v>
      </c>
      <c r="B292" t="s">
        <v>19</v>
      </c>
      <c r="C292" t="s">
        <v>91</v>
      </c>
      <c r="D292" t="s">
        <v>90</v>
      </c>
      <c r="E292" t="s">
        <v>525</v>
      </c>
      <c r="F292" t="s">
        <v>1178</v>
      </c>
      <c r="G292" t="s">
        <v>1201</v>
      </c>
      <c r="H292" t="s">
        <v>1208</v>
      </c>
      <c r="I292" t="s">
        <v>1378</v>
      </c>
      <c r="J292">
        <v>312</v>
      </c>
      <c r="K292" t="s">
        <v>1209</v>
      </c>
      <c r="L292" t="s">
        <v>1210</v>
      </c>
      <c r="M292" t="s">
        <v>1629</v>
      </c>
      <c r="O292" t="s">
        <v>1210</v>
      </c>
      <c r="P292" t="s">
        <v>1209</v>
      </c>
      <c r="Q292" t="s">
        <v>1258</v>
      </c>
      <c r="R292" t="s">
        <v>1493</v>
      </c>
    </row>
    <row r="293" spans="1:18">
      <c r="A293" s="1">
        <f>HYPERLINK("https://lsnyc.legalserver.org/matter/dynamic-profile/view/1875942","18-1875942")</f>
        <v>0</v>
      </c>
      <c r="B293" t="s">
        <v>19</v>
      </c>
      <c r="C293" t="s">
        <v>91</v>
      </c>
      <c r="D293" t="s">
        <v>90</v>
      </c>
      <c r="E293" t="s">
        <v>526</v>
      </c>
      <c r="F293" t="s">
        <v>1173</v>
      </c>
      <c r="G293" t="s">
        <v>1201</v>
      </c>
      <c r="H293" t="s">
        <v>1208</v>
      </c>
      <c r="I293" t="s">
        <v>1379</v>
      </c>
      <c r="J293">
        <v>310</v>
      </c>
      <c r="K293" t="s">
        <v>1209</v>
      </c>
      <c r="L293" t="s">
        <v>1210</v>
      </c>
      <c r="M293" t="s">
        <v>1629</v>
      </c>
      <c r="O293" t="s">
        <v>1210</v>
      </c>
      <c r="P293" t="s">
        <v>1209</v>
      </c>
      <c r="Q293" t="s">
        <v>1379</v>
      </c>
      <c r="R293" t="s">
        <v>1493</v>
      </c>
    </row>
    <row r="294" spans="1:18">
      <c r="A294" s="1">
        <f>HYPERLINK("https://lsnyc.legalserver.org/matter/dynamic-profile/view/1876830","18-1876830")</f>
        <v>0</v>
      </c>
      <c r="B294" t="s">
        <v>19</v>
      </c>
      <c r="C294" t="s">
        <v>91</v>
      </c>
      <c r="D294" t="s">
        <v>90</v>
      </c>
      <c r="E294" t="s">
        <v>527</v>
      </c>
      <c r="F294" t="s">
        <v>1178</v>
      </c>
      <c r="G294" t="s">
        <v>1201</v>
      </c>
      <c r="H294" t="s">
        <v>1208</v>
      </c>
      <c r="I294" t="s">
        <v>1256</v>
      </c>
      <c r="J294">
        <v>298</v>
      </c>
      <c r="K294" t="s">
        <v>1209</v>
      </c>
      <c r="L294" t="s">
        <v>1210</v>
      </c>
      <c r="M294" t="s">
        <v>1629</v>
      </c>
      <c r="O294" t="s">
        <v>1210</v>
      </c>
      <c r="P294" t="s">
        <v>1209</v>
      </c>
      <c r="Q294" t="s">
        <v>1448</v>
      </c>
      <c r="R294" t="s">
        <v>1493</v>
      </c>
    </row>
    <row r="295" spans="1:18">
      <c r="A295" s="1">
        <f>HYPERLINK("https://lsnyc.legalserver.org/matter/dynamic-profile/view/1876915","18-1876915")</f>
        <v>0</v>
      </c>
      <c r="B295" t="s">
        <v>19</v>
      </c>
      <c r="C295" t="s">
        <v>91</v>
      </c>
      <c r="D295" t="s">
        <v>90</v>
      </c>
      <c r="E295" t="s">
        <v>528</v>
      </c>
      <c r="F295" t="s">
        <v>1173</v>
      </c>
      <c r="G295" t="s">
        <v>1201</v>
      </c>
      <c r="H295" t="s">
        <v>1208</v>
      </c>
      <c r="I295" t="s">
        <v>1376</v>
      </c>
      <c r="J295">
        <v>297</v>
      </c>
      <c r="K295" t="s">
        <v>1209</v>
      </c>
      <c r="L295" t="s">
        <v>1208</v>
      </c>
      <c r="O295" t="s">
        <v>1210</v>
      </c>
      <c r="P295" t="s">
        <v>1209</v>
      </c>
      <c r="Q295" t="s">
        <v>1541</v>
      </c>
      <c r="R295" t="s">
        <v>1493</v>
      </c>
    </row>
    <row r="296" spans="1:18">
      <c r="A296" s="1">
        <f>HYPERLINK("https://lsnyc.legalserver.org/matter/dynamic-profile/view/1878052","18-1878052")</f>
        <v>0</v>
      </c>
      <c r="B296" t="s">
        <v>19</v>
      </c>
      <c r="C296" t="s">
        <v>91</v>
      </c>
      <c r="D296" t="s">
        <v>90</v>
      </c>
      <c r="E296" t="s">
        <v>529</v>
      </c>
      <c r="F296" t="s">
        <v>1189</v>
      </c>
      <c r="G296" t="s">
        <v>1201</v>
      </c>
      <c r="H296" t="s">
        <v>1208</v>
      </c>
      <c r="I296" t="s">
        <v>1348</v>
      </c>
      <c r="J296">
        <v>285</v>
      </c>
      <c r="K296" t="s">
        <v>1209</v>
      </c>
      <c r="L296" t="s">
        <v>1208</v>
      </c>
      <c r="O296" t="s">
        <v>1209</v>
      </c>
      <c r="P296" t="s">
        <v>1209</v>
      </c>
      <c r="Q296" t="s">
        <v>1418</v>
      </c>
      <c r="R296" t="s">
        <v>1493</v>
      </c>
    </row>
    <row r="297" spans="1:18">
      <c r="A297" s="1">
        <f>HYPERLINK("https://lsnyc.legalserver.org/matter/dynamic-profile/view/1878454","18-1878454")</f>
        <v>0</v>
      </c>
      <c r="B297" t="s">
        <v>19</v>
      </c>
      <c r="C297" t="s">
        <v>91</v>
      </c>
      <c r="D297" t="s">
        <v>90</v>
      </c>
      <c r="E297" t="s">
        <v>530</v>
      </c>
      <c r="F297" t="s">
        <v>1173</v>
      </c>
      <c r="G297" t="s">
        <v>1201</v>
      </c>
      <c r="H297" t="s">
        <v>1208</v>
      </c>
      <c r="I297" t="s">
        <v>1380</v>
      </c>
      <c r="J297">
        <v>279</v>
      </c>
      <c r="K297" t="s">
        <v>1209</v>
      </c>
      <c r="L297" t="s">
        <v>1210</v>
      </c>
      <c r="M297" t="s">
        <v>1629</v>
      </c>
      <c r="O297" t="s">
        <v>1210</v>
      </c>
      <c r="P297" t="s">
        <v>1209</v>
      </c>
      <c r="Q297" t="s">
        <v>1309</v>
      </c>
      <c r="R297" t="s">
        <v>1493</v>
      </c>
    </row>
    <row r="298" spans="1:18">
      <c r="A298" s="1">
        <f>HYPERLINK("https://lsnyc.legalserver.org/matter/dynamic-profile/view/1878819","18-1878819")</f>
        <v>0</v>
      </c>
      <c r="B298" t="s">
        <v>19</v>
      </c>
      <c r="C298" t="s">
        <v>91</v>
      </c>
      <c r="D298" t="s">
        <v>90</v>
      </c>
      <c r="E298" t="s">
        <v>531</v>
      </c>
      <c r="F298" t="s">
        <v>1173</v>
      </c>
      <c r="G298" t="s">
        <v>1201</v>
      </c>
      <c r="H298" t="s">
        <v>1208</v>
      </c>
      <c r="I298" t="s">
        <v>1242</v>
      </c>
      <c r="J298">
        <v>277</v>
      </c>
      <c r="K298" t="s">
        <v>1209</v>
      </c>
      <c r="L298" t="s">
        <v>1210</v>
      </c>
      <c r="M298" t="s">
        <v>1629</v>
      </c>
      <c r="N298" t="s">
        <v>1632</v>
      </c>
      <c r="O298" t="s">
        <v>1210</v>
      </c>
      <c r="P298" t="s">
        <v>1209</v>
      </c>
      <c r="Q298" t="s">
        <v>1649</v>
      </c>
      <c r="R298" t="s">
        <v>1493</v>
      </c>
    </row>
    <row r="299" spans="1:18">
      <c r="A299" s="1">
        <f>HYPERLINK("https://lsnyc.legalserver.org/matter/dynamic-profile/view/1878978","18-1878978")</f>
        <v>0</v>
      </c>
      <c r="B299" t="s">
        <v>19</v>
      </c>
      <c r="C299" t="s">
        <v>91</v>
      </c>
      <c r="D299" t="s">
        <v>90</v>
      </c>
      <c r="E299" t="s">
        <v>532</v>
      </c>
      <c r="F299" t="s">
        <v>1173</v>
      </c>
      <c r="G299" t="s">
        <v>1201</v>
      </c>
      <c r="H299" t="s">
        <v>1209</v>
      </c>
      <c r="I299" t="s">
        <v>1381</v>
      </c>
      <c r="J299">
        <v>276</v>
      </c>
      <c r="K299" t="s">
        <v>1209</v>
      </c>
      <c r="L299" t="s">
        <v>1208</v>
      </c>
      <c r="O299" t="s">
        <v>1210</v>
      </c>
      <c r="P299" t="s">
        <v>1209</v>
      </c>
      <c r="Q299" t="s">
        <v>1508</v>
      </c>
      <c r="R299" t="s">
        <v>1493</v>
      </c>
    </row>
    <row r="300" spans="1:18">
      <c r="A300" s="1">
        <f>HYPERLINK("https://lsnyc.legalserver.org/matter/dynamic-profile/view/1860811","18-1860811")</f>
        <v>0</v>
      </c>
      <c r="B300" t="s">
        <v>19</v>
      </c>
      <c r="C300" t="s">
        <v>92</v>
      </c>
      <c r="D300" t="s">
        <v>92</v>
      </c>
      <c r="E300" t="s">
        <v>533</v>
      </c>
      <c r="F300" t="s">
        <v>1158</v>
      </c>
      <c r="G300" t="s">
        <v>1201</v>
      </c>
      <c r="H300" t="s">
        <v>1208</v>
      </c>
      <c r="I300" t="s">
        <v>1382</v>
      </c>
      <c r="J300">
        <v>310</v>
      </c>
      <c r="K300" t="s">
        <v>1209</v>
      </c>
      <c r="L300" t="s">
        <v>1208</v>
      </c>
      <c r="O300" t="s">
        <v>1210</v>
      </c>
      <c r="P300" t="s">
        <v>1209</v>
      </c>
      <c r="Q300" t="s">
        <v>1403</v>
      </c>
      <c r="R300" t="s">
        <v>1215</v>
      </c>
    </row>
    <row r="301" spans="1:18">
      <c r="A301" s="1">
        <f>HYPERLINK("https://lsnyc.legalserver.org/matter/dynamic-profile/view/1833872","17-1833872")</f>
        <v>0</v>
      </c>
      <c r="B301" t="s">
        <v>19</v>
      </c>
      <c r="C301" t="s">
        <v>92</v>
      </c>
      <c r="D301" t="s">
        <v>92</v>
      </c>
      <c r="E301" t="s">
        <v>534</v>
      </c>
      <c r="F301" t="s">
        <v>1191</v>
      </c>
      <c r="G301" t="s">
        <v>1200</v>
      </c>
      <c r="H301" t="s">
        <v>1208</v>
      </c>
      <c r="I301" t="s">
        <v>1328</v>
      </c>
      <c r="J301">
        <v>639</v>
      </c>
      <c r="K301" t="s">
        <v>1209</v>
      </c>
      <c r="L301" t="s">
        <v>1208</v>
      </c>
      <c r="O301" t="s">
        <v>1210</v>
      </c>
      <c r="P301" t="s">
        <v>1209</v>
      </c>
      <c r="Q301" t="s">
        <v>1744</v>
      </c>
      <c r="R301" t="s">
        <v>1328</v>
      </c>
    </row>
    <row r="302" spans="1:18">
      <c r="A302" s="1">
        <f>HYPERLINK("https://lsnyc.legalserver.org/matter/dynamic-profile/view/1845604","17-1845604")</f>
        <v>0</v>
      </c>
      <c r="B302" t="s">
        <v>19</v>
      </c>
      <c r="C302" t="s">
        <v>93</v>
      </c>
      <c r="D302" t="s">
        <v>93</v>
      </c>
      <c r="E302" t="s">
        <v>535</v>
      </c>
      <c r="F302" t="s">
        <v>1158</v>
      </c>
      <c r="G302" t="s">
        <v>1202</v>
      </c>
      <c r="H302" t="s">
        <v>1208</v>
      </c>
      <c r="I302" t="s">
        <v>1383</v>
      </c>
      <c r="J302">
        <v>652</v>
      </c>
      <c r="K302" t="s">
        <v>1209</v>
      </c>
      <c r="L302" t="s">
        <v>1208</v>
      </c>
      <c r="O302" t="s">
        <v>1210</v>
      </c>
      <c r="P302" t="s">
        <v>1209</v>
      </c>
      <c r="Q302" t="s">
        <v>1745</v>
      </c>
      <c r="R302" t="s">
        <v>1305</v>
      </c>
    </row>
    <row r="303" spans="1:18">
      <c r="A303" s="1">
        <f>HYPERLINK("https://lsnyc.legalserver.org/matter/dynamic-profile/view/1871238","18-1871238")</f>
        <v>0</v>
      </c>
      <c r="B303" t="s">
        <v>19</v>
      </c>
      <c r="C303" t="s">
        <v>94</v>
      </c>
      <c r="D303" t="s">
        <v>94</v>
      </c>
      <c r="E303" t="s">
        <v>536</v>
      </c>
      <c r="F303" t="s">
        <v>1157</v>
      </c>
      <c r="G303" t="s">
        <v>1200</v>
      </c>
      <c r="H303" t="s">
        <v>1208</v>
      </c>
      <c r="I303" t="s">
        <v>1230</v>
      </c>
      <c r="J303">
        <v>284</v>
      </c>
      <c r="K303" t="s">
        <v>1209</v>
      </c>
      <c r="L303" t="s">
        <v>1208</v>
      </c>
      <c r="O303" t="s">
        <v>1210</v>
      </c>
      <c r="P303" t="s">
        <v>1209</v>
      </c>
      <c r="Q303" t="s">
        <v>1573</v>
      </c>
      <c r="R303" t="s">
        <v>1230</v>
      </c>
    </row>
    <row r="304" spans="1:18">
      <c r="A304" s="1">
        <f>HYPERLINK("https://lsnyc.legalserver.org/matter/dynamic-profile/view/1860732","18-1860732")</f>
        <v>0</v>
      </c>
      <c r="B304" t="s">
        <v>19</v>
      </c>
      <c r="C304" t="s">
        <v>94</v>
      </c>
      <c r="D304" t="s">
        <v>94</v>
      </c>
      <c r="E304" t="s">
        <v>537</v>
      </c>
      <c r="F304" t="s">
        <v>1157</v>
      </c>
      <c r="G304" t="s">
        <v>1201</v>
      </c>
      <c r="H304" t="s">
        <v>1208</v>
      </c>
      <c r="I304" t="s">
        <v>1214</v>
      </c>
      <c r="J304">
        <v>414</v>
      </c>
      <c r="K304" t="s">
        <v>1209</v>
      </c>
      <c r="L304" t="s">
        <v>1208</v>
      </c>
      <c r="O304" t="s">
        <v>1210</v>
      </c>
      <c r="P304" t="s">
        <v>1209</v>
      </c>
      <c r="Q304" t="s">
        <v>1403</v>
      </c>
      <c r="R304" t="s">
        <v>1214</v>
      </c>
    </row>
    <row r="305" spans="1:18">
      <c r="A305" s="1">
        <f>HYPERLINK("https://lsnyc.legalserver.org/matter/dynamic-profile/view/1855912","18-1855912")</f>
        <v>0</v>
      </c>
      <c r="B305" t="s">
        <v>19</v>
      </c>
      <c r="C305" t="s">
        <v>95</v>
      </c>
      <c r="D305" t="s">
        <v>95</v>
      </c>
      <c r="E305" t="s">
        <v>538</v>
      </c>
      <c r="F305" t="s">
        <v>1170</v>
      </c>
      <c r="G305" t="s">
        <v>1201</v>
      </c>
      <c r="H305" t="s">
        <v>1209</v>
      </c>
      <c r="I305" t="s">
        <v>1213</v>
      </c>
      <c r="J305">
        <v>391</v>
      </c>
      <c r="K305" t="s">
        <v>1209</v>
      </c>
      <c r="L305" t="s">
        <v>1208</v>
      </c>
      <c r="O305" t="s">
        <v>1210</v>
      </c>
      <c r="P305" t="s">
        <v>1209</v>
      </c>
      <c r="Q305" t="s">
        <v>1746</v>
      </c>
      <c r="R305" t="s">
        <v>1213</v>
      </c>
    </row>
    <row r="306" spans="1:18">
      <c r="A306" s="1">
        <f>HYPERLINK("https://lsnyc.legalserver.org/matter/dynamic-profile/view/1872156","18-1872156")</f>
        <v>0</v>
      </c>
      <c r="B306" t="s">
        <v>19</v>
      </c>
      <c r="C306" t="s">
        <v>95</v>
      </c>
      <c r="D306" t="s">
        <v>95</v>
      </c>
      <c r="E306" t="s">
        <v>539</v>
      </c>
      <c r="F306" t="s">
        <v>1158</v>
      </c>
      <c r="G306" t="s">
        <v>1201</v>
      </c>
      <c r="H306" t="s">
        <v>1209</v>
      </c>
      <c r="I306" t="s">
        <v>1232</v>
      </c>
      <c r="J306">
        <v>273</v>
      </c>
      <c r="K306" t="s">
        <v>1209</v>
      </c>
      <c r="L306" t="s">
        <v>1208</v>
      </c>
      <c r="O306" t="s">
        <v>1210</v>
      </c>
      <c r="P306" t="s">
        <v>1209</v>
      </c>
      <c r="Q306" t="s">
        <v>1319</v>
      </c>
      <c r="R306" t="s">
        <v>1326</v>
      </c>
    </row>
    <row r="307" spans="1:18">
      <c r="A307" s="1">
        <f>HYPERLINK("https://lsnyc.legalserver.org/matter/dynamic-profile/view/1851764","17-1851764")</f>
        <v>0</v>
      </c>
      <c r="B307" t="s">
        <v>19</v>
      </c>
      <c r="C307" t="s">
        <v>96</v>
      </c>
      <c r="D307" t="s">
        <v>96</v>
      </c>
      <c r="E307" t="s">
        <v>540</v>
      </c>
      <c r="F307" t="s">
        <v>1158</v>
      </c>
      <c r="G307" t="s">
        <v>1202</v>
      </c>
      <c r="H307" t="s">
        <v>1209</v>
      </c>
      <c r="I307" t="s">
        <v>1273</v>
      </c>
      <c r="J307">
        <v>464</v>
      </c>
      <c r="K307" t="s">
        <v>1209</v>
      </c>
      <c r="L307" t="s">
        <v>1208</v>
      </c>
      <c r="O307" t="s">
        <v>1210</v>
      </c>
      <c r="P307" t="s">
        <v>1209</v>
      </c>
      <c r="Q307" t="s">
        <v>1747</v>
      </c>
      <c r="R307" t="s">
        <v>1315</v>
      </c>
    </row>
    <row r="308" spans="1:18">
      <c r="A308" s="1">
        <f>HYPERLINK("https://lsnyc.legalserver.org/matter/dynamic-profile/view/1835354","17-1835354")</f>
        <v>0</v>
      </c>
      <c r="B308" t="s">
        <v>19</v>
      </c>
      <c r="C308" t="s">
        <v>97</v>
      </c>
      <c r="D308" t="s">
        <v>97</v>
      </c>
      <c r="E308" t="s">
        <v>541</v>
      </c>
      <c r="F308" t="s">
        <v>1158</v>
      </c>
      <c r="G308" t="s">
        <v>1202</v>
      </c>
      <c r="H308" t="s">
        <v>1209</v>
      </c>
      <c r="I308" t="s">
        <v>1384</v>
      </c>
      <c r="J308">
        <v>686</v>
      </c>
      <c r="K308" t="s">
        <v>1209</v>
      </c>
      <c r="L308" t="s">
        <v>1208</v>
      </c>
      <c r="O308" t="s">
        <v>1210</v>
      </c>
      <c r="P308" t="s">
        <v>1209</v>
      </c>
      <c r="Q308" t="s">
        <v>1748</v>
      </c>
      <c r="R308" t="s">
        <v>1240</v>
      </c>
    </row>
    <row r="309" spans="1:18">
      <c r="A309" s="1">
        <f>HYPERLINK("https://lsnyc.legalserver.org/matter/dynamic-profile/view/1836882","17-1836882")</f>
        <v>0</v>
      </c>
      <c r="B309" t="s">
        <v>19</v>
      </c>
      <c r="C309" t="s">
        <v>97</v>
      </c>
      <c r="D309" t="s">
        <v>97</v>
      </c>
      <c r="E309" t="s">
        <v>542</v>
      </c>
      <c r="F309" t="s">
        <v>1158</v>
      </c>
      <c r="G309" t="s">
        <v>1206</v>
      </c>
      <c r="H309" t="s">
        <v>1209</v>
      </c>
      <c r="I309" t="s">
        <v>1385</v>
      </c>
      <c r="J309">
        <v>667</v>
      </c>
      <c r="K309" t="s">
        <v>1209</v>
      </c>
      <c r="L309" t="s">
        <v>1208</v>
      </c>
      <c r="O309" t="s">
        <v>1209</v>
      </c>
      <c r="P309" t="s">
        <v>1209</v>
      </c>
      <c r="Q309" t="s">
        <v>1749</v>
      </c>
      <c r="R309" t="s">
        <v>1240</v>
      </c>
    </row>
    <row r="310" spans="1:18">
      <c r="A310" s="1">
        <f>HYPERLINK("https://lsnyc.legalserver.org/matter/dynamic-profile/view/1868925","18-1868925")</f>
        <v>0</v>
      </c>
      <c r="B310" t="s">
        <v>19</v>
      </c>
      <c r="C310" t="s">
        <v>97</v>
      </c>
      <c r="D310" t="s">
        <v>97</v>
      </c>
      <c r="E310" t="s">
        <v>543</v>
      </c>
      <c r="F310" t="s">
        <v>1158</v>
      </c>
      <c r="G310" t="s">
        <v>1201</v>
      </c>
      <c r="H310" t="s">
        <v>1209</v>
      </c>
      <c r="I310" t="s">
        <v>1386</v>
      </c>
      <c r="J310">
        <v>301</v>
      </c>
      <c r="K310" t="s">
        <v>1209</v>
      </c>
      <c r="L310" t="s">
        <v>1208</v>
      </c>
      <c r="O310" t="s">
        <v>1210</v>
      </c>
      <c r="P310" t="s">
        <v>1209</v>
      </c>
      <c r="Q310" t="s">
        <v>1443</v>
      </c>
      <c r="R310" t="s">
        <v>1240</v>
      </c>
    </row>
    <row r="311" spans="1:18">
      <c r="A311" s="1">
        <f>HYPERLINK("https://lsnyc.legalserver.org/matter/dynamic-profile/view/1837764","17-1837764")</f>
        <v>0</v>
      </c>
      <c r="B311" t="s">
        <v>19</v>
      </c>
      <c r="C311" t="s">
        <v>97</v>
      </c>
      <c r="D311" t="s">
        <v>97</v>
      </c>
      <c r="E311" t="s">
        <v>544</v>
      </c>
      <c r="F311" t="s">
        <v>1158</v>
      </c>
      <c r="G311" t="s">
        <v>1201</v>
      </c>
      <c r="H311" t="s">
        <v>1209</v>
      </c>
      <c r="I311" t="s">
        <v>1387</v>
      </c>
      <c r="J311">
        <v>661</v>
      </c>
      <c r="K311" t="s">
        <v>1209</v>
      </c>
      <c r="L311" t="s">
        <v>1208</v>
      </c>
      <c r="O311" t="s">
        <v>1210</v>
      </c>
      <c r="P311" t="s">
        <v>1209</v>
      </c>
      <c r="Q311" t="s">
        <v>1750</v>
      </c>
      <c r="R311" t="s">
        <v>1226</v>
      </c>
    </row>
    <row r="312" spans="1:18">
      <c r="A312" s="1">
        <f>HYPERLINK("https://lsnyc.legalserver.org/matter/dynamic-profile/view/1839576","17-1839576")</f>
        <v>0</v>
      </c>
      <c r="B312" t="s">
        <v>19</v>
      </c>
      <c r="C312" t="s">
        <v>97</v>
      </c>
      <c r="D312" t="s">
        <v>97</v>
      </c>
      <c r="E312" t="s">
        <v>545</v>
      </c>
      <c r="F312" t="s">
        <v>1158</v>
      </c>
      <c r="G312" t="s">
        <v>1202</v>
      </c>
      <c r="H312" t="s">
        <v>1209</v>
      </c>
      <c r="I312" t="s">
        <v>1384</v>
      </c>
      <c r="J312">
        <v>641</v>
      </c>
      <c r="K312" t="s">
        <v>1209</v>
      </c>
      <c r="L312" t="s">
        <v>1208</v>
      </c>
      <c r="O312" t="s">
        <v>1210</v>
      </c>
      <c r="P312" t="s">
        <v>1209</v>
      </c>
      <c r="Q312" t="s">
        <v>1751</v>
      </c>
      <c r="R312" t="s">
        <v>1226</v>
      </c>
    </row>
    <row r="313" spans="1:18">
      <c r="A313" s="1">
        <f>HYPERLINK("https://lsnyc.legalserver.org/matter/dynamic-profile/view/0828402","17-0828402")</f>
        <v>0</v>
      </c>
      <c r="B313" t="s">
        <v>19</v>
      </c>
      <c r="C313" t="s">
        <v>97</v>
      </c>
      <c r="D313" t="s">
        <v>97</v>
      </c>
      <c r="E313" t="s">
        <v>546</v>
      </c>
      <c r="F313" t="s">
        <v>1158</v>
      </c>
      <c r="G313" t="s">
        <v>1202</v>
      </c>
      <c r="H313" t="s">
        <v>1208</v>
      </c>
      <c r="I313" t="s">
        <v>1388</v>
      </c>
      <c r="J313">
        <v>768</v>
      </c>
      <c r="K313" t="s">
        <v>1209</v>
      </c>
      <c r="L313" t="s">
        <v>1208</v>
      </c>
      <c r="O313" t="s">
        <v>1210</v>
      </c>
      <c r="P313" t="s">
        <v>1209</v>
      </c>
      <c r="Q313" t="s">
        <v>1752</v>
      </c>
      <c r="R313" t="s">
        <v>1288</v>
      </c>
    </row>
    <row r="314" spans="1:18">
      <c r="A314" s="1">
        <f>HYPERLINK("https://lsnyc.legalserver.org/matter/dynamic-profile/view/1845294","17-1845294")</f>
        <v>0</v>
      </c>
      <c r="B314" t="s">
        <v>19</v>
      </c>
      <c r="C314" t="s">
        <v>97</v>
      </c>
      <c r="D314" t="s">
        <v>97</v>
      </c>
      <c r="E314" t="s">
        <v>547</v>
      </c>
      <c r="F314" t="s">
        <v>1158</v>
      </c>
      <c r="G314" t="s">
        <v>1202</v>
      </c>
      <c r="H314" t="s">
        <v>1209</v>
      </c>
      <c r="I314" t="s">
        <v>1389</v>
      </c>
      <c r="J314">
        <v>587</v>
      </c>
      <c r="K314" t="s">
        <v>1209</v>
      </c>
      <c r="L314" t="s">
        <v>1208</v>
      </c>
      <c r="O314" t="s">
        <v>1210</v>
      </c>
      <c r="P314" t="s">
        <v>1209</v>
      </c>
      <c r="Q314" t="s">
        <v>1561</v>
      </c>
      <c r="R314" t="s">
        <v>1248</v>
      </c>
    </row>
    <row r="315" spans="1:18">
      <c r="A315" s="1">
        <f>HYPERLINK("https://lsnyc.legalserver.org/matter/dynamic-profile/view/1852007","17-1852007")</f>
        <v>0</v>
      </c>
      <c r="B315" t="s">
        <v>19</v>
      </c>
      <c r="C315" t="s">
        <v>97</v>
      </c>
      <c r="D315" t="s">
        <v>97</v>
      </c>
      <c r="E315" t="s">
        <v>548</v>
      </c>
      <c r="F315" t="s">
        <v>1158</v>
      </c>
      <c r="G315" t="s">
        <v>1201</v>
      </c>
      <c r="H315" t="s">
        <v>1209</v>
      </c>
      <c r="I315" t="s">
        <v>1390</v>
      </c>
      <c r="J315">
        <v>507</v>
      </c>
      <c r="K315" t="s">
        <v>1209</v>
      </c>
      <c r="L315" t="s">
        <v>1208</v>
      </c>
      <c r="O315" t="s">
        <v>1210</v>
      </c>
      <c r="P315" t="s">
        <v>1209</v>
      </c>
      <c r="Q315" t="s">
        <v>1482</v>
      </c>
      <c r="R315" t="s">
        <v>1390</v>
      </c>
    </row>
    <row r="316" spans="1:18">
      <c r="A316" s="1">
        <f>HYPERLINK("https://lsnyc.legalserver.org/matter/dynamic-profile/view/1860345","18-1860345")</f>
        <v>0</v>
      </c>
      <c r="B316" t="s">
        <v>19</v>
      </c>
      <c r="C316" t="s">
        <v>97</v>
      </c>
      <c r="D316" t="s">
        <v>97</v>
      </c>
      <c r="E316" t="s">
        <v>549</v>
      </c>
      <c r="F316" t="s">
        <v>1158</v>
      </c>
      <c r="G316" t="s">
        <v>1200</v>
      </c>
      <c r="H316" t="s">
        <v>1209</v>
      </c>
      <c r="I316" t="s">
        <v>1268</v>
      </c>
      <c r="J316">
        <v>417</v>
      </c>
      <c r="K316" t="s">
        <v>1209</v>
      </c>
      <c r="L316" t="s">
        <v>1208</v>
      </c>
      <c r="O316" t="s">
        <v>1210</v>
      </c>
      <c r="P316" t="s">
        <v>1209</v>
      </c>
      <c r="Q316" t="s">
        <v>1677</v>
      </c>
      <c r="R316" t="s">
        <v>1509</v>
      </c>
    </row>
    <row r="317" spans="1:18">
      <c r="A317" s="1">
        <f>HYPERLINK("https://lsnyc.legalserver.org/matter/dynamic-profile/view/1875323","18-1875323")</f>
        <v>0</v>
      </c>
      <c r="B317" t="s">
        <v>19</v>
      </c>
      <c r="C317" t="s">
        <v>91</v>
      </c>
      <c r="D317" t="s">
        <v>91</v>
      </c>
      <c r="E317" t="s">
        <v>550</v>
      </c>
      <c r="F317" t="s">
        <v>1178</v>
      </c>
      <c r="G317" t="s">
        <v>1201</v>
      </c>
      <c r="H317" t="s">
        <v>1208</v>
      </c>
      <c r="I317" t="s">
        <v>1391</v>
      </c>
      <c r="J317">
        <v>160</v>
      </c>
      <c r="K317" t="s">
        <v>1209</v>
      </c>
      <c r="L317" t="s">
        <v>1208</v>
      </c>
      <c r="O317" t="s">
        <v>1210</v>
      </c>
      <c r="P317" t="s">
        <v>1209</v>
      </c>
      <c r="Q317" t="s">
        <v>1259</v>
      </c>
      <c r="R317" t="s">
        <v>1310</v>
      </c>
    </row>
    <row r="318" spans="1:18">
      <c r="A318" s="1">
        <f>HYPERLINK("https://lsnyc.legalserver.org/matter/dynamic-profile/view/1847889","17-1847889")</f>
        <v>0</v>
      </c>
      <c r="B318" t="s">
        <v>19</v>
      </c>
      <c r="C318" t="s">
        <v>79</v>
      </c>
      <c r="D318" t="s">
        <v>79</v>
      </c>
      <c r="E318" t="s">
        <v>551</v>
      </c>
      <c r="F318" t="s">
        <v>1158</v>
      </c>
      <c r="G318" t="s">
        <v>1200</v>
      </c>
      <c r="H318" t="s">
        <v>1210</v>
      </c>
      <c r="I318" t="s">
        <v>1392</v>
      </c>
      <c r="J318">
        <v>560</v>
      </c>
      <c r="K318" t="s">
        <v>1209</v>
      </c>
      <c r="L318" t="s">
        <v>1208</v>
      </c>
      <c r="O318" t="s">
        <v>1210</v>
      </c>
      <c r="P318" t="s">
        <v>1209</v>
      </c>
      <c r="Q318" t="s">
        <v>1439</v>
      </c>
      <c r="R318" t="s">
        <v>1390</v>
      </c>
    </row>
    <row r="319" spans="1:18">
      <c r="A319" s="1">
        <f>HYPERLINK("https://lsnyc.legalserver.org/matter/dynamic-profile/view/1879106","18-1879106")</f>
        <v>0</v>
      </c>
      <c r="B319" t="s">
        <v>19</v>
      </c>
      <c r="C319" t="s">
        <v>73</v>
      </c>
      <c r="D319" t="s">
        <v>98</v>
      </c>
      <c r="E319" t="s">
        <v>552</v>
      </c>
      <c r="F319" t="s">
        <v>1158</v>
      </c>
      <c r="G319" t="s">
        <v>1200</v>
      </c>
      <c r="H319" t="s">
        <v>1209</v>
      </c>
      <c r="I319" t="s">
        <v>1393</v>
      </c>
      <c r="J319">
        <v>258</v>
      </c>
      <c r="K319" t="s">
        <v>1209</v>
      </c>
      <c r="L319" t="s">
        <v>1208</v>
      </c>
      <c r="O319" t="s">
        <v>1210</v>
      </c>
      <c r="P319" t="s">
        <v>1209</v>
      </c>
      <c r="Q319" t="s">
        <v>1705</v>
      </c>
      <c r="R319" t="s">
        <v>1314</v>
      </c>
    </row>
    <row r="320" spans="1:18">
      <c r="A320" s="1">
        <f>HYPERLINK("https://lsnyc.legalserver.org/matter/dynamic-profile/view/1879823","18-1879823")</f>
        <v>0</v>
      </c>
      <c r="B320" t="s">
        <v>19</v>
      </c>
      <c r="C320" t="s">
        <v>73</v>
      </c>
      <c r="D320" t="s">
        <v>98</v>
      </c>
      <c r="E320" t="s">
        <v>553</v>
      </c>
      <c r="F320" t="s">
        <v>1158</v>
      </c>
      <c r="G320" t="s">
        <v>1200</v>
      </c>
      <c r="H320" t="s">
        <v>1209</v>
      </c>
      <c r="I320" t="s">
        <v>1394</v>
      </c>
      <c r="J320">
        <v>258</v>
      </c>
      <c r="K320" t="s">
        <v>1209</v>
      </c>
      <c r="L320" t="s">
        <v>1208</v>
      </c>
      <c r="O320" t="s">
        <v>1210</v>
      </c>
      <c r="P320" t="s">
        <v>1209</v>
      </c>
      <c r="Q320" t="s">
        <v>1705</v>
      </c>
      <c r="R320" t="s">
        <v>1314</v>
      </c>
    </row>
    <row r="321" spans="1:18">
      <c r="A321" s="1">
        <f>HYPERLINK("https://lsnyc.legalserver.org/matter/dynamic-profile/view/0826666","17-0826666")</f>
        <v>0</v>
      </c>
      <c r="B321" t="s">
        <v>19</v>
      </c>
      <c r="C321" t="s">
        <v>98</v>
      </c>
      <c r="D321" t="s">
        <v>98</v>
      </c>
      <c r="E321" t="s">
        <v>554</v>
      </c>
      <c r="F321" t="s">
        <v>1158</v>
      </c>
      <c r="G321" t="s">
        <v>1201</v>
      </c>
      <c r="H321" t="s">
        <v>1208</v>
      </c>
      <c r="I321" t="s">
        <v>1368</v>
      </c>
      <c r="J321">
        <v>721</v>
      </c>
      <c r="K321" t="s">
        <v>1209</v>
      </c>
      <c r="L321" t="s">
        <v>1208</v>
      </c>
      <c r="O321" t="s">
        <v>1210</v>
      </c>
      <c r="P321" t="s">
        <v>1209</v>
      </c>
      <c r="Q321" t="s">
        <v>1360</v>
      </c>
      <c r="R321" t="s">
        <v>1502</v>
      </c>
    </row>
    <row r="322" spans="1:18">
      <c r="A322" s="1">
        <f>HYPERLINK("https://lsnyc.legalserver.org/matter/dynamic-profile/view/0826699","17-0826699")</f>
        <v>0</v>
      </c>
      <c r="B322" t="s">
        <v>19</v>
      </c>
      <c r="C322" t="s">
        <v>98</v>
      </c>
      <c r="D322" t="s">
        <v>98</v>
      </c>
      <c r="E322" t="s">
        <v>555</v>
      </c>
      <c r="F322" t="s">
        <v>1158</v>
      </c>
      <c r="G322" t="s">
        <v>1201</v>
      </c>
      <c r="H322" t="s">
        <v>1208</v>
      </c>
      <c r="I322" t="s">
        <v>1368</v>
      </c>
      <c r="J322">
        <v>718</v>
      </c>
      <c r="K322" t="s">
        <v>1209</v>
      </c>
      <c r="L322" t="s">
        <v>1208</v>
      </c>
      <c r="O322" t="s">
        <v>1210</v>
      </c>
      <c r="P322" t="s">
        <v>1209</v>
      </c>
      <c r="Q322" t="s">
        <v>1625</v>
      </c>
      <c r="R322" t="s">
        <v>1502</v>
      </c>
    </row>
    <row r="323" spans="1:18">
      <c r="A323" s="1">
        <f>HYPERLINK("https://lsnyc.legalserver.org/matter/dynamic-profile/view/0786871","15-0786871")</f>
        <v>0</v>
      </c>
      <c r="B323" t="s">
        <v>19</v>
      </c>
      <c r="C323" t="s">
        <v>99</v>
      </c>
      <c r="D323" t="s">
        <v>99</v>
      </c>
      <c r="E323" t="s">
        <v>556</v>
      </c>
      <c r="F323" t="s">
        <v>1165</v>
      </c>
      <c r="G323" t="s">
        <v>1202</v>
      </c>
      <c r="H323" t="s">
        <v>1209</v>
      </c>
      <c r="I323" t="s">
        <v>1395</v>
      </c>
      <c r="J323">
        <v>1354</v>
      </c>
      <c r="K323" t="s">
        <v>1209</v>
      </c>
      <c r="L323" t="s">
        <v>1208</v>
      </c>
      <c r="O323" t="s">
        <v>1210</v>
      </c>
      <c r="P323" t="s">
        <v>1209</v>
      </c>
      <c r="Q323" t="s">
        <v>1753</v>
      </c>
      <c r="R323" t="s">
        <v>1276</v>
      </c>
    </row>
    <row r="324" spans="1:18">
      <c r="A324" s="1">
        <f>HYPERLINK("https://lsnyc.legalserver.org/matter/dynamic-profile/view/1839317","17-1839317")</f>
        <v>0</v>
      </c>
      <c r="B324" t="s">
        <v>19</v>
      </c>
      <c r="C324" t="s">
        <v>99</v>
      </c>
      <c r="D324" t="s">
        <v>99</v>
      </c>
      <c r="E324" t="s">
        <v>557</v>
      </c>
      <c r="F324" t="s">
        <v>1158</v>
      </c>
      <c r="G324" t="s">
        <v>1202</v>
      </c>
      <c r="H324" t="s">
        <v>1209</v>
      </c>
      <c r="I324" t="s">
        <v>1396</v>
      </c>
      <c r="J324">
        <v>672</v>
      </c>
      <c r="K324" t="s">
        <v>1209</v>
      </c>
      <c r="L324" t="s">
        <v>1208</v>
      </c>
      <c r="O324" t="s">
        <v>1210</v>
      </c>
      <c r="P324" t="s">
        <v>1209</v>
      </c>
      <c r="Q324" t="s">
        <v>1560</v>
      </c>
      <c r="R324" t="s">
        <v>1314</v>
      </c>
    </row>
    <row r="325" spans="1:18">
      <c r="A325" s="1">
        <f>HYPERLINK("https://lsnyc.legalserver.org/matter/dynamic-profile/view/1855829","18-1855829")</f>
        <v>0</v>
      </c>
      <c r="B325" t="s">
        <v>19</v>
      </c>
      <c r="C325" t="s">
        <v>100</v>
      </c>
      <c r="D325" t="s">
        <v>100</v>
      </c>
      <c r="E325" t="s">
        <v>558</v>
      </c>
      <c r="F325" t="s">
        <v>1158</v>
      </c>
      <c r="G325" t="s">
        <v>1201</v>
      </c>
      <c r="H325" t="s">
        <v>1208</v>
      </c>
      <c r="I325" t="s">
        <v>1397</v>
      </c>
      <c r="J325">
        <v>389</v>
      </c>
      <c r="K325" t="s">
        <v>1209</v>
      </c>
      <c r="L325" t="s">
        <v>1208</v>
      </c>
      <c r="O325" t="s">
        <v>1210</v>
      </c>
      <c r="P325" t="s">
        <v>1209</v>
      </c>
      <c r="Q325" t="s">
        <v>1746</v>
      </c>
      <c r="R325" t="s">
        <v>1330</v>
      </c>
    </row>
    <row r="326" spans="1:18">
      <c r="A326" s="1">
        <f>HYPERLINK("https://lsnyc.legalserver.org/matter/dynamic-profile/view/1847075","17-1847075")</f>
        <v>0</v>
      </c>
      <c r="B326" t="s">
        <v>19</v>
      </c>
      <c r="C326" t="s">
        <v>101</v>
      </c>
      <c r="D326" t="s">
        <v>101</v>
      </c>
      <c r="E326" t="s">
        <v>559</v>
      </c>
      <c r="F326" t="s">
        <v>1157</v>
      </c>
      <c r="G326" t="s">
        <v>1201</v>
      </c>
      <c r="H326" t="s">
        <v>1209</v>
      </c>
      <c r="I326" t="s">
        <v>1376</v>
      </c>
      <c r="J326">
        <v>462</v>
      </c>
      <c r="K326" t="s">
        <v>1209</v>
      </c>
      <c r="L326" t="s">
        <v>1208</v>
      </c>
      <c r="O326" t="s">
        <v>1210</v>
      </c>
      <c r="P326" t="s">
        <v>1209</v>
      </c>
      <c r="Q326" t="s">
        <v>1576</v>
      </c>
      <c r="R326" t="s">
        <v>1376</v>
      </c>
    </row>
    <row r="327" spans="1:18">
      <c r="A327" s="1">
        <f>HYPERLINK("https://lsnyc.legalserver.org/matter/dynamic-profile/view/1848067","17-1848067")</f>
        <v>0</v>
      </c>
      <c r="B327" t="s">
        <v>19</v>
      </c>
      <c r="C327" t="s">
        <v>102</v>
      </c>
      <c r="D327" t="s">
        <v>102</v>
      </c>
      <c r="E327" t="s">
        <v>560</v>
      </c>
      <c r="F327" t="s">
        <v>1158</v>
      </c>
      <c r="G327" t="s">
        <v>1201</v>
      </c>
      <c r="H327" t="s">
        <v>1209</v>
      </c>
      <c r="I327" t="s">
        <v>1398</v>
      </c>
      <c r="J327">
        <v>600</v>
      </c>
      <c r="K327" t="s">
        <v>1209</v>
      </c>
      <c r="L327" t="s">
        <v>1208</v>
      </c>
      <c r="O327" t="s">
        <v>1210</v>
      </c>
      <c r="P327" t="s">
        <v>1209</v>
      </c>
      <c r="Q327" t="s">
        <v>1754</v>
      </c>
      <c r="R327" t="s">
        <v>1340</v>
      </c>
    </row>
    <row r="328" spans="1:18">
      <c r="A328" s="1">
        <f>HYPERLINK("https://lsnyc.legalserver.org/matter/dynamic-profile/view/1867350","18-1867350")</f>
        <v>0</v>
      </c>
      <c r="B328" t="s">
        <v>19</v>
      </c>
      <c r="C328" t="s">
        <v>102</v>
      </c>
      <c r="D328" t="s">
        <v>102</v>
      </c>
      <c r="E328" t="s">
        <v>561</v>
      </c>
      <c r="F328" t="s">
        <v>1158</v>
      </c>
      <c r="G328" t="s">
        <v>1201</v>
      </c>
      <c r="H328" t="s">
        <v>1208</v>
      </c>
      <c r="I328" t="s">
        <v>1340</v>
      </c>
      <c r="J328">
        <v>380</v>
      </c>
      <c r="K328" t="s">
        <v>1209</v>
      </c>
      <c r="L328" t="s">
        <v>1208</v>
      </c>
      <c r="O328" t="s">
        <v>1210</v>
      </c>
      <c r="P328" t="s">
        <v>1209</v>
      </c>
      <c r="Q328" t="s">
        <v>1422</v>
      </c>
      <c r="R328" t="s">
        <v>1340</v>
      </c>
    </row>
    <row r="329" spans="1:18">
      <c r="A329" s="1">
        <f>HYPERLINK("https://lsnyc.legalserver.org/matter/dynamic-profile/view/1870813","18-1870813")</f>
        <v>0</v>
      </c>
      <c r="B329" t="s">
        <v>19</v>
      </c>
      <c r="C329" t="s">
        <v>102</v>
      </c>
      <c r="D329" t="s">
        <v>102</v>
      </c>
      <c r="E329" t="s">
        <v>562</v>
      </c>
      <c r="F329" t="s">
        <v>1158</v>
      </c>
      <c r="G329" t="s">
        <v>1201</v>
      </c>
      <c r="H329" t="s">
        <v>1208</v>
      </c>
      <c r="I329" t="s">
        <v>1340</v>
      </c>
      <c r="J329">
        <v>338</v>
      </c>
      <c r="K329" t="s">
        <v>1209</v>
      </c>
      <c r="L329" t="s">
        <v>1208</v>
      </c>
      <c r="O329" t="s">
        <v>1209</v>
      </c>
      <c r="P329" t="s">
        <v>1209</v>
      </c>
      <c r="Q329" t="s">
        <v>1444</v>
      </c>
      <c r="R329" t="s">
        <v>1340</v>
      </c>
    </row>
    <row r="330" spans="1:18">
      <c r="A330" s="1">
        <f>HYPERLINK("https://lsnyc.legalserver.org/matter/dynamic-profile/view/1851056","17-1851056")</f>
        <v>0</v>
      </c>
      <c r="B330" t="s">
        <v>19</v>
      </c>
      <c r="C330" t="s">
        <v>102</v>
      </c>
      <c r="D330" t="s">
        <v>102</v>
      </c>
      <c r="E330" t="s">
        <v>563</v>
      </c>
      <c r="F330" t="s">
        <v>1158</v>
      </c>
      <c r="G330" t="s">
        <v>1201</v>
      </c>
      <c r="H330" t="s">
        <v>1208</v>
      </c>
      <c r="I330" t="s">
        <v>1399</v>
      </c>
      <c r="J330">
        <v>562</v>
      </c>
      <c r="K330" t="s">
        <v>1209</v>
      </c>
      <c r="L330" t="s">
        <v>1208</v>
      </c>
      <c r="O330" t="s">
        <v>1209</v>
      </c>
      <c r="P330" t="s">
        <v>1209</v>
      </c>
      <c r="Q330" t="s">
        <v>1577</v>
      </c>
      <c r="R330" t="s">
        <v>1306</v>
      </c>
    </row>
    <row r="331" spans="1:18">
      <c r="A331" s="1">
        <f>HYPERLINK("https://lsnyc.legalserver.org/matter/dynamic-profile/view/1851072","17-1851072")</f>
        <v>0</v>
      </c>
      <c r="B331" t="s">
        <v>19</v>
      </c>
      <c r="C331" t="s">
        <v>102</v>
      </c>
      <c r="D331" t="s">
        <v>102</v>
      </c>
      <c r="E331" t="s">
        <v>564</v>
      </c>
      <c r="F331" t="s">
        <v>1158</v>
      </c>
      <c r="G331" t="s">
        <v>1201</v>
      </c>
      <c r="H331" t="s">
        <v>1208</v>
      </c>
      <c r="I331" t="s">
        <v>1306</v>
      </c>
      <c r="J331">
        <v>562</v>
      </c>
      <c r="K331" t="s">
        <v>1209</v>
      </c>
      <c r="L331" t="s">
        <v>1208</v>
      </c>
      <c r="O331" t="s">
        <v>1209</v>
      </c>
      <c r="P331" t="s">
        <v>1209</v>
      </c>
      <c r="Q331" t="s">
        <v>1577</v>
      </c>
      <c r="R331" t="s">
        <v>1306</v>
      </c>
    </row>
    <row r="332" spans="1:18">
      <c r="A332" s="1">
        <f>HYPERLINK("https://lsnyc.legalserver.org/matter/dynamic-profile/view/1851096","17-1851096")</f>
        <v>0</v>
      </c>
      <c r="B332" t="s">
        <v>19</v>
      </c>
      <c r="C332" t="s">
        <v>102</v>
      </c>
      <c r="D332" t="s">
        <v>102</v>
      </c>
      <c r="E332" t="s">
        <v>565</v>
      </c>
      <c r="F332" t="s">
        <v>1158</v>
      </c>
      <c r="G332" t="s">
        <v>1201</v>
      </c>
      <c r="H332" t="s">
        <v>1208</v>
      </c>
      <c r="I332" t="s">
        <v>1352</v>
      </c>
      <c r="J332">
        <v>562</v>
      </c>
      <c r="K332" t="s">
        <v>1209</v>
      </c>
      <c r="L332" t="s">
        <v>1208</v>
      </c>
      <c r="O332" t="s">
        <v>1209</v>
      </c>
      <c r="P332" t="s">
        <v>1209</v>
      </c>
      <c r="Q332" t="s">
        <v>1577</v>
      </c>
      <c r="R332" t="s">
        <v>1306</v>
      </c>
    </row>
    <row r="333" spans="1:18">
      <c r="A333" s="1">
        <f>HYPERLINK("https://lsnyc.legalserver.org/matter/dynamic-profile/view/1851107","17-1851107")</f>
        <v>0</v>
      </c>
      <c r="B333" t="s">
        <v>19</v>
      </c>
      <c r="C333" t="s">
        <v>102</v>
      </c>
      <c r="D333" t="s">
        <v>102</v>
      </c>
      <c r="E333" t="s">
        <v>566</v>
      </c>
      <c r="F333" t="s">
        <v>1158</v>
      </c>
      <c r="G333" t="s">
        <v>1201</v>
      </c>
      <c r="H333" t="s">
        <v>1208</v>
      </c>
      <c r="I333" t="s">
        <v>1306</v>
      </c>
      <c r="J333">
        <v>562</v>
      </c>
      <c r="K333" t="s">
        <v>1209</v>
      </c>
      <c r="L333" t="s">
        <v>1208</v>
      </c>
      <c r="O333" t="s">
        <v>1210</v>
      </c>
      <c r="P333" t="s">
        <v>1209</v>
      </c>
      <c r="Q333" t="s">
        <v>1577</v>
      </c>
      <c r="R333" t="s">
        <v>1306</v>
      </c>
    </row>
    <row r="334" spans="1:18">
      <c r="A334" s="1">
        <f>HYPERLINK("https://lsnyc.legalserver.org/matter/dynamic-profile/view/1868089","18-1868089")</f>
        <v>0</v>
      </c>
      <c r="B334" t="s">
        <v>19</v>
      </c>
      <c r="C334" t="s">
        <v>102</v>
      </c>
      <c r="D334" t="s">
        <v>102</v>
      </c>
      <c r="E334" t="s">
        <v>567</v>
      </c>
      <c r="F334" t="s">
        <v>1158</v>
      </c>
      <c r="G334" t="s">
        <v>1201</v>
      </c>
      <c r="H334" t="s">
        <v>1208</v>
      </c>
      <c r="I334" t="s">
        <v>1400</v>
      </c>
      <c r="J334">
        <v>372</v>
      </c>
      <c r="K334" t="s">
        <v>1209</v>
      </c>
      <c r="L334" t="s">
        <v>1208</v>
      </c>
      <c r="O334" t="s">
        <v>1210</v>
      </c>
      <c r="P334" t="s">
        <v>1209</v>
      </c>
      <c r="Q334" t="s">
        <v>1712</v>
      </c>
      <c r="R334" t="s">
        <v>1306</v>
      </c>
    </row>
    <row r="335" spans="1:18">
      <c r="A335" s="1">
        <f>HYPERLINK("https://lsnyc.legalserver.org/matter/dynamic-profile/view/1867497","18-1867497")</f>
        <v>0</v>
      </c>
      <c r="B335" t="s">
        <v>19</v>
      </c>
      <c r="C335" t="s">
        <v>103</v>
      </c>
      <c r="D335" t="s">
        <v>103</v>
      </c>
      <c r="E335" t="s">
        <v>568</v>
      </c>
      <c r="F335" t="s">
        <v>1158</v>
      </c>
      <c r="G335" t="s">
        <v>1201</v>
      </c>
      <c r="H335" t="s">
        <v>1209</v>
      </c>
      <c r="I335" t="s">
        <v>1401</v>
      </c>
      <c r="J335">
        <v>266</v>
      </c>
      <c r="K335" t="s">
        <v>1209</v>
      </c>
      <c r="L335" t="s">
        <v>1208</v>
      </c>
      <c r="O335" t="s">
        <v>1210</v>
      </c>
      <c r="P335" t="s">
        <v>1209</v>
      </c>
      <c r="Q335" t="s">
        <v>1401</v>
      </c>
      <c r="R335" t="s">
        <v>1213</v>
      </c>
    </row>
    <row r="336" spans="1:18">
      <c r="A336" s="1">
        <f>HYPERLINK("https://lsnyc.legalserver.org/matter/dynamic-profile/view/1870307","18-1870307")</f>
        <v>0</v>
      </c>
      <c r="B336" t="s">
        <v>19</v>
      </c>
      <c r="C336" t="s">
        <v>103</v>
      </c>
      <c r="D336" t="s">
        <v>103</v>
      </c>
      <c r="E336" t="s">
        <v>569</v>
      </c>
      <c r="F336" t="s">
        <v>1158</v>
      </c>
      <c r="G336" t="s">
        <v>1201</v>
      </c>
      <c r="H336" t="s">
        <v>1209</v>
      </c>
      <c r="I336" t="s">
        <v>1339</v>
      </c>
      <c r="J336">
        <v>328</v>
      </c>
      <c r="K336" t="s">
        <v>1209</v>
      </c>
      <c r="L336" t="s">
        <v>1208</v>
      </c>
      <c r="O336" t="s">
        <v>1210</v>
      </c>
      <c r="P336" t="s">
        <v>1209</v>
      </c>
      <c r="Q336" t="s">
        <v>1434</v>
      </c>
      <c r="R336" t="s">
        <v>1275</v>
      </c>
    </row>
    <row r="337" spans="1:18">
      <c r="A337" s="1">
        <f>HYPERLINK("https://lsnyc.legalserver.org/matter/dynamic-profile/view/1870583","18-1870583")</f>
        <v>0</v>
      </c>
      <c r="B337" t="s">
        <v>19</v>
      </c>
      <c r="C337" t="s">
        <v>103</v>
      </c>
      <c r="D337" t="s">
        <v>103</v>
      </c>
      <c r="E337" t="s">
        <v>570</v>
      </c>
      <c r="F337" t="s">
        <v>1158</v>
      </c>
      <c r="G337" t="s">
        <v>1201</v>
      </c>
      <c r="H337" t="s">
        <v>1209</v>
      </c>
      <c r="I337" t="s">
        <v>1402</v>
      </c>
      <c r="J337">
        <v>328</v>
      </c>
      <c r="K337" t="s">
        <v>1209</v>
      </c>
      <c r="L337" t="s">
        <v>1208</v>
      </c>
      <c r="O337" t="s">
        <v>1209</v>
      </c>
      <c r="P337" t="s">
        <v>1209</v>
      </c>
      <c r="Q337" t="s">
        <v>1526</v>
      </c>
      <c r="R337" t="s">
        <v>1252</v>
      </c>
    </row>
    <row r="338" spans="1:18">
      <c r="A338" s="1">
        <f>HYPERLINK("https://lsnyc.legalserver.org/matter/dynamic-profile/view/1840563","17-1840563")</f>
        <v>0</v>
      </c>
      <c r="B338" t="s">
        <v>19</v>
      </c>
      <c r="C338" t="s">
        <v>103</v>
      </c>
      <c r="D338" t="s">
        <v>103</v>
      </c>
      <c r="E338" t="s">
        <v>571</v>
      </c>
      <c r="F338" t="s">
        <v>1158</v>
      </c>
      <c r="G338" t="s">
        <v>1201</v>
      </c>
      <c r="H338" t="s">
        <v>1209</v>
      </c>
      <c r="I338" t="s">
        <v>1403</v>
      </c>
      <c r="J338">
        <v>693</v>
      </c>
      <c r="K338" t="s">
        <v>1209</v>
      </c>
      <c r="L338" t="s">
        <v>1208</v>
      </c>
      <c r="O338" t="s">
        <v>1210</v>
      </c>
      <c r="P338" t="s">
        <v>1209</v>
      </c>
      <c r="Q338" t="s">
        <v>1755</v>
      </c>
      <c r="R338" t="s">
        <v>1546</v>
      </c>
    </row>
    <row r="339" spans="1:18">
      <c r="A339" s="1">
        <f>HYPERLINK("https://lsnyc.legalserver.org/matter/dynamic-profile/view/1878712","18-1878712")</f>
        <v>0</v>
      </c>
      <c r="B339" t="s">
        <v>19</v>
      </c>
      <c r="C339" t="s">
        <v>104</v>
      </c>
      <c r="D339" t="s">
        <v>104</v>
      </c>
      <c r="E339" t="s">
        <v>572</v>
      </c>
      <c r="F339" t="s">
        <v>1161</v>
      </c>
      <c r="G339" t="s">
        <v>1201</v>
      </c>
      <c r="H339" t="s">
        <v>1208</v>
      </c>
      <c r="I339" t="s">
        <v>1404</v>
      </c>
      <c r="J339">
        <v>119</v>
      </c>
      <c r="K339" t="s">
        <v>1209</v>
      </c>
      <c r="L339" t="s">
        <v>1208</v>
      </c>
      <c r="O339" t="s">
        <v>1210</v>
      </c>
      <c r="P339" t="s">
        <v>1209</v>
      </c>
      <c r="Q339" t="s">
        <v>1566</v>
      </c>
      <c r="R339" t="s">
        <v>1404</v>
      </c>
    </row>
    <row r="340" spans="1:18">
      <c r="A340" s="1">
        <f>HYPERLINK("https://lsnyc.legalserver.org/matter/dynamic-profile/view/1843166","17-1843166")</f>
        <v>0</v>
      </c>
      <c r="B340" t="s">
        <v>19</v>
      </c>
      <c r="C340" t="s">
        <v>104</v>
      </c>
      <c r="D340" t="s">
        <v>104</v>
      </c>
      <c r="E340" t="s">
        <v>573</v>
      </c>
      <c r="F340" t="s">
        <v>1165</v>
      </c>
      <c r="G340" t="s">
        <v>1201</v>
      </c>
      <c r="H340" t="s">
        <v>1209</v>
      </c>
      <c r="I340" t="s">
        <v>1326</v>
      </c>
      <c r="J340">
        <v>546</v>
      </c>
      <c r="K340" t="s">
        <v>1209</v>
      </c>
      <c r="L340" t="s">
        <v>1208</v>
      </c>
      <c r="O340" t="s">
        <v>1210</v>
      </c>
      <c r="P340" t="s">
        <v>1209</v>
      </c>
      <c r="Q340" t="s">
        <v>1756</v>
      </c>
      <c r="R340" t="s">
        <v>1329</v>
      </c>
    </row>
    <row r="341" spans="1:18">
      <c r="A341" s="1">
        <f>HYPERLINK("https://lsnyc.legalserver.org/matter/dynamic-profile/view/1878947","18-1878947")</f>
        <v>0</v>
      </c>
      <c r="B341" t="s">
        <v>19</v>
      </c>
      <c r="C341" t="s">
        <v>104</v>
      </c>
      <c r="D341" t="s">
        <v>104</v>
      </c>
      <c r="E341" t="s">
        <v>574</v>
      </c>
      <c r="F341" t="s">
        <v>1157</v>
      </c>
      <c r="G341" t="s">
        <v>1201</v>
      </c>
      <c r="H341" t="s">
        <v>1209</v>
      </c>
      <c r="I341" t="s">
        <v>1231</v>
      </c>
      <c r="J341">
        <v>167</v>
      </c>
      <c r="K341" t="s">
        <v>1209</v>
      </c>
      <c r="L341" t="s">
        <v>1208</v>
      </c>
      <c r="O341" t="s">
        <v>1210</v>
      </c>
      <c r="P341" t="s">
        <v>1209</v>
      </c>
      <c r="Q341" t="s">
        <v>1508</v>
      </c>
      <c r="R341" t="s">
        <v>1231</v>
      </c>
    </row>
    <row r="342" spans="1:18">
      <c r="A342" s="1">
        <f>HYPERLINK("https://lsnyc.legalserver.org/matter/dynamic-profile/view/1877311","18-1877311")</f>
        <v>0</v>
      </c>
      <c r="B342" t="s">
        <v>19</v>
      </c>
      <c r="C342" t="s">
        <v>104</v>
      </c>
      <c r="D342" t="s">
        <v>104</v>
      </c>
      <c r="E342" t="s">
        <v>575</v>
      </c>
      <c r="F342" t="s">
        <v>1157</v>
      </c>
      <c r="G342" t="s">
        <v>1201</v>
      </c>
      <c r="H342" t="s">
        <v>1209</v>
      </c>
      <c r="I342" t="s">
        <v>1405</v>
      </c>
      <c r="J342">
        <v>226</v>
      </c>
      <c r="K342" t="s">
        <v>1209</v>
      </c>
      <c r="L342" t="s">
        <v>1208</v>
      </c>
      <c r="O342" t="s">
        <v>1210</v>
      </c>
      <c r="P342" t="s">
        <v>1209</v>
      </c>
      <c r="Q342" t="s">
        <v>1429</v>
      </c>
      <c r="R342" t="s">
        <v>1405</v>
      </c>
    </row>
    <row r="343" spans="1:18">
      <c r="A343" s="1">
        <f>HYPERLINK("https://lsnyc.legalserver.org/matter/dynamic-profile/view/1868027","18-1868027")</f>
        <v>0</v>
      </c>
      <c r="B343" t="s">
        <v>19</v>
      </c>
      <c r="C343" t="s">
        <v>105</v>
      </c>
      <c r="D343" t="s">
        <v>105</v>
      </c>
      <c r="E343" t="s">
        <v>576</v>
      </c>
      <c r="F343" t="s">
        <v>1165</v>
      </c>
      <c r="G343" t="s">
        <v>1200</v>
      </c>
      <c r="H343" t="s">
        <v>1209</v>
      </c>
      <c r="I343" t="s">
        <v>1289</v>
      </c>
      <c r="J343">
        <v>329</v>
      </c>
      <c r="K343" t="s">
        <v>1209</v>
      </c>
      <c r="L343" t="s">
        <v>1208</v>
      </c>
      <c r="O343" t="s">
        <v>1210</v>
      </c>
      <c r="P343" t="s">
        <v>1209</v>
      </c>
      <c r="Q343" t="s">
        <v>1712</v>
      </c>
      <c r="R343" t="s">
        <v>1289</v>
      </c>
    </row>
    <row r="344" spans="1:18">
      <c r="A344" s="1">
        <f>HYPERLINK("https://lsnyc.legalserver.org/matter/dynamic-profile/view/1875587","18-1875587")</f>
        <v>0</v>
      </c>
      <c r="B344" t="s">
        <v>19</v>
      </c>
      <c r="C344" t="s">
        <v>57</v>
      </c>
      <c r="D344" t="s">
        <v>57</v>
      </c>
      <c r="E344" t="s">
        <v>577</v>
      </c>
      <c r="F344" t="s">
        <v>1186</v>
      </c>
      <c r="G344" t="s">
        <v>1201</v>
      </c>
      <c r="H344" t="s">
        <v>1209</v>
      </c>
      <c r="I344" t="s">
        <v>1380</v>
      </c>
      <c r="J344">
        <v>148</v>
      </c>
      <c r="K344" t="s">
        <v>1209</v>
      </c>
      <c r="L344" t="s">
        <v>1208</v>
      </c>
      <c r="O344" t="s">
        <v>1210</v>
      </c>
      <c r="P344" t="s">
        <v>1209</v>
      </c>
      <c r="Q344" t="s">
        <v>1425</v>
      </c>
      <c r="R344" t="s">
        <v>1380</v>
      </c>
    </row>
    <row r="345" spans="1:18">
      <c r="A345" s="1">
        <f>HYPERLINK("https://lsnyc.legalserver.org/matter/dynamic-profile/view/1875611","18-1875611")</f>
        <v>0</v>
      </c>
      <c r="B345" t="s">
        <v>19</v>
      </c>
      <c r="C345" t="s">
        <v>57</v>
      </c>
      <c r="D345" t="s">
        <v>57</v>
      </c>
      <c r="E345" t="s">
        <v>577</v>
      </c>
      <c r="F345" t="s">
        <v>1171</v>
      </c>
      <c r="G345" t="s">
        <v>1201</v>
      </c>
      <c r="H345" t="s">
        <v>1208</v>
      </c>
      <c r="I345" t="s">
        <v>1380</v>
      </c>
      <c r="J345">
        <v>148</v>
      </c>
      <c r="K345" t="s">
        <v>1209</v>
      </c>
      <c r="L345" t="s">
        <v>1208</v>
      </c>
      <c r="O345" t="s">
        <v>1210</v>
      </c>
      <c r="P345" t="s">
        <v>1209</v>
      </c>
      <c r="Q345" t="s">
        <v>1425</v>
      </c>
      <c r="R345" t="s">
        <v>1380</v>
      </c>
    </row>
    <row r="346" spans="1:18">
      <c r="A346" s="1">
        <f>HYPERLINK("https://lsnyc.legalserver.org/matter/dynamic-profile/view/1875848","18-1875848")</f>
        <v>0</v>
      </c>
      <c r="B346" t="s">
        <v>19</v>
      </c>
      <c r="C346" t="s">
        <v>57</v>
      </c>
      <c r="D346" t="s">
        <v>57</v>
      </c>
      <c r="E346" t="s">
        <v>578</v>
      </c>
      <c r="F346" t="s">
        <v>1187</v>
      </c>
      <c r="G346" t="s">
        <v>1201</v>
      </c>
      <c r="H346" t="s">
        <v>1208</v>
      </c>
      <c r="I346" t="s">
        <v>1406</v>
      </c>
      <c r="J346">
        <v>146</v>
      </c>
      <c r="K346" t="s">
        <v>1209</v>
      </c>
      <c r="L346" t="s">
        <v>1208</v>
      </c>
      <c r="O346" t="s">
        <v>1210</v>
      </c>
      <c r="P346" t="s">
        <v>1209</v>
      </c>
      <c r="Q346" t="s">
        <v>1406</v>
      </c>
      <c r="R346" t="s">
        <v>1380</v>
      </c>
    </row>
    <row r="347" spans="1:18">
      <c r="A347" s="1">
        <f>HYPERLINK("https://lsnyc.legalserver.org/matter/dynamic-profile/view/1875888","18-1875888")</f>
        <v>0</v>
      </c>
      <c r="B347" t="s">
        <v>19</v>
      </c>
      <c r="C347" t="s">
        <v>57</v>
      </c>
      <c r="D347" t="s">
        <v>57</v>
      </c>
      <c r="E347" t="s">
        <v>579</v>
      </c>
      <c r="F347" t="s">
        <v>1166</v>
      </c>
      <c r="G347" t="s">
        <v>1201</v>
      </c>
      <c r="H347" t="s">
        <v>1209</v>
      </c>
      <c r="I347" t="s">
        <v>1406</v>
      </c>
      <c r="J347">
        <v>146</v>
      </c>
      <c r="K347" t="s">
        <v>1209</v>
      </c>
      <c r="L347" t="s">
        <v>1208</v>
      </c>
      <c r="O347" t="s">
        <v>1210</v>
      </c>
      <c r="P347" t="s">
        <v>1209</v>
      </c>
      <c r="Q347" t="s">
        <v>1406</v>
      </c>
      <c r="R347" t="s">
        <v>1380</v>
      </c>
    </row>
    <row r="348" spans="1:18">
      <c r="A348" s="1">
        <f>HYPERLINK("https://lsnyc.legalserver.org/matter/dynamic-profile/view/1835629","17-1835629")</f>
        <v>0</v>
      </c>
      <c r="B348" t="s">
        <v>19</v>
      </c>
      <c r="C348" t="s">
        <v>57</v>
      </c>
      <c r="D348" t="s">
        <v>57</v>
      </c>
      <c r="E348" t="s">
        <v>580</v>
      </c>
      <c r="F348" t="s">
        <v>1186</v>
      </c>
      <c r="G348" t="s">
        <v>1201</v>
      </c>
      <c r="H348" t="s">
        <v>1209</v>
      </c>
      <c r="I348" t="s">
        <v>1263</v>
      </c>
      <c r="J348">
        <v>644</v>
      </c>
      <c r="K348" t="s">
        <v>1209</v>
      </c>
      <c r="L348" t="s">
        <v>1208</v>
      </c>
      <c r="O348" t="s">
        <v>1210</v>
      </c>
      <c r="P348" t="s">
        <v>1209</v>
      </c>
      <c r="Q348" t="s">
        <v>1520</v>
      </c>
      <c r="R348" t="s">
        <v>1263</v>
      </c>
    </row>
    <row r="349" spans="1:18">
      <c r="A349" s="1">
        <f>HYPERLINK("https://lsnyc.legalserver.org/matter/dynamic-profile/view/1843486","17-1843486")</f>
        <v>0</v>
      </c>
      <c r="B349" t="s">
        <v>19</v>
      </c>
      <c r="C349" t="s">
        <v>57</v>
      </c>
      <c r="D349" t="s">
        <v>57</v>
      </c>
      <c r="E349" t="s">
        <v>581</v>
      </c>
      <c r="F349" t="s">
        <v>1186</v>
      </c>
      <c r="G349" t="s">
        <v>1201</v>
      </c>
      <c r="H349" t="s">
        <v>1209</v>
      </c>
      <c r="I349" t="s">
        <v>1263</v>
      </c>
      <c r="J349">
        <v>553</v>
      </c>
      <c r="K349" t="s">
        <v>1209</v>
      </c>
      <c r="L349" t="s">
        <v>1208</v>
      </c>
      <c r="O349" t="s">
        <v>1210</v>
      </c>
      <c r="P349" t="s">
        <v>1209</v>
      </c>
      <c r="Q349" t="s">
        <v>1694</v>
      </c>
      <c r="R349" t="s">
        <v>1263</v>
      </c>
    </row>
    <row r="350" spans="1:18">
      <c r="A350" s="1">
        <f>HYPERLINK("https://lsnyc.legalserver.org/matter/dynamic-profile/view/1859875","18-1859875")</f>
        <v>0</v>
      </c>
      <c r="B350" t="s">
        <v>19</v>
      </c>
      <c r="C350" t="s">
        <v>57</v>
      </c>
      <c r="D350" t="s">
        <v>57</v>
      </c>
      <c r="E350" t="s">
        <v>582</v>
      </c>
      <c r="F350" t="s">
        <v>1187</v>
      </c>
      <c r="G350" t="s">
        <v>1201</v>
      </c>
      <c r="H350" t="s">
        <v>1209</v>
      </c>
      <c r="I350" t="s">
        <v>1263</v>
      </c>
      <c r="J350">
        <v>358</v>
      </c>
      <c r="K350" t="s">
        <v>1209</v>
      </c>
      <c r="L350" t="s">
        <v>1208</v>
      </c>
      <c r="O350" t="s">
        <v>1210</v>
      </c>
      <c r="P350" t="s">
        <v>1209</v>
      </c>
      <c r="Q350" t="s">
        <v>1693</v>
      </c>
      <c r="R350" t="s">
        <v>1263</v>
      </c>
    </row>
    <row r="351" spans="1:18">
      <c r="A351" s="1">
        <f>HYPERLINK("https://lsnyc.legalserver.org/matter/dynamic-profile/view/1859890","18-1859890")</f>
        <v>0</v>
      </c>
      <c r="B351" t="s">
        <v>19</v>
      </c>
      <c r="C351" t="s">
        <v>57</v>
      </c>
      <c r="D351" t="s">
        <v>57</v>
      </c>
      <c r="E351" t="s">
        <v>582</v>
      </c>
      <c r="F351" t="s">
        <v>1171</v>
      </c>
      <c r="G351" t="s">
        <v>1201</v>
      </c>
      <c r="H351" t="s">
        <v>1209</v>
      </c>
      <c r="I351" t="s">
        <v>1263</v>
      </c>
      <c r="J351">
        <v>358</v>
      </c>
      <c r="K351" t="s">
        <v>1209</v>
      </c>
      <c r="L351" t="s">
        <v>1208</v>
      </c>
      <c r="O351" t="s">
        <v>1210</v>
      </c>
      <c r="P351" t="s">
        <v>1209</v>
      </c>
      <c r="Q351" t="s">
        <v>1693</v>
      </c>
      <c r="R351" t="s">
        <v>1263</v>
      </c>
    </row>
    <row r="352" spans="1:18">
      <c r="A352" s="1">
        <f>HYPERLINK("https://lsnyc.legalserver.org/matter/dynamic-profile/view/1871135","18-1871135")</f>
        <v>0</v>
      </c>
      <c r="B352" t="s">
        <v>19</v>
      </c>
      <c r="C352" t="s">
        <v>57</v>
      </c>
      <c r="D352" t="s">
        <v>57</v>
      </c>
      <c r="E352" t="s">
        <v>583</v>
      </c>
      <c r="F352" t="s">
        <v>1166</v>
      </c>
      <c r="G352" t="s">
        <v>1201</v>
      </c>
      <c r="H352" t="s">
        <v>1209</v>
      </c>
      <c r="I352" t="s">
        <v>1407</v>
      </c>
      <c r="J352">
        <v>236</v>
      </c>
      <c r="K352" t="s">
        <v>1209</v>
      </c>
      <c r="L352" t="s">
        <v>1208</v>
      </c>
      <c r="O352" t="s">
        <v>1210</v>
      </c>
      <c r="P352" t="s">
        <v>1209</v>
      </c>
      <c r="Q352" t="s">
        <v>1725</v>
      </c>
      <c r="R352" t="s">
        <v>1263</v>
      </c>
    </row>
    <row r="353" spans="1:18">
      <c r="A353" s="1">
        <f>HYPERLINK("https://lsnyc.legalserver.org/matter/dynamic-profile/view/1871151","18-1871151")</f>
        <v>0</v>
      </c>
      <c r="B353" t="s">
        <v>19</v>
      </c>
      <c r="C353" t="s">
        <v>57</v>
      </c>
      <c r="D353" t="s">
        <v>57</v>
      </c>
      <c r="E353" t="s">
        <v>584</v>
      </c>
      <c r="F353" t="s">
        <v>1187</v>
      </c>
      <c r="G353" t="s">
        <v>1201</v>
      </c>
      <c r="H353" t="s">
        <v>1209</v>
      </c>
      <c r="I353" t="s">
        <v>1407</v>
      </c>
      <c r="J353">
        <v>236</v>
      </c>
      <c r="K353" t="s">
        <v>1209</v>
      </c>
      <c r="L353" t="s">
        <v>1208</v>
      </c>
      <c r="O353" t="s">
        <v>1210</v>
      </c>
      <c r="P353" t="s">
        <v>1209</v>
      </c>
      <c r="Q353" t="s">
        <v>1725</v>
      </c>
      <c r="R353" t="s">
        <v>1263</v>
      </c>
    </row>
    <row r="354" spans="1:18">
      <c r="A354" s="1">
        <f>HYPERLINK("https://lsnyc.legalserver.org/matter/dynamic-profile/view/1871575","18-1871575")</f>
        <v>0</v>
      </c>
      <c r="B354" t="s">
        <v>19</v>
      </c>
      <c r="C354" t="s">
        <v>57</v>
      </c>
      <c r="D354" t="s">
        <v>57</v>
      </c>
      <c r="E354" t="s">
        <v>585</v>
      </c>
      <c r="F354" t="s">
        <v>1187</v>
      </c>
      <c r="G354" t="s">
        <v>1201</v>
      </c>
      <c r="H354" t="s">
        <v>1209</v>
      </c>
      <c r="I354" t="s">
        <v>1319</v>
      </c>
      <c r="J354">
        <v>231</v>
      </c>
      <c r="K354" t="s">
        <v>1209</v>
      </c>
      <c r="L354" t="s">
        <v>1208</v>
      </c>
      <c r="O354" t="s">
        <v>1210</v>
      </c>
      <c r="P354" t="s">
        <v>1209</v>
      </c>
      <c r="Q354" t="s">
        <v>1437</v>
      </c>
      <c r="R354" t="s">
        <v>1263</v>
      </c>
    </row>
    <row r="355" spans="1:18">
      <c r="A355" s="1">
        <f>HYPERLINK("https://lsnyc.legalserver.org/matter/dynamic-profile/view/1838380","17-1838380")</f>
        <v>0</v>
      </c>
      <c r="B355" t="s">
        <v>19</v>
      </c>
      <c r="C355" t="s">
        <v>106</v>
      </c>
      <c r="D355" t="s">
        <v>57</v>
      </c>
      <c r="E355" t="s">
        <v>586</v>
      </c>
      <c r="F355" t="s">
        <v>1166</v>
      </c>
      <c r="G355" t="s">
        <v>1201</v>
      </c>
      <c r="H355" t="s">
        <v>1208</v>
      </c>
      <c r="I355" t="s">
        <v>1228</v>
      </c>
      <c r="J355">
        <v>669</v>
      </c>
      <c r="K355" t="s">
        <v>1209</v>
      </c>
      <c r="L355" t="s">
        <v>1208</v>
      </c>
      <c r="O355" t="s">
        <v>1209</v>
      </c>
      <c r="P355" t="s">
        <v>1209</v>
      </c>
      <c r="Q355" t="s">
        <v>1455</v>
      </c>
      <c r="R355" t="s">
        <v>1228</v>
      </c>
    </row>
    <row r="356" spans="1:18">
      <c r="A356" s="1">
        <f>HYPERLINK("https://lsnyc.legalserver.org/matter/dynamic-profile/view/1872155","18-1872155")</f>
        <v>0</v>
      </c>
      <c r="B356" t="s">
        <v>19</v>
      </c>
      <c r="C356" t="s">
        <v>50</v>
      </c>
      <c r="D356" t="s">
        <v>50</v>
      </c>
      <c r="E356" t="s">
        <v>587</v>
      </c>
      <c r="F356" t="s">
        <v>1157</v>
      </c>
      <c r="G356" t="s">
        <v>1201</v>
      </c>
      <c r="H356" t="s">
        <v>1208</v>
      </c>
      <c r="I356" t="s">
        <v>1298</v>
      </c>
      <c r="J356">
        <v>246</v>
      </c>
      <c r="K356" t="s">
        <v>1209</v>
      </c>
      <c r="L356" t="s">
        <v>1208</v>
      </c>
      <c r="O356" t="s">
        <v>1210</v>
      </c>
      <c r="P356" t="s">
        <v>1209</v>
      </c>
      <c r="Q356" t="s">
        <v>1319</v>
      </c>
      <c r="R356" t="s">
        <v>1211</v>
      </c>
    </row>
    <row r="357" spans="1:18">
      <c r="A357" s="1">
        <f>HYPERLINK("https://lsnyc.legalserver.org/matter/dynamic-profile/view/0794048","15-0794048")</f>
        <v>0</v>
      </c>
      <c r="B357" t="s">
        <v>19</v>
      </c>
      <c r="C357" t="s">
        <v>107</v>
      </c>
      <c r="D357" t="s">
        <v>107</v>
      </c>
      <c r="E357" t="s">
        <v>588</v>
      </c>
      <c r="F357" t="s">
        <v>1157</v>
      </c>
      <c r="G357" t="s">
        <v>1202</v>
      </c>
      <c r="H357" t="s">
        <v>1208</v>
      </c>
      <c r="I357" t="s">
        <v>1408</v>
      </c>
      <c r="J357">
        <v>1124</v>
      </c>
      <c r="K357" t="s">
        <v>1209</v>
      </c>
      <c r="L357" t="s">
        <v>1208</v>
      </c>
      <c r="O357" t="s">
        <v>1210</v>
      </c>
      <c r="P357" t="s">
        <v>1209</v>
      </c>
      <c r="Q357" t="s">
        <v>1757</v>
      </c>
      <c r="R357" t="s">
        <v>1244</v>
      </c>
    </row>
    <row r="358" spans="1:18">
      <c r="A358" s="1">
        <f>HYPERLINK("https://lsnyc.legalserver.org/matter/dynamic-profile/view/0803399","16-0803399")</f>
        <v>0</v>
      </c>
      <c r="B358" t="s">
        <v>19</v>
      </c>
      <c r="C358" t="s">
        <v>107</v>
      </c>
      <c r="D358" t="s">
        <v>107</v>
      </c>
      <c r="E358" t="s">
        <v>588</v>
      </c>
      <c r="F358" t="s">
        <v>1158</v>
      </c>
      <c r="G358" t="s">
        <v>1202</v>
      </c>
      <c r="H358" t="s">
        <v>1208</v>
      </c>
      <c r="I358" t="s">
        <v>1244</v>
      </c>
      <c r="J358">
        <v>998</v>
      </c>
      <c r="K358" t="s">
        <v>1209</v>
      </c>
      <c r="L358" t="s">
        <v>1208</v>
      </c>
      <c r="O358" t="s">
        <v>1209</v>
      </c>
      <c r="P358" t="s">
        <v>1209</v>
      </c>
      <c r="Q358" t="s">
        <v>1758</v>
      </c>
      <c r="R358" t="s">
        <v>1244</v>
      </c>
    </row>
    <row r="359" spans="1:18">
      <c r="A359" s="1">
        <f>HYPERLINK("https://lsnyc.legalserver.org/matter/dynamic-profile/view/0830679","17-0830679")</f>
        <v>0</v>
      </c>
      <c r="B359" t="s">
        <v>19</v>
      </c>
      <c r="C359" t="s">
        <v>108</v>
      </c>
      <c r="D359" t="s">
        <v>108</v>
      </c>
      <c r="E359" t="s">
        <v>589</v>
      </c>
      <c r="F359" t="s">
        <v>1157</v>
      </c>
      <c r="G359" t="s">
        <v>1200</v>
      </c>
      <c r="H359" t="s">
        <v>1208</v>
      </c>
      <c r="I359" t="s">
        <v>1409</v>
      </c>
      <c r="J359">
        <v>831</v>
      </c>
      <c r="K359" t="s">
        <v>1209</v>
      </c>
      <c r="L359" t="s">
        <v>1208</v>
      </c>
      <c r="O359" t="s">
        <v>1210</v>
      </c>
      <c r="P359" t="s">
        <v>1209</v>
      </c>
      <c r="Q359" t="s">
        <v>1531</v>
      </c>
      <c r="R359" t="s">
        <v>1485</v>
      </c>
    </row>
    <row r="360" spans="1:18">
      <c r="A360" s="1">
        <f>HYPERLINK("https://lsnyc.legalserver.org/matter/dynamic-profile/view/1871956","18-1871956")</f>
        <v>0</v>
      </c>
      <c r="B360" t="s">
        <v>19</v>
      </c>
      <c r="C360" t="s">
        <v>109</v>
      </c>
      <c r="D360" t="s">
        <v>109</v>
      </c>
      <c r="E360" t="s">
        <v>590</v>
      </c>
      <c r="F360" t="s">
        <v>1158</v>
      </c>
      <c r="G360" t="s">
        <v>1201</v>
      </c>
      <c r="H360" t="s">
        <v>1209</v>
      </c>
      <c r="I360" t="s">
        <v>1319</v>
      </c>
      <c r="J360">
        <v>196</v>
      </c>
      <c r="K360" t="s">
        <v>1209</v>
      </c>
      <c r="L360" t="s">
        <v>1208</v>
      </c>
      <c r="O360" t="s">
        <v>1210</v>
      </c>
      <c r="P360" t="s">
        <v>1209</v>
      </c>
      <c r="Q360" t="s">
        <v>1442</v>
      </c>
      <c r="R360" t="s">
        <v>1404</v>
      </c>
    </row>
    <row r="361" spans="1:18">
      <c r="A361" s="1">
        <f>HYPERLINK("https://lsnyc.legalserver.org/matter/dynamic-profile/view/1858739","18-1858739")</f>
        <v>0</v>
      </c>
      <c r="B361" t="s">
        <v>19</v>
      </c>
      <c r="C361" t="s">
        <v>109</v>
      </c>
      <c r="D361" t="s">
        <v>109</v>
      </c>
      <c r="E361" t="s">
        <v>591</v>
      </c>
      <c r="F361" t="s">
        <v>1158</v>
      </c>
      <c r="G361" t="s">
        <v>1200</v>
      </c>
      <c r="H361" t="s">
        <v>1209</v>
      </c>
      <c r="I361" t="s">
        <v>1410</v>
      </c>
      <c r="J361">
        <v>356</v>
      </c>
      <c r="K361" t="s">
        <v>1209</v>
      </c>
      <c r="L361" t="s">
        <v>1208</v>
      </c>
      <c r="O361" t="s">
        <v>1210</v>
      </c>
      <c r="P361" t="s">
        <v>1209</v>
      </c>
      <c r="Q361" t="s">
        <v>1759</v>
      </c>
      <c r="R361" t="s">
        <v>1218</v>
      </c>
    </row>
    <row r="362" spans="1:18">
      <c r="A362" s="1">
        <f>HYPERLINK("https://lsnyc.legalserver.org/matter/dynamic-profile/view/1867354","18-1867354")</f>
        <v>0</v>
      </c>
      <c r="B362" t="s">
        <v>19</v>
      </c>
      <c r="C362" t="s">
        <v>109</v>
      </c>
      <c r="D362" t="s">
        <v>109</v>
      </c>
      <c r="E362" t="s">
        <v>592</v>
      </c>
      <c r="F362" t="s">
        <v>1165</v>
      </c>
      <c r="G362" t="s">
        <v>1200</v>
      </c>
      <c r="H362" t="s">
        <v>1209</v>
      </c>
      <c r="I362" t="s">
        <v>1411</v>
      </c>
      <c r="J362">
        <v>345</v>
      </c>
      <c r="K362" t="s">
        <v>1209</v>
      </c>
      <c r="L362" t="s">
        <v>1208</v>
      </c>
      <c r="O362" t="s">
        <v>1210</v>
      </c>
      <c r="P362" t="s">
        <v>1209</v>
      </c>
      <c r="Q362" t="s">
        <v>1431</v>
      </c>
      <c r="R362" t="s">
        <v>1405</v>
      </c>
    </row>
    <row r="363" spans="1:18">
      <c r="A363" s="1">
        <f>HYPERLINK("https://lsnyc.legalserver.org/matter/dynamic-profile/view/1874463","18-1874463")</f>
        <v>0</v>
      </c>
      <c r="B363" t="s">
        <v>19</v>
      </c>
      <c r="C363" t="s">
        <v>109</v>
      </c>
      <c r="D363" t="s">
        <v>109</v>
      </c>
      <c r="E363" t="s">
        <v>593</v>
      </c>
      <c r="F363" t="s">
        <v>1158</v>
      </c>
      <c r="G363" t="s">
        <v>1200</v>
      </c>
      <c r="H363" t="s">
        <v>1209</v>
      </c>
      <c r="I363" t="s">
        <v>1345</v>
      </c>
      <c r="J363">
        <v>261</v>
      </c>
      <c r="K363" t="s">
        <v>1209</v>
      </c>
      <c r="L363" t="s">
        <v>1208</v>
      </c>
      <c r="O363" t="s">
        <v>1210</v>
      </c>
      <c r="P363" t="s">
        <v>1209</v>
      </c>
      <c r="Q363" t="s">
        <v>1466</v>
      </c>
      <c r="R363" t="s">
        <v>1405</v>
      </c>
    </row>
    <row r="364" spans="1:18">
      <c r="A364" s="1">
        <f>HYPERLINK("https://lsnyc.legalserver.org/matter/dynamic-profile/view/1865908","18-1865908")</f>
        <v>0</v>
      </c>
      <c r="B364" t="s">
        <v>19</v>
      </c>
      <c r="C364" t="s">
        <v>109</v>
      </c>
      <c r="D364" t="s">
        <v>109</v>
      </c>
      <c r="E364" t="s">
        <v>594</v>
      </c>
      <c r="F364" t="s">
        <v>1158</v>
      </c>
      <c r="G364" t="s">
        <v>1200</v>
      </c>
      <c r="H364" t="s">
        <v>1209</v>
      </c>
      <c r="I364" t="s">
        <v>1412</v>
      </c>
      <c r="J364">
        <v>364</v>
      </c>
      <c r="K364" t="s">
        <v>1209</v>
      </c>
      <c r="L364" t="s">
        <v>1208</v>
      </c>
      <c r="O364" t="s">
        <v>1210</v>
      </c>
      <c r="P364" t="s">
        <v>1209</v>
      </c>
      <c r="Q364" t="s">
        <v>1685</v>
      </c>
      <c r="R364" t="s">
        <v>1412</v>
      </c>
    </row>
    <row r="365" spans="1:18">
      <c r="A365" s="1">
        <f>HYPERLINK("https://lsnyc.legalserver.org/matter/dynamic-profile/view/1871788","18-1871788")</f>
        <v>0</v>
      </c>
      <c r="B365" t="s">
        <v>19</v>
      </c>
      <c r="C365" t="s">
        <v>110</v>
      </c>
      <c r="D365" t="s">
        <v>110</v>
      </c>
      <c r="E365" t="s">
        <v>595</v>
      </c>
      <c r="F365" t="s">
        <v>1182</v>
      </c>
      <c r="G365" t="s">
        <v>1201</v>
      </c>
      <c r="H365" t="s">
        <v>1209</v>
      </c>
      <c r="I365" t="s">
        <v>1314</v>
      </c>
      <c r="J365">
        <v>340</v>
      </c>
      <c r="K365" t="s">
        <v>1209</v>
      </c>
      <c r="L365" t="s">
        <v>1210</v>
      </c>
      <c r="M365" t="s">
        <v>1629</v>
      </c>
      <c r="N365" t="s">
        <v>1633</v>
      </c>
      <c r="O365" t="s">
        <v>1210</v>
      </c>
      <c r="P365" t="s">
        <v>1209</v>
      </c>
      <c r="Q365" t="s">
        <v>1296</v>
      </c>
      <c r="R365" t="s">
        <v>1314</v>
      </c>
    </row>
    <row r="366" spans="1:18">
      <c r="A366" s="1">
        <f>HYPERLINK("https://lsnyc.legalserver.org/matter/dynamic-profile/view/1866477","18-1866477")</f>
        <v>0</v>
      </c>
      <c r="B366" t="s">
        <v>19</v>
      </c>
      <c r="C366" t="s">
        <v>111</v>
      </c>
      <c r="D366" t="s">
        <v>111</v>
      </c>
      <c r="E366" t="s">
        <v>596</v>
      </c>
      <c r="F366" t="s">
        <v>1157</v>
      </c>
      <c r="G366" t="s">
        <v>1200</v>
      </c>
      <c r="H366" t="s">
        <v>1208</v>
      </c>
      <c r="I366" t="s">
        <v>1301</v>
      </c>
      <c r="J366">
        <v>286</v>
      </c>
      <c r="K366" t="s">
        <v>1209</v>
      </c>
      <c r="L366" t="s">
        <v>1208</v>
      </c>
      <c r="O366" t="s">
        <v>1209</v>
      </c>
      <c r="P366" t="s">
        <v>1209</v>
      </c>
      <c r="Q366" t="s">
        <v>1318</v>
      </c>
      <c r="R366" t="s">
        <v>1301</v>
      </c>
    </row>
    <row r="367" spans="1:18">
      <c r="A367" s="1">
        <f>HYPERLINK("https://lsnyc.legalserver.org/matter/dynamic-profile/view/1872568","18-1872568")</f>
        <v>0</v>
      </c>
      <c r="B367" t="s">
        <v>19</v>
      </c>
      <c r="C367" t="s">
        <v>111</v>
      </c>
      <c r="D367" t="s">
        <v>111</v>
      </c>
      <c r="E367" t="s">
        <v>597</v>
      </c>
      <c r="F367" t="s">
        <v>1158</v>
      </c>
      <c r="G367" t="s">
        <v>1200</v>
      </c>
      <c r="H367" t="s">
        <v>1208</v>
      </c>
      <c r="I367" t="s">
        <v>1301</v>
      </c>
      <c r="J367">
        <v>212</v>
      </c>
      <c r="K367" t="s">
        <v>1209</v>
      </c>
      <c r="L367" t="s">
        <v>1208</v>
      </c>
      <c r="O367" t="s">
        <v>1210</v>
      </c>
      <c r="P367" t="s">
        <v>1209</v>
      </c>
      <c r="Q367" t="s">
        <v>1407</v>
      </c>
      <c r="R367" t="s">
        <v>1301</v>
      </c>
    </row>
    <row r="368" spans="1:18">
      <c r="A368" s="1">
        <f>HYPERLINK("https://lsnyc.legalserver.org/matter/dynamic-profile/view/1859048","18-1859048")</f>
        <v>0</v>
      </c>
      <c r="B368" t="s">
        <v>19</v>
      </c>
      <c r="C368" t="s">
        <v>111</v>
      </c>
      <c r="D368" t="s">
        <v>111</v>
      </c>
      <c r="E368" t="s">
        <v>598</v>
      </c>
      <c r="F368" t="s">
        <v>1157</v>
      </c>
      <c r="G368" t="s">
        <v>1200</v>
      </c>
      <c r="H368" t="s">
        <v>1208</v>
      </c>
      <c r="I368" t="s">
        <v>1272</v>
      </c>
      <c r="J368">
        <v>376</v>
      </c>
      <c r="K368" t="s">
        <v>1209</v>
      </c>
      <c r="L368" t="s">
        <v>1208</v>
      </c>
      <c r="O368" t="s">
        <v>1209</v>
      </c>
      <c r="P368" t="s">
        <v>1209</v>
      </c>
      <c r="Q368" t="s">
        <v>1650</v>
      </c>
      <c r="R368" t="s">
        <v>1272</v>
      </c>
    </row>
    <row r="369" spans="1:18">
      <c r="A369" s="1">
        <f>HYPERLINK("https://lsnyc.legalserver.org/matter/dynamic-profile/view/1861292","18-1861292")</f>
        <v>0</v>
      </c>
      <c r="B369" t="s">
        <v>19</v>
      </c>
      <c r="C369" t="s">
        <v>111</v>
      </c>
      <c r="D369" t="s">
        <v>111</v>
      </c>
      <c r="E369" t="s">
        <v>599</v>
      </c>
      <c r="F369" t="s">
        <v>1157</v>
      </c>
      <c r="G369" t="s">
        <v>1200</v>
      </c>
      <c r="H369" t="s">
        <v>1208</v>
      </c>
      <c r="I369" t="s">
        <v>1272</v>
      </c>
      <c r="J369">
        <v>351</v>
      </c>
      <c r="K369" t="s">
        <v>1209</v>
      </c>
      <c r="L369" t="s">
        <v>1208</v>
      </c>
      <c r="O369" t="s">
        <v>1209</v>
      </c>
      <c r="P369" t="s">
        <v>1209</v>
      </c>
      <c r="Q369" t="s">
        <v>1760</v>
      </c>
      <c r="R369" t="s">
        <v>1272</v>
      </c>
    </row>
    <row r="370" spans="1:18">
      <c r="A370" s="1">
        <f>HYPERLINK("https://lsnyc.legalserver.org/matter/dynamic-profile/view/1866207","18-1866207")</f>
        <v>0</v>
      </c>
      <c r="B370" t="s">
        <v>19</v>
      </c>
      <c r="C370" t="s">
        <v>111</v>
      </c>
      <c r="D370" t="s">
        <v>111</v>
      </c>
      <c r="E370" t="s">
        <v>600</v>
      </c>
      <c r="F370" t="s">
        <v>1157</v>
      </c>
      <c r="G370" t="s">
        <v>1200</v>
      </c>
      <c r="H370" t="s">
        <v>1208</v>
      </c>
      <c r="I370" t="s">
        <v>1272</v>
      </c>
      <c r="J370">
        <v>300</v>
      </c>
      <c r="K370" t="s">
        <v>1209</v>
      </c>
      <c r="L370" t="s">
        <v>1208</v>
      </c>
      <c r="O370" t="s">
        <v>1210</v>
      </c>
      <c r="P370" t="s">
        <v>1209</v>
      </c>
      <c r="Q370" t="s">
        <v>1507</v>
      </c>
      <c r="R370" t="s">
        <v>1272</v>
      </c>
    </row>
    <row r="371" spans="1:18">
      <c r="A371" s="1">
        <f>HYPERLINK("https://lsnyc.legalserver.org/matter/dynamic-profile/view/1867571","18-1867571")</f>
        <v>0</v>
      </c>
      <c r="B371" t="s">
        <v>19</v>
      </c>
      <c r="C371" t="s">
        <v>111</v>
      </c>
      <c r="D371" t="s">
        <v>111</v>
      </c>
      <c r="E371" t="s">
        <v>601</v>
      </c>
      <c r="F371" t="s">
        <v>1192</v>
      </c>
      <c r="G371" t="s">
        <v>1200</v>
      </c>
      <c r="H371" t="s">
        <v>1208</v>
      </c>
      <c r="I371" t="s">
        <v>1266</v>
      </c>
      <c r="J371">
        <v>287</v>
      </c>
      <c r="K371" t="s">
        <v>1209</v>
      </c>
      <c r="L371" t="s">
        <v>1208</v>
      </c>
      <c r="O371" t="s">
        <v>1209</v>
      </c>
      <c r="P371" t="s">
        <v>1209</v>
      </c>
      <c r="Q371" t="s">
        <v>1401</v>
      </c>
      <c r="R371" t="s">
        <v>1266</v>
      </c>
    </row>
    <row r="372" spans="1:18">
      <c r="A372" s="1">
        <f>HYPERLINK("https://lsnyc.legalserver.org/matter/dynamic-profile/view/1869355","18-1869355")</f>
        <v>0</v>
      </c>
      <c r="B372" t="s">
        <v>19</v>
      </c>
      <c r="C372" t="s">
        <v>111</v>
      </c>
      <c r="D372" t="s">
        <v>111</v>
      </c>
      <c r="E372" t="s">
        <v>602</v>
      </c>
      <c r="F372" t="s">
        <v>1157</v>
      </c>
      <c r="G372" t="s">
        <v>1201</v>
      </c>
      <c r="H372" t="s">
        <v>1209</v>
      </c>
      <c r="I372" t="s">
        <v>1266</v>
      </c>
      <c r="J372">
        <v>265</v>
      </c>
      <c r="K372" t="s">
        <v>1209</v>
      </c>
      <c r="L372" t="s">
        <v>1208</v>
      </c>
      <c r="O372" t="s">
        <v>1209</v>
      </c>
      <c r="P372" t="s">
        <v>1209</v>
      </c>
      <c r="Q372" t="s">
        <v>1761</v>
      </c>
      <c r="R372" t="s">
        <v>1266</v>
      </c>
    </row>
    <row r="373" spans="1:18">
      <c r="A373" s="1">
        <f>HYPERLINK("https://lsnyc.legalserver.org/matter/dynamic-profile/view/1869880","18-1869880")</f>
        <v>0</v>
      </c>
      <c r="B373" t="s">
        <v>19</v>
      </c>
      <c r="C373" t="s">
        <v>111</v>
      </c>
      <c r="D373" t="s">
        <v>111</v>
      </c>
      <c r="E373" t="s">
        <v>603</v>
      </c>
      <c r="F373" t="s">
        <v>1157</v>
      </c>
      <c r="G373" t="s">
        <v>1200</v>
      </c>
      <c r="H373" t="s">
        <v>1208</v>
      </c>
      <c r="I373" t="s">
        <v>1266</v>
      </c>
      <c r="J373">
        <v>259</v>
      </c>
      <c r="K373" t="s">
        <v>1209</v>
      </c>
      <c r="L373" t="s">
        <v>1208</v>
      </c>
      <c r="O373" t="s">
        <v>1209</v>
      </c>
      <c r="P373" t="s">
        <v>1209</v>
      </c>
      <c r="Q373" t="s">
        <v>1674</v>
      </c>
      <c r="R373" t="s">
        <v>1266</v>
      </c>
    </row>
    <row r="374" spans="1:18">
      <c r="A374" s="1">
        <f>HYPERLINK("https://lsnyc.legalserver.org/matter/dynamic-profile/view/1872481","18-1872481")</f>
        <v>0</v>
      </c>
      <c r="B374" t="s">
        <v>19</v>
      </c>
      <c r="C374" t="s">
        <v>111</v>
      </c>
      <c r="D374" t="s">
        <v>111</v>
      </c>
      <c r="E374" t="s">
        <v>604</v>
      </c>
      <c r="F374" t="s">
        <v>1158</v>
      </c>
      <c r="G374" t="s">
        <v>1201</v>
      </c>
      <c r="H374" t="s">
        <v>1208</v>
      </c>
      <c r="I374" t="s">
        <v>1231</v>
      </c>
      <c r="J374">
        <v>225</v>
      </c>
      <c r="K374" t="s">
        <v>1209</v>
      </c>
      <c r="L374" t="s">
        <v>1208</v>
      </c>
      <c r="O374" t="s">
        <v>1210</v>
      </c>
      <c r="P374" t="s">
        <v>1209</v>
      </c>
      <c r="Q374" t="s">
        <v>1407</v>
      </c>
      <c r="R374" t="s">
        <v>1266</v>
      </c>
    </row>
    <row r="375" spans="1:18">
      <c r="A375" s="1">
        <f>HYPERLINK("https://lsnyc.legalserver.org/matter/dynamic-profile/view/1876520","18-1876520")</f>
        <v>0</v>
      </c>
      <c r="B375" t="s">
        <v>19</v>
      </c>
      <c r="C375" t="s">
        <v>111</v>
      </c>
      <c r="D375" t="s">
        <v>111</v>
      </c>
      <c r="E375" t="s">
        <v>601</v>
      </c>
      <c r="F375" t="s">
        <v>1157</v>
      </c>
      <c r="G375" t="s">
        <v>1200</v>
      </c>
      <c r="H375" t="s">
        <v>1208</v>
      </c>
      <c r="I375" t="s">
        <v>1266</v>
      </c>
      <c r="J375">
        <v>180</v>
      </c>
      <c r="K375" t="s">
        <v>1209</v>
      </c>
      <c r="L375" t="s">
        <v>1208</v>
      </c>
      <c r="O375" t="s">
        <v>1210</v>
      </c>
      <c r="P375" t="s">
        <v>1209</v>
      </c>
      <c r="Q375" t="s">
        <v>1378</v>
      </c>
      <c r="R375" t="s">
        <v>1266</v>
      </c>
    </row>
    <row r="376" spans="1:18">
      <c r="A376" s="1">
        <f>HYPERLINK("https://lsnyc.legalserver.org/matter/dynamic-profile/view/1841532","17-1841532")</f>
        <v>0</v>
      </c>
      <c r="B376" t="s">
        <v>19</v>
      </c>
      <c r="C376" t="s">
        <v>111</v>
      </c>
      <c r="D376" t="s">
        <v>111</v>
      </c>
      <c r="E376" t="s">
        <v>605</v>
      </c>
      <c r="F376" t="s">
        <v>1170</v>
      </c>
      <c r="G376" t="s">
        <v>1201</v>
      </c>
      <c r="H376" t="s">
        <v>1208</v>
      </c>
      <c r="I376" t="s">
        <v>1413</v>
      </c>
      <c r="J376">
        <v>621</v>
      </c>
      <c r="K376" t="s">
        <v>1209</v>
      </c>
      <c r="L376" t="s">
        <v>1208</v>
      </c>
      <c r="O376" t="s">
        <v>1209</v>
      </c>
      <c r="P376" t="s">
        <v>1209</v>
      </c>
      <c r="Q376" t="s">
        <v>1762</v>
      </c>
      <c r="R376" t="s">
        <v>1413</v>
      </c>
    </row>
    <row r="377" spans="1:18">
      <c r="A377" s="1">
        <f>HYPERLINK("https://lsnyc.legalserver.org/matter/dynamic-profile/view/1858457","18-1858457")</f>
        <v>0</v>
      </c>
      <c r="B377" t="s">
        <v>19</v>
      </c>
      <c r="C377" t="s">
        <v>111</v>
      </c>
      <c r="D377" t="s">
        <v>111</v>
      </c>
      <c r="E377" t="s">
        <v>606</v>
      </c>
      <c r="F377" t="s">
        <v>1157</v>
      </c>
      <c r="G377" t="s">
        <v>1200</v>
      </c>
      <c r="H377" t="s">
        <v>1208</v>
      </c>
      <c r="I377" t="s">
        <v>1413</v>
      </c>
      <c r="J377">
        <v>440</v>
      </c>
      <c r="K377" t="s">
        <v>1209</v>
      </c>
      <c r="L377" t="s">
        <v>1208</v>
      </c>
      <c r="O377" t="s">
        <v>1209</v>
      </c>
      <c r="P377" t="s">
        <v>1209</v>
      </c>
      <c r="Q377" t="s">
        <v>1763</v>
      </c>
      <c r="R377" t="s">
        <v>1413</v>
      </c>
    </row>
    <row r="378" spans="1:18">
      <c r="A378" s="1">
        <f>HYPERLINK("https://lsnyc.legalserver.org/matter/dynamic-profile/view/1864144","18-1864144")</f>
        <v>0</v>
      </c>
      <c r="B378" t="s">
        <v>19</v>
      </c>
      <c r="C378" t="s">
        <v>111</v>
      </c>
      <c r="D378" t="s">
        <v>111</v>
      </c>
      <c r="E378" t="s">
        <v>607</v>
      </c>
      <c r="F378" t="s">
        <v>1158</v>
      </c>
      <c r="G378" t="s">
        <v>1201</v>
      </c>
      <c r="H378" t="s">
        <v>1208</v>
      </c>
      <c r="I378" t="s">
        <v>1413</v>
      </c>
      <c r="J378">
        <v>351</v>
      </c>
      <c r="K378" t="s">
        <v>1209</v>
      </c>
      <c r="L378" t="s">
        <v>1208</v>
      </c>
      <c r="O378" t="s">
        <v>1210</v>
      </c>
      <c r="P378" t="s">
        <v>1209</v>
      </c>
      <c r="Q378" t="s">
        <v>1683</v>
      </c>
      <c r="R378" t="s">
        <v>1413</v>
      </c>
    </row>
    <row r="379" spans="1:18">
      <c r="A379" s="1">
        <f>HYPERLINK("https://lsnyc.legalserver.org/matter/dynamic-profile/view/1871452","18-1871452")</f>
        <v>0</v>
      </c>
      <c r="B379" t="s">
        <v>19</v>
      </c>
      <c r="C379" t="s">
        <v>111</v>
      </c>
      <c r="D379" t="s">
        <v>111</v>
      </c>
      <c r="E379" t="s">
        <v>608</v>
      </c>
      <c r="F379" t="s">
        <v>1158</v>
      </c>
      <c r="G379" t="s">
        <v>1201</v>
      </c>
      <c r="H379" t="s">
        <v>1208</v>
      </c>
      <c r="I379" t="s">
        <v>1413</v>
      </c>
      <c r="J379">
        <v>252</v>
      </c>
      <c r="K379" t="s">
        <v>1209</v>
      </c>
      <c r="L379" t="s">
        <v>1208</v>
      </c>
      <c r="O379" t="s">
        <v>1209</v>
      </c>
      <c r="P379" t="s">
        <v>1209</v>
      </c>
      <c r="Q379" t="s">
        <v>1764</v>
      </c>
      <c r="R379" t="s">
        <v>1413</v>
      </c>
    </row>
    <row r="380" spans="1:18">
      <c r="A380" s="1">
        <f>HYPERLINK("https://lsnyc.legalserver.org/matter/dynamic-profile/view/1844364","17-1844364")</f>
        <v>0</v>
      </c>
      <c r="B380" t="s">
        <v>19</v>
      </c>
      <c r="C380" t="s">
        <v>111</v>
      </c>
      <c r="D380" t="s">
        <v>111</v>
      </c>
      <c r="E380" t="s">
        <v>609</v>
      </c>
      <c r="F380" t="s">
        <v>1158</v>
      </c>
      <c r="G380" t="s">
        <v>1200</v>
      </c>
      <c r="H380" t="s">
        <v>1208</v>
      </c>
      <c r="I380" t="s">
        <v>1214</v>
      </c>
      <c r="J380">
        <v>608</v>
      </c>
      <c r="K380" t="s">
        <v>1209</v>
      </c>
      <c r="L380" t="s">
        <v>1208</v>
      </c>
      <c r="O380" t="s">
        <v>1210</v>
      </c>
      <c r="P380" t="s">
        <v>1209</v>
      </c>
      <c r="Q380" t="s">
        <v>1765</v>
      </c>
      <c r="R380" t="s">
        <v>1214</v>
      </c>
    </row>
    <row r="381" spans="1:18">
      <c r="A381" s="1">
        <f>HYPERLINK("https://lsnyc.legalserver.org/matter/dynamic-profile/view/1858295","18-1858295")</f>
        <v>0</v>
      </c>
      <c r="B381" t="s">
        <v>19</v>
      </c>
      <c r="C381" t="s">
        <v>111</v>
      </c>
      <c r="D381" t="s">
        <v>111</v>
      </c>
      <c r="E381" t="s">
        <v>610</v>
      </c>
      <c r="F381" t="s">
        <v>1157</v>
      </c>
      <c r="G381" t="s">
        <v>1200</v>
      </c>
      <c r="H381" t="s">
        <v>1208</v>
      </c>
      <c r="I381" t="s">
        <v>1414</v>
      </c>
      <c r="J381">
        <v>442</v>
      </c>
      <c r="K381" t="s">
        <v>1209</v>
      </c>
      <c r="L381" t="s">
        <v>1208</v>
      </c>
      <c r="O381" t="s">
        <v>1209</v>
      </c>
      <c r="P381" t="s">
        <v>1209</v>
      </c>
      <c r="Q381" t="s">
        <v>1533</v>
      </c>
      <c r="R381" t="s">
        <v>1214</v>
      </c>
    </row>
    <row r="382" spans="1:18">
      <c r="A382" s="1">
        <f>HYPERLINK("https://lsnyc.legalserver.org/matter/dynamic-profile/view/1871036","18-1871036")</f>
        <v>0</v>
      </c>
      <c r="B382" t="s">
        <v>19</v>
      </c>
      <c r="C382" t="s">
        <v>111</v>
      </c>
      <c r="D382" t="s">
        <v>111</v>
      </c>
      <c r="E382" t="s">
        <v>611</v>
      </c>
      <c r="F382" t="s">
        <v>1158</v>
      </c>
      <c r="G382" t="s">
        <v>1201</v>
      </c>
      <c r="H382" t="s">
        <v>1208</v>
      </c>
      <c r="I382" t="s">
        <v>1214</v>
      </c>
      <c r="J382">
        <v>295</v>
      </c>
      <c r="K382" t="s">
        <v>1209</v>
      </c>
      <c r="L382" t="s">
        <v>1208</v>
      </c>
      <c r="O382" t="s">
        <v>1210</v>
      </c>
      <c r="P382" t="s">
        <v>1209</v>
      </c>
      <c r="Q382" t="s">
        <v>1437</v>
      </c>
      <c r="R382" t="s">
        <v>1214</v>
      </c>
    </row>
    <row r="383" spans="1:18">
      <c r="A383" s="1">
        <f>HYPERLINK("https://lsnyc.legalserver.org/matter/dynamic-profile/view/1858821","18-1858821")</f>
        <v>0</v>
      </c>
      <c r="B383" t="s">
        <v>19</v>
      </c>
      <c r="C383" t="s">
        <v>111</v>
      </c>
      <c r="D383" t="s">
        <v>111</v>
      </c>
      <c r="E383" t="s">
        <v>612</v>
      </c>
      <c r="F383" t="s">
        <v>1158</v>
      </c>
      <c r="G383" t="s">
        <v>1201</v>
      </c>
      <c r="H383" t="s">
        <v>1208</v>
      </c>
      <c r="I383" t="s">
        <v>1234</v>
      </c>
      <c r="J383">
        <v>423</v>
      </c>
      <c r="K383" t="s">
        <v>1209</v>
      </c>
      <c r="L383" t="s">
        <v>1208</v>
      </c>
      <c r="O383" t="s">
        <v>1210</v>
      </c>
      <c r="P383" t="s">
        <v>1209</v>
      </c>
      <c r="Q383" t="s">
        <v>1766</v>
      </c>
      <c r="R383" t="s">
        <v>1234</v>
      </c>
    </row>
    <row r="384" spans="1:18">
      <c r="A384" s="1">
        <f>HYPERLINK("https://lsnyc.legalserver.org/matter/dynamic-profile/view/1862871","18-1862871")</f>
        <v>0</v>
      </c>
      <c r="B384" t="s">
        <v>19</v>
      </c>
      <c r="C384" t="s">
        <v>111</v>
      </c>
      <c r="D384" t="s">
        <v>111</v>
      </c>
      <c r="E384" t="s">
        <v>613</v>
      </c>
      <c r="F384" t="s">
        <v>1158</v>
      </c>
      <c r="G384" t="s">
        <v>1201</v>
      </c>
      <c r="H384" t="s">
        <v>1208</v>
      </c>
      <c r="I384" t="s">
        <v>1234</v>
      </c>
      <c r="J384">
        <v>392</v>
      </c>
      <c r="K384" t="s">
        <v>1209</v>
      </c>
      <c r="L384" t="s">
        <v>1208</v>
      </c>
      <c r="O384" t="s">
        <v>1210</v>
      </c>
      <c r="P384" t="s">
        <v>1209</v>
      </c>
      <c r="Q384" t="s">
        <v>1392</v>
      </c>
      <c r="R384" t="s">
        <v>1234</v>
      </c>
    </row>
    <row r="385" spans="1:18">
      <c r="A385" s="1">
        <f>HYPERLINK("https://lsnyc.legalserver.org/matter/dynamic-profile/view/1870178","18-1870178")</f>
        <v>0</v>
      </c>
      <c r="B385" t="s">
        <v>19</v>
      </c>
      <c r="C385" t="s">
        <v>111</v>
      </c>
      <c r="D385" t="s">
        <v>111</v>
      </c>
      <c r="E385" t="s">
        <v>614</v>
      </c>
      <c r="F385" t="s">
        <v>1158</v>
      </c>
      <c r="G385" t="s">
        <v>1201</v>
      </c>
      <c r="H385" t="s">
        <v>1208</v>
      </c>
      <c r="I385" t="s">
        <v>1234</v>
      </c>
      <c r="J385">
        <v>301</v>
      </c>
      <c r="K385" t="s">
        <v>1209</v>
      </c>
      <c r="L385" t="s">
        <v>1208</v>
      </c>
      <c r="O385" t="s">
        <v>1209</v>
      </c>
      <c r="P385" t="s">
        <v>1209</v>
      </c>
      <c r="Q385" t="s">
        <v>1268</v>
      </c>
      <c r="R385" t="s">
        <v>1234</v>
      </c>
    </row>
    <row r="386" spans="1:18">
      <c r="A386" s="1">
        <f>HYPERLINK("https://lsnyc.legalserver.org/matter/dynamic-profile/view/1866497","18-1866497")</f>
        <v>0</v>
      </c>
      <c r="B386" t="s">
        <v>19</v>
      </c>
      <c r="C386" t="s">
        <v>111</v>
      </c>
      <c r="D386" t="s">
        <v>111</v>
      </c>
      <c r="E386" t="s">
        <v>615</v>
      </c>
      <c r="F386" t="s">
        <v>1158</v>
      </c>
      <c r="G386" t="s">
        <v>1200</v>
      </c>
      <c r="H386" t="s">
        <v>1208</v>
      </c>
      <c r="I386" t="s">
        <v>1249</v>
      </c>
      <c r="J386">
        <v>368</v>
      </c>
      <c r="K386" t="s">
        <v>1209</v>
      </c>
      <c r="L386" t="s">
        <v>1208</v>
      </c>
      <c r="O386" t="s">
        <v>1210</v>
      </c>
      <c r="P386" t="s">
        <v>1209</v>
      </c>
      <c r="Q386" t="s">
        <v>1318</v>
      </c>
      <c r="R386" t="s">
        <v>1249</v>
      </c>
    </row>
    <row r="387" spans="1:18">
      <c r="A387" s="1">
        <f>HYPERLINK("https://lsnyc.legalserver.org/matter/dynamic-profile/view/1867012","18-1867012")</f>
        <v>0</v>
      </c>
      <c r="B387" t="s">
        <v>19</v>
      </c>
      <c r="C387" t="s">
        <v>111</v>
      </c>
      <c r="D387" t="s">
        <v>111</v>
      </c>
      <c r="E387" t="s">
        <v>616</v>
      </c>
      <c r="F387" t="s">
        <v>1157</v>
      </c>
      <c r="G387" t="s">
        <v>1200</v>
      </c>
      <c r="H387" t="s">
        <v>1208</v>
      </c>
      <c r="I387" t="s">
        <v>1249</v>
      </c>
      <c r="J387">
        <v>362</v>
      </c>
      <c r="K387" t="s">
        <v>1209</v>
      </c>
      <c r="L387" t="s">
        <v>1208</v>
      </c>
      <c r="O387" t="s">
        <v>1210</v>
      </c>
      <c r="P387" t="s">
        <v>1209</v>
      </c>
      <c r="Q387" t="s">
        <v>1436</v>
      </c>
      <c r="R387" t="s">
        <v>1249</v>
      </c>
    </row>
    <row r="388" spans="1:18">
      <c r="A388" s="1">
        <f>HYPERLINK("https://lsnyc.legalserver.org/matter/dynamic-profile/view/1876696","18-1876696")</f>
        <v>0</v>
      </c>
      <c r="B388" t="s">
        <v>19</v>
      </c>
      <c r="C388" t="s">
        <v>111</v>
      </c>
      <c r="D388" t="s">
        <v>111</v>
      </c>
      <c r="E388" t="s">
        <v>617</v>
      </c>
      <c r="F388" t="s">
        <v>1157</v>
      </c>
      <c r="G388" t="s">
        <v>1200</v>
      </c>
      <c r="H388" t="s">
        <v>1208</v>
      </c>
      <c r="I388" t="s">
        <v>1295</v>
      </c>
      <c r="J388">
        <v>245</v>
      </c>
      <c r="K388" t="s">
        <v>1209</v>
      </c>
      <c r="L388" t="s">
        <v>1208</v>
      </c>
      <c r="O388" t="s">
        <v>1209</v>
      </c>
      <c r="P388" t="s">
        <v>1209</v>
      </c>
      <c r="Q388" t="s">
        <v>1651</v>
      </c>
      <c r="R388" t="s">
        <v>1249</v>
      </c>
    </row>
    <row r="389" spans="1:18">
      <c r="A389" s="1">
        <f>HYPERLINK("https://lsnyc.legalserver.org/matter/dynamic-profile/view/1877820","18-1877820")</f>
        <v>0</v>
      </c>
      <c r="B389" t="s">
        <v>19</v>
      </c>
      <c r="C389" t="s">
        <v>111</v>
      </c>
      <c r="D389" t="s">
        <v>111</v>
      </c>
      <c r="E389" t="s">
        <v>618</v>
      </c>
      <c r="F389" t="s">
        <v>1158</v>
      </c>
      <c r="G389" t="s">
        <v>1200</v>
      </c>
      <c r="H389" t="s">
        <v>1208</v>
      </c>
      <c r="I389" t="s">
        <v>1249</v>
      </c>
      <c r="J389">
        <v>235</v>
      </c>
      <c r="K389" t="s">
        <v>1209</v>
      </c>
      <c r="L389" t="s">
        <v>1208</v>
      </c>
      <c r="O389" t="s">
        <v>1210</v>
      </c>
      <c r="P389" t="s">
        <v>1209</v>
      </c>
      <c r="Q389" t="s">
        <v>1402</v>
      </c>
      <c r="R389" t="s">
        <v>1249</v>
      </c>
    </row>
    <row r="390" spans="1:18">
      <c r="A390" s="1">
        <f>HYPERLINK("https://lsnyc.legalserver.org/matter/dynamic-profile/view/1869352","18-1869352")</f>
        <v>0</v>
      </c>
      <c r="B390" t="s">
        <v>19</v>
      </c>
      <c r="C390" t="s">
        <v>111</v>
      </c>
      <c r="D390" t="s">
        <v>111</v>
      </c>
      <c r="E390" t="s">
        <v>619</v>
      </c>
      <c r="F390" t="s">
        <v>1157</v>
      </c>
      <c r="G390" t="s">
        <v>1200</v>
      </c>
      <c r="H390" t="s">
        <v>1208</v>
      </c>
      <c r="I390" t="s">
        <v>1252</v>
      </c>
      <c r="J390">
        <v>342</v>
      </c>
      <c r="K390" t="s">
        <v>1209</v>
      </c>
      <c r="L390" t="s">
        <v>1208</v>
      </c>
      <c r="O390" t="s">
        <v>1209</v>
      </c>
      <c r="P390" t="s">
        <v>1209</v>
      </c>
      <c r="Q390" t="s">
        <v>1761</v>
      </c>
      <c r="R390" t="s">
        <v>1252</v>
      </c>
    </row>
    <row r="391" spans="1:18">
      <c r="A391" s="1">
        <f>HYPERLINK("https://lsnyc.legalserver.org/matter/dynamic-profile/view/1870378","18-1870378")</f>
        <v>0</v>
      </c>
      <c r="B391" t="s">
        <v>19</v>
      </c>
      <c r="C391" t="s">
        <v>111</v>
      </c>
      <c r="D391" t="s">
        <v>111</v>
      </c>
      <c r="E391" t="s">
        <v>620</v>
      </c>
      <c r="F391" t="s">
        <v>1157</v>
      </c>
      <c r="G391" t="s">
        <v>1201</v>
      </c>
      <c r="H391" t="s">
        <v>1208</v>
      </c>
      <c r="I391" t="s">
        <v>1252</v>
      </c>
      <c r="J391">
        <v>330</v>
      </c>
      <c r="K391" t="s">
        <v>1209</v>
      </c>
      <c r="L391" t="s">
        <v>1208</v>
      </c>
      <c r="O391" t="s">
        <v>1209</v>
      </c>
      <c r="P391" t="s">
        <v>1209</v>
      </c>
      <c r="Q391" t="s">
        <v>1434</v>
      </c>
      <c r="R391" t="s">
        <v>1252</v>
      </c>
    </row>
    <row r="392" spans="1:18">
      <c r="A392" s="1">
        <f>HYPERLINK("https://lsnyc.legalserver.org/matter/dynamic-profile/view/0804831","16-0804831")</f>
        <v>0</v>
      </c>
      <c r="B392" t="s">
        <v>19</v>
      </c>
      <c r="C392" t="s">
        <v>112</v>
      </c>
      <c r="D392" t="s">
        <v>112</v>
      </c>
      <c r="E392" t="s">
        <v>621</v>
      </c>
      <c r="F392" t="s">
        <v>1180</v>
      </c>
      <c r="G392" t="s">
        <v>1204</v>
      </c>
      <c r="H392" t="s">
        <v>1208</v>
      </c>
      <c r="I392" t="s">
        <v>1390</v>
      </c>
      <c r="J392">
        <v>1078</v>
      </c>
      <c r="K392" t="s">
        <v>1209</v>
      </c>
      <c r="L392" t="s">
        <v>1208</v>
      </c>
      <c r="O392" t="s">
        <v>1210</v>
      </c>
      <c r="P392" t="s">
        <v>1209</v>
      </c>
      <c r="Q392" t="s">
        <v>1767</v>
      </c>
      <c r="R392" t="s">
        <v>1390</v>
      </c>
    </row>
    <row r="393" spans="1:18">
      <c r="A393" s="1">
        <f>HYPERLINK("https://lsnyc.legalserver.org/matter/dynamic-profile/view/0815164","16-0815164")</f>
        <v>0</v>
      </c>
      <c r="B393" t="s">
        <v>19</v>
      </c>
      <c r="C393" t="s">
        <v>112</v>
      </c>
      <c r="D393" t="s">
        <v>112</v>
      </c>
      <c r="E393" t="s">
        <v>622</v>
      </c>
      <c r="F393" t="s">
        <v>1180</v>
      </c>
      <c r="G393" t="s">
        <v>1204</v>
      </c>
      <c r="H393" t="s">
        <v>1208</v>
      </c>
      <c r="I393" t="s">
        <v>1415</v>
      </c>
      <c r="J393">
        <v>946</v>
      </c>
      <c r="K393" t="s">
        <v>1209</v>
      </c>
      <c r="L393" t="s">
        <v>1208</v>
      </c>
      <c r="O393" t="s">
        <v>1210</v>
      </c>
      <c r="P393" t="s">
        <v>1209</v>
      </c>
      <c r="Q393" t="s">
        <v>1768</v>
      </c>
      <c r="R393" t="s">
        <v>1235</v>
      </c>
    </row>
    <row r="394" spans="1:18">
      <c r="A394" s="1">
        <f>HYPERLINK("https://lsnyc.legalserver.org/matter/dynamic-profile/view/1866451","18-1866451")</f>
        <v>0</v>
      </c>
      <c r="B394" t="s">
        <v>19</v>
      </c>
      <c r="C394" t="s">
        <v>113</v>
      </c>
      <c r="D394" t="s">
        <v>113</v>
      </c>
      <c r="E394" t="s">
        <v>623</v>
      </c>
      <c r="F394" t="s">
        <v>1158</v>
      </c>
      <c r="G394" t="s">
        <v>1201</v>
      </c>
      <c r="H394" t="s">
        <v>1209</v>
      </c>
      <c r="I394" t="s">
        <v>1416</v>
      </c>
      <c r="J394">
        <v>373</v>
      </c>
      <c r="K394" t="s">
        <v>1209</v>
      </c>
      <c r="L394" t="s">
        <v>1208</v>
      </c>
      <c r="O394" t="s">
        <v>1210</v>
      </c>
      <c r="P394" t="s">
        <v>1209</v>
      </c>
      <c r="Q394" t="s">
        <v>1318</v>
      </c>
      <c r="R394" t="s">
        <v>1906</v>
      </c>
    </row>
    <row r="395" spans="1:18">
      <c r="A395" s="1">
        <f>HYPERLINK("https://lsnyc.legalserver.org/matter/dynamic-profile/view/1868298","18-1868298")</f>
        <v>0</v>
      </c>
      <c r="B395" t="s">
        <v>19</v>
      </c>
      <c r="C395" t="s">
        <v>113</v>
      </c>
      <c r="D395" t="s">
        <v>113</v>
      </c>
      <c r="E395" t="s">
        <v>624</v>
      </c>
      <c r="F395" t="s">
        <v>1158</v>
      </c>
      <c r="G395" t="s">
        <v>1201</v>
      </c>
      <c r="H395" t="s">
        <v>1209</v>
      </c>
      <c r="I395" t="s">
        <v>1417</v>
      </c>
      <c r="J395">
        <v>352</v>
      </c>
      <c r="K395" t="s">
        <v>1209</v>
      </c>
      <c r="L395" t="s">
        <v>1208</v>
      </c>
      <c r="O395" t="s">
        <v>1210</v>
      </c>
      <c r="P395" t="s">
        <v>1209</v>
      </c>
      <c r="Q395" t="s">
        <v>1433</v>
      </c>
      <c r="R395" t="s">
        <v>1906</v>
      </c>
    </row>
    <row r="396" spans="1:18">
      <c r="A396" s="1">
        <f>HYPERLINK("https://lsnyc.legalserver.org/matter/dynamic-profile/view/1871878","18-1871878")</f>
        <v>0</v>
      </c>
      <c r="B396" t="s">
        <v>19</v>
      </c>
      <c r="C396" t="s">
        <v>113</v>
      </c>
      <c r="D396" t="s">
        <v>113</v>
      </c>
      <c r="E396" t="s">
        <v>625</v>
      </c>
      <c r="F396" t="s">
        <v>1170</v>
      </c>
      <c r="G396" t="s">
        <v>1200</v>
      </c>
      <c r="H396" t="s">
        <v>1209</v>
      </c>
      <c r="I396" t="s">
        <v>1268</v>
      </c>
      <c r="J396">
        <v>307</v>
      </c>
      <c r="K396" t="s">
        <v>1209</v>
      </c>
      <c r="L396" t="s">
        <v>1208</v>
      </c>
      <c r="O396" t="s">
        <v>1210</v>
      </c>
      <c r="P396" t="s">
        <v>1209</v>
      </c>
      <c r="Q396" t="s">
        <v>1296</v>
      </c>
      <c r="R396" t="s">
        <v>1906</v>
      </c>
    </row>
    <row r="397" spans="1:18">
      <c r="A397" s="1">
        <f>HYPERLINK("https://lsnyc.legalserver.org/matter/dynamic-profile/view/1872257","18-1872257")</f>
        <v>0</v>
      </c>
      <c r="B397" t="s">
        <v>19</v>
      </c>
      <c r="C397" t="s">
        <v>114</v>
      </c>
      <c r="D397" t="s">
        <v>114</v>
      </c>
      <c r="E397" t="s">
        <v>626</v>
      </c>
      <c r="F397" t="s">
        <v>1157</v>
      </c>
      <c r="G397" t="s">
        <v>1200</v>
      </c>
      <c r="H397" t="s">
        <v>1209</v>
      </c>
      <c r="I397" t="s">
        <v>1418</v>
      </c>
      <c r="J397">
        <v>188</v>
      </c>
      <c r="K397" t="s">
        <v>1209</v>
      </c>
      <c r="L397" t="s">
        <v>1208</v>
      </c>
      <c r="O397" t="s">
        <v>1210</v>
      </c>
      <c r="P397" t="s">
        <v>1209</v>
      </c>
      <c r="Q397" t="s">
        <v>1696</v>
      </c>
      <c r="R397" t="s">
        <v>1274</v>
      </c>
    </row>
    <row r="398" spans="1:18">
      <c r="A398" s="1">
        <f>HYPERLINK("https://lsnyc.legalserver.org/matter/dynamic-profile/view/1846361","17-1846361")</f>
        <v>0</v>
      </c>
      <c r="B398" t="s">
        <v>19</v>
      </c>
      <c r="C398" t="s">
        <v>111</v>
      </c>
      <c r="D398" t="s">
        <v>194</v>
      </c>
      <c r="E398" t="s">
        <v>627</v>
      </c>
      <c r="F398" t="s">
        <v>1158</v>
      </c>
      <c r="G398" t="s">
        <v>1201</v>
      </c>
      <c r="H398" t="s">
        <v>1208</v>
      </c>
      <c r="I398" t="s">
        <v>1244</v>
      </c>
      <c r="J398">
        <v>476</v>
      </c>
      <c r="K398" t="s">
        <v>1209</v>
      </c>
      <c r="L398" t="s">
        <v>1208</v>
      </c>
      <c r="O398" t="s">
        <v>1210</v>
      </c>
      <c r="P398" t="s">
        <v>1209</v>
      </c>
      <c r="Q398" t="s">
        <v>1584</v>
      </c>
      <c r="R398" t="s">
        <v>1244</v>
      </c>
    </row>
    <row r="399" spans="1:18">
      <c r="A399" s="1">
        <f>HYPERLINK("https://lsnyc.legalserver.org/matter/dynamic-profile/view/1873002","18-1873002")</f>
        <v>0</v>
      </c>
      <c r="B399" t="s">
        <v>19</v>
      </c>
      <c r="C399" t="s">
        <v>115</v>
      </c>
      <c r="D399" t="s">
        <v>115</v>
      </c>
      <c r="E399" t="s">
        <v>628</v>
      </c>
      <c r="F399" t="s">
        <v>1158</v>
      </c>
      <c r="G399" t="s">
        <v>1201</v>
      </c>
      <c r="H399" t="s">
        <v>1208</v>
      </c>
      <c r="I399" t="s">
        <v>1315</v>
      </c>
      <c r="J399">
        <v>220</v>
      </c>
      <c r="K399" t="s">
        <v>1209</v>
      </c>
      <c r="L399" t="s">
        <v>1208</v>
      </c>
      <c r="O399" t="s">
        <v>1210</v>
      </c>
      <c r="P399" t="s">
        <v>1209</v>
      </c>
      <c r="Q399" t="s">
        <v>1680</v>
      </c>
      <c r="R399" t="s">
        <v>1315</v>
      </c>
    </row>
    <row r="400" spans="1:18">
      <c r="A400" s="1">
        <f>HYPERLINK("https://lsnyc.legalserver.org/matter/dynamic-profile/view/1873079","18-1873079")</f>
        <v>0</v>
      </c>
      <c r="B400" t="s">
        <v>19</v>
      </c>
      <c r="C400" t="s">
        <v>115</v>
      </c>
      <c r="D400" t="s">
        <v>115</v>
      </c>
      <c r="E400" t="s">
        <v>629</v>
      </c>
      <c r="F400" t="s">
        <v>1158</v>
      </c>
      <c r="G400" t="s">
        <v>1201</v>
      </c>
      <c r="H400" t="s">
        <v>1208</v>
      </c>
      <c r="I400" t="s">
        <v>1315</v>
      </c>
      <c r="J400">
        <v>220</v>
      </c>
      <c r="K400" t="s">
        <v>1209</v>
      </c>
      <c r="L400" t="s">
        <v>1208</v>
      </c>
      <c r="O400" t="s">
        <v>1210</v>
      </c>
      <c r="P400" t="s">
        <v>1209</v>
      </c>
      <c r="Q400" t="s">
        <v>1680</v>
      </c>
      <c r="R400" t="s">
        <v>1315</v>
      </c>
    </row>
    <row r="401" spans="1:18">
      <c r="A401" s="1">
        <f>HYPERLINK("https://lsnyc.legalserver.org/matter/dynamic-profile/view/1873765","18-1873765")</f>
        <v>0</v>
      </c>
      <c r="B401" t="s">
        <v>19</v>
      </c>
      <c r="C401" t="s">
        <v>115</v>
      </c>
      <c r="D401" t="s">
        <v>115</v>
      </c>
      <c r="E401" t="s">
        <v>630</v>
      </c>
      <c r="F401" t="s">
        <v>1158</v>
      </c>
      <c r="G401" t="s">
        <v>1201</v>
      </c>
      <c r="H401" t="s">
        <v>1208</v>
      </c>
      <c r="I401" t="s">
        <v>1315</v>
      </c>
      <c r="J401">
        <v>212</v>
      </c>
      <c r="K401" t="s">
        <v>1209</v>
      </c>
      <c r="L401" t="s">
        <v>1208</v>
      </c>
      <c r="O401" t="s">
        <v>1210</v>
      </c>
      <c r="P401" t="s">
        <v>1209</v>
      </c>
      <c r="Q401" t="s">
        <v>1538</v>
      </c>
      <c r="R401" t="s">
        <v>1315</v>
      </c>
    </row>
    <row r="402" spans="1:18">
      <c r="A402" s="1">
        <f>HYPERLINK("https://lsnyc.legalserver.org/matter/dynamic-profile/view/1875805","18-1875805")</f>
        <v>0</v>
      </c>
      <c r="B402" t="s">
        <v>19</v>
      </c>
      <c r="C402" t="s">
        <v>115</v>
      </c>
      <c r="D402" t="s">
        <v>115</v>
      </c>
      <c r="E402" t="s">
        <v>631</v>
      </c>
      <c r="F402" t="s">
        <v>1158</v>
      </c>
      <c r="G402" t="s">
        <v>1200</v>
      </c>
      <c r="H402" t="s">
        <v>1208</v>
      </c>
      <c r="I402" t="s">
        <v>1315</v>
      </c>
      <c r="J402">
        <v>189</v>
      </c>
      <c r="K402" t="s">
        <v>1209</v>
      </c>
      <c r="L402" t="s">
        <v>1208</v>
      </c>
      <c r="O402" t="s">
        <v>1210</v>
      </c>
      <c r="P402" t="s">
        <v>1209</v>
      </c>
      <c r="Q402" t="s">
        <v>1406</v>
      </c>
      <c r="R402" t="s">
        <v>1315</v>
      </c>
    </row>
    <row r="403" spans="1:18">
      <c r="A403" s="1">
        <f>HYPERLINK("https://lsnyc.legalserver.org/matter/dynamic-profile/view/1875856","18-1875856")</f>
        <v>0</v>
      </c>
      <c r="B403" t="s">
        <v>19</v>
      </c>
      <c r="C403" t="s">
        <v>115</v>
      </c>
      <c r="D403" t="s">
        <v>115</v>
      </c>
      <c r="E403" t="s">
        <v>632</v>
      </c>
      <c r="F403" t="s">
        <v>1158</v>
      </c>
      <c r="G403" t="s">
        <v>1201</v>
      </c>
      <c r="H403" t="s">
        <v>1208</v>
      </c>
      <c r="I403" t="s">
        <v>1224</v>
      </c>
      <c r="J403">
        <v>195</v>
      </c>
      <c r="K403" t="s">
        <v>1209</v>
      </c>
      <c r="L403" t="s">
        <v>1208</v>
      </c>
      <c r="O403" t="s">
        <v>1210</v>
      </c>
      <c r="P403" t="s">
        <v>1209</v>
      </c>
      <c r="Q403" t="s">
        <v>1406</v>
      </c>
      <c r="R403" t="s">
        <v>1224</v>
      </c>
    </row>
    <row r="404" spans="1:18">
      <c r="A404" s="1">
        <f>HYPERLINK("https://lsnyc.legalserver.org/matter/dynamic-profile/view/1877678","18-1877678")</f>
        <v>0</v>
      </c>
      <c r="B404" t="s">
        <v>19</v>
      </c>
      <c r="C404" t="s">
        <v>116</v>
      </c>
      <c r="D404" t="s">
        <v>116</v>
      </c>
      <c r="E404" t="s">
        <v>633</v>
      </c>
      <c r="F404" t="s">
        <v>1181</v>
      </c>
      <c r="G404" t="s">
        <v>1201</v>
      </c>
      <c r="H404" t="s">
        <v>1209</v>
      </c>
      <c r="I404" t="s">
        <v>1419</v>
      </c>
      <c r="J404">
        <v>227</v>
      </c>
      <c r="K404" t="s">
        <v>1209</v>
      </c>
      <c r="L404" t="s">
        <v>1208</v>
      </c>
      <c r="O404" t="s">
        <v>1209</v>
      </c>
      <c r="P404" t="s">
        <v>1209</v>
      </c>
      <c r="Q404" t="s">
        <v>1426</v>
      </c>
      <c r="R404" t="s">
        <v>1419</v>
      </c>
    </row>
    <row r="405" spans="1:18">
      <c r="A405" s="1">
        <f>HYPERLINK("https://lsnyc.legalserver.org/matter/dynamic-profile/view/1866349","18-1866349")</f>
        <v>0</v>
      </c>
      <c r="B405" t="s">
        <v>19</v>
      </c>
      <c r="C405" t="s">
        <v>116</v>
      </c>
      <c r="D405" t="s">
        <v>116</v>
      </c>
      <c r="E405" t="s">
        <v>634</v>
      </c>
      <c r="F405" t="s">
        <v>1181</v>
      </c>
      <c r="G405" t="s">
        <v>1201</v>
      </c>
      <c r="H405" t="s">
        <v>1209</v>
      </c>
      <c r="I405" t="s">
        <v>1298</v>
      </c>
      <c r="J405">
        <v>368</v>
      </c>
      <c r="K405" t="s">
        <v>1209</v>
      </c>
      <c r="L405" t="s">
        <v>1208</v>
      </c>
      <c r="O405" t="s">
        <v>1210</v>
      </c>
      <c r="P405" t="s">
        <v>1209</v>
      </c>
      <c r="Q405" t="s">
        <v>1453</v>
      </c>
      <c r="R405" t="s">
        <v>1250</v>
      </c>
    </row>
    <row r="406" spans="1:18">
      <c r="A406" s="1">
        <f>HYPERLINK("https://lsnyc.legalserver.org/matter/dynamic-profile/view/1870974","18-1870974")</f>
        <v>0</v>
      </c>
      <c r="B406" t="s">
        <v>19</v>
      </c>
      <c r="C406" t="s">
        <v>117</v>
      </c>
      <c r="D406" t="s">
        <v>117</v>
      </c>
      <c r="E406" t="s">
        <v>635</v>
      </c>
      <c r="F406" t="s">
        <v>1181</v>
      </c>
      <c r="G406" t="s">
        <v>1200</v>
      </c>
      <c r="H406" t="s">
        <v>1209</v>
      </c>
      <c r="I406" t="s">
        <v>1228</v>
      </c>
      <c r="J406">
        <v>293</v>
      </c>
      <c r="K406" t="s">
        <v>1209</v>
      </c>
      <c r="L406" t="s">
        <v>1208</v>
      </c>
      <c r="O406" t="s">
        <v>1210</v>
      </c>
      <c r="P406" t="s">
        <v>1209</v>
      </c>
      <c r="Q406" t="s">
        <v>1417</v>
      </c>
      <c r="R406" t="s">
        <v>1228</v>
      </c>
    </row>
    <row r="407" spans="1:18">
      <c r="A407" s="1">
        <f>HYPERLINK("https://lsnyc.legalserver.org/matter/dynamic-profile/view/1869569","18-1869569")</f>
        <v>0</v>
      </c>
      <c r="B407" t="s">
        <v>19</v>
      </c>
      <c r="C407" t="s">
        <v>117</v>
      </c>
      <c r="D407" t="s">
        <v>117</v>
      </c>
      <c r="E407" t="s">
        <v>636</v>
      </c>
      <c r="F407" t="s">
        <v>1193</v>
      </c>
      <c r="G407" t="s">
        <v>1201</v>
      </c>
      <c r="H407" t="s">
        <v>1208</v>
      </c>
      <c r="I407" t="s">
        <v>1221</v>
      </c>
      <c r="J407">
        <v>311</v>
      </c>
      <c r="K407" t="s">
        <v>1209</v>
      </c>
      <c r="L407" t="s">
        <v>1208</v>
      </c>
      <c r="O407" t="s">
        <v>1210</v>
      </c>
      <c r="P407" t="s">
        <v>1209</v>
      </c>
      <c r="Q407" t="s">
        <v>1673</v>
      </c>
      <c r="R407" t="s">
        <v>1390</v>
      </c>
    </row>
    <row r="408" spans="1:18">
      <c r="A408" s="1">
        <f>HYPERLINK("https://lsnyc.legalserver.org/matter/dynamic-profile/view/1872395","18-1872395")</f>
        <v>0</v>
      </c>
      <c r="B408" t="s">
        <v>19</v>
      </c>
      <c r="C408" t="s">
        <v>118</v>
      </c>
      <c r="D408" t="s">
        <v>118</v>
      </c>
      <c r="E408" t="s">
        <v>637</v>
      </c>
      <c r="F408" t="s">
        <v>1164</v>
      </c>
      <c r="G408" t="s">
        <v>1201</v>
      </c>
      <c r="H408" t="s">
        <v>1209</v>
      </c>
      <c r="I408" t="s">
        <v>1420</v>
      </c>
      <c r="J408">
        <v>231</v>
      </c>
      <c r="K408" t="s">
        <v>1209</v>
      </c>
      <c r="L408" t="s">
        <v>1208</v>
      </c>
      <c r="O408" t="s">
        <v>1210</v>
      </c>
      <c r="P408" t="s">
        <v>1209</v>
      </c>
      <c r="Q408" t="s">
        <v>1679</v>
      </c>
      <c r="R408" t="s">
        <v>1420</v>
      </c>
    </row>
    <row r="409" spans="1:18">
      <c r="A409" s="1">
        <f>HYPERLINK("https://lsnyc.legalserver.org/matter/dynamic-profile/view/0818690","16-0818690")</f>
        <v>0</v>
      </c>
      <c r="B409" t="s">
        <v>19</v>
      </c>
      <c r="C409" t="s">
        <v>119</v>
      </c>
      <c r="D409" t="s">
        <v>119</v>
      </c>
      <c r="E409" t="s">
        <v>638</v>
      </c>
      <c r="F409" t="s">
        <v>1170</v>
      </c>
      <c r="G409" t="s">
        <v>1201</v>
      </c>
      <c r="H409" t="s">
        <v>1208</v>
      </c>
      <c r="I409" t="s">
        <v>1421</v>
      </c>
      <c r="J409">
        <v>825</v>
      </c>
      <c r="K409" t="s">
        <v>1209</v>
      </c>
      <c r="L409" t="s">
        <v>1208</v>
      </c>
      <c r="O409" t="s">
        <v>1210</v>
      </c>
      <c r="P409" t="s">
        <v>1209</v>
      </c>
      <c r="Q409" t="s">
        <v>1769</v>
      </c>
      <c r="R409" t="s">
        <v>1333</v>
      </c>
    </row>
    <row r="410" spans="1:18">
      <c r="A410" s="1">
        <f>HYPERLINK("https://lsnyc.legalserver.org/matter/dynamic-profile/view/1866534","18-1866534")</f>
        <v>0</v>
      </c>
      <c r="B410" t="s">
        <v>19</v>
      </c>
      <c r="C410" t="s">
        <v>119</v>
      </c>
      <c r="D410" t="s">
        <v>119</v>
      </c>
      <c r="E410" t="s">
        <v>639</v>
      </c>
      <c r="F410" t="s">
        <v>1158</v>
      </c>
      <c r="G410" t="s">
        <v>1201</v>
      </c>
      <c r="H410" t="s">
        <v>1208</v>
      </c>
      <c r="I410" t="s">
        <v>1217</v>
      </c>
      <c r="J410">
        <v>268</v>
      </c>
      <c r="K410" t="s">
        <v>1209</v>
      </c>
      <c r="L410" t="s">
        <v>1208</v>
      </c>
      <c r="O410" t="s">
        <v>1210</v>
      </c>
      <c r="P410" t="s">
        <v>1209</v>
      </c>
      <c r="Q410" t="s">
        <v>1683</v>
      </c>
      <c r="R410" t="s">
        <v>1333</v>
      </c>
    </row>
    <row r="411" spans="1:18">
      <c r="A411" s="1">
        <f>HYPERLINK("https://lsnyc.legalserver.org/matter/dynamic-profile/view/1866942","18-1866942")</f>
        <v>0</v>
      </c>
      <c r="B411" t="s">
        <v>19</v>
      </c>
      <c r="C411" t="s">
        <v>119</v>
      </c>
      <c r="D411" t="s">
        <v>119</v>
      </c>
      <c r="E411" t="s">
        <v>640</v>
      </c>
      <c r="F411" t="s">
        <v>1158</v>
      </c>
      <c r="G411" t="s">
        <v>1201</v>
      </c>
      <c r="H411" t="s">
        <v>1208</v>
      </c>
      <c r="I411" t="s">
        <v>1422</v>
      </c>
      <c r="J411">
        <v>266</v>
      </c>
      <c r="K411" t="s">
        <v>1209</v>
      </c>
      <c r="L411" t="s">
        <v>1208</v>
      </c>
      <c r="O411" t="s">
        <v>1209</v>
      </c>
      <c r="P411" t="s">
        <v>1209</v>
      </c>
      <c r="Q411" t="s">
        <v>1416</v>
      </c>
      <c r="R411" t="s">
        <v>1333</v>
      </c>
    </row>
    <row r="412" spans="1:18">
      <c r="A412" s="1">
        <f>HYPERLINK("https://lsnyc.legalserver.org/matter/dynamic-profile/view/1866953","18-1866953")</f>
        <v>0</v>
      </c>
      <c r="B412" t="s">
        <v>19</v>
      </c>
      <c r="C412" t="s">
        <v>119</v>
      </c>
      <c r="D412" t="s">
        <v>119</v>
      </c>
      <c r="E412" t="s">
        <v>641</v>
      </c>
      <c r="F412" t="s">
        <v>1186</v>
      </c>
      <c r="G412" t="s">
        <v>1201</v>
      </c>
      <c r="H412" t="s">
        <v>1208</v>
      </c>
      <c r="I412" t="s">
        <v>1416</v>
      </c>
      <c r="J412">
        <v>266</v>
      </c>
      <c r="K412" t="s">
        <v>1209</v>
      </c>
      <c r="L412" t="s">
        <v>1208</v>
      </c>
      <c r="O412" t="s">
        <v>1210</v>
      </c>
      <c r="P412" t="s">
        <v>1209</v>
      </c>
      <c r="Q412" t="s">
        <v>1416</v>
      </c>
      <c r="R412" t="s">
        <v>1333</v>
      </c>
    </row>
    <row r="413" spans="1:18">
      <c r="A413" s="1">
        <f>HYPERLINK("https://lsnyc.legalserver.org/matter/dynamic-profile/view/1870986","18-1870986")</f>
        <v>0</v>
      </c>
      <c r="B413" t="s">
        <v>19</v>
      </c>
      <c r="C413" t="s">
        <v>119</v>
      </c>
      <c r="D413" t="s">
        <v>119</v>
      </c>
      <c r="E413" t="s">
        <v>642</v>
      </c>
      <c r="F413" t="s">
        <v>1158</v>
      </c>
      <c r="G413" t="s">
        <v>1201</v>
      </c>
      <c r="H413" t="s">
        <v>1208</v>
      </c>
      <c r="I413" t="s">
        <v>1336</v>
      </c>
      <c r="J413">
        <v>217</v>
      </c>
      <c r="K413" t="s">
        <v>1209</v>
      </c>
      <c r="L413" t="s">
        <v>1208</v>
      </c>
      <c r="O413" t="s">
        <v>1210</v>
      </c>
      <c r="P413" t="s">
        <v>1209</v>
      </c>
      <c r="Q413" t="s">
        <v>1417</v>
      </c>
      <c r="R413" t="s">
        <v>1333</v>
      </c>
    </row>
    <row r="414" spans="1:18">
      <c r="A414" s="1">
        <f>HYPERLINK("https://lsnyc.legalserver.org/matter/dynamic-profile/view/1873192","18-1873192")</f>
        <v>0</v>
      </c>
      <c r="B414" t="s">
        <v>19</v>
      </c>
      <c r="C414" t="s">
        <v>119</v>
      </c>
      <c r="D414" t="s">
        <v>119</v>
      </c>
      <c r="E414" t="s">
        <v>643</v>
      </c>
      <c r="F414" t="s">
        <v>1158</v>
      </c>
      <c r="G414" t="s">
        <v>1201</v>
      </c>
      <c r="H414" t="s">
        <v>1208</v>
      </c>
      <c r="I414" t="s">
        <v>1423</v>
      </c>
      <c r="J414">
        <v>190</v>
      </c>
      <c r="K414" t="s">
        <v>1209</v>
      </c>
      <c r="L414" t="s">
        <v>1208</v>
      </c>
      <c r="O414" t="s">
        <v>1210</v>
      </c>
      <c r="P414" t="s">
        <v>1209</v>
      </c>
      <c r="Q414" t="s">
        <v>1280</v>
      </c>
      <c r="R414" t="s">
        <v>1333</v>
      </c>
    </row>
    <row r="415" spans="1:18">
      <c r="A415" s="1">
        <f>HYPERLINK("https://lsnyc.legalserver.org/matter/dynamic-profile/view/1874647","18-1874647")</f>
        <v>0</v>
      </c>
      <c r="B415" t="s">
        <v>19</v>
      </c>
      <c r="C415" t="s">
        <v>119</v>
      </c>
      <c r="D415" t="s">
        <v>119</v>
      </c>
      <c r="E415" t="s">
        <v>644</v>
      </c>
      <c r="F415" t="s">
        <v>1173</v>
      </c>
      <c r="G415" t="s">
        <v>1201</v>
      </c>
      <c r="H415" t="s">
        <v>1208</v>
      </c>
      <c r="I415" t="s">
        <v>1333</v>
      </c>
      <c r="J415">
        <v>175</v>
      </c>
      <c r="K415" t="s">
        <v>1209</v>
      </c>
      <c r="L415" t="s">
        <v>1208</v>
      </c>
      <c r="O415" t="s">
        <v>1210</v>
      </c>
      <c r="P415" t="s">
        <v>1209</v>
      </c>
      <c r="Q415" t="s">
        <v>1770</v>
      </c>
      <c r="R415" t="s">
        <v>1333</v>
      </c>
    </row>
    <row r="416" spans="1:18">
      <c r="A416" s="1">
        <f>HYPERLINK("https://lsnyc.legalserver.org/matter/dynamic-profile/view/1863850","18-1863850")</f>
        <v>0</v>
      </c>
      <c r="B416" t="s">
        <v>19</v>
      </c>
      <c r="C416" t="s">
        <v>119</v>
      </c>
      <c r="D416" t="s">
        <v>119</v>
      </c>
      <c r="E416" t="s">
        <v>645</v>
      </c>
      <c r="F416" t="s">
        <v>1158</v>
      </c>
      <c r="G416" t="s">
        <v>1201</v>
      </c>
      <c r="H416" t="s">
        <v>1208</v>
      </c>
      <c r="I416" t="s">
        <v>1424</v>
      </c>
      <c r="J416">
        <v>300</v>
      </c>
      <c r="K416" t="s">
        <v>1209</v>
      </c>
      <c r="L416" t="s">
        <v>1208</v>
      </c>
      <c r="O416" t="s">
        <v>1210</v>
      </c>
      <c r="P416" t="s">
        <v>1209</v>
      </c>
      <c r="Q416" t="s">
        <v>1771</v>
      </c>
      <c r="R416" t="s">
        <v>1218</v>
      </c>
    </row>
    <row r="417" spans="1:18">
      <c r="A417" s="1">
        <f>HYPERLINK("https://lsnyc.legalserver.org/matter/dynamic-profile/view/1863858","18-1863858")</f>
        <v>0</v>
      </c>
      <c r="B417" t="s">
        <v>19</v>
      </c>
      <c r="C417" t="s">
        <v>119</v>
      </c>
      <c r="D417" t="s">
        <v>119</v>
      </c>
      <c r="E417" t="s">
        <v>646</v>
      </c>
      <c r="F417" t="s">
        <v>1170</v>
      </c>
      <c r="G417" t="s">
        <v>1201</v>
      </c>
      <c r="H417" t="s">
        <v>1208</v>
      </c>
      <c r="I417" t="s">
        <v>1424</v>
      </c>
      <c r="J417">
        <v>300</v>
      </c>
      <c r="K417" t="s">
        <v>1209</v>
      </c>
      <c r="L417" t="s">
        <v>1208</v>
      </c>
      <c r="O417" t="s">
        <v>1210</v>
      </c>
      <c r="P417" t="s">
        <v>1209</v>
      </c>
      <c r="Q417" t="s">
        <v>1771</v>
      </c>
      <c r="R417" t="s">
        <v>1218</v>
      </c>
    </row>
    <row r="418" spans="1:18">
      <c r="A418" s="1">
        <f>HYPERLINK("https://lsnyc.legalserver.org/matter/dynamic-profile/view/1873486","18-1873486")</f>
        <v>0</v>
      </c>
      <c r="B418" t="s">
        <v>19</v>
      </c>
      <c r="C418" t="s">
        <v>119</v>
      </c>
      <c r="D418" t="s">
        <v>119</v>
      </c>
      <c r="E418" t="s">
        <v>647</v>
      </c>
      <c r="F418" t="s">
        <v>1158</v>
      </c>
      <c r="G418" t="s">
        <v>1201</v>
      </c>
      <c r="H418" t="s">
        <v>1208</v>
      </c>
      <c r="I418" t="s">
        <v>1423</v>
      </c>
      <c r="J418">
        <v>188</v>
      </c>
      <c r="K418" t="s">
        <v>1209</v>
      </c>
      <c r="L418" t="s">
        <v>1208</v>
      </c>
      <c r="O418" t="s">
        <v>1210</v>
      </c>
      <c r="P418" t="s">
        <v>1209</v>
      </c>
      <c r="Q418" t="s">
        <v>1239</v>
      </c>
      <c r="R418" t="s">
        <v>1218</v>
      </c>
    </row>
    <row r="419" spans="1:18">
      <c r="A419" s="1">
        <f>HYPERLINK("https://lsnyc.legalserver.org/matter/dynamic-profile/view/1875357","18-1875357")</f>
        <v>0</v>
      </c>
      <c r="B419" t="s">
        <v>19</v>
      </c>
      <c r="C419" t="s">
        <v>119</v>
      </c>
      <c r="D419" t="s">
        <v>119</v>
      </c>
      <c r="E419" t="s">
        <v>648</v>
      </c>
      <c r="F419" t="s">
        <v>1158</v>
      </c>
      <c r="G419" t="s">
        <v>1201</v>
      </c>
      <c r="H419" t="s">
        <v>1208</v>
      </c>
      <c r="I419" t="s">
        <v>1423</v>
      </c>
      <c r="J419">
        <v>167</v>
      </c>
      <c r="K419" t="s">
        <v>1209</v>
      </c>
      <c r="L419" t="s">
        <v>1208</v>
      </c>
      <c r="O419" t="s">
        <v>1210</v>
      </c>
      <c r="P419" t="s">
        <v>1209</v>
      </c>
      <c r="Q419" t="s">
        <v>1467</v>
      </c>
      <c r="R419" t="s">
        <v>1218</v>
      </c>
    </row>
    <row r="420" spans="1:18">
      <c r="A420" s="1">
        <f>HYPERLINK("https://lsnyc.legalserver.org/matter/dynamic-profile/view/1875361","18-1875361")</f>
        <v>0</v>
      </c>
      <c r="B420" t="s">
        <v>19</v>
      </c>
      <c r="C420" t="s">
        <v>119</v>
      </c>
      <c r="D420" t="s">
        <v>119</v>
      </c>
      <c r="E420" t="s">
        <v>649</v>
      </c>
      <c r="F420" t="s">
        <v>1158</v>
      </c>
      <c r="G420" t="s">
        <v>1201</v>
      </c>
      <c r="H420" t="s">
        <v>1208</v>
      </c>
      <c r="I420" t="s">
        <v>1425</v>
      </c>
      <c r="J420">
        <v>167</v>
      </c>
      <c r="K420" t="s">
        <v>1209</v>
      </c>
      <c r="L420" t="s">
        <v>1208</v>
      </c>
      <c r="O420" t="s">
        <v>1210</v>
      </c>
      <c r="P420" t="s">
        <v>1209</v>
      </c>
      <c r="Q420" t="s">
        <v>1467</v>
      </c>
      <c r="R420" t="s">
        <v>1218</v>
      </c>
    </row>
    <row r="421" spans="1:18">
      <c r="A421" s="1">
        <f>HYPERLINK("https://lsnyc.legalserver.org/matter/dynamic-profile/view/1877711","18-1877711")</f>
        <v>0</v>
      </c>
      <c r="B421" t="s">
        <v>19</v>
      </c>
      <c r="C421" t="s">
        <v>119</v>
      </c>
      <c r="D421" t="s">
        <v>119</v>
      </c>
      <c r="E421" t="s">
        <v>650</v>
      </c>
      <c r="F421" t="s">
        <v>1158</v>
      </c>
      <c r="G421" t="s">
        <v>1201</v>
      </c>
      <c r="H421" t="s">
        <v>1208</v>
      </c>
      <c r="I421" t="s">
        <v>1426</v>
      </c>
      <c r="J421">
        <v>140</v>
      </c>
      <c r="K421" t="s">
        <v>1209</v>
      </c>
      <c r="L421" t="s">
        <v>1208</v>
      </c>
      <c r="O421" t="s">
        <v>1209</v>
      </c>
      <c r="P421" t="s">
        <v>1209</v>
      </c>
      <c r="Q421" t="s">
        <v>1426</v>
      </c>
      <c r="R421" t="s">
        <v>1218</v>
      </c>
    </row>
    <row r="422" spans="1:18">
      <c r="A422" s="1">
        <f>HYPERLINK("https://lsnyc.legalserver.org/matter/dynamic-profile/view/1878274","18-1878274")</f>
        <v>0</v>
      </c>
      <c r="B422" t="s">
        <v>19</v>
      </c>
      <c r="C422" t="s">
        <v>120</v>
      </c>
      <c r="D422" t="s">
        <v>120</v>
      </c>
      <c r="E422" t="s">
        <v>651</v>
      </c>
      <c r="F422" t="s">
        <v>1167</v>
      </c>
      <c r="G422" t="s">
        <v>1200</v>
      </c>
      <c r="H422" t="s">
        <v>1208</v>
      </c>
      <c r="I422" t="s">
        <v>1263</v>
      </c>
      <c r="J422">
        <v>151</v>
      </c>
      <c r="K422" t="s">
        <v>1209</v>
      </c>
      <c r="L422" t="s">
        <v>1208</v>
      </c>
      <c r="O422" t="s">
        <v>1210</v>
      </c>
      <c r="P422" t="s">
        <v>1209</v>
      </c>
      <c r="Q422" t="s">
        <v>1506</v>
      </c>
      <c r="R422" t="s">
        <v>1263</v>
      </c>
    </row>
    <row r="423" spans="1:18">
      <c r="A423" s="1">
        <f>HYPERLINK("https://lsnyc.legalserver.org/matter/dynamic-profile/view/0801626","16-0801626")</f>
        <v>0</v>
      </c>
      <c r="B423" t="s">
        <v>19</v>
      </c>
      <c r="C423" t="s">
        <v>120</v>
      </c>
      <c r="D423" t="s">
        <v>120</v>
      </c>
      <c r="E423" t="s">
        <v>652</v>
      </c>
      <c r="F423" t="s">
        <v>1167</v>
      </c>
      <c r="G423" t="s">
        <v>1200</v>
      </c>
      <c r="H423" t="s">
        <v>1208</v>
      </c>
      <c r="I423" t="s">
        <v>1253</v>
      </c>
      <c r="J423">
        <v>1202</v>
      </c>
      <c r="K423" t="s">
        <v>1209</v>
      </c>
      <c r="L423" t="s">
        <v>1208</v>
      </c>
      <c r="O423" t="s">
        <v>1210</v>
      </c>
      <c r="P423" t="s">
        <v>1209</v>
      </c>
      <c r="Q423" t="s">
        <v>1772</v>
      </c>
      <c r="R423" t="s">
        <v>1468</v>
      </c>
    </row>
    <row r="424" spans="1:18">
      <c r="A424" s="1">
        <f>HYPERLINK("https://lsnyc.legalserver.org/matter/dynamic-profile/view/1866947","18-1866947")</f>
        <v>0</v>
      </c>
      <c r="B424" t="s">
        <v>19</v>
      </c>
      <c r="C424" t="s">
        <v>121</v>
      </c>
      <c r="D424" t="s">
        <v>121</v>
      </c>
      <c r="E424" t="s">
        <v>653</v>
      </c>
      <c r="F424" t="s">
        <v>1164</v>
      </c>
      <c r="G424" t="s">
        <v>1201</v>
      </c>
      <c r="H424" t="s">
        <v>1208</v>
      </c>
      <c r="I424" t="s">
        <v>1276</v>
      </c>
      <c r="J424">
        <v>310</v>
      </c>
      <c r="K424" t="s">
        <v>1209</v>
      </c>
      <c r="L424" t="s">
        <v>1208</v>
      </c>
      <c r="O424" t="s">
        <v>1210</v>
      </c>
      <c r="P424" t="s">
        <v>1209</v>
      </c>
      <c r="Q424" t="s">
        <v>1416</v>
      </c>
      <c r="R424" t="s">
        <v>1211</v>
      </c>
    </row>
    <row r="425" spans="1:18">
      <c r="A425" s="1">
        <f>HYPERLINK("https://lsnyc.legalserver.org/matter/dynamic-profile/view/1865585","18-1865585")</f>
        <v>0</v>
      </c>
      <c r="B425" t="s">
        <v>19</v>
      </c>
      <c r="C425" t="s">
        <v>121</v>
      </c>
      <c r="D425" t="s">
        <v>121</v>
      </c>
      <c r="E425" t="s">
        <v>654</v>
      </c>
      <c r="F425" t="s">
        <v>1164</v>
      </c>
      <c r="G425" t="s">
        <v>1200</v>
      </c>
      <c r="H425" t="s">
        <v>1208</v>
      </c>
      <c r="I425" t="s">
        <v>1412</v>
      </c>
      <c r="J425">
        <v>367</v>
      </c>
      <c r="K425" t="s">
        <v>1209</v>
      </c>
      <c r="L425" t="s">
        <v>1208</v>
      </c>
      <c r="O425" t="s">
        <v>1210</v>
      </c>
      <c r="P425" t="s">
        <v>1209</v>
      </c>
      <c r="Q425" t="s">
        <v>1370</v>
      </c>
      <c r="R425" t="s">
        <v>1907</v>
      </c>
    </row>
    <row r="426" spans="1:18">
      <c r="A426" s="1">
        <f>HYPERLINK("https://lsnyc.legalserver.org/matter/dynamic-profile/view/1873347","18-1873347")</f>
        <v>0</v>
      </c>
      <c r="B426" t="s">
        <v>19</v>
      </c>
      <c r="C426" t="s">
        <v>121</v>
      </c>
      <c r="D426" t="s">
        <v>121</v>
      </c>
      <c r="E426" t="s">
        <v>655</v>
      </c>
      <c r="F426" t="s">
        <v>1164</v>
      </c>
      <c r="G426" t="s">
        <v>1200</v>
      </c>
      <c r="H426" t="s">
        <v>1208</v>
      </c>
      <c r="I426" t="s">
        <v>1412</v>
      </c>
      <c r="J426">
        <v>276</v>
      </c>
      <c r="K426" t="s">
        <v>1209</v>
      </c>
      <c r="L426" t="s">
        <v>1208</v>
      </c>
      <c r="O426" t="s">
        <v>1210</v>
      </c>
      <c r="P426" t="s">
        <v>1209</v>
      </c>
      <c r="Q426" t="s">
        <v>1671</v>
      </c>
      <c r="R426" t="s">
        <v>1907</v>
      </c>
    </row>
    <row r="427" spans="1:18">
      <c r="A427" s="1">
        <f>HYPERLINK("https://lsnyc.legalserver.org/matter/dynamic-profile/view/1874613","18-1874613")</f>
        <v>0</v>
      </c>
      <c r="B427" t="s">
        <v>19</v>
      </c>
      <c r="C427" t="s">
        <v>121</v>
      </c>
      <c r="D427" t="s">
        <v>121</v>
      </c>
      <c r="E427" t="s">
        <v>656</v>
      </c>
      <c r="F427" t="s">
        <v>1164</v>
      </c>
      <c r="G427" t="s">
        <v>1201</v>
      </c>
      <c r="H427" t="s">
        <v>1208</v>
      </c>
      <c r="I427" t="s">
        <v>1412</v>
      </c>
      <c r="J427">
        <v>262</v>
      </c>
      <c r="K427" t="s">
        <v>1209</v>
      </c>
      <c r="L427" t="s">
        <v>1208</v>
      </c>
      <c r="O427" t="s">
        <v>1210</v>
      </c>
      <c r="P427" t="s">
        <v>1209</v>
      </c>
      <c r="Q427" t="s">
        <v>1770</v>
      </c>
      <c r="R427" t="s">
        <v>1907</v>
      </c>
    </row>
    <row r="428" spans="1:18">
      <c r="A428" s="1">
        <f>HYPERLINK("https://lsnyc.legalserver.org/matter/dynamic-profile/view/1875852","18-1875852")</f>
        <v>0</v>
      </c>
      <c r="B428" t="s">
        <v>19</v>
      </c>
      <c r="C428" t="s">
        <v>121</v>
      </c>
      <c r="D428" t="s">
        <v>121</v>
      </c>
      <c r="E428" t="s">
        <v>657</v>
      </c>
      <c r="F428" t="s">
        <v>1164</v>
      </c>
      <c r="G428" t="s">
        <v>1201</v>
      </c>
      <c r="H428" t="s">
        <v>1208</v>
      </c>
      <c r="I428" t="s">
        <v>1412</v>
      </c>
      <c r="J428">
        <v>247</v>
      </c>
      <c r="K428" t="s">
        <v>1209</v>
      </c>
      <c r="L428" t="s">
        <v>1208</v>
      </c>
      <c r="O428" t="s">
        <v>1210</v>
      </c>
      <c r="P428" t="s">
        <v>1209</v>
      </c>
      <c r="Q428" t="s">
        <v>1406</v>
      </c>
      <c r="R428" t="s">
        <v>1907</v>
      </c>
    </row>
    <row r="429" spans="1:18">
      <c r="A429" s="1">
        <f>HYPERLINK("https://lsnyc.legalserver.org/matter/dynamic-profile/view/1862264","18-1862264")</f>
        <v>0</v>
      </c>
      <c r="B429" t="s">
        <v>19</v>
      </c>
      <c r="C429" t="s">
        <v>121</v>
      </c>
      <c r="D429" t="s">
        <v>121</v>
      </c>
      <c r="E429" t="s">
        <v>658</v>
      </c>
      <c r="F429" t="s">
        <v>1164</v>
      </c>
      <c r="G429" t="s">
        <v>1200</v>
      </c>
      <c r="H429" t="s">
        <v>1208</v>
      </c>
      <c r="I429" t="s">
        <v>1291</v>
      </c>
      <c r="J429">
        <v>436</v>
      </c>
      <c r="K429" t="s">
        <v>1209</v>
      </c>
      <c r="L429" t="s">
        <v>1208</v>
      </c>
      <c r="O429" t="s">
        <v>1210</v>
      </c>
      <c r="P429" t="s">
        <v>1209</v>
      </c>
      <c r="Q429" t="s">
        <v>1647</v>
      </c>
      <c r="R429" t="s">
        <v>1291</v>
      </c>
    </row>
    <row r="430" spans="1:18">
      <c r="A430" s="1">
        <f>HYPERLINK("https://lsnyc.legalserver.org/matter/dynamic-profile/view/0807769","16-0807769")</f>
        <v>0</v>
      </c>
      <c r="B430" t="s">
        <v>19</v>
      </c>
      <c r="C430" t="s">
        <v>122</v>
      </c>
      <c r="D430" t="s">
        <v>122</v>
      </c>
      <c r="E430" t="s">
        <v>659</v>
      </c>
      <c r="F430" t="s">
        <v>1160</v>
      </c>
      <c r="G430" t="s">
        <v>1200</v>
      </c>
      <c r="H430" t="s">
        <v>1208</v>
      </c>
      <c r="I430" t="s">
        <v>1311</v>
      </c>
      <c r="J430">
        <v>1096</v>
      </c>
      <c r="K430" t="s">
        <v>1209</v>
      </c>
      <c r="L430" t="s">
        <v>1208</v>
      </c>
      <c r="O430" t="s">
        <v>1210</v>
      </c>
      <c r="P430" t="s">
        <v>1209</v>
      </c>
      <c r="Q430" t="s">
        <v>1548</v>
      </c>
      <c r="R430" t="s">
        <v>1314</v>
      </c>
    </row>
    <row r="431" spans="1:18">
      <c r="A431" s="1">
        <f>HYPERLINK("https://lsnyc.legalserver.org/matter/dynamic-profile/view/0805390","16-0805390")</f>
        <v>0</v>
      </c>
      <c r="B431" t="s">
        <v>19</v>
      </c>
      <c r="C431" t="s">
        <v>78</v>
      </c>
      <c r="D431" t="s">
        <v>123</v>
      </c>
      <c r="E431" t="s">
        <v>660</v>
      </c>
      <c r="F431" t="s">
        <v>1180</v>
      </c>
      <c r="G431" t="s">
        <v>1204</v>
      </c>
      <c r="H431" t="s">
        <v>1209</v>
      </c>
      <c r="I431" t="s">
        <v>1427</v>
      </c>
      <c r="J431">
        <v>1128</v>
      </c>
      <c r="K431" t="s">
        <v>1209</v>
      </c>
      <c r="L431" t="s">
        <v>1208</v>
      </c>
      <c r="O431" t="s">
        <v>1210</v>
      </c>
      <c r="P431" t="s">
        <v>1209</v>
      </c>
      <c r="Q431" t="s">
        <v>1773</v>
      </c>
      <c r="R431" t="s">
        <v>1314</v>
      </c>
    </row>
    <row r="432" spans="1:18">
      <c r="A432" s="1">
        <f>HYPERLINK("https://lsnyc.legalserver.org/matter/dynamic-profile/view/1847364","17-1847364")</f>
        <v>0</v>
      </c>
      <c r="B432" t="s">
        <v>19</v>
      </c>
      <c r="C432" t="s">
        <v>78</v>
      </c>
      <c r="D432" t="s">
        <v>123</v>
      </c>
      <c r="E432" t="s">
        <v>661</v>
      </c>
      <c r="F432" t="s">
        <v>1180</v>
      </c>
      <c r="G432" t="s">
        <v>1200</v>
      </c>
      <c r="H432" t="s">
        <v>1209</v>
      </c>
      <c r="I432" t="s">
        <v>1428</v>
      </c>
      <c r="J432">
        <v>623</v>
      </c>
      <c r="K432" t="s">
        <v>1209</v>
      </c>
      <c r="L432" t="s">
        <v>1208</v>
      </c>
      <c r="O432" t="s">
        <v>1210</v>
      </c>
      <c r="P432" t="s">
        <v>1209</v>
      </c>
      <c r="Q432" t="s">
        <v>1523</v>
      </c>
      <c r="R432" t="s">
        <v>1314</v>
      </c>
    </row>
    <row r="433" spans="1:18">
      <c r="A433" s="1">
        <f>HYPERLINK("https://lsnyc.legalserver.org/matter/dynamic-profile/view/1877159","18-1877159")</f>
        <v>0</v>
      </c>
      <c r="B433" t="s">
        <v>19</v>
      </c>
      <c r="C433" t="s">
        <v>123</v>
      </c>
      <c r="D433" t="s">
        <v>123</v>
      </c>
      <c r="E433" t="s">
        <v>662</v>
      </c>
      <c r="F433" t="s">
        <v>1180</v>
      </c>
      <c r="G433" t="s">
        <v>1201</v>
      </c>
      <c r="H433" t="s">
        <v>1208</v>
      </c>
      <c r="I433" t="s">
        <v>1429</v>
      </c>
      <c r="J433">
        <v>138</v>
      </c>
      <c r="K433" t="s">
        <v>1209</v>
      </c>
      <c r="L433" t="s">
        <v>1208</v>
      </c>
      <c r="O433" t="s">
        <v>1210</v>
      </c>
      <c r="P433" t="s">
        <v>1209</v>
      </c>
      <c r="Q433" t="s">
        <v>1349</v>
      </c>
      <c r="R433" t="s">
        <v>1908</v>
      </c>
    </row>
    <row r="434" spans="1:18">
      <c r="A434" s="1">
        <f>HYPERLINK("https://lsnyc.legalserver.org/matter/dynamic-profile/view/1879083","18-1879083")</f>
        <v>0</v>
      </c>
      <c r="B434" t="s">
        <v>19</v>
      </c>
      <c r="C434" t="s">
        <v>123</v>
      </c>
      <c r="D434" t="s">
        <v>123</v>
      </c>
      <c r="E434" t="s">
        <v>663</v>
      </c>
      <c r="F434" t="s">
        <v>1180</v>
      </c>
      <c r="G434" t="s">
        <v>1201</v>
      </c>
      <c r="H434" t="s">
        <v>1208</v>
      </c>
      <c r="I434" t="s">
        <v>1430</v>
      </c>
      <c r="J434">
        <v>120</v>
      </c>
      <c r="K434" t="s">
        <v>1209</v>
      </c>
      <c r="L434" t="s">
        <v>1208</v>
      </c>
      <c r="O434" t="s">
        <v>1210</v>
      </c>
      <c r="P434" t="s">
        <v>1209</v>
      </c>
      <c r="Q434" t="s">
        <v>1336</v>
      </c>
      <c r="R434" t="s">
        <v>1908</v>
      </c>
    </row>
    <row r="435" spans="1:18">
      <c r="A435" s="1">
        <f>HYPERLINK("https://lsnyc.legalserver.org/matter/dynamic-profile/view/1867131","18-1867131")</f>
        <v>0</v>
      </c>
      <c r="B435" t="s">
        <v>19</v>
      </c>
      <c r="C435" t="s">
        <v>123</v>
      </c>
      <c r="D435" t="s">
        <v>123</v>
      </c>
      <c r="E435" t="s">
        <v>664</v>
      </c>
      <c r="F435" t="s">
        <v>1180</v>
      </c>
      <c r="G435" t="s">
        <v>1201</v>
      </c>
      <c r="H435" t="s">
        <v>1208</v>
      </c>
      <c r="I435" t="s">
        <v>1431</v>
      </c>
      <c r="J435">
        <v>297</v>
      </c>
      <c r="K435" t="s">
        <v>1209</v>
      </c>
      <c r="L435" t="s">
        <v>1208</v>
      </c>
      <c r="O435" t="s">
        <v>1210</v>
      </c>
      <c r="P435" t="s">
        <v>1209</v>
      </c>
      <c r="Q435" t="s">
        <v>1457</v>
      </c>
      <c r="R435" t="s">
        <v>1420</v>
      </c>
    </row>
    <row r="436" spans="1:18">
      <c r="A436" s="1">
        <f>HYPERLINK("https://lsnyc.legalserver.org/matter/dynamic-profile/view/1867174","18-1867174")</f>
        <v>0</v>
      </c>
      <c r="B436" t="s">
        <v>19</v>
      </c>
      <c r="C436" t="s">
        <v>123</v>
      </c>
      <c r="D436" t="s">
        <v>123</v>
      </c>
      <c r="E436" t="s">
        <v>665</v>
      </c>
      <c r="F436" t="s">
        <v>1180</v>
      </c>
      <c r="G436" t="s">
        <v>1201</v>
      </c>
      <c r="H436" t="s">
        <v>1208</v>
      </c>
      <c r="I436" t="s">
        <v>1432</v>
      </c>
      <c r="J436">
        <v>297</v>
      </c>
      <c r="K436" t="s">
        <v>1209</v>
      </c>
      <c r="L436" t="s">
        <v>1208</v>
      </c>
      <c r="O436" t="s">
        <v>1210</v>
      </c>
      <c r="P436" t="s">
        <v>1209</v>
      </c>
      <c r="Q436" t="s">
        <v>1457</v>
      </c>
      <c r="R436" t="s">
        <v>1420</v>
      </c>
    </row>
    <row r="437" spans="1:18">
      <c r="A437" s="1">
        <f>HYPERLINK("https://lsnyc.legalserver.org/matter/dynamic-profile/view/1868170","18-1868170")</f>
        <v>0</v>
      </c>
      <c r="B437" t="s">
        <v>19</v>
      </c>
      <c r="C437" t="s">
        <v>123</v>
      </c>
      <c r="D437" t="s">
        <v>123</v>
      </c>
      <c r="E437" t="s">
        <v>666</v>
      </c>
      <c r="F437" t="s">
        <v>1180</v>
      </c>
      <c r="G437" t="s">
        <v>1201</v>
      </c>
      <c r="H437" t="s">
        <v>1208</v>
      </c>
      <c r="I437" t="s">
        <v>1433</v>
      </c>
      <c r="J437">
        <v>284</v>
      </c>
      <c r="K437" t="s">
        <v>1209</v>
      </c>
      <c r="L437" t="s">
        <v>1208</v>
      </c>
      <c r="O437" t="s">
        <v>1210</v>
      </c>
      <c r="P437" t="s">
        <v>1209</v>
      </c>
      <c r="Q437" t="s">
        <v>1464</v>
      </c>
      <c r="R437" t="s">
        <v>1420</v>
      </c>
    </row>
    <row r="438" spans="1:18">
      <c r="A438" s="1">
        <f>HYPERLINK("https://lsnyc.legalserver.org/matter/dynamic-profile/view/1870182","18-1870182")</f>
        <v>0</v>
      </c>
      <c r="B438" t="s">
        <v>19</v>
      </c>
      <c r="C438" t="s">
        <v>123</v>
      </c>
      <c r="D438" t="s">
        <v>123</v>
      </c>
      <c r="E438" t="s">
        <v>667</v>
      </c>
      <c r="F438" t="s">
        <v>1180</v>
      </c>
      <c r="G438" t="s">
        <v>1201</v>
      </c>
      <c r="H438" t="s">
        <v>1208</v>
      </c>
      <c r="I438" t="s">
        <v>1434</v>
      </c>
      <c r="J438">
        <v>262</v>
      </c>
      <c r="K438" t="s">
        <v>1209</v>
      </c>
      <c r="L438" t="s">
        <v>1208</v>
      </c>
      <c r="O438" t="s">
        <v>1210</v>
      </c>
      <c r="P438" t="s">
        <v>1209</v>
      </c>
      <c r="Q438" t="s">
        <v>1774</v>
      </c>
      <c r="R438" t="s">
        <v>1420</v>
      </c>
    </row>
    <row r="439" spans="1:18">
      <c r="A439" s="1">
        <f>HYPERLINK("https://lsnyc.legalserver.org/matter/dynamic-profile/view/1878543","18-1878543")</f>
        <v>0</v>
      </c>
      <c r="B439" t="s">
        <v>19</v>
      </c>
      <c r="C439" t="s">
        <v>123</v>
      </c>
      <c r="D439" t="s">
        <v>123</v>
      </c>
      <c r="E439" t="s">
        <v>668</v>
      </c>
      <c r="F439" t="s">
        <v>1181</v>
      </c>
      <c r="G439" t="s">
        <v>1201</v>
      </c>
      <c r="H439" t="s">
        <v>1208</v>
      </c>
      <c r="I439" t="s">
        <v>1420</v>
      </c>
      <c r="J439">
        <v>161</v>
      </c>
      <c r="K439" t="s">
        <v>1209</v>
      </c>
      <c r="L439" t="s">
        <v>1208</v>
      </c>
      <c r="O439" t="s">
        <v>1210</v>
      </c>
      <c r="P439" t="s">
        <v>1209</v>
      </c>
      <c r="Q439" t="s">
        <v>1309</v>
      </c>
      <c r="R439" t="s">
        <v>1420</v>
      </c>
    </row>
    <row r="440" spans="1:18">
      <c r="A440" s="1">
        <f>HYPERLINK("https://lsnyc.legalserver.org/matter/dynamic-profile/view/1860832","18-1860832")</f>
        <v>0</v>
      </c>
      <c r="B440" t="s">
        <v>19</v>
      </c>
      <c r="C440" t="s">
        <v>123</v>
      </c>
      <c r="D440" t="s">
        <v>123</v>
      </c>
      <c r="E440" t="s">
        <v>669</v>
      </c>
      <c r="F440" t="s">
        <v>1180</v>
      </c>
      <c r="G440" t="s">
        <v>1200</v>
      </c>
      <c r="H440" t="s">
        <v>1208</v>
      </c>
      <c r="I440" t="s">
        <v>1435</v>
      </c>
      <c r="J440">
        <v>365</v>
      </c>
      <c r="K440" t="s">
        <v>1209</v>
      </c>
      <c r="L440" t="s">
        <v>1208</v>
      </c>
      <c r="O440" t="s">
        <v>1210</v>
      </c>
      <c r="P440" t="s">
        <v>1209</v>
      </c>
      <c r="Q440" t="s">
        <v>1403</v>
      </c>
      <c r="R440" t="s">
        <v>1224</v>
      </c>
    </row>
    <row r="441" spans="1:18">
      <c r="A441" s="1">
        <f>HYPERLINK("https://lsnyc.legalserver.org/matter/dynamic-profile/view/1866875","18-1866875")</f>
        <v>0</v>
      </c>
      <c r="B441" t="s">
        <v>19</v>
      </c>
      <c r="C441" t="s">
        <v>123</v>
      </c>
      <c r="D441" t="s">
        <v>123</v>
      </c>
      <c r="E441" t="s">
        <v>670</v>
      </c>
      <c r="F441" t="s">
        <v>1180</v>
      </c>
      <c r="G441" t="s">
        <v>1201</v>
      </c>
      <c r="H441" t="s">
        <v>1208</v>
      </c>
      <c r="I441" t="s">
        <v>1436</v>
      </c>
      <c r="J441">
        <v>301</v>
      </c>
      <c r="K441" t="s">
        <v>1209</v>
      </c>
      <c r="L441" t="s">
        <v>1208</v>
      </c>
      <c r="O441" t="s">
        <v>1210</v>
      </c>
      <c r="P441" t="s">
        <v>1209</v>
      </c>
      <c r="Q441" t="s">
        <v>1416</v>
      </c>
      <c r="R441" t="s">
        <v>1224</v>
      </c>
    </row>
    <row r="442" spans="1:18">
      <c r="A442" s="1">
        <f>HYPERLINK("https://lsnyc.legalserver.org/matter/dynamic-profile/view/1871313","18-1871313")</f>
        <v>0</v>
      </c>
      <c r="B442" t="s">
        <v>19</v>
      </c>
      <c r="C442" t="s">
        <v>123</v>
      </c>
      <c r="D442" t="s">
        <v>123</v>
      </c>
      <c r="E442" t="s">
        <v>671</v>
      </c>
      <c r="F442" t="s">
        <v>1180</v>
      </c>
      <c r="G442" t="s">
        <v>1201</v>
      </c>
      <c r="H442" t="s">
        <v>1208</v>
      </c>
      <c r="I442" t="s">
        <v>1437</v>
      </c>
      <c r="J442">
        <v>250</v>
      </c>
      <c r="K442" t="s">
        <v>1209</v>
      </c>
      <c r="L442" t="s">
        <v>1208</v>
      </c>
      <c r="O442" t="s">
        <v>1210</v>
      </c>
      <c r="P442" t="s">
        <v>1209</v>
      </c>
      <c r="Q442" t="s">
        <v>1573</v>
      </c>
      <c r="R442" t="s">
        <v>1224</v>
      </c>
    </row>
    <row r="443" spans="1:18">
      <c r="A443" s="1">
        <f>HYPERLINK("https://lsnyc.legalserver.org/matter/dynamic-profile/view/1871321","18-1871321")</f>
        <v>0</v>
      </c>
      <c r="B443" t="s">
        <v>19</v>
      </c>
      <c r="C443" t="s">
        <v>123</v>
      </c>
      <c r="D443" t="s">
        <v>123</v>
      </c>
      <c r="E443" t="s">
        <v>672</v>
      </c>
      <c r="F443" t="s">
        <v>1180</v>
      </c>
      <c r="G443" t="s">
        <v>1201</v>
      </c>
      <c r="H443" t="s">
        <v>1208</v>
      </c>
      <c r="I443" t="s">
        <v>1438</v>
      </c>
      <c r="J443">
        <v>250</v>
      </c>
      <c r="K443" t="s">
        <v>1209</v>
      </c>
      <c r="L443" t="s">
        <v>1208</v>
      </c>
      <c r="O443" t="s">
        <v>1210</v>
      </c>
      <c r="P443" t="s">
        <v>1209</v>
      </c>
      <c r="Q443" t="s">
        <v>1573</v>
      </c>
      <c r="R443" t="s">
        <v>1224</v>
      </c>
    </row>
    <row r="444" spans="1:18">
      <c r="A444" s="1">
        <f>HYPERLINK("https://lsnyc.legalserver.org/matter/dynamic-profile/view/1847844","17-1847844")</f>
        <v>0</v>
      </c>
      <c r="B444" t="s">
        <v>19</v>
      </c>
      <c r="C444" t="s">
        <v>123</v>
      </c>
      <c r="D444" t="s">
        <v>123</v>
      </c>
      <c r="E444" t="s">
        <v>673</v>
      </c>
      <c r="F444" t="s">
        <v>1180</v>
      </c>
      <c r="G444" t="s">
        <v>1201</v>
      </c>
      <c r="H444" t="s">
        <v>1208</v>
      </c>
      <c r="I444" t="s">
        <v>1439</v>
      </c>
      <c r="J444">
        <v>524</v>
      </c>
      <c r="K444" t="s">
        <v>1209</v>
      </c>
      <c r="L444" t="s">
        <v>1208</v>
      </c>
      <c r="O444" t="s">
        <v>1210</v>
      </c>
      <c r="P444" t="s">
        <v>1209</v>
      </c>
      <c r="Q444" t="s">
        <v>1439</v>
      </c>
      <c r="R444" t="s">
        <v>1231</v>
      </c>
    </row>
    <row r="445" spans="1:18">
      <c r="A445" s="1">
        <f>HYPERLINK("https://lsnyc.legalserver.org/matter/dynamic-profile/view/1864666","18-1864666")</f>
        <v>0</v>
      </c>
      <c r="B445" t="s">
        <v>19</v>
      </c>
      <c r="C445" t="s">
        <v>123</v>
      </c>
      <c r="D445" t="s">
        <v>123</v>
      </c>
      <c r="E445" t="s">
        <v>674</v>
      </c>
      <c r="F445" t="s">
        <v>1180</v>
      </c>
      <c r="G445" t="s">
        <v>1201</v>
      </c>
      <c r="H445" t="s">
        <v>1208</v>
      </c>
      <c r="I445" t="s">
        <v>1440</v>
      </c>
      <c r="J445">
        <v>331</v>
      </c>
      <c r="K445" t="s">
        <v>1209</v>
      </c>
      <c r="L445" t="s">
        <v>1208</v>
      </c>
      <c r="O445" t="s">
        <v>1210</v>
      </c>
      <c r="P445" t="s">
        <v>1209</v>
      </c>
      <c r="Q445" t="s">
        <v>1775</v>
      </c>
      <c r="R445" t="s">
        <v>1231</v>
      </c>
    </row>
    <row r="446" spans="1:18">
      <c r="A446" s="1">
        <f>HYPERLINK("https://lsnyc.legalserver.org/matter/dynamic-profile/view/1866670","18-1866670")</f>
        <v>0</v>
      </c>
      <c r="B446" t="s">
        <v>19</v>
      </c>
      <c r="C446" t="s">
        <v>123</v>
      </c>
      <c r="D446" t="s">
        <v>123</v>
      </c>
      <c r="E446" t="s">
        <v>675</v>
      </c>
      <c r="F446" t="s">
        <v>1180</v>
      </c>
      <c r="G446" t="s">
        <v>1201</v>
      </c>
      <c r="H446" t="s">
        <v>1208</v>
      </c>
      <c r="I446" t="s">
        <v>1441</v>
      </c>
      <c r="J446">
        <v>309</v>
      </c>
      <c r="K446" t="s">
        <v>1209</v>
      </c>
      <c r="L446" t="s">
        <v>1208</v>
      </c>
      <c r="O446" t="s">
        <v>1209</v>
      </c>
      <c r="P446" t="s">
        <v>1209</v>
      </c>
      <c r="Q446" t="s">
        <v>1776</v>
      </c>
      <c r="R446" t="s">
        <v>1231</v>
      </c>
    </row>
    <row r="447" spans="1:18">
      <c r="A447" s="1">
        <f>HYPERLINK("https://lsnyc.legalserver.org/matter/dynamic-profile/view/1867266","18-1867266")</f>
        <v>0</v>
      </c>
      <c r="B447" t="s">
        <v>19</v>
      </c>
      <c r="C447" t="s">
        <v>123</v>
      </c>
      <c r="D447" t="s">
        <v>123</v>
      </c>
      <c r="E447" t="s">
        <v>676</v>
      </c>
      <c r="F447" t="s">
        <v>1180</v>
      </c>
      <c r="G447" t="s">
        <v>1201</v>
      </c>
      <c r="H447" t="s">
        <v>1208</v>
      </c>
      <c r="I447" t="s">
        <v>1442</v>
      </c>
      <c r="J447">
        <v>303</v>
      </c>
      <c r="K447" t="s">
        <v>1209</v>
      </c>
      <c r="L447" t="s">
        <v>1208</v>
      </c>
      <c r="O447" t="s">
        <v>1209</v>
      </c>
      <c r="P447" t="s">
        <v>1209</v>
      </c>
      <c r="Q447" t="s">
        <v>1422</v>
      </c>
      <c r="R447" t="s">
        <v>1231</v>
      </c>
    </row>
    <row r="448" spans="1:18">
      <c r="A448" s="1">
        <f>HYPERLINK("https://lsnyc.legalserver.org/matter/dynamic-profile/view/1867336","18-1867336")</f>
        <v>0</v>
      </c>
      <c r="B448" t="s">
        <v>19</v>
      </c>
      <c r="C448" t="s">
        <v>123</v>
      </c>
      <c r="D448" t="s">
        <v>123</v>
      </c>
      <c r="E448" t="s">
        <v>677</v>
      </c>
      <c r="F448" t="s">
        <v>1180</v>
      </c>
      <c r="G448" t="s">
        <v>1201</v>
      </c>
      <c r="H448" t="s">
        <v>1208</v>
      </c>
      <c r="I448" t="s">
        <v>1443</v>
      </c>
      <c r="J448">
        <v>303</v>
      </c>
      <c r="K448" t="s">
        <v>1209</v>
      </c>
      <c r="L448" t="s">
        <v>1208</v>
      </c>
      <c r="O448" t="s">
        <v>1210</v>
      </c>
      <c r="P448" t="s">
        <v>1209</v>
      </c>
      <c r="Q448" t="s">
        <v>1422</v>
      </c>
      <c r="R448" t="s">
        <v>1231</v>
      </c>
    </row>
    <row r="449" spans="1:18">
      <c r="A449" s="1">
        <f>HYPERLINK("https://lsnyc.legalserver.org/matter/dynamic-profile/view/1870288","18-1870288")</f>
        <v>0</v>
      </c>
      <c r="B449" t="s">
        <v>19</v>
      </c>
      <c r="C449" t="s">
        <v>123</v>
      </c>
      <c r="D449" t="s">
        <v>123</v>
      </c>
      <c r="E449" t="s">
        <v>678</v>
      </c>
      <c r="F449" t="s">
        <v>1180</v>
      </c>
      <c r="G449" t="s">
        <v>1201</v>
      </c>
      <c r="H449" t="s">
        <v>1208</v>
      </c>
      <c r="I449" t="s">
        <v>1444</v>
      </c>
      <c r="J449">
        <v>267</v>
      </c>
      <c r="K449" t="s">
        <v>1209</v>
      </c>
      <c r="L449" t="s">
        <v>1208</v>
      </c>
      <c r="O449" t="s">
        <v>1210</v>
      </c>
      <c r="P449" t="s">
        <v>1209</v>
      </c>
      <c r="Q449" t="s">
        <v>1434</v>
      </c>
      <c r="R449" t="s">
        <v>1231</v>
      </c>
    </row>
    <row r="450" spans="1:18">
      <c r="A450" s="1">
        <f>HYPERLINK("https://lsnyc.legalserver.org/matter/dynamic-profile/view/1873553","18-1873553")</f>
        <v>0</v>
      </c>
      <c r="B450" t="s">
        <v>19</v>
      </c>
      <c r="C450" t="s">
        <v>123</v>
      </c>
      <c r="D450" t="s">
        <v>123</v>
      </c>
      <c r="E450" t="s">
        <v>679</v>
      </c>
      <c r="F450" t="s">
        <v>1180</v>
      </c>
      <c r="G450" t="s">
        <v>1201</v>
      </c>
      <c r="H450" t="s">
        <v>1208</v>
      </c>
      <c r="I450" t="s">
        <v>1445</v>
      </c>
      <c r="J450">
        <v>229</v>
      </c>
      <c r="K450" t="s">
        <v>1209</v>
      </c>
      <c r="L450" t="s">
        <v>1208</v>
      </c>
      <c r="O450" t="s">
        <v>1210</v>
      </c>
      <c r="P450" t="s">
        <v>1209</v>
      </c>
      <c r="Q450" t="s">
        <v>1239</v>
      </c>
      <c r="R450" t="s">
        <v>1231</v>
      </c>
    </row>
    <row r="451" spans="1:18">
      <c r="A451" s="1">
        <f>HYPERLINK("https://lsnyc.legalserver.org/matter/dynamic-profile/view/1876193","18-1876193")</f>
        <v>0</v>
      </c>
      <c r="B451" t="s">
        <v>19</v>
      </c>
      <c r="C451" t="s">
        <v>123</v>
      </c>
      <c r="D451" t="s">
        <v>123</v>
      </c>
      <c r="E451" t="s">
        <v>680</v>
      </c>
      <c r="F451" t="s">
        <v>1180</v>
      </c>
      <c r="G451" t="s">
        <v>1201</v>
      </c>
      <c r="H451" t="s">
        <v>1208</v>
      </c>
      <c r="I451" t="s">
        <v>1446</v>
      </c>
      <c r="J451">
        <v>197</v>
      </c>
      <c r="K451" t="s">
        <v>1209</v>
      </c>
      <c r="L451" t="s">
        <v>1208</v>
      </c>
      <c r="O451" t="s">
        <v>1209</v>
      </c>
      <c r="P451" t="s">
        <v>1209</v>
      </c>
      <c r="Q451" t="s">
        <v>1624</v>
      </c>
      <c r="R451" t="s">
        <v>1231</v>
      </c>
    </row>
    <row r="452" spans="1:18">
      <c r="A452" s="1">
        <f>HYPERLINK("https://lsnyc.legalserver.org/matter/dynamic-profile/view/1865529","18-1865529")</f>
        <v>0</v>
      </c>
      <c r="B452" t="s">
        <v>19</v>
      </c>
      <c r="C452" t="s">
        <v>123</v>
      </c>
      <c r="D452" t="s">
        <v>123</v>
      </c>
      <c r="E452" t="s">
        <v>681</v>
      </c>
      <c r="F452" t="s">
        <v>1180</v>
      </c>
      <c r="G452" t="s">
        <v>1201</v>
      </c>
      <c r="H452" t="s">
        <v>1208</v>
      </c>
      <c r="I452" t="s">
        <v>1447</v>
      </c>
      <c r="J452">
        <v>324</v>
      </c>
      <c r="K452" t="s">
        <v>1209</v>
      </c>
      <c r="L452" t="s">
        <v>1208</v>
      </c>
      <c r="O452" t="s">
        <v>1210</v>
      </c>
      <c r="P452" t="s">
        <v>1209</v>
      </c>
      <c r="Q452" t="s">
        <v>1637</v>
      </c>
      <c r="R452" t="s">
        <v>1297</v>
      </c>
    </row>
    <row r="453" spans="1:18">
      <c r="A453" s="1">
        <f>HYPERLINK("https://lsnyc.legalserver.org/matter/dynamic-profile/view/1868668","18-1868668")</f>
        <v>0</v>
      </c>
      <c r="B453" t="s">
        <v>19</v>
      </c>
      <c r="C453" t="s">
        <v>123</v>
      </c>
      <c r="D453" t="s">
        <v>123</v>
      </c>
      <c r="E453" t="s">
        <v>682</v>
      </c>
      <c r="F453" t="s">
        <v>1180</v>
      </c>
      <c r="G453" t="s">
        <v>1201</v>
      </c>
      <c r="H453" t="s">
        <v>1208</v>
      </c>
      <c r="I453" t="s">
        <v>1448</v>
      </c>
      <c r="J453">
        <v>287</v>
      </c>
      <c r="K453" t="s">
        <v>1209</v>
      </c>
      <c r="L453" t="s">
        <v>1208</v>
      </c>
      <c r="O453" t="s">
        <v>1210</v>
      </c>
      <c r="P453" t="s">
        <v>1209</v>
      </c>
      <c r="Q453" t="s">
        <v>1777</v>
      </c>
      <c r="R453" t="s">
        <v>1297</v>
      </c>
    </row>
    <row r="454" spans="1:18">
      <c r="A454" s="1">
        <f>HYPERLINK("https://lsnyc.legalserver.org/matter/dynamic-profile/view/1873889","18-1873889")</f>
        <v>0</v>
      </c>
      <c r="B454" t="s">
        <v>19</v>
      </c>
      <c r="C454" t="s">
        <v>123</v>
      </c>
      <c r="D454" t="s">
        <v>123</v>
      </c>
      <c r="E454" t="s">
        <v>683</v>
      </c>
      <c r="F454" t="s">
        <v>1180</v>
      </c>
      <c r="G454" t="s">
        <v>1201</v>
      </c>
      <c r="H454" t="s">
        <v>1208</v>
      </c>
      <c r="I454" t="s">
        <v>1449</v>
      </c>
      <c r="J454">
        <v>225</v>
      </c>
      <c r="K454" t="s">
        <v>1209</v>
      </c>
      <c r="L454" t="s">
        <v>1208</v>
      </c>
      <c r="O454" t="s">
        <v>1210</v>
      </c>
      <c r="P454" t="s">
        <v>1209</v>
      </c>
      <c r="Q454" t="s">
        <v>1580</v>
      </c>
      <c r="R454" t="s">
        <v>1297</v>
      </c>
    </row>
    <row r="455" spans="1:18">
      <c r="A455" s="1">
        <f>HYPERLINK("https://lsnyc.legalserver.org/matter/dynamic-profile/view/1877796","18-1877796")</f>
        <v>0</v>
      </c>
      <c r="B455" t="s">
        <v>19</v>
      </c>
      <c r="C455" t="s">
        <v>123</v>
      </c>
      <c r="D455" t="s">
        <v>123</v>
      </c>
      <c r="E455" t="s">
        <v>684</v>
      </c>
      <c r="F455" t="s">
        <v>1194</v>
      </c>
      <c r="G455" t="s">
        <v>1201</v>
      </c>
      <c r="H455" t="s">
        <v>1208</v>
      </c>
      <c r="I455" t="s">
        <v>1450</v>
      </c>
      <c r="J455">
        <v>186</v>
      </c>
      <c r="K455" t="s">
        <v>1209</v>
      </c>
      <c r="L455" t="s">
        <v>1208</v>
      </c>
      <c r="O455" t="s">
        <v>1210</v>
      </c>
      <c r="P455" t="s">
        <v>1209</v>
      </c>
      <c r="Q455" t="s">
        <v>1402</v>
      </c>
      <c r="R455" t="s">
        <v>1450</v>
      </c>
    </row>
    <row r="456" spans="1:18">
      <c r="A456" s="1">
        <f>HYPERLINK("https://lsnyc.legalserver.org/matter/dynamic-profile/view/1876742","18-1876742")</f>
        <v>0</v>
      </c>
      <c r="B456" t="s">
        <v>19</v>
      </c>
      <c r="C456" t="s">
        <v>123</v>
      </c>
      <c r="D456" t="s">
        <v>123</v>
      </c>
      <c r="E456" t="s">
        <v>685</v>
      </c>
      <c r="F456" t="s">
        <v>1194</v>
      </c>
      <c r="G456" t="s">
        <v>1201</v>
      </c>
      <c r="H456" t="s">
        <v>1208</v>
      </c>
      <c r="I456" t="s">
        <v>1450</v>
      </c>
      <c r="J456">
        <v>217</v>
      </c>
      <c r="K456" t="s">
        <v>1209</v>
      </c>
      <c r="L456" t="s">
        <v>1208</v>
      </c>
      <c r="O456" t="s">
        <v>1209</v>
      </c>
      <c r="P456" t="s">
        <v>1209</v>
      </c>
      <c r="Q456" t="s">
        <v>1448</v>
      </c>
      <c r="R456" t="s">
        <v>1248</v>
      </c>
    </row>
    <row r="457" spans="1:18">
      <c r="A457" s="1">
        <f>HYPERLINK("https://lsnyc.legalserver.org/matter/dynamic-profile/view/1868018","18-1868018")</f>
        <v>0</v>
      </c>
      <c r="B457" t="s">
        <v>19</v>
      </c>
      <c r="C457" t="s">
        <v>124</v>
      </c>
      <c r="D457" t="s">
        <v>124</v>
      </c>
      <c r="E457" t="s">
        <v>686</v>
      </c>
      <c r="F457" t="s">
        <v>1158</v>
      </c>
      <c r="G457" t="s">
        <v>1201</v>
      </c>
      <c r="H457" t="s">
        <v>1208</v>
      </c>
      <c r="I457" t="s">
        <v>1306</v>
      </c>
      <c r="J457">
        <v>406</v>
      </c>
      <c r="K457" t="s">
        <v>1209</v>
      </c>
      <c r="L457" t="s">
        <v>1208</v>
      </c>
      <c r="O457" t="s">
        <v>1210</v>
      </c>
      <c r="P457" t="s">
        <v>1209</v>
      </c>
      <c r="Q457" t="s">
        <v>1318</v>
      </c>
      <c r="R457" t="s">
        <v>1314</v>
      </c>
    </row>
    <row r="458" spans="1:18">
      <c r="A458" s="1">
        <f>HYPERLINK("https://lsnyc.legalserver.org/matter/dynamic-profile/view/1849803","17-1849803")</f>
        <v>0</v>
      </c>
      <c r="B458" t="s">
        <v>19</v>
      </c>
      <c r="C458" t="s">
        <v>125</v>
      </c>
      <c r="D458" t="s">
        <v>125</v>
      </c>
      <c r="E458" t="s">
        <v>687</v>
      </c>
      <c r="F458" t="s">
        <v>1165</v>
      </c>
      <c r="G458" t="s">
        <v>1201</v>
      </c>
      <c r="H458" t="s">
        <v>1208</v>
      </c>
      <c r="I458" t="s">
        <v>1451</v>
      </c>
      <c r="J458">
        <v>438</v>
      </c>
      <c r="K458" t="s">
        <v>1209</v>
      </c>
      <c r="L458" t="s">
        <v>1208</v>
      </c>
      <c r="O458" t="s">
        <v>1209</v>
      </c>
      <c r="P458" t="s">
        <v>1209</v>
      </c>
      <c r="Q458" t="s">
        <v>1451</v>
      </c>
      <c r="R458" t="s">
        <v>1244</v>
      </c>
    </row>
    <row r="459" spans="1:18">
      <c r="A459" s="1">
        <f>HYPERLINK("https://lsnyc.legalserver.org/matter/dynamic-profile/view/1842080","17-1842080")</f>
        <v>0</v>
      </c>
      <c r="B459" t="s">
        <v>19</v>
      </c>
      <c r="C459" t="s">
        <v>125</v>
      </c>
      <c r="D459" t="s">
        <v>125</v>
      </c>
      <c r="E459" t="s">
        <v>688</v>
      </c>
      <c r="F459" t="s">
        <v>1165</v>
      </c>
      <c r="G459" t="s">
        <v>1200</v>
      </c>
      <c r="H459" t="s">
        <v>1208</v>
      </c>
      <c r="I459" t="s">
        <v>1251</v>
      </c>
      <c r="J459">
        <v>655</v>
      </c>
      <c r="K459" t="s">
        <v>1209</v>
      </c>
      <c r="L459" t="s">
        <v>1208</v>
      </c>
      <c r="O459" t="s">
        <v>1210</v>
      </c>
      <c r="P459" t="s">
        <v>1209</v>
      </c>
      <c r="Q459" t="s">
        <v>1458</v>
      </c>
      <c r="R459" t="s">
        <v>1251</v>
      </c>
    </row>
    <row r="460" spans="1:18">
      <c r="A460" s="1">
        <f>HYPERLINK("https://lsnyc.legalserver.org/matter/dynamic-profile/view/0831458","17-0831458")</f>
        <v>0</v>
      </c>
      <c r="B460" t="s">
        <v>19</v>
      </c>
      <c r="C460" t="s">
        <v>126</v>
      </c>
      <c r="D460" t="s">
        <v>126</v>
      </c>
      <c r="E460" t="s">
        <v>689</v>
      </c>
      <c r="F460" t="s">
        <v>1167</v>
      </c>
      <c r="G460" t="s">
        <v>1201</v>
      </c>
      <c r="H460" t="s">
        <v>1209</v>
      </c>
      <c r="I460" t="s">
        <v>1452</v>
      </c>
      <c r="J460">
        <v>744</v>
      </c>
      <c r="K460" t="s">
        <v>1209</v>
      </c>
      <c r="L460" t="s">
        <v>1208</v>
      </c>
      <c r="O460" t="s">
        <v>1210</v>
      </c>
      <c r="P460" t="s">
        <v>1209</v>
      </c>
      <c r="Q460" t="s">
        <v>1778</v>
      </c>
      <c r="R460" t="s">
        <v>1454</v>
      </c>
    </row>
    <row r="461" spans="1:18">
      <c r="A461" s="1">
        <f>HYPERLINK("https://lsnyc.legalserver.org/matter/dynamic-profile/view/1842736","17-1842736")</f>
        <v>0</v>
      </c>
      <c r="B461" t="s">
        <v>19</v>
      </c>
      <c r="C461" t="s">
        <v>126</v>
      </c>
      <c r="D461" t="s">
        <v>126</v>
      </c>
      <c r="E461" t="s">
        <v>690</v>
      </c>
      <c r="F461" t="s">
        <v>1167</v>
      </c>
      <c r="G461" t="s">
        <v>1201</v>
      </c>
      <c r="H461" t="s">
        <v>1209</v>
      </c>
      <c r="I461" t="s">
        <v>1453</v>
      </c>
      <c r="J461">
        <v>613</v>
      </c>
      <c r="K461" t="s">
        <v>1209</v>
      </c>
      <c r="L461" t="s">
        <v>1208</v>
      </c>
      <c r="O461" t="s">
        <v>1210</v>
      </c>
      <c r="P461" t="s">
        <v>1209</v>
      </c>
      <c r="Q461" t="s">
        <v>1779</v>
      </c>
      <c r="R461" t="s">
        <v>1454</v>
      </c>
    </row>
    <row r="462" spans="1:18">
      <c r="A462" s="1">
        <f>HYPERLINK("https://lsnyc.legalserver.org/matter/dynamic-profile/view/1846137","17-1846137")</f>
        <v>0</v>
      </c>
      <c r="B462" t="s">
        <v>19</v>
      </c>
      <c r="C462" t="s">
        <v>126</v>
      </c>
      <c r="D462" t="s">
        <v>126</v>
      </c>
      <c r="E462" t="s">
        <v>691</v>
      </c>
      <c r="F462" t="s">
        <v>1167</v>
      </c>
      <c r="G462" t="s">
        <v>1201</v>
      </c>
      <c r="H462" t="s">
        <v>1209</v>
      </c>
      <c r="I462" t="s">
        <v>1454</v>
      </c>
      <c r="J462">
        <v>1029</v>
      </c>
      <c r="K462" t="s">
        <v>1209</v>
      </c>
      <c r="L462" t="s">
        <v>1208</v>
      </c>
      <c r="O462" t="s">
        <v>1210</v>
      </c>
      <c r="P462" t="s">
        <v>1209</v>
      </c>
      <c r="Q462" t="s">
        <v>1780</v>
      </c>
      <c r="R462" t="s">
        <v>1460</v>
      </c>
    </row>
    <row r="463" spans="1:18">
      <c r="A463" s="1">
        <f>HYPERLINK("https://lsnyc.legalserver.org/matter/dynamic-profile/view/1837140","17-1837140")</f>
        <v>0</v>
      </c>
      <c r="B463" t="s">
        <v>19</v>
      </c>
      <c r="C463" t="s">
        <v>126</v>
      </c>
      <c r="D463" t="s">
        <v>126</v>
      </c>
      <c r="E463" t="s">
        <v>692</v>
      </c>
      <c r="F463" t="s">
        <v>1167</v>
      </c>
      <c r="G463" t="s">
        <v>1201</v>
      </c>
      <c r="H463" t="s">
        <v>1209</v>
      </c>
      <c r="I463" t="s">
        <v>1455</v>
      </c>
      <c r="J463">
        <v>682</v>
      </c>
      <c r="K463" t="s">
        <v>1209</v>
      </c>
      <c r="L463" t="s">
        <v>1208</v>
      </c>
      <c r="O463" t="s">
        <v>1210</v>
      </c>
      <c r="P463" t="s">
        <v>1209</v>
      </c>
      <c r="Q463" t="s">
        <v>1702</v>
      </c>
      <c r="R463" t="s">
        <v>1460</v>
      </c>
    </row>
    <row r="464" spans="1:18">
      <c r="A464" s="1">
        <f>HYPERLINK("https://lsnyc.legalserver.org/matter/dynamic-profile/view/1850823","17-1850823")</f>
        <v>0</v>
      </c>
      <c r="B464" t="s">
        <v>19</v>
      </c>
      <c r="C464" t="s">
        <v>126</v>
      </c>
      <c r="D464" t="s">
        <v>126</v>
      </c>
      <c r="E464" t="s">
        <v>693</v>
      </c>
      <c r="F464" t="s">
        <v>1167</v>
      </c>
      <c r="G464" t="s">
        <v>1201</v>
      </c>
      <c r="H464" t="s">
        <v>1209</v>
      </c>
      <c r="I464" t="s">
        <v>1456</v>
      </c>
      <c r="J464">
        <v>522</v>
      </c>
      <c r="K464" t="s">
        <v>1209</v>
      </c>
      <c r="L464" t="s">
        <v>1208</v>
      </c>
      <c r="O464" t="s">
        <v>1210</v>
      </c>
      <c r="P464" t="s">
        <v>1209</v>
      </c>
      <c r="Q464" t="s">
        <v>1456</v>
      </c>
      <c r="R464" t="s">
        <v>1460</v>
      </c>
    </row>
    <row r="465" spans="1:18">
      <c r="A465" s="1">
        <f>HYPERLINK("https://lsnyc.legalserver.org/matter/dynamic-profile/view/1867212","18-1867212")</f>
        <v>0</v>
      </c>
      <c r="B465" t="s">
        <v>19</v>
      </c>
      <c r="C465" t="s">
        <v>126</v>
      </c>
      <c r="D465" t="s">
        <v>126</v>
      </c>
      <c r="E465" t="s">
        <v>694</v>
      </c>
      <c r="F465" t="s">
        <v>1167</v>
      </c>
      <c r="G465" t="s">
        <v>1201</v>
      </c>
      <c r="H465" t="s">
        <v>1209</v>
      </c>
      <c r="I465" t="s">
        <v>1457</v>
      </c>
      <c r="J465">
        <v>203</v>
      </c>
      <c r="K465" t="s">
        <v>1209</v>
      </c>
      <c r="L465" t="s">
        <v>1208</v>
      </c>
      <c r="O465" t="s">
        <v>1210</v>
      </c>
      <c r="P465" t="s">
        <v>1209</v>
      </c>
      <c r="Q465" t="s">
        <v>1309</v>
      </c>
      <c r="R465" t="s">
        <v>1460</v>
      </c>
    </row>
    <row r="466" spans="1:18">
      <c r="A466" s="1">
        <f>HYPERLINK("https://lsnyc.legalserver.org/matter/dynamic-profile/view/1841505","17-1841505")</f>
        <v>0</v>
      </c>
      <c r="B466" t="s">
        <v>19</v>
      </c>
      <c r="C466" t="s">
        <v>126</v>
      </c>
      <c r="D466" t="s">
        <v>126</v>
      </c>
      <c r="E466" t="s">
        <v>695</v>
      </c>
      <c r="F466" t="s">
        <v>1167</v>
      </c>
      <c r="G466" t="s">
        <v>1201</v>
      </c>
      <c r="H466" t="s">
        <v>1209</v>
      </c>
      <c r="I466" t="s">
        <v>1458</v>
      </c>
      <c r="J466">
        <v>653</v>
      </c>
      <c r="K466" t="s">
        <v>1209</v>
      </c>
      <c r="L466" t="s">
        <v>1208</v>
      </c>
      <c r="O466" t="s">
        <v>1210</v>
      </c>
      <c r="P466" t="s">
        <v>1209</v>
      </c>
      <c r="Q466" t="s">
        <v>1567</v>
      </c>
      <c r="R466" t="s">
        <v>1486</v>
      </c>
    </row>
    <row r="467" spans="1:18">
      <c r="A467" s="1">
        <f>HYPERLINK("https://lsnyc.legalserver.org/matter/dynamic-profile/view/1836905","17-1836905")</f>
        <v>0</v>
      </c>
      <c r="B467" t="s">
        <v>19</v>
      </c>
      <c r="C467" t="s">
        <v>126</v>
      </c>
      <c r="D467" t="s">
        <v>126</v>
      </c>
      <c r="E467" t="s">
        <v>696</v>
      </c>
      <c r="F467" t="s">
        <v>1167</v>
      </c>
      <c r="G467" t="s">
        <v>1201</v>
      </c>
      <c r="H467" t="s">
        <v>1209</v>
      </c>
      <c r="I467" t="s">
        <v>1287</v>
      </c>
      <c r="J467">
        <v>751</v>
      </c>
      <c r="K467" t="s">
        <v>1209</v>
      </c>
      <c r="L467" t="s">
        <v>1208</v>
      </c>
      <c r="O467" t="s">
        <v>1210</v>
      </c>
      <c r="P467" t="s">
        <v>1209</v>
      </c>
      <c r="Q467" t="s">
        <v>1749</v>
      </c>
      <c r="R467" t="s">
        <v>1302</v>
      </c>
    </row>
    <row r="468" spans="1:18">
      <c r="A468" s="1">
        <f>HYPERLINK("https://lsnyc.legalserver.org/matter/dynamic-profile/view/1836661","17-1836661")</f>
        <v>0</v>
      </c>
      <c r="B468" t="s">
        <v>20</v>
      </c>
      <c r="C468" t="s">
        <v>127</v>
      </c>
      <c r="D468" t="s">
        <v>129</v>
      </c>
      <c r="E468" t="s">
        <v>697</v>
      </c>
      <c r="F468" t="s">
        <v>1167</v>
      </c>
      <c r="G468" t="s">
        <v>1201</v>
      </c>
      <c r="H468" t="s">
        <v>1210</v>
      </c>
      <c r="I468" t="s">
        <v>1274</v>
      </c>
      <c r="J468">
        <v>626</v>
      </c>
      <c r="K468" t="s">
        <v>1209</v>
      </c>
      <c r="L468" t="s">
        <v>1208</v>
      </c>
      <c r="O468" t="s">
        <v>1210</v>
      </c>
      <c r="P468" t="s">
        <v>1209</v>
      </c>
      <c r="Q468" t="s">
        <v>1781</v>
      </c>
      <c r="R468" t="s">
        <v>1246</v>
      </c>
    </row>
    <row r="469" spans="1:18">
      <c r="A469" s="1">
        <f>HYPERLINK("https://lsnyc.legalserver.org/matter/dynamic-profile/view/0826519","17-0826519")</f>
        <v>0</v>
      </c>
      <c r="B469" t="s">
        <v>20</v>
      </c>
      <c r="C469" t="s">
        <v>127</v>
      </c>
      <c r="D469" t="s">
        <v>129</v>
      </c>
      <c r="E469" t="s">
        <v>698</v>
      </c>
      <c r="F469" t="s">
        <v>1167</v>
      </c>
      <c r="G469" t="s">
        <v>1201</v>
      </c>
      <c r="H469" t="s">
        <v>1210</v>
      </c>
      <c r="I469" t="s">
        <v>1245</v>
      </c>
      <c r="J469">
        <v>749</v>
      </c>
      <c r="K469" t="s">
        <v>1209</v>
      </c>
      <c r="L469" t="s">
        <v>1208</v>
      </c>
      <c r="O469" t="s">
        <v>1210</v>
      </c>
      <c r="P469" t="s">
        <v>1209</v>
      </c>
      <c r="Q469" t="s">
        <v>1666</v>
      </c>
      <c r="R469" t="s">
        <v>1622</v>
      </c>
    </row>
    <row r="470" spans="1:18">
      <c r="A470" s="1">
        <f>HYPERLINK("https://lsnyc.legalserver.org/matter/dynamic-profile/view/1846706","17-1846706")</f>
        <v>0</v>
      </c>
      <c r="B470" t="s">
        <v>20</v>
      </c>
      <c r="C470" t="s">
        <v>127</v>
      </c>
      <c r="D470" t="s">
        <v>129</v>
      </c>
      <c r="E470" t="s">
        <v>699</v>
      </c>
      <c r="F470" t="s">
        <v>1167</v>
      </c>
      <c r="G470" t="s">
        <v>1201</v>
      </c>
      <c r="H470" t="s">
        <v>1208</v>
      </c>
      <c r="I470" t="s">
        <v>1292</v>
      </c>
      <c r="J470">
        <v>556</v>
      </c>
      <c r="K470" t="s">
        <v>1209</v>
      </c>
      <c r="L470" t="s">
        <v>1208</v>
      </c>
      <c r="O470" t="s">
        <v>1210</v>
      </c>
      <c r="P470" t="s">
        <v>1209</v>
      </c>
      <c r="Q470" t="s">
        <v>1503</v>
      </c>
      <c r="R470" t="s">
        <v>1226</v>
      </c>
    </row>
    <row r="471" spans="1:18">
      <c r="A471" s="1">
        <f>HYPERLINK("https://lsnyc.legalserver.org/matter/dynamic-profile/view/0827877","17-0827877")</f>
        <v>0</v>
      </c>
      <c r="B471" t="s">
        <v>20</v>
      </c>
      <c r="C471" t="s">
        <v>127</v>
      </c>
      <c r="D471" t="s">
        <v>129</v>
      </c>
      <c r="E471" t="s">
        <v>700</v>
      </c>
      <c r="F471" t="s">
        <v>1167</v>
      </c>
      <c r="G471" t="s">
        <v>1201</v>
      </c>
      <c r="H471" t="s">
        <v>1208</v>
      </c>
      <c r="I471" t="s">
        <v>1226</v>
      </c>
      <c r="J471">
        <v>776</v>
      </c>
      <c r="K471" t="s">
        <v>1209</v>
      </c>
      <c r="L471" t="s">
        <v>1208</v>
      </c>
      <c r="O471" t="s">
        <v>1210</v>
      </c>
      <c r="P471" t="s">
        <v>1209</v>
      </c>
      <c r="Q471" t="s">
        <v>1668</v>
      </c>
      <c r="R471" t="s">
        <v>1459</v>
      </c>
    </row>
    <row r="472" spans="1:18">
      <c r="A472" s="1">
        <f>HYPERLINK("https://lsnyc.legalserver.org/matter/dynamic-profile/view/0828902","17-0828902")</f>
        <v>0</v>
      </c>
      <c r="B472" t="s">
        <v>20</v>
      </c>
      <c r="C472" t="s">
        <v>127</v>
      </c>
      <c r="D472" t="s">
        <v>129</v>
      </c>
      <c r="E472" t="s">
        <v>701</v>
      </c>
      <c r="F472" t="s">
        <v>1167</v>
      </c>
      <c r="G472" t="s">
        <v>1201</v>
      </c>
      <c r="H472" t="s">
        <v>1210</v>
      </c>
      <c r="I472" t="s">
        <v>1225</v>
      </c>
      <c r="J472">
        <v>763</v>
      </c>
      <c r="K472" t="s">
        <v>1209</v>
      </c>
      <c r="L472" t="s">
        <v>1208</v>
      </c>
      <c r="O472" t="s">
        <v>1210</v>
      </c>
      <c r="P472" t="s">
        <v>1209</v>
      </c>
      <c r="Q472" t="s">
        <v>1591</v>
      </c>
      <c r="R472" t="s">
        <v>1459</v>
      </c>
    </row>
    <row r="473" spans="1:18">
      <c r="A473" s="1">
        <f>HYPERLINK("https://lsnyc.legalserver.org/matter/dynamic-profile/view/0829174","17-0829174")</f>
        <v>0</v>
      </c>
      <c r="B473" t="s">
        <v>20</v>
      </c>
      <c r="C473" t="s">
        <v>127</v>
      </c>
      <c r="D473" t="s">
        <v>129</v>
      </c>
      <c r="E473" t="s">
        <v>702</v>
      </c>
      <c r="F473" t="s">
        <v>1167</v>
      </c>
      <c r="G473" t="s">
        <v>1201</v>
      </c>
      <c r="H473" t="s">
        <v>1210</v>
      </c>
      <c r="I473" t="s">
        <v>1459</v>
      </c>
      <c r="J473">
        <v>759</v>
      </c>
      <c r="K473" t="s">
        <v>1209</v>
      </c>
      <c r="L473" t="s">
        <v>1208</v>
      </c>
      <c r="O473" t="s">
        <v>1210</v>
      </c>
      <c r="P473" t="s">
        <v>1209</v>
      </c>
      <c r="Q473" t="s">
        <v>1782</v>
      </c>
      <c r="R473" t="s">
        <v>1459</v>
      </c>
    </row>
    <row r="474" spans="1:18">
      <c r="A474" s="1">
        <f>HYPERLINK("https://lsnyc.legalserver.org/matter/dynamic-profile/view/1847031","17-1847031")</f>
        <v>0</v>
      </c>
      <c r="B474" t="s">
        <v>20</v>
      </c>
      <c r="C474" t="s">
        <v>127</v>
      </c>
      <c r="D474" t="s">
        <v>129</v>
      </c>
      <c r="E474" t="s">
        <v>703</v>
      </c>
      <c r="F474" t="s">
        <v>1167</v>
      </c>
      <c r="G474" t="s">
        <v>1201</v>
      </c>
      <c r="H474" t="s">
        <v>1208</v>
      </c>
      <c r="I474" t="s">
        <v>1460</v>
      </c>
      <c r="J474">
        <v>565</v>
      </c>
      <c r="K474" t="s">
        <v>1209</v>
      </c>
      <c r="L474" t="s">
        <v>1208</v>
      </c>
      <c r="O474" t="s">
        <v>1210</v>
      </c>
      <c r="P474" t="s">
        <v>1209</v>
      </c>
      <c r="Q474" t="s">
        <v>1576</v>
      </c>
      <c r="R474" t="s">
        <v>1460</v>
      </c>
    </row>
    <row r="475" spans="1:18">
      <c r="A475" s="1">
        <f>HYPERLINK("https://lsnyc.legalserver.org/matter/dynamic-profile/view/0832561","17-0832561")</f>
        <v>0</v>
      </c>
      <c r="B475" t="s">
        <v>20</v>
      </c>
      <c r="C475" t="s">
        <v>127</v>
      </c>
      <c r="D475" t="s">
        <v>129</v>
      </c>
      <c r="E475" t="s">
        <v>704</v>
      </c>
      <c r="F475" t="s">
        <v>1167</v>
      </c>
      <c r="G475" t="s">
        <v>1201</v>
      </c>
      <c r="H475" t="s">
        <v>1210</v>
      </c>
      <c r="I475" t="s">
        <v>1461</v>
      </c>
      <c r="J475">
        <v>736</v>
      </c>
      <c r="K475" t="s">
        <v>1209</v>
      </c>
      <c r="L475" t="s">
        <v>1208</v>
      </c>
      <c r="O475" t="s">
        <v>1210</v>
      </c>
      <c r="P475" t="s">
        <v>1209</v>
      </c>
      <c r="Q475" t="s">
        <v>1783</v>
      </c>
      <c r="R475" t="s">
        <v>1289</v>
      </c>
    </row>
    <row r="476" spans="1:18">
      <c r="A476" s="1">
        <f>HYPERLINK("https://lsnyc.legalserver.org/matter/dynamic-profile/view/1849981","17-1849981")</f>
        <v>0</v>
      </c>
      <c r="B476" t="s">
        <v>20</v>
      </c>
      <c r="C476" t="s">
        <v>127</v>
      </c>
      <c r="D476" t="s">
        <v>129</v>
      </c>
      <c r="E476" t="s">
        <v>705</v>
      </c>
      <c r="F476" t="s">
        <v>1167</v>
      </c>
      <c r="G476" t="s">
        <v>1201</v>
      </c>
      <c r="H476" t="s">
        <v>1208</v>
      </c>
      <c r="I476" t="s">
        <v>1224</v>
      </c>
      <c r="J476">
        <v>534</v>
      </c>
      <c r="K476" t="s">
        <v>1209</v>
      </c>
      <c r="L476" t="s">
        <v>1208</v>
      </c>
      <c r="O476" t="s">
        <v>1210</v>
      </c>
      <c r="P476" t="s">
        <v>1209</v>
      </c>
      <c r="Q476" t="s">
        <v>1353</v>
      </c>
      <c r="R476" t="s">
        <v>1289</v>
      </c>
    </row>
    <row r="477" spans="1:18">
      <c r="A477" s="1">
        <f>HYPERLINK("https://lsnyc.legalserver.org/matter/dynamic-profile/view/1850705","17-1850705")</f>
        <v>0</v>
      </c>
      <c r="B477" t="s">
        <v>20</v>
      </c>
      <c r="C477" t="s">
        <v>127</v>
      </c>
      <c r="D477" t="s">
        <v>129</v>
      </c>
      <c r="E477" t="s">
        <v>706</v>
      </c>
      <c r="F477" t="s">
        <v>1167</v>
      </c>
      <c r="G477" t="s">
        <v>1201</v>
      </c>
      <c r="H477" t="s">
        <v>1208</v>
      </c>
      <c r="I477" t="s">
        <v>1462</v>
      </c>
      <c r="J477">
        <v>525</v>
      </c>
      <c r="K477" t="s">
        <v>1209</v>
      </c>
      <c r="L477" t="s">
        <v>1208</v>
      </c>
      <c r="O477" t="s">
        <v>1210</v>
      </c>
      <c r="P477" t="s">
        <v>1209</v>
      </c>
      <c r="Q477" t="s">
        <v>1784</v>
      </c>
      <c r="R477" t="s">
        <v>1289</v>
      </c>
    </row>
    <row r="478" spans="1:18">
      <c r="A478" s="1">
        <f>HYPERLINK("https://lsnyc.legalserver.org/matter/dynamic-profile/view/1859987","18-1859987")</f>
        <v>0</v>
      </c>
      <c r="B478" t="s">
        <v>20</v>
      </c>
      <c r="C478" t="s">
        <v>127</v>
      </c>
      <c r="D478" t="s">
        <v>129</v>
      </c>
      <c r="E478" t="s">
        <v>707</v>
      </c>
      <c r="F478" t="s">
        <v>1167</v>
      </c>
      <c r="G478" t="s">
        <v>1201</v>
      </c>
      <c r="H478" t="s">
        <v>1208</v>
      </c>
      <c r="I478" t="s">
        <v>1248</v>
      </c>
      <c r="J478">
        <v>415</v>
      </c>
      <c r="K478" t="s">
        <v>1209</v>
      </c>
      <c r="L478" t="s">
        <v>1208</v>
      </c>
      <c r="O478" t="s">
        <v>1210</v>
      </c>
      <c r="P478" t="s">
        <v>1209</v>
      </c>
      <c r="Q478" t="s">
        <v>1714</v>
      </c>
      <c r="R478" t="s">
        <v>1390</v>
      </c>
    </row>
    <row r="479" spans="1:18">
      <c r="A479" s="1">
        <f>HYPERLINK("https://lsnyc.legalserver.org/matter/dynamic-profile/view/1850975","17-1850975")</f>
        <v>0</v>
      </c>
      <c r="B479" t="s">
        <v>20</v>
      </c>
      <c r="C479" t="s">
        <v>127</v>
      </c>
      <c r="D479" t="s">
        <v>129</v>
      </c>
      <c r="E479" t="s">
        <v>708</v>
      </c>
      <c r="F479" t="s">
        <v>1167</v>
      </c>
      <c r="G479" t="s">
        <v>1201</v>
      </c>
      <c r="H479" t="s">
        <v>1210</v>
      </c>
      <c r="I479" t="s">
        <v>1326</v>
      </c>
      <c r="J479">
        <v>522</v>
      </c>
      <c r="K479" t="s">
        <v>1209</v>
      </c>
      <c r="L479" t="s">
        <v>1208</v>
      </c>
      <c r="O479" t="s">
        <v>1210</v>
      </c>
      <c r="P479" t="s">
        <v>1209</v>
      </c>
      <c r="Q479" t="s">
        <v>1283</v>
      </c>
      <c r="R479" t="s">
        <v>1235</v>
      </c>
    </row>
    <row r="480" spans="1:18">
      <c r="A480" s="1">
        <f>HYPERLINK("https://lsnyc.legalserver.org/matter/dynamic-profile/view/1847974","17-1847974")</f>
        <v>0</v>
      </c>
      <c r="B480" t="s">
        <v>20</v>
      </c>
      <c r="C480" t="s">
        <v>127</v>
      </c>
      <c r="D480" t="s">
        <v>129</v>
      </c>
      <c r="E480" t="s">
        <v>709</v>
      </c>
      <c r="F480" t="s">
        <v>1167</v>
      </c>
      <c r="G480" t="s">
        <v>1201</v>
      </c>
      <c r="H480" t="s">
        <v>1210</v>
      </c>
      <c r="I480" t="s">
        <v>1463</v>
      </c>
      <c r="J480">
        <v>580</v>
      </c>
      <c r="K480" t="s">
        <v>1209</v>
      </c>
      <c r="L480" t="s">
        <v>1208</v>
      </c>
      <c r="O480" t="s">
        <v>1210</v>
      </c>
      <c r="P480" t="s">
        <v>1209</v>
      </c>
      <c r="Q480" t="s">
        <v>1754</v>
      </c>
      <c r="R480" t="s">
        <v>1463</v>
      </c>
    </row>
    <row r="481" spans="1:18">
      <c r="A481" s="1">
        <f>HYPERLINK("https://lsnyc.legalserver.org/matter/dynamic-profile/view/0826148","17-0826148")</f>
        <v>0</v>
      </c>
      <c r="B481" t="s">
        <v>20</v>
      </c>
      <c r="C481" t="s">
        <v>127</v>
      </c>
      <c r="D481" t="s">
        <v>129</v>
      </c>
      <c r="E481" t="s">
        <v>710</v>
      </c>
      <c r="F481" t="s">
        <v>1167</v>
      </c>
      <c r="G481" t="s">
        <v>1200</v>
      </c>
      <c r="H481" t="s">
        <v>1210</v>
      </c>
      <c r="I481" t="s">
        <v>1288</v>
      </c>
      <c r="J481">
        <v>844</v>
      </c>
      <c r="K481" t="s">
        <v>1209</v>
      </c>
      <c r="L481" t="s">
        <v>1208</v>
      </c>
      <c r="O481" t="s">
        <v>1209</v>
      </c>
      <c r="P481" t="s">
        <v>1209</v>
      </c>
      <c r="Q481" t="s">
        <v>1785</v>
      </c>
      <c r="R481" t="s">
        <v>1475</v>
      </c>
    </row>
    <row r="482" spans="1:18">
      <c r="A482" s="1">
        <f>HYPERLINK("https://lsnyc.legalserver.org/matter/dynamic-profile/view/1838755","17-1838755")</f>
        <v>0</v>
      </c>
      <c r="B482" t="s">
        <v>20</v>
      </c>
      <c r="C482" t="s">
        <v>127</v>
      </c>
      <c r="D482" t="s">
        <v>129</v>
      </c>
      <c r="E482" t="s">
        <v>711</v>
      </c>
      <c r="F482" t="s">
        <v>1167</v>
      </c>
      <c r="G482" t="s">
        <v>1201</v>
      </c>
      <c r="H482" t="s">
        <v>1208</v>
      </c>
      <c r="I482" t="s">
        <v>1337</v>
      </c>
      <c r="J482">
        <v>702</v>
      </c>
      <c r="K482" t="s">
        <v>1209</v>
      </c>
      <c r="L482" t="s">
        <v>1208</v>
      </c>
      <c r="O482" t="s">
        <v>1210</v>
      </c>
      <c r="P482" t="s">
        <v>1209</v>
      </c>
      <c r="Q482" t="s">
        <v>1282</v>
      </c>
      <c r="R482" t="s">
        <v>1475</v>
      </c>
    </row>
    <row r="483" spans="1:18">
      <c r="A483" s="1">
        <f>HYPERLINK("https://lsnyc.legalserver.org/matter/dynamic-profile/view/1835335","17-1835335")</f>
        <v>0</v>
      </c>
      <c r="B483" t="s">
        <v>20</v>
      </c>
      <c r="C483" t="s">
        <v>39</v>
      </c>
      <c r="D483" t="s">
        <v>40</v>
      </c>
      <c r="E483" t="s">
        <v>712</v>
      </c>
      <c r="F483" t="s">
        <v>1167</v>
      </c>
      <c r="G483" t="s">
        <v>1200</v>
      </c>
      <c r="H483" t="s">
        <v>1208</v>
      </c>
      <c r="I483" t="s">
        <v>1274</v>
      </c>
      <c r="J483">
        <v>616</v>
      </c>
      <c r="K483" t="s">
        <v>1209</v>
      </c>
      <c r="L483" t="s">
        <v>1208</v>
      </c>
      <c r="O483" t="s">
        <v>1210</v>
      </c>
      <c r="P483" t="s">
        <v>1209</v>
      </c>
      <c r="Q483" t="s">
        <v>1786</v>
      </c>
      <c r="R483" t="s">
        <v>1274</v>
      </c>
    </row>
    <row r="484" spans="1:18">
      <c r="A484" s="1">
        <f>HYPERLINK("https://lsnyc.legalserver.org/matter/dynamic-profile/view/1866036","18-1866036")</f>
        <v>0</v>
      </c>
      <c r="B484" t="s">
        <v>20</v>
      </c>
      <c r="C484" t="s">
        <v>128</v>
      </c>
      <c r="D484" t="s">
        <v>195</v>
      </c>
      <c r="E484" t="s">
        <v>713</v>
      </c>
      <c r="F484" t="s">
        <v>1195</v>
      </c>
      <c r="G484" t="s">
        <v>1201</v>
      </c>
      <c r="H484" t="s">
        <v>1208</v>
      </c>
      <c r="I484" t="s">
        <v>1375</v>
      </c>
      <c r="J484">
        <v>249</v>
      </c>
      <c r="K484" t="s">
        <v>1209</v>
      </c>
      <c r="L484" t="s">
        <v>1208</v>
      </c>
      <c r="O484" t="s">
        <v>1210</v>
      </c>
      <c r="P484" t="s">
        <v>1209</v>
      </c>
      <c r="Q484" t="s">
        <v>1787</v>
      </c>
      <c r="R484" t="s">
        <v>1393</v>
      </c>
    </row>
    <row r="485" spans="1:18">
      <c r="A485" s="1">
        <f>HYPERLINK("https://lsnyc.legalserver.org/matter/dynamic-profile/view/1876126","18-1876126")</f>
        <v>0</v>
      </c>
      <c r="B485" t="s">
        <v>20</v>
      </c>
      <c r="C485" t="s">
        <v>128</v>
      </c>
      <c r="D485" t="s">
        <v>195</v>
      </c>
      <c r="E485" t="s">
        <v>714</v>
      </c>
      <c r="F485" t="s">
        <v>1195</v>
      </c>
      <c r="G485" t="s">
        <v>1201</v>
      </c>
      <c r="H485" t="s">
        <v>1208</v>
      </c>
      <c r="I485" t="s">
        <v>1233</v>
      </c>
      <c r="J485">
        <v>308</v>
      </c>
      <c r="K485" t="s">
        <v>1209</v>
      </c>
      <c r="L485" t="s">
        <v>1208</v>
      </c>
      <c r="O485" t="s">
        <v>1210</v>
      </c>
      <c r="P485" t="s">
        <v>1209</v>
      </c>
      <c r="Q485" t="s">
        <v>1624</v>
      </c>
      <c r="R485" t="s">
        <v>1255</v>
      </c>
    </row>
    <row r="486" spans="1:18">
      <c r="A486" s="1">
        <f>HYPERLINK("https://lsnyc.legalserver.org/matter/dynamic-profile/view/1869725","18-1869725")</f>
        <v>0</v>
      </c>
      <c r="B486" t="s">
        <v>20</v>
      </c>
      <c r="C486" t="s">
        <v>128</v>
      </c>
      <c r="D486" t="s">
        <v>195</v>
      </c>
      <c r="E486" t="s">
        <v>715</v>
      </c>
      <c r="F486" t="s">
        <v>1195</v>
      </c>
      <c r="G486" t="s">
        <v>1201</v>
      </c>
      <c r="H486" t="s">
        <v>1208</v>
      </c>
      <c r="I486" t="s">
        <v>1298</v>
      </c>
      <c r="J486">
        <v>386</v>
      </c>
      <c r="K486" t="s">
        <v>1209</v>
      </c>
      <c r="L486" t="s">
        <v>1208</v>
      </c>
      <c r="O486" t="s">
        <v>1210</v>
      </c>
      <c r="P486" t="s">
        <v>1209</v>
      </c>
      <c r="Q486" t="s">
        <v>1723</v>
      </c>
      <c r="R486" t="s">
        <v>1253</v>
      </c>
    </row>
    <row r="487" spans="1:18">
      <c r="A487" s="1">
        <f>HYPERLINK("https://lsnyc.legalserver.org/matter/dynamic-profile/view/1868247","18-1868247")</f>
        <v>0</v>
      </c>
      <c r="B487" t="s">
        <v>20</v>
      </c>
      <c r="C487" t="s">
        <v>128</v>
      </c>
      <c r="D487" t="s">
        <v>128</v>
      </c>
      <c r="E487" t="s">
        <v>716</v>
      </c>
      <c r="F487" t="s">
        <v>1195</v>
      </c>
      <c r="G487" t="s">
        <v>1201</v>
      </c>
      <c r="H487" t="s">
        <v>1208</v>
      </c>
      <c r="I487" t="s">
        <v>1464</v>
      </c>
      <c r="J487">
        <v>225</v>
      </c>
      <c r="K487" t="s">
        <v>1209</v>
      </c>
      <c r="L487" t="s">
        <v>1208</v>
      </c>
      <c r="O487" t="s">
        <v>1210</v>
      </c>
      <c r="P487" t="s">
        <v>1209</v>
      </c>
      <c r="Q487" t="s">
        <v>1464</v>
      </c>
      <c r="R487" t="s">
        <v>1393</v>
      </c>
    </row>
    <row r="488" spans="1:18">
      <c r="A488" s="1">
        <f>HYPERLINK("https://lsnyc.legalserver.org/matter/dynamic-profile/view/1837390","17-1837390")</f>
        <v>0</v>
      </c>
      <c r="B488" t="s">
        <v>20</v>
      </c>
      <c r="C488" t="s">
        <v>127</v>
      </c>
      <c r="D488" t="s">
        <v>196</v>
      </c>
      <c r="E488" t="s">
        <v>717</v>
      </c>
      <c r="F488" t="s">
        <v>1167</v>
      </c>
      <c r="G488" t="s">
        <v>1201</v>
      </c>
      <c r="H488" t="s">
        <v>1210</v>
      </c>
      <c r="I488" t="s">
        <v>1298</v>
      </c>
      <c r="J488">
        <v>653</v>
      </c>
      <c r="K488" t="s">
        <v>1209</v>
      </c>
      <c r="L488" t="s">
        <v>1208</v>
      </c>
      <c r="O488" t="s">
        <v>1210</v>
      </c>
      <c r="P488" t="s">
        <v>1209</v>
      </c>
      <c r="Q488" t="s">
        <v>1610</v>
      </c>
      <c r="R488" t="s">
        <v>1517</v>
      </c>
    </row>
    <row r="489" spans="1:18">
      <c r="A489" s="1">
        <f>HYPERLINK("https://lsnyc.legalserver.org/matter/dynamic-profile/view/1850586","17-1850586")</f>
        <v>0</v>
      </c>
      <c r="B489" t="s">
        <v>20</v>
      </c>
      <c r="C489" t="s">
        <v>127</v>
      </c>
      <c r="D489" t="s">
        <v>196</v>
      </c>
      <c r="E489" t="s">
        <v>718</v>
      </c>
      <c r="F489" t="s">
        <v>1167</v>
      </c>
      <c r="G489" t="s">
        <v>1201</v>
      </c>
      <c r="H489" t="s">
        <v>1210</v>
      </c>
      <c r="I489" t="s">
        <v>1298</v>
      </c>
      <c r="J489">
        <v>529</v>
      </c>
      <c r="K489" t="s">
        <v>1209</v>
      </c>
      <c r="L489" t="s">
        <v>1208</v>
      </c>
      <c r="O489" t="s">
        <v>1210</v>
      </c>
      <c r="P489" t="s">
        <v>1209</v>
      </c>
      <c r="Q489" t="s">
        <v>1537</v>
      </c>
      <c r="R489" t="s">
        <v>1235</v>
      </c>
    </row>
    <row r="490" spans="1:18">
      <c r="A490" s="1">
        <f>HYPERLINK("https://lsnyc.legalserver.org/matter/dynamic-profile/view/1848287","17-1848287")</f>
        <v>0</v>
      </c>
      <c r="B490" t="s">
        <v>20</v>
      </c>
      <c r="C490" t="s">
        <v>127</v>
      </c>
      <c r="D490" t="s">
        <v>197</v>
      </c>
      <c r="E490" t="s">
        <v>719</v>
      </c>
      <c r="F490" t="s">
        <v>1167</v>
      </c>
      <c r="G490" t="s">
        <v>1201</v>
      </c>
      <c r="H490" t="s">
        <v>1210</v>
      </c>
      <c r="I490" t="s">
        <v>1331</v>
      </c>
      <c r="J490">
        <v>567</v>
      </c>
      <c r="K490" t="s">
        <v>1209</v>
      </c>
      <c r="L490" t="s">
        <v>1208</v>
      </c>
      <c r="O490" t="s">
        <v>1209</v>
      </c>
      <c r="P490" t="s">
        <v>1209</v>
      </c>
      <c r="Q490" t="s">
        <v>1383</v>
      </c>
      <c r="R490" t="s">
        <v>1327</v>
      </c>
    </row>
    <row r="491" spans="1:18">
      <c r="A491" s="1">
        <f>HYPERLINK("https://lsnyc.legalserver.org/matter/dynamic-profile/view/1863381","18-1863381")</f>
        <v>0</v>
      </c>
      <c r="B491" t="s">
        <v>20</v>
      </c>
      <c r="C491" t="s">
        <v>129</v>
      </c>
      <c r="D491" t="s">
        <v>198</v>
      </c>
      <c r="E491" t="s">
        <v>720</v>
      </c>
      <c r="F491" t="s">
        <v>1167</v>
      </c>
      <c r="G491" t="s">
        <v>1201</v>
      </c>
      <c r="H491" t="s">
        <v>1208</v>
      </c>
      <c r="I491" t="s">
        <v>1271</v>
      </c>
      <c r="J491">
        <v>318</v>
      </c>
      <c r="K491" t="s">
        <v>1209</v>
      </c>
      <c r="L491" t="s">
        <v>1208</v>
      </c>
      <c r="O491" t="s">
        <v>1209</v>
      </c>
      <c r="P491" t="s">
        <v>1209</v>
      </c>
      <c r="Q491" t="s">
        <v>1540</v>
      </c>
      <c r="R491" t="s">
        <v>1343</v>
      </c>
    </row>
    <row r="492" spans="1:18">
      <c r="A492" s="1">
        <f>HYPERLINK("https://lsnyc.legalserver.org/matter/dynamic-profile/view/1853922","17-1853922")</f>
        <v>0</v>
      </c>
      <c r="B492" t="s">
        <v>20</v>
      </c>
      <c r="C492" t="s">
        <v>127</v>
      </c>
      <c r="D492" t="s">
        <v>198</v>
      </c>
      <c r="E492" t="s">
        <v>721</v>
      </c>
      <c r="F492" t="s">
        <v>1167</v>
      </c>
      <c r="G492" t="s">
        <v>1201</v>
      </c>
      <c r="H492" t="s">
        <v>1208</v>
      </c>
      <c r="I492" t="s">
        <v>1264</v>
      </c>
      <c r="J492">
        <v>360</v>
      </c>
      <c r="K492" t="s">
        <v>1209</v>
      </c>
      <c r="L492" t="s">
        <v>1208</v>
      </c>
      <c r="O492" t="s">
        <v>1209</v>
      </c>
      <c r="P492" t="s">
        <v>1209</v>
      </c>
      <c r="Q492" t="s">
        <v>1703</v>
      </c>
      <c r="R492" t="s">
        <v>1568</v>
      </c>
    </row>
    <row r="493" spans="1:18">
      <c r="A493" s="1">
        <f>HYPERLINK("https://lsnyc.legalserver.org/matter/dynamic-profile/view/1851903","17-1851903")</f>
        <v>0</v>
      </c>
      <c r="B493" t="s">
        <v>20</v>
      </c>
      <c r="C493" t="s">
        <v>127</v>
      </c>
      <c r="D493" t="s">
        <v>127</v>
      </c>
      <c r="E493" t="s">
        <v>722</v>
      </c>
      <c r="F493" t="s">
        <v>1167</v>
      </c>
      <c r="G493" t="s">
        <v>1201</v>
      </c>
      <c r="H493" t="s">
        <v>1210</v>
      </c>
      <c r="I493" t="s">
        <v>1418</v>
      </c>
      <c r="J493">
        <v>402</v>
      </c>
      <c r="K493" t="s">
        <v>1209</v>
      </c>
      <c r="L493" t="s">
        <v>1208</v>
      </c>
      <c r="O493" t="s">
        <v>1210</v>
      </c>
      <c r="P493" t="s">
        <v>1209</v>
      </c>
      <c r="Q493" t="s">
        <v>1482</v>
      </c>
      <c r="R493" t="s">
        <v>1568</v>
      </c>
    </row>
    <row r="494" spans="1:18">
      <c r="A494" s="1">
        <f>HYPERLINK("https://lsnyc.legalserver.org/matter/dynamic-profile/view/1868793","18-1868793")</f>
        <v>0</v>
      </c>
      <c r="B494" t="s">
        <v>20</v>
      </c>
      <c r="C494" t="s">
        <v>127</v>
      </c>
      <c r="D494" t="s">
        <v>127</v>
      </c>
      <c r="E494" t="s">
        <v>723</v>
      </c>
      <c r="F494" t="s">
        <v>1167</v>
      </c>
      <c r="G494" t="s">
        <v>1201</v>
      </c>
      <c r="H494" t="s">
        <v>1208</v>
      </c>
      <c r="I494" t="s">
        <v>1443</v>
      </c>
      <c r="J494">
        <v>216</v>
      </c>
      <c r="K494" t="s">
        <v>1209</v>
      </c>
      <c r="L494" t="s">
        <v>1208</v>
      </c>
      <c r="O494" t="s">
        <v>1210</v>
      </c>
      <c r="P494" t="s">
        <v>1209</v>
      </c>
      <c r="Q494" t="s">
        <v>1443</v>
      </c>
      <c r="R494" t="s">
        <v>1568</v>
      </c>
    </row>
    <row r="495" spans="1:18">
      <c r="A495" s="1">
        <f>HYPERLINK("https://lsnyc.legalserver.org/matter/dynamic-profile/view/1855154","18-1855154")</f>
        <v>0</v>
      </c>
      <c r="B495" t="s">
        <v>21</v>
      </c>
      <c r="C495" t="s">
        <v>130</v>
      </c>
      <c r="D495" t="s">
        <v>199</v>
      </c>
      <c r="E495" t="s">
        <v>724</v>
      </c>
      <c r="F495" t="s">
        <v>1158</v>
      </c>
      <c r="G495" t="s">
        <v>1201</v>
      </c>
      <c r="H495" t="s">
        <v>1208</v>
      </c>
      <c r="I495" t="s">
        <v>1422</v>
      </c>
      <c r="J495">
        <v>544</v>
      </c>
      <c r="K495" t="s">
        <v>1209</v>
      </c>
      <c r="L495" t="s">
        <v>1208</v>
      </c>
      <c r="O495" t="s">
        <v>1210</v>
      </c>
      <c r="P495" t="s">
        <v>1209</v>
      </c>
      <c r="Q495" t="s">
        <v>1788</v>
      </c>
      <c r="R495" t="s">
        <v>1485</v>
      </c>
    </row>
    <row r="496" spans="1:18">
      <c r="A496" s="1">
        <f>HYPERLINK("https://lsnyc.legalserver.org/matter/dynamic-profile/view/1866825","18-1866825")</f>
        <v>0</v>
      </c>
      <c r="B496" t="s">
        <v>21</v>
      </c>
      <c r="C496" t="s">
        <v>130</v>
      </c>
      <c r="D496" t="s">
        <v>199</v>
      </c>
      <c r="E496" t="s">
        <v>725</v>
      </c>
      <c r="F496" t="s">
        <v>1158</v>
      </c>
      <c r="G496" t="s">
        <v>1200</v>
      </c>
      <c r="H496" t="s">
        <v>1208</v>
      </c>
      <c r="I496" t="s">
        <v>1443</v>
      </c>
      <c r="J496">
        <v>418</v>
      </c>
      <c r="K496" t="s">
        <v>1209</v>
      </c>
      <c r="L496" t="s">
        <v>1208</v>
      </c>
      <c r="O496" t="s">
        <v>1210</v>
      </c>
      <c r="P496" t="s">
        <v>1209</v>
      </c>
      <c r="Q496" t="s">
        <v>1416</v>
      </c>
      <c r="R496" t="s">
        <v>1485</v>
      </c>
    </row>
    <row r="497" spans="1:18">
      <c r="A497" s="1">
        <f>HYPERLINK("https://lsnyc.legalserver.org/matter/dynamic-profile/view/1866843","18-1866843")</f>
        <v>0</v>
      </c>
      <c r="B497" t="s">
        <v>21</v>
      </c>
      <c r="C497" t="s">
        <v>130</v>
      </c>
      <c r="D497" t="s">
        <v>199</v>
      </c>
      <c r="E497" t="s">
        <v>726</v>
      </c>
      <c r="F497" t="s">
        <v>1170</v>
      </c>
      <c r="G497" t="s">
        <v>1201</v>
      </c>
      <c r="H497" t="s">
        <v>1208</v>
      </c>
      <c r="I497" t="s">
        <v>1465</v>
      </c>
      <c r="J497">
        <v>418</v>
      </c>
      <c r="K497" t="s">
        <v>1209</v>
      </c>
      <c r="L497" t="s">
        <v>1208</v>
      </c>
      <c r="O497" t="s">
        <v>1210</v>
      </c>
      <c r="P497" t="s">
        <v>1209</v>
      </c>
      <c r="Q497" t="s">
        <v>1416</v>
      </c>
      <c r="R497" t="s">
        <v>1485</v>
      </c>
    </row>
    <row r="498" spans="1:18">
      <c r="A498" s="1">
        <f>HYPERLINK("https://lsnyc.legalserver.org/matter/dynamic-profile/view/1870422","18-1870422")</f>
        <v>0</v>
      </c>
      <c r="B498" t="s">
        <v>21</v>
      </c>
      <c r="C498" t="s">
        <v>130</v>
      </c>
      <c r="D498" t="s">
        <v>199</v>
      </c>
      <c r="E498" t="s">
        <v>727</v>
      </c>
      <c r="F498" t="s">
        <v>1158</v>
      </c>
      <c r="G498" t="s">
        <v>1201</v>
      </c>
      <c r="H498" t="s">
        <v>1208</v>
      </c>
      <c r="I498" t="s">
        <v>1256</v>
      </c>
      <c r="J498">
        <v>376</v>
      </c>
      <c r="K498" t="s">
        <v>1209</v>
      </c>
      <c r="L498" t="s">
        <v>1208</v>
      </c>
      <c r="O498" t="s">
        <v>1210</v>
      </c>
      <c r="P498" t="s">
        <v>1209</v>
      </c>
      <c r="Q498" t="s">
        <v>1267</v>
      </c>
      <c r="R498" t="s">
        <v>1485</v>
      </c>
    </row>
    <row r="499" spans="1:18">
      <c r="A499" s="1">
        <f>HYPERLINK("https://lsnyc.legalserver.org/matter/dynamic-profile/view/1870504","18-1870504")</f>
        <v>0</v>
      </c>
      <c r="B499" t="s">
        <v>21</v>
      </c>
      <c r="C499" t="s">
        <v>130</v>
      </c>
      <c r="D499" t="s">
        <v>199</v>
      </c>
      <c r="E499" t="s">
        <v>728</v>
      </c>
      <c r="F499" t="s">
        <v>1170</v>
      </c>
      <c r="G499" t="s">
        <v>1201</v>
      </c>
      <c r="H499" t="s">
        <v>1208</v>
      </c>
      <c r="I499" t="s">
        <v>1256</v>
      </c>
      <c r="J499">
        <v>376</v>
      </c>
      <c r="K499" t="s">
        <v>1209</v>
      </c>
      <c r="L499" t="s">
        <v>1208</v>
      </c>
      <c r="O499" t="s">
        <v>1210</v>
      </c>
      <c r="P499" t="s">
        <v>1209</v>
      </c>
      <c r="Q499" t="s">
        <v>1267</v>
      </c>
      <c r="R499" t="s">
        <v>1485</v>
      </c>
    </row>
    <row r="500" spans="1:18">
      <c r="A500" s="1">
        <f>HYPERLINK("https://lsnyc.legalserver.org/matter/dynamic-profile/view/1872305","18-1872305")</f>
        <v>0</v>
      </c>
      <c r="B500" t="s">
        <v>21</v>
      </c>
      <c r="C500" t="s">
        <v>130</v>
      </c>
      <c r="D500" t="s">
        <v>199</v>
      </c>
      <c r="E500" t="s">
        <v>729</v>
      </c>
      <c r="F500" t="s">
        <v>1158</v>
      </c>
      <c r="G500" t="s">
        <v>1201</v>
      </c>
      <c r="H500" t="s">
        <v>1208</v>
      </c>
      <c r="I500" t="s">
        <v>1256</v>
      </c>
      <c r="J500">
        <v>350</v>
      </c>
      <c r="K500" t="s">
        <v>1209</v>
      </c>
      <c r="L500" t="s">
        <v>1208</v>
      </c>
      <c r="O500" t="s">
        <v>1210</v>
      </c>
      <c r="P500" t="s">
        <v>1209</v>
      </c>
      <c r="Q500" t="s">
        <v>1679</v>
      </c>
      <c r="R500" t="s">
        <v>1485</v>
      </c>
    </row>
    <row r="501" spans="1:18">
      <c r="A501" s="1">
        <f>HYPERLINK("https://lsnyc.legalserver.org/matter/dynamic-profile/view/1872325","18-1872325")</f>
        <v>0</v>
      </c>
      <c r="B501" t="s">
        <v>21</v>
      </c>
      <c r="C501" t="s">
        <v>130</v>
      </c>
      <c r="D501" t="s">
        <v>199</v>
      </c>
      <c r="E501" t="s">
        <v>730</v>
      </c>
      <c r="F501" t="s">
        <v>1158</v>
      </c>
      <c r="G501" t="s">
        <v>1201</v>
      </c>
      <c r="H501" t="s">
        <v>1208</v>
      </c>
      <c r="I501" t="s">
        <v>1466</v>
      </c>
      <c r="J501">
        <v>350</v>
      </c>
      <c r="K501" t="s">
        <v>1209</v>
      </c>
      <c r="L501" t="s">
        <v>1208</v>
      </c>
      <c r="O501" t="s">
        <v>1210</v>
      </c>
      <c r="P501" t="s">
        <v>1209</v>
      </c>
      <c r="Q501" t="s">
        <v>1679</v>
      </c>
      <c r="R501" t="s">
        <v>1485</v>
      </c>
    </row>
    <row r="502" spans="1:18">
      <c r="A502" s="1">
        <f>HYPERLINK("https://lsnyc.legalserver.org/matter/dynamic-profile/view/1875333","18-1875333")</f>
        <v>0</v>
      </c>
      <c r="B502" t="s">
        <v>21</v>
      </c>
      <c r="C502" t="s">
        <v>130</v>
      </c>
      <c r="D502" t="s">
        <v>199</v>
      </c>
      <c r="E502" t="s">
        <v>731</v>
      </c>
      <c r="F502" t="s">
        <v>1158</v>
      </c>
      <c r="G502" t="s">
        <v>1201</v>
      </c>
      <c r="H502" t="s">
        <v>1208</v>
      </c>
      <c r="I502" t="s">
        <v>1467</v>
      </c>
      <c r="J502">
        <v>318</v>
      </c>
      <c r="K502" t="s">
        <v>1209</v>
      </c>
      <c r="L502" t="s">
        <v>1208</v>
      </c>
      <c r="O502" t="s">
        <v>1210</v>
      </c>
      <c r="P502" t="s">
        <v>1209</v>
      </c>
      <c r="Q502" t="s">
        <v>1467</v>
      </c>
      <c r="R502" t="s">
        <v>1485</v>
      </c>
    </row>
    <row r="503" spans="1:18">
      <c r="A503" s="1">
        <f>HYPERLINK("https://lsnyc.legalserver.org/matter/dynamic-profile/view/1875337","18-1875337")</f>
        <v>0</v>
      </c>
      <c r="B503" t="s">
        <v>21</v>
      </c>
      <c r="C503" t="s">
        <v>130</v>
      </c>
      <c r="D503" t="s">
        <v>199</v>
      </c>
      <c r="E503" t="s">
        <v>732</v>
      </c>
      <c r="F503" t="s">
        <v>1158</v>
      </c>
      <c r="G503" t="s">
        <v>1201</v>
      </c>
      <c r="H503" t="s">
        <v>1208</v>
      </c>
      <c r="I503" t="s">
        <v>1467</v>
      </c>
      <c r="J503">
        <v>318</v>
      </c>
      <c r="K503" t="s">
        <v>1209</v>
      </c>
      <c r="L503" t="s">
        <v>1208</v>
      </c>
      <c r="O503" t="s">
        <v>1210</v>
      </c>
      <c r="P503" t="s">
        <v>1209</v>
      </c>
      <c r="Q503" t="s">
        <v>1467</v>
      </c>
      <c r="R503" t="s">
        <v>1485</v>
      </c>
    </row>
    <row r="504" spans="1:18">
      <c r="A504" s="1">
        <f>HYPERLINK("https://lsnyc.legalserver.org/matter/dynamic-profile/view/1876377","18-1876377")</f>
        <v>0</v>
      </c>
      <c r="B504" t="s">
        <v>21</v>
      </c>
      <c r="C504" t="s">
        <v>130</v>
      </c>
      <c r="D504" t="s">
        <v>199</v>
      </c>
      <c r="E504" t="s">
        <v>733</v>
      </c>
      <c r="F504" t="s">
        <v>1158</v>
      </c>
      <c r="G504" t="s">
        <v>1201</v>
      </c>
      <c r="H504" t="s">
        <v>1208</v>
      </c>
      <c r="I504" t="s">
        <v>1299</v>
      </c>
      <c r="J504">
        <v>306</v>
      </c>
      <c r="K504" t="s">
        <v>1209</v>
      </c>
      <c r="L504" t="s">
        <v>1208</v>
      </c>
      <c r="O504" t="s">
        <v>1210</v>
      </c>
      <c r="P504" t="s">
        <v>1209</v>
      </c>
      <c r="Q504" t="s">
        <v>1692</v>
      </c>
      <c r="R504" t="s">
        <v>1485</v>
      </c>
    </row>
    <row r="505" spans="1:18">
      <c r="A505" s="1">
        <f>HYPERLINK("https://lsnyc.legalserver.org/matter/dynamic-profile/view/1878117","18-1878117")</f>
        <v>0</v>
      </c>
      <c r="B505" t="s">
        <v>21</v>
      </c>
      <c r="C505" t="s">
        <v>130</v>
      </c>
      <c r="D505" t="s">
        <v>199</v>
      </c>
      <c r="E505" t="s">
        <v>734</v>
      </c>
      <c r="F505" t="s">
        <v>1158</v>
      </c>
      <c r="G505" t="s">
        <v>1201</v>
      </c>
      <c r="H505" t="s">
        <v>1208</v>
      </c>
      <c r="I505" t="s">
        <v>1254</v>
      </c>
      <c r="J505">
        <v>285</v>
      </c>
      <c r="K505" t="s">
        <v>1209</v>
      </c>
      <c r="L505" t="s">
        <v>1208</v>
      </c>
      <c r="O505" t="s">
        <v>1210</v>
      </c>
      <c r="P505" t="s">
        <v>1209</v>
      </c>
      <c r="Q505" t="s">
        <v>1447</v>
      </c>
      <c r="R505" t="s">
        <v>1485</v>
      </c>
    </row>
    <row r="506" spans="1:18">
      <c r="A506" s="1">
        <f>HYPERLINK("https://lsnyc.legalserver.org/matter/dynamic-profile/view/1878121","18-1878121")</f>
        <v>0</v>
      </c>
      <c r="B506" t="s">
        <v>21</v>
      </c>
      <c r="C506" t="s">
        <v>130</v>
      </c>
      <c r="D506" t="s">
        <v>199</v>
      </c>
      <c r="E506" t="s">
        <v>735</v>
      </c>
      <c r="F506" t="s">
        <v>1158</v>
      </c>
      <c r="G506" t="s">
        <v>1201</v>
      </c>
      <c r="H506" t="s">
        <v>1208</v>
      </c>
      <c r="I506" t="s">
        <v>1256</v>
      </c>
      <c r="J506">
        <v>285</v>
      </c>
      <c r="K506" t="s">
        <v>1209</v>
      </c>
      <c r="L506" t="s">
        <v>1208</v>
      </c>
      <c r="O506" t="s">
        <v>1210</v>
      </c>
      <c r="P506" t="s">
        <v>1209</v>
      </c>
      <c r="Q506" t="s">
        <v>1447</v>
      </c>
      <c r="R506" t="s">
        <v>1485</v>
      </c>
    </row>
    <row r="507" spans="1:18">
      <c r="A507" s="1">
        <f>HYPERLINK("https://lsnyc.legalserver.org/matter/dynamic-profile/view/1878180","18-1878180")</f>
        <v>0</v>
      </c>
      <c r="B507" t="s">
        <v>21</v>
      </c>
      <c r="C507" t="s">
        <v>130</v>
      </c>
      <c r="D507" t="s">
        <v>199</v>
      </c>
      <c r="E507" t="s">
        <v>736</v>
      </c>
      <c r="F507" t="s">
        <v>1158</v>
      </c>
      <c r="G507" t="s">
        <v>1201</v>
      </c>
      <c r="H507" t="s">
        <v>1208</v>
      </c>
      <c r="I507" t="s">
        <v>1381</v>
      </c>
      <c r="J507">
        <v>285</v>
      </c>
      <c r="K507" t="s">
        <v>1209</v>
      </c>
      <c r="L507" t="s">
        <v>1208</v>
      </c>
      <c r="O507" t="s">
        <v>1209</v>
      </c>
      <c r="P507" t="s">
        <v>1209</v>
      </c>
      <c r="Q507" t="s">
        <v>1447</v>
      </c>
      <c r="R507" t="s">
        <v>1485</v>
      </c>
    </row>
    <row r="508" spans="1:18">
      <c r="A508" s="1">
        <f>HYPERLINK("https://lsnyc.legalserver.org/matter/dynamic-profile/view/1870636","18-1870636")</f>
        <v>0</v>
      </c>
      <c r="B508" t="s">
        <v>21</v>
      </c>
      <c r="C508" t="s">
        <v>130</v>
      </c>
      <c r="D508" t="s">
        <v>199</v>
      </c>
      <c r="E508" t="s">
        <v>737</v>
      </c>
      <c r="F508" t="s">
        <v>1158</v>
      </c>
      <c r="G508" t="s">
        <v>1200</v>
      </c>
      <c r="H508" t="s">
        <v>1208</v>
      </c>
      <c r="I508" t="s">
        <v>1468</v>
      </c>
      <c r="J508">
        <v>386</v>
      </c>
      <c r="K508" t="s">
        <v>1209</v>
      </c>
      <c r="L508" t="s">
        <v>1208</v>
      </c>
      <c r="O508" t="s">
        <v>1210</v>
      </c>
      <c r="P508" t="s">
        <v>1209</v>
      </c>
      <c r="Q508" t="s">
        <v>1526</v>
      </c>
      <c r="R508" t="s">
        <v>1229</v>
      </c>
    </row>
    <row r="509" spans="1:18">
      <c r="A509" s="1">
        <f>HYPERLINK("https://lsnyc.legalserver.org/matter/dynamic-profile/view/0827204","17-0827204")</f>
        <v>0</v>
      </c>
      <c r="B509" t="s">
        <v>21</v>
      </c>
      <c r="C509" t="s">
        <v>131</v>
      </c>
      <c r="D509" t="s">
        <v>131</v>
      </c>
      <c r="E509" t="s">
        <v>738</v>
      </c>
      <c r="F509" t="s">
        <v>1169</v>
      </c>
      <c r="G509" t="s">
        <v>1200</v>
      </c>
      <c r="H509" t="s">
        <v>1209</v>
      </c>
      <c r="I509" t="s">
        <v>1289</v>
      </c>
      <c r="J509">
        <v>798</v>
      </c>
      <c r="K509" t="s">
        <v>1209</v>
      </c>
      <c r="L509" t="s">
        <v>1208</v>
      </c>
      <c r="O509" t="s">
        <v>1210</v>
      </c>
      <c r="P509" t="s">
        <v>1209</v>
      </c>
      <c r="Q509" t="s">
        <v>1789</v>
      </c>
      <c r="R509" t="s">
        <v>1289</v>
      </c>
    </row>
    <row r="510" spans="1:18">
      <c r="A510" s="1">
        <f>HYPERLINK("https://lsnyc.legalserver.org/matter/dynamic-profile/view/1871369","18-1871369")</f>
        <v>0</v>
      </c>
      <c r="B510" t="s">
        <v>21</v>
      </c>
      <c r="C510" t="s">
        <v>130</v>
      </c>
      <c r="D510" t="s">
        <v>200</v>
      </c>
      <c r="E510" t="s">
        <v>739</v>
      </c>
      <c r="F510" t="s">
        <v>1165</v>
      </c>
      <c r="G510" t="s">
        <v>1200</v>
      </c>
      <c r="H510" t="s">
        <v>1208</v>
      </c>
      <c r="I510" t="s">
        <v>1469</v>
      </c>
      <c r="J510">
        <v>326</v>
      </c>
      <c r="K510" t="s">
        <v>1209</v>
      </c>
      <c r="L510" t="s">
        <v>1208</v>
      </c>
      <c r="O510" t="s">
        <v>1210</v>
      </c>
      <c r="P510" t="s">
        <v>1209</v>
      </c>
      <c r="Q510" t="s">
        <v>1268</v>
      </c>
      <c r="R510" t="s">
        <v>1475</v>
      </c>
    </row>
    <row r="511" spans="1:18">
      <c r="A511" s="1">
        <f>HYPERLINK("https://lsnyc.legalserver.org/matter/dynamic-profile/view/1877088","18-1877088")</f>
        <v>0</v>
      </c>
      <c r="B511" t="s">
        <v>21</v>
      </c>
      <c r="C511" t="s">
        <v>132</v>
      </c>
      <c r="D511" t="s">
        <v>132</v>
      </c>
      <c r="E511" t="s">
        <v>740</v>
      </c>
      <c r="F511" t="s">
        <v>1157</v>
      </c>
      <c r="G511" t="s">
        <v>1200</v>
      </c>
      <c r="H511" t="s">
        <v>1209</v>
      </c>
      <c r="I511" t="s">
        <v>1298</v>
      </c>
      <c r="J511">
        <v>173</v>
      </c>
      <c r="K511" t="s">
        <v>1209</v>
      </c>
      <c r="L511" t="s">
        <v>1208</v>
      </c>
      <c r="O511" t="s">
        <v>1210</v>
      </c>
      <c r="P511" t="s">
        <v>1209</v>
      </c>
      <c r="Q511" t="s">
        <v>1512</v>
      </c>
      <c r="R511" t="s">
        <v>1266</v>
      </c>
    </row>
    <row r="512" spans="1:18">
      <c r="A512" s="1">
        <f>HYPERLINK("https://lsnyc.legalserver.org/matter/dynamic-profile/view/1848695","17-1848695")</f>
        <v>0</v>
      </c>
      <c r="B512" t="s">
        <v>21</v>
      </c>
      <c r="C512" t="s">
        <v>133</v>
      </c>
      <c r="D512" t="s">
        <v>132</v>
      </c>
      <c r="E512" t="s">
        <v>741</v>
      </c>
      <c r="F512" t="s">
        <v>1160</v>
      </c>
      <c r="G512" t="s">
        <v>1201</v>
      </c>
      <c r="H512" t="s">
        <v>1209</v>
      </c>
      <c r="I512" t="s">
        <v>1380</v>
      </c>
      <c r="J512">
        <v>463</v>
      </c>
      <c r="K512" t="s">
        <v>1209</v>
      </c>
      <c r="L512" t="s">
        <v>1208</v>
      </c>
      <c r="O512" t="s">
        <v>1210</v>
      </c>
      <c r="P512" t="s">
        <v>1209</v>
      </c>
      <c r="Q512" t="s">
        <v>1313</v>
      </c>
      <c r="R512" t="s">
        <v>1380</v>
      </c>
    </row>
    <row r="513" spans="1:18">
      <c r="A513" s="1">
        <f>HYPERLINK("https://lsnyc.legalserver.org/matter/dynamic-profile/view/1835365","17-1835365")</f>
        <v>0</v>
      </c>
      <c r="B513" t="s">
        <v>21</v>
      </c>
      <c r="C513" t="s">
        <v>134</v>
      </c>
      <c r="D513" t="s">
        <v>134</v>
      </c>
      <c r="E513" t="s">
        <v>742</v>
      </c>
      <c r="F513" t="s">
        <v>1158</v>
      </c>
      <c r="G513" t="s">
        <v>1201</v>
      </c>
      <c r="H513" t="s">
        <v>1208</v>
      </c>
      <c r="I513" t="s">
        <v>1470</v>
      </c>
      <c r="J513">
        <v>693</v>
      </c>
      <c r="K513" t="s">
        <v>1209</v>
      </c>
      <c r="L513" t="s">
        <v>1208</v>
      </c>
      <c r="O513" t="s">
        <v>1209</v>
      </c>
      <c r="P513" t="s">
        <v>1209</v>
      </c>
      <c r="Q513" t="s">
        <v>1619</v>
      </c>
      <c r="R513" t="s">
        <v>1288</v>
      </c>
    </row>
    <row r="514" spans="1:18">
      <c r="A514" s="1">
        <f>HYPERLINK("https://lsnyc.legalserver.org/matter/dynamic-profile/view/1838237","17-1838237")</f>
        <v>0</v>
      </c>
      <c r="B514" t="s">
        <v>21</v>
      </c>
      <c r="C514" t="s">
        <v>134</v>
      </c>
      <c r="D514" t="s">
        <v>134</v>
      </c>
      <c r="E514" t="s">
        <v>743</v>
      </c>
      <c r="F514" t="s">
        <v>1160</v>
      </c>
      <c r="G514" t="s">
        <v>1201</v>
      </c>
      <c r="H514" t="s">
        <v>1208</v>
      </c>
      <c r="I514" t="s">
        <v>1471</v>
      </c>
      <c r="J514">
        <v>658</v>
      </c>
      <c r="K514" t="s">
        <v>1209</v>
      </c>
      <c r="L514" t="s">
        <v>1208</v>
      </c>
      <c r="O514" t="s">
        <v>1210</v>
      </c>
      <c r="P514" t="s">
        <v>1209</v>
      </c>
      <c r="Q514" t="s">
        <v>1790</v>
      </c>
      <c r="R514" t="s">
        <v>1288</v>
      </c>
    </row>
    <row r="515" spans="1:18">
      <c r="A515" s="1">
        <f>HYPERLINK("https://lsnyc.legalserver.org/matter/dynamic-profile/view/1855012","18-1855012")</f>
        <v>0</v>
      </c>
      <c r="B515" t="s">
        <v>21</v>
      </c>
      <c r="C515" t="s">
        <v>134</v>
      </c>
      <c r="D515" t="s">
        <v>134</v>
      </c>
      <c r="E515" t="s">
        <v>744</v>
      </c>
      <c r="F515" t="s">
        <v>1158</v>
      </c>
      <c r="G515" t="s">
        <v>1201</v>
      </c>
      <c r="H515" t="s">
        <v>1208</v>
      </c>
      <c r="I515" t="s">
        <v>1262</v>
      </c>
      <c r="J515">
        <v>492</v>
      </c>
      <c r="K515" t="s">
        <v>1209</v>
      </c>
      <c r="L515" t="s">
        <v>1208</v>
      </c>
      <c r="O515" t="s">
        <v>1210</v>
      </c>
      <c r="P515" t="s">
        <v>1209</v>
      </c>
      <c r="Q515" t="s">
        <v>1791</v>
      </c>
      <c r="R515" t="s">
        <v>1463</v>
      </c>
    </row>
    <row r="516" spans="1:18">
      <c r="A516" s="1">
        <f>HYPERLINK("https://lsnyc.legalserver.org/matter/dynamic-profile/view/0799735","16-0799735")</f>
        <v>0</v>
      </c>
      <c r="B516" t="s">
        <v>21</v>
      </c>
      <c r="C516" t="s">
        <v>135</v>
      </c>
      <c r="D516" t="s">
        <v>135</v>
      </c>
      <c r="E516" t="s">
        <v>745</v>
      </c>
      <c r="F516" t="s">
        <v>1158</v>
      </c>
      <c r="G516" t="s">
        <v>1200</v>
      </c>
      <c r="H516" t="s">
        <v>1208</v>
      </c>
      <c r="I516" t="s">
        <v>1472</v>
      </c>
      <c r="J516">
        <v>1185</v>
      </c>
      <c r="K516" t="s">
        <v>1209</v>
      </c>
      <c r="L516" t="s">
        <v>1208</v>
      </c>
      <c r="O516" t="s">
        <v>1210</v>
      </c>
      <c r="P516" t="s">
        <v>1209</v>
      </c>
      <c r="Q516" t="s">
        <v>1660</v>
      </c>
      <c r="R516" t="s">
        <v>1291</v>
      </c>
    </row>
    <row r="517" spans="1:18">
      <c r="A517" s="1">
        <f>HYPERLINK("https://lsnyc.legalserver.org/matter/dynamic-profile/view/1874493","18-1874493")</f>
        <v>0</v>
      </c>
      <c r="B517" t="s">
        <v>21</v>
      </c>
      <c r="C517" t="s">
        <v>135</v>
      </c>
      <c r="D517" t="s">
        <v>135</v>
      </c>
      <c r="E517" t="s">
        <v>746</v>
      </c>
      <c r="F517" t="s">
        <v>1158</v>
      </c>
      <c r="G517" t="s">
        <v>1201</v>
      </c>
      <c r="H517" t="s">
        <v>1208</v>
      </c>
      <c r="I517" t="s">
        <v>1448</v>
      </c>
      <c r="J517">
        <v>297</v>
      </c>
      <c r="K517" t="s">
        <v>1209</v>
      </c>
      <c r="L517" t="s">
        <v>1208</v>
      </c>
      <c r="O517" t="s">
        <v>1210</v>
      </c>
      <c r="P517" t="s">
        <v>1209</v>
      </c>
      <c r="Q517" t="s">
        <v>1466</v>
      </c>
      <c r="R517" t="s">
        <v>1291</v>
      </c>
    </row>
    <row r="518" spans="1:18">
      <c r="A518" s="1">
        <f>HYPERLINK("https://lsnyc.legalserver.org/matter/dynamic-profile/view/1847509","17-1847509")</f>
        <v>0</v>
      </c>
      <c r="B518" t="s">
        <v>21</v>
      </c>
      <c r="C518" t="s">
        <v>135</v>
      </c>
      <c r="D518" t="s">
        <v>135</v>
      </c>
      <c r="E518" t="s">
        <v>747</v>
      </c>
      <c r="F518" t="s">
        <v>1158</v>
      </c>
      <c r="G518" t="s">
        <v>1201</v>
      </c>
      <c r="H518" t="s">
        <v>1208</v>
      </c>
      <c r="I518" t="s">
        <v>1473</v>
      </c>
      <c r="J518">
        <v>609</v>
      </c>
      <c r="K518" t="s">
        <v>1209</v>
      </c>
      <c r="L518" t="s">
        <v>1208</v>
      </c>
      <c r="O518" t="s">
        <v>1209</v>
      </c>
      <c r="P518" t="s">
        <v>1209</v>
      </c>
      <c r="Q518" t="s">
        <v>1514</v>
      </c>
      <c r="R518" t="s">
        <v>1262</v>
      </c>
    </row>
    <row r="519" spans="1:18">
      <c r="A519" s="1">
        <f>HYPERLINK("https://lsnyc.legalserver.org/matter/dynamic-profile/view/0830250","17-0830250")</f>
        <v>0</v>
      </c>
      <c r="B519" t="s">
        <v>21</v>
      </c>
      <c r="C519" t="s">
        <v>136</v>
      </c>
      <c r="D519" t="s">
        <v>135</v>
      </c>
      <c r="E519" t="s">
        <v>748</v>
      </c>
      <c r="F519" t="s">
        <v>1158</v>
      </c>
      <c r="G519" t="s">
        <v>1200</v>
      </c>
      <c r="H519" t="s">
        <v>1209</v>
      </c>
      <c r="I519" t="s">
        <v>1474</v>
      </c>
      <c r="J519">
        <v>796</v>
      </c>
      <c r="K519" t="s">
        <v>1209</v>
      </c>
      <c r="L519" t="s">
        <v>1208</v>
      </c>
      <c r="O519" t="s">
        <v>1210</v>
      </c>
      <c r="P519" t="s">
        <v>1209</v>
      </c>
      <c r="Q519" t="s">
        <v>1792</v>
      </c>
      <c r="R519" t="s">
        <v>1257</v>
      </c>
    </row>
    <row r="520" spans="1:18">
      <c r="A520" s="1">
        <f>HYPERLINK("https://lsnyc.legalserver.org/matter/dynamic-profile/view/1853573","17-1853573")</f>
        <v>0</v>
      </c>
      <c r="B520" t="s">
        <v>21</v>
      </c>
      <c r="C520" t="s">
        <v>136</v>
      </c>
      <c r="D520" t="s">
        <v>135</v>
      </c>
      <c r="E520" t="s">
        <v>749</v>
      </c>
      <c r="F520" t="s">
        <v>1158</v>
      </c>
      <c r="G520" t="s">
        <v>1200</v>
      </c>
      <c r="H520" t="s">
        <v>1209</v>
      </c>
      <c r="I520" t="s">
        <v>1432</v>
      </c>
      <c r="J520">
        <v>525</v>
      </c>
      <c r="K520" t="s">
        <v>1209</v>
      </c>
      <c r="L520" t="s">
        <v>1208</v>
      </c>
      <c r="O520" t="s">
        <v>1210</v>
      </c>
      <c r="P520" t="s">
        <v>1209</v>
      </c>
      <c r="Q520" t="s">
        <v>1793</v>
      </c>
      <c r="R520" t="s">
        <v>1257</v>
      </c>
    </row>
    <row r="521" spans="1:18">
      <c r="A521" s="1">
        <f>HYPERLINK("https://lsnyc.legalserver.org/matter/dynamic-profile/view/1865839","18-1865839")</f>
        <v>0</v>
      </c>
      <c r="B521" t="s">
        <v>21</v>
      </c>
      <c r="C521" t="s">
        <v>136</v>
      </c>
      <c r="D521" t="s">
        <v>135</v>
      </c>
      <c r="E521" t="s">
        <v>750</v>
      </c>
      <c r="F521" t="s">
        <v>1158</v>
      </c>
      <c r="G521" t="s">
        <v>1200</v>
      </c>
      <c r="H521" t="s">
        <v>1209</v>
      </c>
      <c r="I521" t="s">
        <v>1291</v>
      </c>
      <c r="J521">
        <v>390</v>
      </c>
      <c r="K521" t="s">
        <v>1209</v>
      </c>
      <c r="L521" t="s">
        <v>1208</v>
      </c>
      <c r="O521" t="s">
        <v>1210</v>
      </c>
      <c r="P521" t="s">
        <v>1209</v>
      </c>
      <c r="Q521" t="s">
        <v>1685</v>
      </c>
      <c r="R521" t="s">
        <v>1257</v>
      </c>
    </row>
    <row r="522" spans="1:18">
      <c r="A522" s="1">
        <f>HYPERLINK("https://lsnyc.legalserver.org/matter/dynamic-profile/view/1876506","18-1876506")</f>
        <v>0</v>
      </c>
      <c r="B522" t="s">
        <v>21</v>
      </c>
      <c r="C522" t="s">
        <v>137</v>
      </c>
      <c r="D522" t="s">
        <v>201</v>
      </c>
      <c r="E522" t="s">
        <v>751</v>
      </c>
      <c r="F522" t="s">
        <v>1158</v>
      </c>
      <c r="G522" t="s">
        <v>1201</v>
      </c>
      <c r="H522" t="s">
        <v>1209</v>
      </c>
      <c r="I522" t="s">
        <v>1475</v>
      </c>
      <c r="J522">
        <v>259</v>
      </c>
      <c r="K522" t="s">
        <v>1209</v>
      </c>
      <c r="L522" t="s">
        <v>1208</v>
      </c>
      <c r="O522" t="s">
        <v>1210</v>
      </c>
      <c r="P522" t="s">
        <v>1209</v>
      </c>
      <c r="Q522" t="s">
        <v>1378</v>
      </c>
      <c r="R522" t="s">
        <v>1293</v>
      </c>
    </row>
    <row r="523" spans="1:18">
      <c r="A523" s="1">
        <f>HYPERLINK("https://lsnyc.legalserver.org/matter/dynamic-profile/view/1861566","18-1861566")</f>
        <v>0</v>
      </c>
      <c r="B523" t="s">
        <v>21</v>
      </c>
      <c r="C523" t="s">
        <v>137</v>
      </c>
      <c r="D523" t="s">
        <v>201</v>
      </c>
      <c r="E523" t="s">
        <v>752</v>
      </c>
      <c r="F523" t="s">
        <v>1169</v>
      </c>
      <c r="G523" t="s">
        <v>1200</v>
      </c>
      <c r="H523" t="s">
        <v>1209</v>
      </c>
      <c r="I523" t="s">
        <v>1476</v>
      </c>
      <c r="J523">
        <v>447</v>
      </c>
      <c r="K523" t="s">
        <v>1209</v>
      </c>
      <c r="L523" t="s">
        <v>1208</v>
      </c>
      <c r="O523" t="s">
        <v>1210</v>
      </c>
      <c r="P523" t="s">
        <v>1209</v>
      </c>
      <c r="Q523" t="s">
        <v>1483</v>
      </c>
      <c r="R523" t="s">
        <v>1909</v>
      </c>
    </row>
    <row r="524" spans="1:18">
      <c r="A524" s="1">
        <f>HYPERLINK("https://lsnyc.legalserver.org/matter/dynamic-profile/view/1878800","18-1878800")</f>
        <v>0</v>
      </c>
      <c r="B524" t="s">
        <v>21</v>
      </c>
      <c r="C524" t="s">
        <v>136</v>
      </c>
      <c r="D524" t="s">
        <v>201</v>
      </c>
      <c r="E524" t="s">
        <v>753</v>
      </c>
      <c r="F524" t="s">
        <v>1158</v>
      </c>
      <c r="G524" t="s">
        <v>1201</v>
      </c>
      <c r="H524" t="s">
        <v>1209</v>
      </c>
      <c r="I524" t="s">
        <v>1477</v>
      </c>
      <c r="J524">
        <v>211</v>
      </c>
      <c r="K524" t="s">
        <v>1209</v>
      </c>
      <c r="L524" t="s">
        <v>1208</v>
      </c>
      <c r="O524" t="s">
        <v>1210</v>
      </c>
      <c r="P524" t="s">
        <v>1209</v>
      </c>
      <c r="Q524" t="s">
        <v>1649</v>
      </c>
      <c r="R524" t="s">
        <v>1405</v>
      </c>
    </row>
    <row r="525" spans="1:18">
      <c r="A525" s="1">
        <f>HYPERLINK("https://lsnyc.legalserver.org/matter/dynamic-profile/view/1875904","18-1875904")</f>
        <v>0</v>
      </c>
      <c r="B525" t="s">
        <v>21</v>
      </c>
      <c r="C525" t="s">
        <v>138</v>
      </c>
      <c r="D525" t="s">
        <v>138</v>
      </c>
      <c r="E525" t="s">
        <v>754</v>
      </c>
      <c r="F525" t="s">
        <v>1180</v>
      </c>
      <c r="G525" t="s">
        <v>1201</v>
      </c>
      <c r="H525" t="s">
        <v>1208</v>
      </c>
      <c r="I525" t="s">
        <v>1478</v>
      </c>
      <c r="J525">
        <v>293</v>
      </c>
      <c r="K525" t="s">
        <v>1209</v>
      </c>
      <c r="L525" t="s">
        <v>1208</v>
      </c>
      <c r="O525" t="s">
        <v>1210</v>
      </c>
      <c r="P525" t="s">
        <v>1209</v>
      </c>
      <c r="Q525" t="s">
        <v>1406</v>
      </c>
      <c r="R525" t="s">
        <v>1478</v>
      </c>
    </row>
    <row r="526" spans="1:18">
      <c r="A526" s="1">
        <f>HYPERLINK("https://lsnyc.legalserver.org/matter/dynamic-profile/view/1875330","18-1875330")</f>
        <v>0</v>
      </c>
      <c r="B526" t="s">
        <v>21</v>
      </c>
      <c r="C526" t="s">
        <v>134</v>
      </c>
      <c r="D526" t="s">
        <v>133</v>
      </c>
      <c r="E526" t="s">
        <v>755</v>
      </c>
      <c r="F526" t="s">
        <v>1158</v>
      </c>
      <c r="G526" t="s">
        <v>1201</v>
      </c>
      <c r="H526" t="s">
        <v>1208</v>
      </c>
      <c r="I526" t="s">
        <v>1314</v>
      </c>
      <c r="J526">
        <v>213</v>
      </c>
      <c r="K526" t="s">
        <v>1209</v>
      </c>
      <c r="L526" t="s">
        <v>1208</v>
      </c>
      <c r="O526" t="s">
        <v>1210</v>
      </c>
      <c r="P526" t="s">
        <v>1209</v>
      </c>
      <c r="Q526" t="s">
        <v>1467</v>
      </c>
      <c r="R526" t="s">
        <v>1303</v>
      </c>
    </row>
    <row r="527" spans="1:18">
      <c r="A527" s="1">
        <f>HYPERLINK("https://lsnyc.legalserver.org/matter/dynamic-profile/view/1847202","17-1847202")</f>
        <v>0</v>
      </c>
      <c r="B527" t="s">
        <v>21</v>
      </c>
      <c r="C527" t="s">
        <v>133</v>
      </c>
      <c r="D527" t="s">
        <v>133</v>
      </c>
      <c r="E527" t="s">
        <v>756</v>
      </c>
      <c r="F527" t="s">
        <v>1170</v>
      </c>
      <c r="G527" t="s">
        <v>1201</v>
      </c>
      <c r="H527" t="s">
        <v>1208</v>
      </c>
      <c r="I527" t="s">
        <v>1479</v>
      </c>
      <c r="J527">
        <v>589</v>
      </c>
      <c r="K527" t="s">
        <v>1209</v>
      </c>
      <c r="L527" t="s">
        <v>1208</v>
      </c>
      <c r="O527" t="s">
        <v>1210</v>
      </c>
      <c r="P527" t="s">
        <v>1209</v>
      </c>
      <c r="Q527" t="s">
        <v>1488</v>
      </c>
      <c r="R527" t="s">
        <v>1479</v>
      </c>
    </row>
    <row r="528" spans="1:18">
      <c r="A528" s="1">
        <f>HYPERLINK("https://lsnyc.legalserver.org/matter/dynamic-profile/view/1854865","17-1854865")</f>
        <v>0</v>
      </c>
      <c r="B528" t="s">
        <v>21</v>
      </c>
      <c r="C528" t="s">
        <v>133</v>
      </c>
      <c r="D528" t="s">
        <v>133</v>
      </c>
      <c r="E528" t="s">
        <v>757</v>
      </c>
      <c r="F528" t="s">
        <v>1158</v>
      </c>
      <c r="G528" t="s">
        <v>1201</v>
      </c>
      <c r="H528" t="s">
        <v>1208</v>
      </c>
      <c r="I528" t="s">
        <v>1290</v>
      </c>
      <c r="J528">
        <v>497</v>
      </c>
      <c r="K528" t="s">
        <v>1209</v>
      </c>
      <c r="L528" t="s">
        <v>1210</v>
      </c>
      <c r="M528" t="s">
        <v>1629</v>
      </c>
      <c r="N528" t="s">
        <v>1634</v>
      </c>
      <c r="O528" t="s">
        <v>1209</v>
      </c>
      <c r="P528" t="s">
        <v>1209</v>
      </c>
      <c r="Q528" t="s">
        <v>1794</v>
      </c>
      <c r="R528" t="s">
        <v>1479</v>
      </c>
    </row>
    <row r="529" spans="1:18">
      <c r="A529" s="1">
        <f>HYPERLINK("https://lsnyc.legalserver.org/matter/dynamic-profile/view/1855224","18-1855224")</f>
        <v>0</v>
      </c>
      <c r="B529" t="s">
        <v>21</v>
      </c>
      <c r="C529" t="s">
        <v>133</v>
      </c>
      <c r="D529" t="s">
        <v>133</v>
      </c>
      <c r="E529" t="s">
        <v>758</v>
      </c>
      <c r="F529" t="s">
        <v>1158</v>
      </c>
      <c r="G529" t="s">
        <v>1201</v>
      </c>
      <c r="H529" t="s">
        <v>1208</v>
      </c>
      <c r="I529" t="s">
        <v>1480</v>
      </c>
      <c r="J529">
        <v>490</v>
      </c>
      <c r="K529" t="s">
        <v>1209</v>
      </c>
      <c r="L529" t="s">
        <v>1208</v>
      </c>
      <c r="O529" t="s">
        <v>1210</v>
      </c>
      <c r="P529" t="s">
        <v>1209</v>
      </c>
      <c r="Q529" t="s">
        <v>1795</v>
      </c>
      <c r="R529" t="s">
        <v>1479</v>
      </c>
    </row>
    <row r="530" spans="1:18">
      <c r="A530" s="1">
        <f>HYPERLINK("https://lsnyc.legalserver.org/matter/dynamic-profile/view/1854877","17-1854877")</f>
        <v>0</v>
      </c>
      <c r="B530" t="s">
        <v>21</v>
      </c>
      <c r="C530" t="s">
        <v>133</v>
      </c>
      <c r="D530" t="s">
        <v>133</v>
      </c>
      <c r="E530" t="s">
        <v>759</v>
      </c>
      <c r="F530" t="s">
        <v>1170</v>
      </c>
      <c r="G530" t="s">
        <v>1201</v>
      </c>
      <c r="H530" t="s">
        <v>1209</v>
      </c>
      <c r="I530" t="s">
        <v>1481</v>
      </c>
      <c r="J530">
        <v>542</v>
      </c>
      <c r="K530" t="s">
        <v>1209</v>
      </c>
      <c r="L530" t="s">
        <v>1208</v>
      </c>
      <c r="O530" t="s">
        <v>1210</v>
      </c>
      <c r="P530" t="s">
        <v>1209</v>
      </c>
      <c r="Q530" t="s">
        <v>1794</v>
      </c>
      <c r="R530" t="s">
        <v>1236</v>
      </c>
    </row>
    <row r="531" spans="1:18">
      <c r="A531" s="1">
        <f>HYPERLINK("https://lsnyc.legalserver.org/matter/dynamic-profile/view/1865221","18-1865221")</f>
        <v>0</v>
      </c>
      <c r="B531" t="s">
        <v>21</v>
      </c>
      <c r="C531" t="s">
        <v>139</v>
      </c>
      <c r="D531" t="s">
        <v>133</v>
      </c>
      <c r="E531" t="s">
        <v>758</v>
      </c>
      <c r="F531" t="s">
        <v>1158</v>
      </c>
      <c r="G531" t="s">
        <v>1201</v>
      </c>
      <c r="H531" t="s">
        <v>1208</v>
      </c>
      <c r="I531" t="s">
        <v>1370</v>
      </c>
      <c r="J531">
        <v>280</v>
      </c>
      <c r="K531" t="s">
        <v>1209</v>
      </c>
      <c r="L531" t="s">
        <v>1208</v>
      </c>
      <c r="O531" t="s">
        <v>1210</v>
      </c>
      <c r="P531" t="s">
        <v>1209</v>
      </c>
      <c r="Q531" t="s">
        <v>1300</v>
      </c>
      <c r="R531" t="s">
        <v>1502</v>
      </c>
    </row>
    <row r="532" spans="1:18">
      <c r="A532" s="1">
        <f>HYPERLINK("https://lsnyc.legalserver.org/matter/dynamic-profile/view/1848330","17-1848330")</f>
        <v>0</v>
      </c>
      <c r="B532" t="s">
        <v>21</v>
      </c>
      <c r="C532" t="s">
        <v>130</v>
      </c>
      <c r="D532" t="s">
        <v>133</v>
      </c>
      <c r="E532" t="s">
        <v>760</v>
      </c>
      <c r="F532" t="s">
        <v>1170</v>
      </c>
      <c r="G532" t="s">
        <v>1201</v>
      </c>
      <c r="H532" t="s">
        <v>1208</v>
      </c>
      <c r="I532" t="s">
        <v>1482</v>
      </c>
      <c r="J532">
        <v>524</v>
      </c>
      <c r="K532" t="s">
        <v>1209</v>
      </c>
      <c r="L532" t="s">
        <v>1208</v>
      </c>
      <c r="O532" t="s">
        <v>1210</v>
      </c>
      <c r="P532" t="s">
        <v>1209</v>
      </c>
      <c r="Q532" t="s">
        <v>1383</v>
      </c>
      <c r="R532" t="s">
        <v>1450</v>
      </c>
    </row>
    <row r="533" spans="1:18">
      <c r="A533" s="1">
        <f>HYPERLINK("https://lsnyc.legalserver.org/matter/dynamic-profile/view/1855250","18-1855250")</f>
        <v>0</v>
      </c>
      <c r="B533" t="s">
        <v>21</v>
      </c>
      <c r="C533" t="s">
        <v>130</v>
      </c>
      <c r="D533" t="s">
        <v>133</v>
      </c>
      <c r="E533" t="s">
        <v>761</v>
      </c>
      <c r="F533" t="s">
        <v>1158</v>
      </c>
      <c r="G533" t="s">
        <v>1201</v>
      </c>
      <c r="H533" t="s">
        <v>1208</v>
      </c>
      <c r="I533" t="s">
        <v>1428</v>
      </c>
      <c r="J533">
        <v>438</v>
      </c>
      <c r="K533" t="s">
        <v>1209</v>
      </c>
      <c r="L533" t="s">
        <v>1208</v>
      </c>
      <c r="O533" t="s">
        <v>1210</v>
      </c>
      <c r="P533" t="s">
        <v>1209</v>
      </c>
      <c r="Q533" t="s">
        <v>1795</v>
      </c>
      <c r="R533" t="s">
        <v>1450</v>
      </c>
    </row>
    <row r="534" spans="1:18">
      <c r="A534" s="1">
        <f>HYPERLINK("https://lsnyc.legalserver.org/matter/dynamic-profile/view/1859754","18-1859754")</f>
        <v>0</v>
      </c>
      <c r="B534" t="s">
        <v>21</v>
      </c>
      <c r="C534" t="s">
        <v>130</v>
      </c>
      <c r="D534" t="s">
        <v>133</v>
      </c>
      <c r="E534" t="s">
        <v>762</v>
      </c>
      <c r="F534" t="s">
        <v>1158</v>
      </c>
      <c r="G534" t="s">
        <v>1201</v>
      </c>
      <c r="H534" t="s">
        <v>1208</v>
      </c>
      <c r="I534" t="s">
        <v>1483</v>
      </c>
      <c r="J534">
        <v>389</v>
      </c>
      <c r="K534" t="s">
        <v>1209</v>
      </c>
      <c r="L534" t="s">
        <v>1208</v>
      </c>
      <c r="O534" t="s">
        <v>1210</v>
      </c>
      <c r="P534" t="s">
        <v>1209</v>
      </c>
      <c r="Q534" t="s">
        <v>1796</v>
      </c>
      <c r="R534" t="s">
        <v>1450</v>
      </c>
    </row>
    <row r="535" spans="1:18">
      <c r="A535" s="1">
        <f>HYPERLINK("https://lsnyc.legalserver.org/matter/dynamic-profile/view/1848846","17-1848846")</f>
        <v>0</v>
      </c>
      <c r="B535" t="s">
        <v>21</v>
      </c>
      <c r="C535" t="s">
        <v>130</v>
      </c>
      <c r="D535" t="s">
        <v>133</v>
      </c>
      <c r="E535" t="s">
        <v>763</v>
      </c>
      <c r="F535" t="s">
        <v>1158</v>
      </c>
      <c r="G535" t="s">
        <v>1201</v>
      </c>
      <c r="H535" t="s">
        <v>1208</v>
      </c>
      <c r="I535" t="s">
        <v>1484</v>
      </c>
      <c r="J535">
        <v>611</v>
      </c>
      <c r="K535" t="s">
        <v>1209</v>
      </c>
      <c r="L535" t="s">
        <v>1208</v>
      </c>
      <c r="O535" t="s">
        <v>1210</v>
      </c>
      <c r="P535" t="s">
        <v>1209</v>
      </c>
      <c r="Q535" t="s">
        <v>1797</v>
      </c>
      <c r="R535" t="s">
        <v>1546</v>
      </c>
    </row>
    <row r="536" spans="1:18">
      <c r="A536" s="1">
        <f>HYPERLINK("https://lsnyc.legalserver.org/matter/dynamic-profile/view/1861206","18-1861206")</f>
        <v>0</v>
      </c>
      <c r="B536" t="s">
        <v>21</v>
      </c>
      <c r="C536" t="s">
        <v>130</v>
      </c>
      <c r="D536" t="s">
        <v>133</v>
      </c>
      <c r="E536" t="s">
        <v>764</v>
      </c>
      <c r="F536" t="s">
        <v>1158</v>
      </c>
      <c r="G536" t="s">
        <v>1201</v>
      </c>
      <c r="H536" t="s">
        <v>1208</v>
      </c>
      <c r="I536" t="s">
        <v>1485</v>
      </c>
      <c r="J536">
        <v>476</v>
      </c>
      <c r="K536" t="s">
        <v>1209</v>
      </c>
      <c r="L536" t="s">
        <v>1208</v>
      </c>
      <c r="O536" t="s">
        <v>1210</v>
      </c>
      <c r="P536" t="s">
        <v>1209</v>
      </c>
      <c r="Q536" t="s">
        <v>1760</v>
      </c>
      <c r="R536" t="s">
        <v>1485</v>
      </c>
    </row>
    <row r="537" spans="1:18">
      <c r="A537" s="1">
        <f>HYPERLINK("https://lsnyc.legalserver.org/matter/dynamic-profile/view/1859704","18-1859704")</f>
        <v>0</v>
      </c>
      <c r="B537" t="s">
        <v>21</v>
      </c>
      <c r="C537" t="s">
        <v>140</v>
      </c>
      <c r="D537" t="s">
        <v>140</v>
      </c>
      <c r="E537" t="s">
        <v>765</v>
      </c>
      <c r="F537" t="s">
        <v>1166</v>
      </c>
      <c r="G537" t="s">
        <v>1201</v>
      </c>
      <c r="H537" t="s">
        <v>1209</v>
      </c>
      <c r="I537" t="s">
        <v>1303</v>
      </c>
      <c r="J537">
        <v>358</v>
      </c>
      <c r="K537" t="s">
        <v>1209</v>
      </c>
      <c r="L537" t="s">
        <v>1208</v>
      </c>
      <c r="O537" t="s">
        <v>1210</v>
      </c>
      <c r="P537" t="s">
        <v>1209</v>
      </c>
      <c r="Q537" t="s">
        <v>1344</v>
      </c>
      <c r="R537" t="s">
        <v>1343</v>
      </c>
    </row>
    <row r="538" spans="1:18">
      <c r="A538" s="1">
        <f>HYPERLINK("https://lsnyc.legalserver.org/matter/dynamic-profile/view/0791292","15-0791292")</f>
        <v>0</v>
      </c>
      <c r="B538" t="s">
        <v>21</v>
      </c>
      <c r="C538" t="s">
        <v>141</v>
      </c>
      <c r="D538" t="s">
        <v>141</v>
      </c>
      <c r="E538" t="s">
        <v>292</v>
      </c>
      <c r="F538" t="s">
        <v>1167</v>
      </c>
      <c r="G538" t="s">
        <v>1200</v>
      </c>
      <c r="H538" t="s">
        <v>1208</v>
      </c>
      <c r="I538" t="s">
        <v>1236</v>
      </c>
      <c r="J538">
        <v>1252</v>
      </c>
      <c r="K538" t="s">
        <v>1209</v>
      </c>
      <c r="L538" t="s">
        <v>1208</v>
      </c>
      <c r="O538" t="s">
        <v>1210</v>
      </c>
      <c r="P538" t="s">
        <v>1209</v>
      </c>
      <c r="Q538" t="s">
        <v>1798</v>
      </c>
      <c r="R538" t="s">
        <v>1308</v>
      </c>
    </row>
    <row r="539" spans="1:18">
      <c r="A539" s="1">
        <f>HYPERLINK("https://lsnyc.legalserver.org/matter/dynamic-profile/view/1859480","18-1859480")</f>
        <v>0</v>
      </c>
      <c r="B539" t="s">
        <v>21</v>
      </c>
      <c r="C539" t="s">
        <v>141</v>
      </c>
      <c r="D539" t="s">
        <v>141</v>
      </c>
      <c r="E539" t="s">
        <v>766</v>
      </c>
      <c r="F539" t="s">
        <v>1167</v>
      </c>
      <c r="G539" t="s">
        <v>1201</v>
      </c>
      <c r="H539" t="s">
        <v>1208</v>
      </c>
      <c r="I539" t="s">
        <v>1330</v>
      </c>
      <c r="J539">
        <v>454</v>
      </c>
      <c r="K539" t="s">
        <v>1209</v>
      </c>
      <c r="L539" t="s">
        <v>1208</v>
      </c>
      <c r="O539" t="s">
        <v>1210</v>
      </c>
      <c r="P539" t="s">
        <v>1209</v>
      </c>
      <c r="Q539" t="s">
        <v>1515</v>
      </c>
      <c r="R539" t="s">
        <v>1276</v>
      </c>
    </row>
    <row r="540" spans="1:18">
      <c r="A540" s="1">
        <f>HYPERLINK("https://lsnyc.legalserver.org/matter/dynamic-profile/view/1866062","18-1866062")</f>
        <v>0</v>
      </c>
      <c r="B540" t="s">
        <v>21</v>
      </c>
      <c r="C540" t="s">
        <v>141</v>
      </c>
      <c r="D540" t="s">
        <v>141</v>
      </c>
      <c r="E540" t="s">
        <v>767</v>
      </c>
      <c r="F540" t="s">
        <v>1167</v>
      </c>
      <c r="G540" t="s">
        <v>1201</v>
      </c>
      <c r="H540" t="s">
        <v>1208</v>
      </c>
      <c r="I540" t="s">
        <v>1243</v>
      </c>
      <c r="J540">
        <v>385</v>
      </c>
      <c r="K540" t="s">
        <v>1209</v>
      </c>
      <c r="L540" t="s">
        <v>1208</v>
      </c>
      <c r="O540" t="s">
        <v>1210</v>
      </c>
      <c r="P540" t="s">
        <v>1209</v>
      </c>
      <c r="Q540" t="s">
        <v>1799</v>
      </c>
      <c r="R540" t="s">
        <v>1276</v>
      </c>
    </row>
    <row r="541" spans="1:18">
      <c r="A541" s="1">
        <f>HYPERLINK("https://lsnyc.legalserver.org/matter/dynamic-profile/view/1866070","18-1866070")</f>
        <v>0</v>
      </c>
      <c r="B541" t="s">
        <v>21</v>
      </c>
      <c r="C541" t="s">
        <v>141</v>
      </c>
      <c r="D541" t="s">
        <v>141</v>
      </c>
      <c r="E541" t="s">
        <v>768</v>
      </c>
      <c r="F541" t="s">
        <v>1167</v>
      </c>
      <c r="G541" t="s">
        <v>1201</v>
      </c>
      <c r="H541" t="s">
        <v>1208</v>
      </c>
      <c r="I541" t="s">
        <v>1486</v>
      </c>
      <c r="J541">
        <v>385</v>
      </c>
      <c r="K541" t="s">
        <v>1209</v>
      </c>
      <c r="L541" t="s">
        <v>1208</v>
      </c>
      <c r="O541" t="s">
        <v>1210</v>
      </c>
      <c r="P541" t="s">
        <v>1209</v>
      </c>
      <c r="Q541" t="s">
        <v>1799</v>
      </c>
      <c r="R541" t="s">
        <v>1276</v>
      </c>
    </row>
    <row r="542" spans="1:18">
      <c r="A542" s="1">
        <f>HYPERLINK("https://lsnyc.legalserver.org/matter/dynamic-profile/view/1868146","18-1868146")</f>
        <v>0</v>
      </c>
      <c r="B542" t="s">
        <v>21</v>
      </c>
      <c r="C542" t="s">
        <v>141</v>
      </c>
      <c r="D542" t="s">
        <v>141</v>
      </c>
      <c r="E542" t="s">
        <v>769</v>
      </c>
      <c r="F542" t="s">
        <v>1167</v>
      </c>
      <c r="G542" t="s">
        <v>1201</v>
      </c>
      <c r="H542" t="s">
        <v>1208</v>
      </c>
      <c r="I542" t="s">
        <v>1330</v>
      </c>
      <c r="J542">
        <v>364</v>
      </c>
      <c r="K542" t="s">
        <v>1209</v>
      </c>
      <c r="L542" t="s">
        <v>1208</v>
      </c>
      <c r="O542" t="s">
        <v>1210</v>
      </c>
      <c r="P542" t="s">
        <v>1209</v>
      </c>
      <c r="Q542" t="s">
        <v>1627</v>
      </c>
      <c r="R542" t="s">
        <v>1276</v>
      </c>
    </row>
    <row r="543" spans="1:18">
      <c r="A543" s="1">
        <f>HYPERLINK("https://lsnyc.legalserver.org/matter/dynamic-profile/view/1868147","18-1868147")</f>
        <v>0</v>
      </c>
      <c r="B543" t="s">
        <v>21</v>
      </c>
      <c r="C543" t="s">
        <v>141</v>
      </c>
      <c r="D543" t="s">
        <v>141</v>
      </c>
      <c r="E543" t="s">
        <v>769</v>
      </c>
      <c r="F543" t="s">
        <v>1167</v>
      </c>
      <c r="G543" t="s">
        <v>1201</v>
      </c>
      <c r="H543" t="s">
        <v>1208</v>
      </c>
      <c r="I543" t="s">
        <v>1330</v>
      </c>
      <c r="J543">
        <v>364</v>
      </c>
      <c r="K543" t="s">
        <v>1209</v>
      </c>
      <c r="L543" t="s">
        <v>1208</v>
      </c>
      <c r="O543" t="s">
        <v>1210</v>
      </c>
      <c r="P543" t="s">
        <v>1209</v>
      </c>
      <c r="Q543" t="s">
        <v>1627</v>
      </c>
      <c r="R543" t="s">
        <v>1276</v>
      </c>
    </row>
    <row r="544" spans="1:18">
      <c r="A544" s="1">
        <f>HYPERLINK("https://lsnyc.legalserver.org/matter/dynamic-profile/view/1870734","18-1870734")</f>
        <v>0</v>
      </c>
      <c r="B544" t="s">
        <v>21</v>
      </c>
      <c r="C544" t="s">
        <v>141</v>
      </c>
      <c r="D544" t="s">
        <v>141</v>
      </c>
      <c r="E544" t="s">
        <v>770</v>
      </c>
      <c r="F544" t="s">
        <v>1167</v>
      </c>
      <c r="G544" t="s">
        <v>1201</v>
      </c>
      <c r="H544" t="s">
        <v>1208</v>
      </c>
      <c r="I544" t="s">
        <v>1224</v>
      </c>
      <c r="J544">
        <v>329</v>
      </c>
      <c r="K544" t="s">
        <v>1209</v>
      </c>
      <c r="L544" t="s">
        <v>1208</v>
      </c>
      <c r="O544" t="s">
        <v>1210</v>
      </c>
      <c r="P544" t="s">
        <v>1209</v>
      </c>
      <c r="Q544" t="s">
        <v>1526</v>
      </c>
      <c r="R544" t="s">
        <v>1276</v>
      </c>
    </row>
    <row r="545" spans="1:18">
      <c r="A545" s="1">
        <f>HYPERLINK("https://lsnyc.legalserver.org/matter/dynamic-profile/view/1872550","18-1872550")</f>
        <v>0</v>
      </c>
      <c r="B545" t="s">
        <v>21</v>
      </c>
      <c r="C545" t="s">
        <v>141</v>
      </c>
      <c r="D545" t="s">
        <v>141</v>
      </c>
      <c r="E545" t="s">
        <v>771</v>
      </c>
      <c r="F545" t="s">
        <v>1167</v>
      </c>
      <c r="G545" t="s">
        <v>1201</v>
      </c>
      <c r="H545" t="s">
        <v>1208</v>
      </c>
      <c r="I545" t="s">
        <v>1252</v>
      </c>
      <c r="J545">
        <v>315</v>
      </c>
      <c r="K545" t="s">
        <v>1209</v>
      </c>
      <c r="L545" t="s">
        <v>1208</v>
      </c>
      <c r="O545" t="s">
        <v>1210</v>
      </c>
      <c r="P545" t="s">
        <v>1209</v>
      </c>
      <c r="Q545" t="s">
        <v>1652</v>
      </c>
      <c r="R545" t="s">
        <v>1276</v>
      </c>
    </row>
    <row r="546" spans="1:18">
      <c r="A546" s="1">
        <f>HYPERLINK("https://lsnyc.legalserver.org/matter/dynamic-profile/view/1872553","18-1872553")</f>
        <v>0</v>
      </c>
      <c r="B546" t="s">
        <v>21</v>
      </c>
      <c r="C546" t="s">
        <v>141</v>
      </c>
      <c r="D546" t="s">
        <v>141</v>
      </c>
      <c r="E546" t="s">
        <v>771</v>
      </c>
      <c r="F546" t="s">
        <v>1167</v>
      </c>
      <c r="G546" t="s">
        <v>1201</v>
      </c>
      <c r="H546" t="s">
        <v>1208</v>
      </c>
      <c r="I546" t="s">
        <v>1252</v>
      </c>
      <c r="J546">
        <v>315</v>
      </c>
      <c r="K546" t="s">
        <v>1209</v>
      </c>
      <c r="L546" t="s">
        <v>1208</v>
      </c>
      <c r="O546" t="s">
        <v>1210</v>
      </c>
      <c r="P546" t="s">
        <v>1209</v>
      </c>
      <c r="Q546" t="s">
        <v>1652</v>
      </c>
      <c r="R546" t="s">
        <v>1276</v>
      </c>
    </row>
    <row r="547" spans="1:18">
      <c r="A547" s="1">
        <f>HYPERLINK("https://lsnyc.legalserver.org/matter/dynamic-profile/view/1872557","18-1872557")</f>
        <v>0</v>
      </c>
      <c r="B547" t="s">
        <v>21</v>
      </c>
      <c r="C547" t="s">
        <v>141</v>
      </c>
      <c r="D547" t="s">
        <v>141</v>
      </c>
      <c r="E547" t="s">
        <v>772</v>
      </c>
      <c r="F547" t="s">
        <v>1167</v>
      </c>
      <c r="G547" t="s">
        <v>1201</v>
      </c>
      <c r="H547" t="s">
        <v>1208</v>
      </c>
      <c r="I547" t="s">
        <v>1330</v>
      </c>
      <c r="J547">
        <v>315</v>
      </c>
      <c r="K547" t="s">
        <v>1209</v>
      </c>
      <c r="L547" t="s">
        <v>1208</v>
      </c>
      <c r="O547" t="s">
        <v>1210</v>
      </c>
      <c r="P547" t="s">
        <v>1209</v>
      </c>
      <c r="Q547" t="s">
        <v>1652</v>
      </c>
      <c r="R547" t="s">
        <v>1276</v>
      </c>
    </row>
    <row r="548" spans="1:18">
      <c r="A548" s="1">
        <f>HYPERLINK("https://lsnyc.legalserver.org/matter/dynamic-profile/view/1874352","18-1874352")</f>
        <v>0</v>
      </c>
      <c r="B548" t="s">
        <v>21</v>
      </c>
      <c r="C548" t="s">
        <v>141</v>
      </c>
      <c r="D548" t="s">
        <v>141</v>
      </c>
      <c r="E548" t="s">
        <v>773</v>
      </c>
      <c r="F548" t="s">
        <v>1167</v>
      </c>
      <c r="G548" t="s">
        <v>1201</v>
      </c>
      <c r="H548" t="s">
        <v>1208</v>
      </c>
      <c r="I548" t="s">
        <v>1224</v>
      </c>
      <c r="J548">
        <v>288</v>
      </c>
      <c r="K548" t="s">
        <v>1209</v>
      </c>
      <c r="L548" t="s">
        <v>1208</v>
      </c>
      <c r="O548" t="s">
        <v>1210</v>
      </c>
      <c r="P548" t="s">
        <v>1209</v>
      </c>
      <c r="Q548" t="s">
        <v>1580</v>
      </c>
      <c r="R548" t="s">
        <v>1276</v>
      </c>
    </row>
    <row r="549" spans="1:18">
      <c r="A549" s="1">
        <f>HYPERLINK("https://lsnyc.legalserver.org/matter/dynamic-profile/view/1875550","18-1875550")</f>
        <v>0</v>
      </c>
      <c r="B549" t="s">
        <v>21</v>
      </c>
      <c r="C549" t="s">
        <v>141</v>
      </c>
      <c r="D549" t="s">
        <v>141</v>
      </c>
      <c r="E549" t="s">
        <v>774</v>
      </c>
      <c r="F549" t="s">
        <v>1194</v>
      </c>
      <c r="G549" t="s">
        <v>1201</v>
      </c>
      <c r="H549" t="s">
        <v>1208</v>
      </c>
      <c r="I549" t="s">
        <v>1225</v>
      </c>
      <c r="J549">
        <v>273</v>
      </c>
      <c r="K549" t="s">
        <v>1209</v>
      </c>
      <c r="L549" t="s">
        <v>1208</v>
      </c>
      <c r="O549" t="s">
        <v>1210</v>
      </c>
      <c r="P549" t="s">
        <v>1209</v>
      </c>
      <c r="Q549" t="s">
        <v>1259</v>
      </c>
      <c r="R549" t="s">
        <v>1276</v>
      </c>
    </row>
    <row r="550" spans="1:18">
      <c r="A550" s="1">
        <f>HYPERLINK("https://lsnyc.legalserver.org/matter/dynamic-profile/view/1861719","18-1861719")</f>
        <v>0</v>
      </c>
      <c r="B550" t="s">
        <v>21</v>
      </c>
      <c r="C550" t="s">
        <v>141</v>
      </c>
      <c r="D550" t="s">
        <v>141</v>
      </c>
      <c r="E550" t="s">
        <v>775</v>
      </c>
      <c r="F550" t="s">
        <v>1167</v>
      </c>
      <c r="G550" t="s">
        <v>1200</v>
      </c>
      <c r="H550" t="s">
        <v>1208</v>
      </c>
      <c r="I550" t="s">
        <v>1233</v>
      </c>
      <c r="J550">
        <v>428</v>
      </c>
      <c r="K550" t="s">
        <v>1209</v>
      </c>
      <c r="L550" t="s">
        <v>1208</v>
      </c>
      <c r="O550" t="s">
        <v>1210</v>
      </c>
      <c r="P550" t="s">
        <v>1209</v>
      </c>
      <c r="Q550" t="s">
        <v>1800</v>
      </c>
      <c r="R550" t="s">
        <v>1293</v>
      </c>
    </row>
    <row r="551" spans="1:18">
      <c r="A551" s="1">
        <f>HYPERLINK("https://lsnyc.legalserver.org/matter/dynamic-profile/view/1881983","18-1881983")</f>
        <v>0</v>
      </c>
      <c r="B551" t="s">
        <v>21</v>
      </c>
      <c r="C551" t="s">
        <v>141</v>
      </c>
      <c r="D551" t="s">
        <v>141</v>
      </c>
      <c r="E551" t="s">
        <v>776</v>
      </c>
      <c r="F551" t="s">
        <v>1167</v>
      </c>
      <c r="G551" t="s">
        <v>1201</v>
      </c>
      <c r="H551" t="s">
        <v>1208</v>
      </c>
      <c r="I551" t="s">
        <v>1233</v>
      </c>
      <c r="J551">
        <v>281</v>
      </c>
      <c r="K551" t="s">
        <v>1209</v>
      </c>
      <c r="L551" t="s">
        <v>1208</v>
      </c>
      <c r="O551" t="s">
        <v>1210</v>
      </c>
      <c r="P551" t="s">
        <v>1209</v>
      </c>
      <c r="Q551" t="s">
        <v>1743</v>
      </c>
      <c r="R551" t="s">
        <v>1293</v>
      </c>
    </row>
    <row r="552" spans="1:18">
      <c r="A552" s="1">
        <f>HYPERLINK("https://lsnyc.legalserver.org/matter/dynamic-profile/view/1878181","18-1878181")</f>
        <v>0</v>
      </c>
      <c r="B552" t="s">
        <v>21</v>
      </c>
      <c r="C552" t="s">
        <v>141</v>
      </c>
      <c r="D552" t="s">
        <v>141</v>
      </c>
      <c r="E552" t="s">
        <v>777</v>
      </c>
      <c r="F552" t="s">
        <v>1159</v>
      </c>
      <c r="G552" t="s">
        <v>1201</v>
      </c>
      <c r="H552" t="s">
        <v>1208</v>
      </c>
      <c r="I552" t="s">
        <v>1233</v>
      </c>
      <c r="J552">
        <v>246</v>
      </c>
      <c r="K552" t="s">
        <v>1209</v>
      </c>
      <c r="L552" t="s">
        <v>1208</v>
      </c>
      <c r="O552" t="s">
        <v>1210</v>
      </c>
      <c r="P552" t="s">
        <v>1209</v>
      </c>
      <c r="Q552" t="s">
        <v>1426</v>
      </c>
      <c r="R552" t="s">
        <v>1293</v>
      </c>
    </row>
    <row r="553" spans="1:18">
      <c r="A553" s="1">
        <f>HYPERLINK("https://lsnyc.legalserver.org/matter/dynamic-profile/view/1881161","18-1881161")</f>
        <v>0</v>
      </c>
      <c r="B553" t="s">
        <v>21</v>
      </c>
      <c r="C553" t="s">
        <v>141</v>
      </c>
      <c r="D553" t="s">
        <v>141</v>
      </c>
      <c r="E553" t="s">
        <v>778</v>
      </c>
      <c r="F553" t="s">
        <v>1158</v>
      </c>
      <c r="G553" t="s">
        <v>1201</v>
      </c>
      <c r="H553" t="s">
        <v>1208</v>
      </c>
      <c r="I553" t="s">
        <v>1233</v>
      </c>
      <c r="J553">
        <v>239</v>
      </c>
      <c r="K553" t="s">
        <v>1209</v>
      </c>
      <c r="L553" t="s">
        <v>1208</v>
      </c>
      <c r="O553" t="s">
        <v>1210</v>
      </c>
      <c r="P553" t="s">
        <v>1209</v>
      </c>
      <c r="Q553" t="s">
        <v>1638</v>
      </c>
      <c r="R553" t="s">
        <v>1293</v>
      </c>
    </row>
    <row r="554" spans="1:18">
      <c r="A554" s="1">
        <f>HYPERLINK("https://lsnyc.legalserver.org/matter/dynamic-profile/view/1837922","17-1837922")</f>
        <v>0</v>
      </c>
      <c r="B554" t="s">
        <v>21</v>
      </c>
      <c r="C554" t="s">
        <v>141</v>
      </c>
      <c r="D554" t="s">
        <v>141</v>
      </c>
      <c r="E554" t="s">
        <v>779</v>
      </c>
      <c r="F554" t="s">
        <v>1167</v>
      </c>
      <c r="G554" t="s">
        <v>1201</v>
      </c>
      <c r="H554" t="s">
        <v>1208</v>
      </c>
      <c r="I554" t="s">
        <v>1252</v>
      </c>
      <c r="J554">
        <v>714</v>
      </c>
      <c r="K554" t="s">
        <v>1209</v>
      </c>
      <c r="L554" t="s">
        <v>1208</v>
      </c>
      <c r="O554" t="s">
        <v>1210</v>
      </c>
      <c r="P554" t="s">
        <v>1209</v>
      </c>
      <c r="Q554" t="s">
        <v>1611</v>
      </c>
      <c r="R554" t="s">
        <v>1243</v>
      </c>
    </row>
    <row r="555" spans="1:18">
      <c r="A555" s="1">
        <f>HYPERLINK("https://lsnyc.legalserver.org/matter/dynamic-profile/view/1851042","17-1851042")</f>
        <v>0</v>
      </c>
      <c r="B555" t="s">
        <v>21</v>
      </c>
      <c r="C555" t="s">
        <v>141</v>
      </c>
      <c r="D555" t="s">
        <v>141</v>
      </c>
      <c r="E555" t="s">
        <v>780</v>
      </c>
      <c r="F555" t="s">
        <v>1167</v>
      </c>
      <c r="G555" t="s">
        <v>1201</v>
      </c>
      <c r="H555" t="s">
        <v>1208</v>
      </c>
      <c r="I555" t="s">
        <v>1339</v>
      </c>
      <c r="J555">
        <v>560</v>
      </c>
      <c r="K555" t="s">
        <v>1209</v>
      </c>
      <c r="L555" t="s">
        <v>1208</v>
      </c>
      <c r="O555" t="s">
        <v>1210</v>
      </c>
      <c r="P555" t="s">
        <v>1209</v>
      </c>
      <c r="Q555" t="s">
        <v>1456</v>
      </c>
      <c r="R555" t="s">
        <v>1243</v>
      </c>
    </row>
    <row r="556" spans="1:18">
      <c r="A556" s="1">
        <f>HYPERLINK("https://lsnyc.legalserver.org/matter/dynamic-profile/view/1876083","18-1876083")</f>
        <v>0</v>
      </c>
      <c r="B556" t="s">
        <v>21</v>
      </c>
      <c r="C556" t="s">
        <v>141</v>
      </c>
      <c r="D556" t="s">
        <v>141</v>
      </c>
      <c r="E556" t="s">
        <v>781</v>
      </c>
      <c r="F556" t="s">
        <v>1167</v>
      </c>
      <c r="G556" t="s">
        <v>1201</v>
      </c>
      <c r="H556" t="s">
        <v>1208</v>
      </c>
      <c r="I556" t="s">
        <v>1251</v>
      </c>
      <c r="J556">
        <v>273</v>
      </c>
      <c r="K556" t="s">
        <v>1209</v>
      </c>
      <c r="L556" t="s">
        <v>1208</v>
      </c>
      <c r="O556" t="s">
        <v>1210</v>
      </c>
      <c r="P556" t="s">
        <v>1209</v>
      </c>
      <c r="Q556" t="s">
        <v>1406</v>
      </c>
      <c r="R556" t="s">
        <v>1243</v>
      </c>
    </row>
    <row r="557" spans="1:18">
      <c r="A557" s="1">
        <f>HYPERLINK("https://lsnyc.legalserver.org/matter/dynamic-profile/view/0767209","14-0767209")</f>
        <v>0</v>
      </c>
      <c r="B557" t="s">
        <v>21</v>
      </c>
      <c r="C557" t="s">
        <v>142</v>
      </c>
      <c r="D557" t="s">
        <v>202</v>
      </c>
      <c r="E557" t="s">
        <v>782</v>
      </c>
      <c r="F557" t="s">
        <v>1173</v>
      </c>
      <c r="G557" t="s">
        <v>1204</v>
      </c>
      <c r="H557" t="s">
        <v>1208</v>
      </c>
      <c r="I557" t="s">
        <v>1487</v>
      </c>
      <c r="J557">
        <v>1667</v>
      </c>
      <c r="K557" t="s">
        <v>1209</v>
      </c>
      <c r="L557" t="s">
        <v>1208</v>
      </c>
      <c r="O557" t="s">
        <v>1210</v>
      </c>
      <c r="P557" t="s">
        <v>1209</v>
      </c>
      <c r="Q557" t="s">
        <v>1801</v>
      </c>
      <c r="R557" t="s">
        <v>1256</v>
      </c>
    </row>
    <row r="558" spans="1:18">
      <c r="A558" s="1">
        <f>HYPERLINK("https://lsnyc.legalserver.org/matter/dynamic-profile/view/0807613","16-0807613")</f>
        <v>0</v>
      </c>
      <c r="B558" t="s">
        <v>21</v>
      </c>
      <c r="C558" t="s">
        <v>142</v>
      </c>
      <c r="D558" t="s">
        <v>202</v>
      </c>
      <c r="E558" t="s">
        <v>783</v>
      </c>
      <c r="F558" t="s">
        <v>1189</v>
      </c>
      <c r="G558" t="s">
        <v>1204</v>
      </c>
      <c r="H558" t="s">
        <v>1208</v>
      </c>
      <c r="I558" t="s">
        <v>1488</v>
      </c>
      <c r="J558">
        <v>1113</v>
      </c>
      <c r="K558" t="s">
        <v>1209</v>
      </c>
      <c r="L558" t="s">
        <v>1208</v>
      </c>
      <c r="O558" t="s">
        <v>1210</v>
      </c>
      <c r="P558" t="s">
        <v>1209</v>
      </c>
      <c r="Q558" t="s">
        <v>1802</v>
      </c>
      <c r="R558" t="s">
        <v>1256</v>
      </c>
    </row>
    <row r="559" spans="1:18">
      <c r="A559" s="1">
        <f>HYPERLINK("https://lsnyc.legalserver.org/matter/dynamic-profile/view/1863926","18-1863926")</f>
        <v>0</v>
      </c>
      <c r="B559" t="s">
        <v>21</v>
      </c>
      <c r="C559" t="s">
        <v>127</v>
      </c>
      <c r="D559" t="s">
        <v>202</v>
      </c>
      <c r="E559" t="s">
        <v>784</v>
      </c>
      <c r="F559" t="s">
        <v>1178</v>
      </c>
      <c r="G559" t="s">
        <v>1201</v>
      </c>
      <c r="H559" t="s">
        <v>1208</v>
      </c>
      <c r="I559" t="s">
        <v>1489</v>
      </c>
      <c r="J559">
        <v>326</v>
      </c>
      <c r="K559" t="s">
        <v>1209</v>
      </c>
      <c r="L559" t="s">
        <v>1208</v>
      </c>
      <c r="O559" t="s">
        <v>1210</v>
      </c>
      <c r="P559" t="s">
        <v>1209</v>
      </c>
      <c r="Q559" t="s">
        <v>1489</v>
      </c>
      <c r="R559" t="s">
        <v>1261</v>
      </c>
    </row>
    <row r="560" spans="1:18">
      <c r="A560" s="1">
        <f>HYPERLINK("https://lsnyc.legalserver.org/matter/dynamic-profile/view/0828143","17-0828143")</f>
        <v>0</v>
      </c>
      <c r="B560" t="s">
        <v>21</v>
      </c>
      <c r="C560" t="s">
        <v>143</v>
      </c>
      <c r="D560" t="s">
        <v>143</v>
      </c>
      <c r="E560" t="s">
        <v>785</v>
      </c>
      <c r="F560" t="s">
        <v>1170</v>
      </c>
      <c r="G560" t="s">
        <v>1201</v>
      </c>
      <c r="H560" t="s">
        <v>1208</v>
      </c>
      <c r="I560" t="s">
        <v>1442</v>
      </c>
      <c r="J560">
        <v>742</v>
      </c>
      <c r="K560" t="s">
        <v>1209</v>
      </c>
      <c r="L560" t="s">
        <v>1208</v>
      </c>
      <c r="O560" t="s">
        <v>1210</v>
      </c>
      <c r="P560" t="s">
        <v>1209</v>
      </c>
      <c r="Q560" t="s">
        <v>1803</v>
      </c>
      <c r="R560" t="s">
        <v>1224</v>
      </c>
    </row>
    <row r="561" spans="1:18">
      <c r="A561" s="1">
        <f>HYPERLINK("https://lsnyc.legalserver.org/matter/dynamic-profile/view/1873056","18-1873056")</f>
        <v>0</v>
      </c>
      <c r="B561" t="s">
        <v>21</v>
      </c>
      <c r="C561" t="s">
        <v>139</v>
      </c>
      <c r="D561" t="s">
        <v>143</v>
      </c>
      <c r="E561" t="s">
        <v>786</v>
      </c>
      <c r="F561" t="s">
        <v>1170</v>
      </c>
      <c r="G561" t="s">
        <v>1201</v>
      </c>
      <c r="H561" t="s">
        <v>1208</v>
      </c>
      <c r="I561" t="s">
        <v>1265</v>
      </c>
      <c r="J561">
        <v>332</v>
      </c>
      <c r="K561" t="s">
        <v>1209</v>
      </c>
      <c r="L561" t="s">
        <v>1208</v>
      </c>
      <c r="O561" t="s">
        <v>1210</v>
      </c>
      <c r="P561" t="s">
        <v>1209</v>
      </c>
      <c r="Q561" t="s">
        <v>1680</v>
      </c>
      <c r="R561" t="s">
        <v>1546</v>
      </c>
    </row>
    <row r="562" spans="1:18">
      <c r="A562" s="1">
        <f>HYPERLINK("https://lsnyc.legalserver.org/matter/dynamic-profile/view/1839567","17-1839567")</f>
        <v>0</v>
      </c>
      <c r="B562" t="s">
        <v>21</v>
      </c>
      <c r="C562" t="s">
        <v>130</v>
      </c>
      <c r="D562" t="s">
        <v>143</v>
      </c>
      <c r="E562" t="s">
        <v>787</v>
      </c>
      <c r="F562" t="s">
        <v>1158</v>
      </c>
      <c r="G562" t="s">
        <v>1201</v>
      </c>
      <c r="H562" t="s">
        <v>1208</v>
      </c>
      <c r="I562" t="s">
        <v>1265</v>
      </c>
      <c r="J562">
        <v>585</v>
      </c>
      <c r="K562" t="s">
        <v>1209</v>
      </c>
      <c r="L562" t="s">
        <v>1208</v>
      </c>
      <c r="O562" t="s">
        <v>1210</v>
      </c>
      <c r="P562" t="s">
        <v>1209</v>
      </c>
      <c r="Q562" t="s">
        <v>1751</v>
      </c>
      <c r="R562" t="s">
        <v>1330</v>
      </c>
    </row>
    <row r="563" spans="1:18">
      <c r="A563" s="1">
        <f>HYPERLINK("https://lsnyc.legalserver.org/matter/dynamic-profile/view/1861871","18-1861871")</f>
        <v>0</v>
      </c>
      <c r="B563" t="s">
        <v>21</v>
      </c>
      <c r="C563" t="s">
        <v>130</v>
      </c>
      <c r="D563" t="s">
        <v>143</v>
      </c>
      <c r="E563" t="s">
        <v>788</v>
      </c>
      <c r="F563" t="s">
        <v>1170</v>
      </c>
      <c r="G563" t="s">
        <v>1201</v>
      </c>
      <c r="H563" t="s">
        <v>1208</v>
      </c>
      <c r="I563" t="s">
        <v>1264</v>
      </c>
      <c r="J563">
        <v>322</v>
      </c>
      <c r="K563" t="s">
        <v>1209</v>
      </c>
      <c r="L563" t="s">
        <v>1208</v>
      </c>
      <c r="O563" t="s">
        <v>1210</v>
      </c>
      <c r="P563" t="s">
        <v>1209</v>
      </c>
      <c r="Q563" t="s">
        <v>1804</v>
      </c>
      <c r="R563" t="s">
        <v>1330</v>
      </c>
    </row>
    <row r="564" spans="1:18">
      <c r="A564" s="1">
        <f>HYPERLINK("https://lsnyc.legalserver.org/matter/dynamic-profile/view/1864915","18-1864915")</f>
        <v>0</v>
      </c>
      <c r="B564" t="s">
        <v>21</v>
      </c>
      <c r="C564" t="s">
        <v>130</v>
      </c>
      <c r="D564" t="s">
        <v>143</v>
      </c>
      <c r="E564" t="s">
        <v>789</v>
      </c>
      <c r="F564" t="s">
        <v>1158</v>
      </c>
      <c r="G564" t="s">
        <v>1201</v>
      </c>
      <c r="H564" t="s">
        <v>1208</v>
      </c>
      <c r="I564" t="s">
        <v>1264</v>
      </c>
      <c r="J564">
        <v>292</v>
      </c>
      <c r="K564" t="s">
        <v>1209</v>
      </c>
      <c r="L564" t="s">
        <v>1208</v>
      </c>
      <c r="O564" t="s">
        <v>1210</v>
      </c>
      <c r="P564" t="s">
        <v>1209</v>
      </c>
      <c r="Q564" t="s">
        <v>1698</v>
      </c>
      <c r="R564" t="s">
        <v>1330</v>
      </c>
    </row>
    <row r="565" spans="1:18">
      <c r="A565" s="1">
        <f>HYPERLINK("https://lsnyc.legalserver.org/matter/dynamic-profile/view/1866278","18-1866278")</f>
        <v>0</v>
      </c>
      <c r="B565" t="s">
        <v>21</v>
      </c>
      <c r="C565" t="s">
        <v>130</v>
      </c>
      <c r="D565" t="s">
        <v>143</v>
      </c>
      <c r="E565" t="s">
        <v>790</v>
      </c>
      <c r="F565" t="s">
        <v>1158</v>
      </c>
      <c r="G565" t="s">
        <v>1201</v>
      </c>
      <c r="H565" t="s">
        <v>1208</v>
      </c>
      <c r="I565" t="s">
        <v>1265</v>
      </c>
      <c r="J565">
        <v>278</v>
      </c>
      <c r="K565" t="s">
        <v>1209</v>
      </c>
      <c r="L565" t="s">
        <v>1208</v>
      </c>
      <c r="O565" t="s">
        <v>1210</v>
      </c>
      <c r="P565" t="s">
        <v>1209</v>
      </c>
      <c r="Q565" t="s">
        <v>1507</v>
      </c>
      <c r="R565" t="s">
        <v>1330</v>
      </c>
    </row>
    <row r="566" spans="1:18">
      <c r="A566" s="1">
        <f>HYPERLINK("https://lsnyc.legalserver.org/matter/dynamic-profile/view/1866433","18-1866433")</f>
        <v>0</v>
      </c>
      <c r="B566" t="s">
        <v>21</v>
      </c>
      <c r="C566" t="s">
        <v>130</v>
      </c>
      <c r="D566" t="s">
        <v>143</v>
      </c>
      <c r="E566" t="s">
        <v>791</v>
      </c>
      <c r="F566" t="s">
        <v>1158</v>
      </c>
      <c r="G566" t="s">
        <v>1201</v>
      </c>
      <c r="H566" t="s">
        <v>1208</v>
      </c>
      <c r="I566" t="s">
        <v>1264</v>
      </c>
      <c r="J566">
        <v>276</v>
      </c>
      <c r="K566" t="s">
        <v>1209</v>
      </c>
      <c r="L566" t="s">
        <v>1208</v>
      </c>
      <c r="O566" t="s">
        <v>1210</v>
      </c>
      <c r="P566" t="s">
        <v>1209</v>
      </c>
      <c r="Q566" t="s">
        <v>1318</v>
      </c>
      <c r="R566" t="s">
        <v>1330</v>
      </c>
    </row>
    <row r="567" spans="1:18">
      <c r="A567" s="1">
        <f>HYPERLINK("https://lsnyc.legalserver.org/matter/dynamic-profile/view/1867471","18-1867471")</f>
        <v>0</v>
      </c>
      <c r="B567" t="s">
        <v>21</v>
      </c>
      <c r="C567" t="s">
        <v>130</v>
      </c>
      <c r="D567" t="s">
        <v>143</v>
      </c>
      <c r="E567" t="s">
        <v>792</v>
      </c>
      <c r="F567" t="s">
        <v>1170</v>
      </c>
      <c r="G567" t="s">
        <v>1201</v>
      </c>
      <c r="H567" t="s">
        <v>1208</v>
      </c>
      <c r="I567" t="s">
        <v>1264</v>
      </c>
      <c r="J567">
        <v>264</v>
      </c>
      <c r="K567" t="s">
        <v>1209</v>
      </c>
      <c r="L567" t="s">
        <v>1208</v>
      </c>
      <c r="O567" t="s">
        <v>1210</v>
      </c>
      <c r="P567" t="s">
        <v>1209</v>
      </c>
      <c r="Q567" t="s">
        <v>1401</v>
      </c>
      <c r="R567" t="s">
        <v>1330</v>
      </c>
    </row>
    <row r="568" spans="1:18">
      <c r="A568" s="1">
        <f>HYPERLINK("https://lsnyc.legalserver.org/matter/dynamic-profile/view/1873052","18-1873052")</f>
        <v>0</v>
      </c>
      <c r="B568" t="s">
        <v>21</v>
      </c>
      <c r="C568" t="s">
        <v>130</v>
      </c>
      <c r="D568" t="s">
        <v>143</v>
      </c>
      <c r="E568" t="s">
        <v>793</v>
      </c>
      <c r="F568" t="s">
        <v>1158</v>
      </c>
      <c r="G568" t="s">
        <v>1201</v>
      </c>
      <c r="H568" t="s">
        <v>1208</v>
      </c>
      <c r="I568" t="s">
        <v>1265</v>
      </c>
      <c r="J568">
        <v>196</v>
      </c>
      <c r="K568" t="s">
        <v>1209</v>
      </c>
      <c r="L568" t="s">
        <v>1208</v>
      </c>
      <c r="O568" t="s">
        <v>1210</v>
      </c>
      <c r="P568" t="s">
        <v>1209</v>
      </c>
      <c r="Q568" t="s">
        <v>1680</v>
      </c>
      <c r="R568" t="s">
        <v>1330</v>
      </c>
    </row>
    <row r="569" spans="1:18">
      <c r="A569" s="1">
        <f>HYPERLINK("https://lsnyc.legalserver.org/matter/dynamic-profile/view/1866199","18-1866199")</f>
        <v>0</v>
      </c>
      <c r="B569" t="s">
        <v>21</v>
      </c>
      <c r="C569" t="s">
        <v>130</v>
      </c>
      <c r="D569" t="s">
        <v>143</v>
      </c>
      <c r="E569" t="s">
        <v>794</v>
      </c>
      <c r="F569" t="s">
        <v>1158</v>
      </c>
      <c r="G569" t="s">
        <v>1201</v>
      </c>
      <c r="H569" t="s">
        <v>1208</v>
      </c>
      <c r="I569" t="s">
        <v>1238</v>
      </c>
      <c r="J569">
        <v>412</v>
      </c>
      <c r="K569" t="s">
        <v>1209</v>
      </c>
      <c r="L569" t="s">
        <v>1208</v>
      </c>
      <c r="O569" t="s">
        <v>1210</v>
      </c>
      <c r="P569" t="s">
        <v>1209</v>
      </c>
      <c r="Q569" t="s">
        <v>1507</v>
      </c>
      <c r="R569" t="s">
        <v>1374</v>
      </c>
    </row>
    <row r="570" spans="1:18">
      <c r="A570" s="1">
        <f>HYPERLINK("https://lsnyc.legalserver.org/matter/dynamic-profile/view/0796070","16-0796070")</f>
        <v>0</v>
      </c>
      <c r="B570" t="s">
        <v>21</v>
      </c>
      <c r="C570" t="s">
        <v>137</v>
      </c>
      <c r="D570" t="s">
        <v>137</v>
      </c>
      <c r="E570" t="s">
        <v>795</v>
      </c>
      <c r="F570" t="s">
        <v>1196</v>
      </c>
      <c r="G570" t="s">
        <v>1200</v>
      </c>
      <c r="H570" t="s">
        <v>1210</v>
      </c>
      <c r="I570" t="s">
        <v>1342</v>
      </c>
      <c r="J570">
        <v>1238</v>
      </c>
      <c r="K570" t="s">
        <v>1209</v>
      </c>
      <c r="L570" t="s">
        <v>1208</v>
      </c>
      <c r="O570" t="s">
        <v>1210</v>
      </c>
      <c r="P570" t="s">
        <v>1209</v>
      </c>
      <c r="Q570" t="s">
        <v>1805</v>
      </c>
      <c r="R570" t="s">
        <v>1295</v>
      </c>
    </row>
    <row r="571" spans="1:18">
      <c r="A571" s="1">
        <f>HYPERLINK("https://lsnyc.legalserver.org/matter/dynamic-profile/view/1878519","18-1878519")</f>
        <v>0</v>
      </c>
      <c r="B571" t="s">
        <v>21</v>
      </c>
      <c r="C571" t="s">
        <v>144</v>
      </c>
      <c r="D571" t="s">
        <v>144</v>
      </c>
      <c r="E571" t="s">
        <v>796</v>
      </c>
      <c r="F571" t="s">
        <v>1173</v>
      </c>
      <c r="G571" t="s">
        <v>1201</v>
      </c>
      <c r="H571" t="s">
        <v>1208</v>
      </c>
      <c r="I571" t="s">
        <v>1490</v>
      </c>
      <c r="J571">
        <v>154</v>
      </c>
      <c r="K571" t="s">
        <v>1209</v>
      </c>
      <c r="L571" t="s">
        <v>1208</v>
      </c>
      <c r="O571" t="s">
        <v>1210</v>
      </c>
      <c r="P571" t="s">
        <v>1209</v>
      </c>
      <c r="Q571" t="s">
        <v>1309</v>
      </c>
      <c r="R571" t="s">
        <v>1534</v>
      </c>
    </row>
    <row r="572" spans="1:18">
      <c r="A572" s="1">
        <f>HYPERLINK("https://lsnyc.legalserver.org/matter/dynamic-profile/view/0820217","16-0820217")</f>
        <v>0</v>
      </c>
      <c r="B572" t="s">
        <v>21</v>
      </c>
      <c r="C572" t="s">
        <v>144</v>
      </c>
      <c r="D572" t="s">
        <v>144</v>
      </c>
      <c r="E572" t="s">
        <v>797</v>
      </c>
      <c r="F572" t="s">
        <v>1164</v>
      </c>
      <c r="G572" t="s">
        <v>1201</v>
      </c>
      <c r="H572" t="s">
        <v>1210</v>
      </c>
      <c r="I572" t="s">
        <v>1463</v>
      </c>
      <c r="J572">
        <v>903</v>
      </c>
      <c r="K572" t="s">
        <v>1209</v>
      </c>
      <c r="L572" t="s">
        <v>1208</v>
      </c>
      <c r="O572" t="s">
        <v>1210</v>
      </c>
      <c r="P572" t="s">
        <v>1209</v>
      </c>
      <c r="Q572" t="s">
        <v>1806</v>
      </c>
      <c r="R572" t="s">
        <v>1463</v>
      </c>
    </row>
    <row r="573" spans="1:18">
      <c r="A573" s="1">
        <f>HYPERLINK("https://lsnyc.legalserver.org/matter/dynamic-profile/view/1877060","18-1877060")</f>
        <v>0</v>
      </c>
      <c r="B573" t="s">
        <v>21</v>
      </c>
      <c r="C573" t="s">
        <v>130</v>
      </c>
      <c r="D573" t="s">
        <v>203</v>
      </c>
      <c r="E573" t="s">
        <v>798</v>
      </c>
      <c r="F573" t="s">
        <v>1158</v>
      </c>
      <c r="G573" t="s">
        <v>1201</v>
      </c>
      <c r="H573" t="s">
        <v>1208</v>
      </c>
      <c r="I573" t="s">
        <v>1402</v>
      </c>
      <c r="J573">
        <v>192</v>
      </c>
      <c r="K573" t="s">
        <v>1209</v>
      </c>
      <c r="L573" t="s">
        <v>1208</v>
      </c>
      <c r="O573" t="s">
        <v>1210</v>
      </c>
      <c r="P573" t="s">
        <v>1209</v>
      </c>
      <c r="Q573" t="s">
        <v>1512</v>
      </c>
      <c r="R573" t="s">
        <v>1303</v>
      </c>
    </row>
    <row r="574" spans="1:18">
      <c r="A574" s="1">
        <f>HYPERLINK("https://lsnyc.legalserver.org/matter/dynamic-profile/view/1871419","18-1871419")</f>
        <v>0</v>
      </c>
      <c r="B574" t="s">
        <v>21</v>
      </c>
      <c r="C574" t="s">
        <v>142</v>
      </c>
      <c r="D574" t="s">
        <v>204</v>
      </c>
      <c r="E574" t="s">
        <v>799</v>
      </c>
      <c r="F574" t="s">
        <v>1178</v>
      </c>
      <c r="G574" t="s">
        <v>1200</v>
      </c>
      <c r="H574" t="s">
        <v>1208</v>
      </c>
      <c r="I574" t="s">
        <v>1491</v>
      </c>
      <c r="J574">
        <v>352</v>
      </c>
      <c r="K574" t="s">
        <v>1209</v>
      </c>
      <c r="L574" t="s">
        <v>1208</v>
      </c>
      <c r="O574" t="s">
        <v>1210</v>
      </c>
      <c r="P574" t="s">
        <v>1209</v>
      </c>
      <c r="Q574" t="s">
        <v>1268</v>
      </c>
      <c r="R574" t="s">
        <v>1492</v>
      </c>
    </row>
    <row r="575" spans="1:18">
      <c r="A575" s="1">
        <f>HYPERLINK("https://lsnyc.legalserver.org/matter/dynamic-profile/view/1850280","17-1850280")</f>
        <v>0</v>
      </c>
      <c r="B575" t="s">
        <v>21</v>
      </c>
      <c r="C575" t="s">
        <v>142</v>
      </c>
      <c r="D575" t="s">
        <v>204</v>
      </c>
      <c r="E575" t="s">
        <v>800</v>
      </c>
      <c r="F575" t="s">
        <v>1173</v>
      </c>
      <c r="G575" t="s">
        <v>1200</v>
      </c>
      <c r="H575" t="s">
        <v>1208</v>
      </c>
      <c r="I575" t="s">
        <v>1345</v>
      </c>
      <c r="J575">
        <v>601</v>
      </c>
      <c r="K575" t="s">
        <v>1209</v>
      </c>
      <c r="L575" t="s">
        <v>1208</v>
      </c>
      <c r="O575" t="s">
        <v>1210</v>
      </c>
      <c r="P575" t="s">
        <v>1209</v>
      </c>
      <c r="Q575" t="s">
        <v>1807</v>
      </c>
      <c r="R575" t="s">
        <v>1212</v>
      </c>
    </row>
    <row r="576" spans="1:18">
      <c r="A576" s="1">
        <f>HYPERLINK("https://lsnyc.legalserver.org/matter/dynamic-profile/view/1853305","17-1853305")</f>
        <v>0</v>
      </c>
      <c r="B576" t="s">
        <v>21</v>
      </c>
      <c r="C576" t="s">
        <v>142</v>
      </c>
      <c r="D576" t="s">
        <v>204</v>
      </c>
      <c r="E576" t="s">
        <v>801</v>
      </c>
      <c r="F576" t="s">
        <v>1178</v>
      </c>
      <c r="G576" t="s">
        <v>1200</v>
      </c>
      <c r="H576" t="s">
        <v>1208</v>
      </c>
      <c r="I576" t="s">
        <v>1492</v>
      </c>
      <c r="J576">
        <v>563</v>
      </c>
      <c r="K576" t="s">
        <v>1209</v>
      </c>
      <c r="L576" t="s">
        <v>1208</v>
      </c>
      <c r="O576" t="s">
        <v>1210</v>
      </c>
      <c r="P576" t="s">
        <v>1209</v>
      </c>
      <c r="Q576" t="s">
        <v>1808</v>
      </c>
      <c r="R576" t="s">
        <v>1254</v>
      </c>
    </row>
    <row r="577" spans="1:18">
      <c r="A577" s="1">
        <f>HYPERLINK("https://lsnyc.legalserver.org/matter/dynamic-profile/view/0783124","15-0783124")</f>
        <v>0</v>
      </c>
      <c r="B577" t="s">
        <v>21</v>
      </c>
      <c r="C577" t="s">
        <v>142</v>
      </c>
      <c r="D577" t="s">
        <v>204</v>
      </c>
      <c r="E577" t="s">
        <v>802</v>
      </c>
      <c r="F577" t="s">
        <v>1178</v>
      </c>
      <c r="G577" t="s">
        <v>1200</v>
      </c>
      <c r="H577" t="s">
        <v>1208</v>
      </c>
      <c r="I577" t="s">
        <v>1212</v>
      </c>
      <c r="J577">
        <v>1446</v>
      </c>
      <c r="K577" t="s">
        <v>1209</v>
      </c>
      <c r="L577" t="s">
        <v>1208</v>
      </c>
      <c r="O577" t="s">
        <v>1210</v>
      </c>
      <c r="P577" t="s">
        <v>1209</v>
      </c>
      <c r="Q577" t="s">
        <v>1809</v>
      </c>
      <c r="R577" t="s">
        <v>1256</v>
      </c>
    </row>
    <row r="578" spans="1:18">
      <c r="A578" s="1">
        <f>HYPERLINK("https://lsnyc.legalserver.org/matter/dynamic-profile/view/0786640","15-0786640")</f>
        <v>0</v>
      </c>
      <c r="B578" t="s">
        <v>21</v>
      </c>
      <c r="C578" t="s">
        <v>142</v>
      </c>
      <c r="D578" t="s">
        <v>204</v>
      </c>
      <c r="E578" t="s">
        <v>803</v>
      </c>
      <c r="F578" t="s">
        <v>1178</v>
      </c>
      <c r="G578" t="s">
        <v>1200</v>
      </c>
      <c r="H578" t="s">
        <v>1208</v>
      </c>
      <c r="I578" t="s">
        <v>1493</v>
      </c>
      <c r="J578">
        <v>1401</v>
      </c>
      <c r="K578" t="s">
        <v>1209</v>
      </c>
      <c r="L578" t="s">
        <v>1208</v>
      </c>
      <c r="O578" t="s">
        <v>1210</v>
      </c>
      <c r="P578" t="s">
        <v>1209</v>
      </c>
      <c r="Q578" t="s">
        <v>1810</v>
      </c>
      <c r="R578" t="s">
        <v>1256</v>
      </c>
    </row>
    <row r="579" spans="1:18">
      <c r="A579" s="1">
        <f>HYPERLINK("https://lsnyc.legalserver.org/matter/dynamic-profile/view/0800699","16-0800699")</f>
        <v>0</v>
      </c>
      <c r="B579" t="s">
        <v>21</v>
      </c>
      <c r="C579" t="s">
        <v>142</v>
      </c>
      <c r="D579" t="s">
        <v>204</v>
      </c>
      <c r="E579" t="s">
        <v>804</v>
      </c>
      <c r="F579" t="s">
        <v>1173</v>
      </c>
      <c r="G579" t="s">
        <v>1200</v>
      </c>
      <c r="H579" t="s">
        <v>1208</v>
      </c>
      <c r="I579" t="s">
        <v>1256</v>
      </c>
      <c r="J579">
        <v>1205</v>
      </c>
      <c r="K579" t="s">
        <v>1209</v>
      </c>
      <c r="L579" t="s">
        <v>1208</v>
      </c>
      <c r="O579" t="s">
        <v>1210</v>
      </c>
      <c r="P579" t="s">
        <v>1209</v>
      </c>
      <c r="Q579" t="s">
        <v>1811</v>
      </c>
      <c r="R579" t="s">
        <v>1256</v>
      </c>
    </row>
    <row r="580" spans="1:18">
      <c r="A580" s="1">
        <f>HYPERLINK("https://lsnyc.legalserver.org/matter/dynamic-profile/view/1866661","18-1866661")</f>
        <v>0</v>
      </c>
      <c r="B580" t="s">
        <v>21</v>
      </c>
      <c r="C580" t="s">
        <v>142</v>
      </c>
      <c r="D580" t="s">
        <v>204</v>
      </c>
      <c r="E580" t="s">
        <v>805</v>
      </c>
      <c r="F580" t="s">
        <v>1178</v>
      </c>
      <c r="G580" t="s">
        <v>1200</v>
      </c>
      <c r="H580" t="s">
        <v>1208</v>
      </c>
      <c r="I580" t="s">
        <v>1254</v>
      </c>
      <c r="J580">
        <v>416</v>
      </c>
      <c r="K580" t="s">
        <v>1209</v>
      </c>
      <c r="L580" t="s">
        <v>1208</v>
      </c>
      <c r="O580" t="s">
        <v>1210</v>
      </c>
      <c r="P580" t="s">
        <v>1209</v>
      </c>
      <c r="Q580" t="s">
        <v>1776</v>
      </c>
      <c r="R580" t="s">
        <v>1256</v>
      </c>
    </row>
    <row r="581" spans="1:18">
      <c r="A581" s="1">
        <f>HYPERLINK("https://lsnyc.legalserver.org/matter/dynamic-profile/view/1872829","18-1872829")</f>
        <v>0</v>
      </c>
      <c r="B581" t="s">
        <v>21</v>
      </c>
      <c r="C581" t="s">
        <v>142</v>
      </c>
      <c r="D581" t="s">
        <v>204</v>
      </c>
      <c r="E581" t="s">
        <v>806</v>
      </c>
      <c r="F581" t="s">
        <v>1178</v>
      </c>
      <c r="G581" t="s">
        <v>1200</v>
      </c>
      <c r="H581" t="s">
        <v>1208</v>
      </c>
      <c r="I581" t="s">
        <v>1493</v>
      </c>
      <c r="J581">
        <v>344</v>
      </c>
      <c r="K581" t="s">
        <v>1209</v>
      </c>
      <c r="L581" t="s">
        <v>1208</v>
      </c>
      <c r="O581" t="s">
        <v>1210</v>
      </c>
      <c r="P581" t="s">
        <v>1209</v>
      </c>
      <c r="Q581" t="s">
        <v>1369</v>
      </c>
      <c r="R581" t="s">
        <v>1256</v>
      </c>
    </row>
    <row r="582" spans="1:18">
      <c r="A582" s="1">
        <f>HYPERLINK("https://lsnyc.legalserver.org/matter/dynamic-profile/view/1874047","18-1874047")</f>
        <v>0</v>
      </c>
      <c r="B582" t="s">
        <v>21</v>
      </c>
      <c r="C582" t="s">
        <v>142</v>
      </c>
      <c r="D582" t="s">
        <v>204</v>
      </c>
      <c r="E582" t="s">
        <v>807</v>
      </c>
      <c r="F582" t="s">
        <v>1173</v>
      </c>
      <c r="G582" t="s">
        <v>1200</v>
      </c>
      <c r="H582" t="s">
        <v>1208</v>
      </c>
      <c r="I582" t="s">
        <v>1256</v>
      </c>
      <c r="J582">
        <v>330</v>
      </c>
      <c r="K582" t="s">
        <v>1209</v>
      </c>
      <c r="L582" t="s">
        <v>1208</v>
      </c>
      <c r="O582" t="s">
        <v>1210</v>
      </c>
      <c r="P582" t="s">
        <v>1209</v>
      </c>
      <c r="Q582" t="s">
        <v>1812</v>
      </c>
      <c r="R582" t="s">
        <v>1256</v>
      </c>
    </row>
    <row r="583" spans="1:18">
      <c r="A583" s="1">
        <f>HYPERLINK("https://lsnyc.legalserver.org/matter/dynamic-profile/view/1875352","18-1875352")</f>
        <v>0</v>
      </c>
      <c r="B583" t="s">
        <v>21</v>
      </c>
      <c r="C583" t="s">
        <v>142</v>
      </c>
      <c r="D583" t="s">
        <v>204</v>
      </c>
      <c r="E583" t="s">
        <v>808</v>
      </c>
      <c r="F583" t="s">
        <v>1173</v>
      </c>
      <c r="G583" t="s">
        <v>1200</v>
      </c>
      <c r="H583" t="s">
        <v>1208</v>
      </c>
      <c r="I583" t="s">
        <v>1493</v>
      </c>
      <c r="J583">
        <v>315</v>
      </c>
      <c r="K583" t="s">
        <v>1209</v>
      </c>
      <c r="L583" t="s">
        <v>1208</v>
      </c>
      <c r="O583" t="s">
        <v>1210</v>
      </c>
      <c r="P583" t="s">
        <v>1209</v>
      </c>
      <c r="Q583" t="s">
        <v>1467</v>
      </c>
      <c r="R583" t="s">
        <v>1256</v>
      </c>
    </row>
    <row r="584" spans="1:18">
      <c r="A584" s="1">
        <f>HYPERLINK("https://lsnyc.legalserver.org/matter/dynamic-profile/view/1841834","17-1841834")</f>
        <v>0</v>
      </c>
      <c r="B584" t="s">
        <v>21</v>
      </c>
      <c r="C584" t="s">
        <v>145</v>
      </c>
      <c r="D584" t="s">
        <v>205</v>
      </c>
      <c r="E584" t="s">
        <v>809</v>
      </c>
      <c r="F584" t="s">
        <v>1158</v>
      </c>
      <c r="G584" t="s">
        <v>1201</v>
      </c>
      <c r="H584" t="s">
        <v>1208</v>
      </c>
      <c r="I584" t="s">
        <v>1404</v>
      </c>
      <c r="J584">
        <v>545</v>
      </c>
      <c r="K584" t="s">
        <v>1209</v>
      </c>
      <c r="L584" t="s">
        <v>1208</v>
      </c>
      <c r="O584" t="s">
        <v>1210</v>
      </c>
      <c r="P584" t="s">
        <v>1209</v>
      </c>
      <c r="Q584" t="s">
        <v>1371</v>
      </c>
      <c r="R584" t="s">
        <v>1404</v>
      </c>
    </row>
    <row r="585" spans="1:18">
      <c r="A585" s="1">
        <f>HYPERLINK("https://lsnyc.legalserver.org/matter/dynamic-profile/view/1842119","17-1842119")</f>
        <v>0</v>
      </c>
      <c r="B585" t="s">
        <v>21</v>
      </c>
      <c r="C585" t="s">
        <v>145</v>
      </c>
      <c r="D585" t="s">
        <v>205</v>
      </c>
      <c r="E585" t="s">
        <v>810</v>
      </c>
      <c r="F585" t="s">
        <v>1158</v>
      </c>
      <c r="G585" t="s">
        <v>1201</v>
      </c>
      <c r="H585" t="s">
        <v>1208</v>
      </c>
      <c r="I585" t="s">
        <v>1404</v>
      </c>
      <c r="J585">
        <v>543</v>
      </c>
      <c r="K585" t="s">
        <v>1209</v>
      </c>
      <c r="L585" t="s">
        <v>1208</v>
      </c>
      <c r="O585" t="s">
        <v>1210</v>
      </c>
      <c r="P585" t="s">
        <v>1209</v>
      </c>
      <c r="Q585" t="s">
        <v>1458</v>
      </c>
      <c r="R585" t="s">
        <v>1404</v>
      </c>
    </row>
    <row r="586" spans="1:18">
      <c r="A586" s="1">
        <f>HYPERLINK("https://lsnyc.legalserver.org/matter/dynamic-profile/view/1840099","17-1840099")</f>
        <v>0</v>
      </c>
      <c r="B586" t="s">
        <v>21</v>
      </c>
      <c r="C586" t="s">
        <v>130</v>
      </c>
      <c r="D586" t="s">
        <v>205</v>
      </c>
      <c r="E586" t="s">
        <v>811</v>
      </c>
      <c r="F586" t="s">
        <v>1158</v>
      </c>
      <c r="G586" t="s">
        <v>1201</v>
      </c>
      <c r="H586" t="s">
        <v>1208</v>
      </c>
      <c r="I586" t="s">
        <v>1371</v>
      </c>
      <c r="J586">
        <v>619</v>
      </c>
      <c r="K586" t="s">
        <v>1209</v>
      </c>
      <c r="L586" t="s">
        <v>1208</v>
      </c>
      <c r="O586" t="s">
        <v>1210</v>
      </c>
      <c r="P586" t="s">
        <v>1209</v>
      </c>
      <c r="Q586" t="s">
        <v>1813</v>
      </c>
      <c r="R586" t="s">
        <v>1303</v>
      </c>
    </row>
    <row r="587" spans="1:18">
      <c r="A587" s="1">
        <f>HYPERLINK("https://lsnyc.legalserver.org/matter/dynamic-profile/view/1840371","17-1840371")</f>
        <v>0</v>
      </c>
      <c r="B587" t="s">
        <v>21</v>
      </c>
      <c r="C587" t="s">
        <v>130</v>
      </c>
      <c r="D587" t="s">
        <v>205</v>
      </c>
      <c r="E587" t="s">
        <v>812</v>
      </c>
      <c r="F587" t="s">
        <v>1158</v>
      </c>
      <c r="G587" t="s">
        <v>1201</v>
      </c>
      <c r="H587" t="s">
        <v>1208</v>
      </c>
      <c r="I587" t="s">
        <v>1494</v>
      </c>
      <c r="J587">
        <v>545</v>
      </c>
      <c r="K587" t="s">
        <v>1209</v>
      </c>
      <c r="L587" t="s">
        <v>1208</v>
      </c>
      <c r="O587" t="s">
        <v>1210</v>
      </c>
      <c r="P587" t="s">
        <v>1209</v>
      </c>
      <c r="Q587" t="s">
        <v>1494</v>
      </c>
      <c r="R587" t="s">
        <v>1262</v>
      </c>
    </row>
    <row r="588" spans="1:18">
      <c r="A588" s="1">
        <f>HYPERLINK("https://lsnyc.legalserver.org/matter/dynamic-profile/view/1874063","18-1874063")</f>
        <v>0</v>
      </c>
      <c r="B588" t="s">
        <v>21</v>
      </c>
      <c r="C588" t="s">
        <v>136</v>
      </c>
      <c r="D588" t="s">
        <v>205</v>
      </c>
      <c r="E588" t="s">
        <v>813</v>
      </c>
      <c r="F588" t="s">
        <v>1158</v>
      </c>
      <c r="G588" t="s">
        <v>1200</v>
      </c>
      <c r="H588" t="s">
        <v>1209</v>
      </c>
      <c r="I588" t="s">
        <v>1495</v>
      </c>
      <c r="J588">
        <v>308</v>
      </c>
      <c r="K588" t="s">
        <v>1209</v>
      </c>
      <c r="L588" t="s">
        <v>1208</v>
      </c>
      <c r="O588" t="s">
        <v>1210</v>
      </c>
      <c r="P588" t="s">
        <v>1209</v>
      </c>
      <c r="Q588" t="s">
        <v>1812</v>
      </c>
      <c r="R588" t="s">
        <v>1414</v>
      </c>
    </row>
    <row r="589" spans="1:18">
      <c r="A589" s="1">
        <f>HYPERLINK("https://lsnyc.legalserver.org/matter/dynamic-profile/view/1871040","18-1871040")</f>
        <v>0</v>
      </c>
      <c r="B589" t="s">
        <v>21</v>
      </c>
      <c r="C589" t="s">
        <v>136</v>
      </c>
      <c r="D589" t="s">
        <v>205</v>
      </c>
      <c r="E589" t="s">
        <v>814</v>
      </c>
      <c r="F589" t="s">
        <v>1158</v>
      </c>
      <c r="G589" t="s">
        <v>1200</v>
      </c>
      <c r="H589" t="s">
        <v>1209</v>
      </c>
      <c r="I589" t="s">
        <v>1462</v>
      </c>
      <c r="J589">
        <v>364</v>
      </c>
      <c r="K589" t="s">
        <v>1209</v>
      </c>
      <c r="L589" t="s">
        <v>1208</v>
      </c>
      <c r="O589" t="s">
        <v>1210</v>
      </c>
      <c r="P589" t="s">
        <v>1209</v>
      </c>
      <c r="Q589" t="s">
        <v>1417</v>
      </c>
      <c r="R589" t="s">
        <v>1212</v>
      </c>
    </row>
    <row r="590" spans="1:18">
      <c r="A590" s="1">
        <f>HYPERLINK("https://lsnyc.legalserver.org/matter/dynamic-profile/view/0780764","15-0780764")</f>
        <v>0</v>
      </c>
      <c r="B590" t="s">
        <v>21</v>
      </c>
      <c r="C590" t="s">
        <v>88</v>
      </c>
      <c r="D590" t="s">
        <v>88</v>
      </c>
      <c r="E590" t="s">
        <v>815</v>
      </c>
      <c r="F590" t="s">
        <v>1160</v>
      </c>
      <c r="G590" t="s">
        <v>1202</v>
      </c>
      <c r="H590" t="s">
        <v>1209</v>
      </c>
      <c r="I590" t="s">
        <v>1496</v>
      </c>
      <c r="J590">
        <v>1453</v>
      </c>
      <c r="K590" t="s">
        <v>1209</v>
      </c>
      <c r="L590" t="s">
        <v>1208</v>
      </c>
      <c r="O590" t="s">
        <v>1210</v>
      </c>
      <c r="P590" t="s">
        <v>1209</v>
      </c>
      <c r="Q590" t="s">
        <v>1814</v>
      </c>
      <c r="R590" t="s">
        <v>1909</v>
      </c>
    </row>
    <row r="591" spans="1:18">
      <c r="A591" s="1">
        <f>HYPERLINK("https://lsnyc.legalserver.org/matter/dynamic-profile/view/0780767","15-0780767")</f>
        <v>0</v>
      </c>
      <c r="B591" t="s">
        <v>21</v>
      </c>
      <c r="C591" t="s">
        <v>88</v>
      </c>
      <c r="D591" t="s">
        <v>88</v>
      </c>
      <c r="E591" t="s">
        <v>815</v>
      </c>
      <c r="F591" t="s">
        <v>1160</v>
      </c>
      <c r="G591" t="s">
        <v>1202</v>
      </c>
      <c r="H591" t="s">
        <v>1209</v>
      </c>
      <c r="I591" t="s">
        <v>1497</v>
      </c>
      <c r="J591">
        <v>1453</v>
      </c>
      <c r="K591" t="s">
        <v>1209</v>
      </c>
      <c r="L591" t="s">
        <v>1208</v>
      </c>
      <c r="O591" t="s">
        <v>1210</v>
      </c>
      <c r="P591" t="s">
        <v>1209</v>
      </c>
      <c r="Q591" t="s">
        <v>1814</v>
      </c>
      <c r="R591" t="s">
        <v>1909</v>
      </c>
    </row>
    <row r="592" spans="1:18">
      <c r="A592" s="1">
        <f>HYPERLINK("https://lsnyc.legalserver.org/matter/dynamic-profile/view/0796776","16-0796776")</f>
        <v>0</v>
      </c>
      <c r="B592" t="s">
        <v>21</v>
      </c>
      <c r="C592" t="s">
        <v>39</v>
      </c>
      <c r="D592" t="s">
        <v>40</v>
      </c>
      <c r="E592" t="s">
        <v>816</v>
      </c>
      <c r="F592" t="s">
        <v>1167</v>
      </c>
      <c r="G592" t="s">
        <v>1200</v>
      </c>
      <c r="H592" t="s">
        <v>1208</v>
      </c>
      <c r="I592" t="s">
        <v>1274</v>
      </c>
      <c r="J592">
        <v>1092</v>
      </c>
      <c r="K592" t="s">
        <v>1209</v>
      </c>
      <c r="L592" t="s">
        <v>1208</v>
      </c>
      <c r="O592" t="s">
        <v>1210</v>
      </c>
      <c r="P592" t="s">
        <v>1209</v>
      </c>
      <c r="Q592" t="s">
        <v>1667</v>
      </c>
      <c r="R592" t="s">
        <v>1274</v>
      </c>
    </row>
    <row r="593" spans="1:18">
      <c r="A593" s="1">
        <f>HYPERLINK("https://lsnyc.legalserver.org/matter/dynamic-profile/view/0830386","17-0830386")</f>
        <v>0</v>
      </c>
      <c r="B593" t="s">
        <v>21</v>
      </c>
      <c r="C593" t="s">
        <v>39</v>
      </c>
      <c r="D593" t="s">
        <v>40</v>
      </c>
      <c r="E593" t="s">
        <v>817</v>
      </c>
      <c r="F593" t="s">
        <v>1167</v>
      </c>
      <c r="G593" t="s">
        <v>1201</v>
      </c>
      <c r="H593" t="s">
        <v>1208</v>
      </c>
      <c r="I593" t="s">
        <v>1271</v>
      </c>
      <c r="J593">
        <v>679</v>
      </c>
      <c r="K593" t="s">
        <v>1209</v>
      </c>
      <c r="L593" t="s">
        <v>1208</v>
      </c>
      <c r="O593" t="s">
        <v>1210</v>
      </c>
      <c r="P593" t="s">
        <v>1209</v>
      </c>
      <c r="Q593" t="s">
        <v>1655</v>
      </c>
      <c r="R593" t="s">
        <v>1274</v>
      </c>
    </row>
    <row r="594" spans="1:18">
      <c r="A594" s="1">
        <f>HYPERLINK("https://lsnyc.legalserver.org/matter/dynamic-profile/view/1872494","18-1872494")</f>
        <v>0</v>
      </c>
      <c r="B594" t="s">
        <v>21</v>
      </c>
      <c r="C594" t="s">
        <v>145</v>
      </c>
      <c r="D594" t="s">
        <v>146</v>
      </c>
      <c r="E594" t="s">
        <v>818</v>
      </c>
      <c r="F594" t="s">
        <v>1158</v>
      </c>
      <c r="G594" t="s">
        <v>1200</v>
      </c>
      <c r="H594" t="s">
        <v>1208</v>
      </c>
      <c r="I594" t="s">
        <v>1284</v>
      </c>
      <c r="J594">
        <v>199</v>
      </c>
      <c r="K594" t="s">
        <v>1209</v>
      </c>
      <c r="L594" t="s">
        <v>1208</v>
      </c>
      <c r="O594" t="s">
        <v>1210</v>
      </c>
      <c r="P594" t="s">
        <v>1209</v>
      </c>
      <c r="Q594" t="s">
        <v>1407</v>
      </c>
      <c r="R594" t="s">
        <v>1284</v>
      </c>
    </row>
    <row r="595" spans="1:18">
      <c r="A595" s="1">
        <f>HYPERLINK("https://lsnyc.legalserver.org/matter/dynamic-profile/view/1872502","18-1872502")</f>
        <v>0</v>
      </c>
      <c r="B595" t="s">
        <v>21</v>
      </c>
      <c r="C595" t="s">
        <v>145</v>
      </c>
      <c r="D595" t="s">
        <v>146</v>
      </c>
      <c r="E595" t="s">
        <v>819</v>
      </c>
      <c r="F595" t="s">
        <v>1158</v>
      </c>
      <c r="G595" t="s">
        <v>1200</v>
      </c>
      <c r="H595" t="s">
        <v>1208</v>
      </c>
      <c r="I595" t="s">
        <v>1284</v>
      </c>
      <c r="J595">
        <v>199</v>
      </c>
      <c r="K595" t="s">
        <v>1209</v>
      </c>
      <c r="L595" t="s">
        <v>1208</v>
      </c>
      <c r="O595" t="s">
        <v>1210</v>
      </c>
      <c r="P595" t="s">
        <v>1209</v>
      </c>
      <c r="Q595" t="s">
        <v>1407</v>
      </c>
      <c r="R595" t="s">
        <v>1284</v>
      </c>
    </row>
    <row r="596" spans="1:18">
      <c r="A596" s="1">
        <f>HYPERLINK("https://lsnyc.legalserver.org/matter/dynamic-profile/view/1855559","18-1855559")</f>
        <v>0</v>
      </c>
      <c r="B596" t="s">
        <v>21</v>
      </c>
      <c r="C596" t="s">
        <v>146</v>
      </c>
      <c r="D596" t="s">
        <v>146</v>
      </c>
      <c r="E596" t="s">
        <v>820</v>
      </c>
      <c r="F596" t="s">
        <v>1158</v>
      </c>
      <c r="G596" t="s">
        <v>1201</v>
      </c>
      <c r="H596" t="s">
        <v>1208</v>
      </c>
      <c r="I596" t="s">
        <v>1328</v>
      </c>
      <c r="J596">
        <v>380</v>
      </c>
      <c r="K596" t="s">
        <v>1209</v>
      </c>
      <c r="L596" t="s">
        <v>1208</v>
      </c>
      <c r="O596" t="s">
        <v>1210</v>
      </c>
      <c r="P596" t="s">
        <v>1209</v>
      </c>
      <c r="Q596" t="s">
        <v>1722</v>
      </c>
      <c r="R596" t="s">
        <v>1328</v>
      </c>
    </row>
    <row r="597" spans="1:18">
      <c r="A597" s="1">
        <f>HYPERLINK("https://lsnyc.legalserver.org/matter/dynamic-profile/view/0822574","16-0822574")</f>
        <v>0</v>
      </c>
      <c r="B597" t="s">
        <v>21</v>
      </c>
      <c r="C597" t="s">
        <v>146</v>
      </c>
      <c r="D597" t="s">
        <v>146</v>
      </c>
      <c r="E597" t="s">
        <v>821</v>
      </c>
      <c r="F597" t="s">
        <v>1158</v>
      </c>
      <c r="G597" t="s">
        <v>1204</v>
      </c>
      <c r="H597" t="s">
        <v>1209</v>
      </c>
      <c r="I597" t="s">
        <v>1498</v>
      </c>
      <c r="J597">
        <v>916</v>
      </c>
      <c r="K597" t="s">
        <v>1209</v>
      </c>
      <c r="L597" t="s">
        <v>1208</v>
      </c>
      <c r="O597" t="s">
        <v>1210</v>
      </c>
      <c r="P597" t="s">
        <v>1209</v>
      </c>
      <c r="Q597" t="s">
        <v>1357</v>
      </c>
      <c r="R597" t="s">
        <v>1546</v>
      </c>
    </row>
    <row r="598" spans="1:18">
      <c r="A598" s="1">
        <f>HYPERLINK("https://lsnyc.legalserver.org/matter/dynamic-profile/view/0822673","16-0822673")</f>
        <v>0</v>
      </c>
      <c r="B598" t="s">
        <v>21</v>
      </c>
      <c r="C598" t="s">
        <v>146</v>
      </c>
      <c r="D598" t="s">
        <v>146</v>
      </c>
      <c r="E598" t="s">
        <v>822</v>
      </c>
      <c r="F598" t="s">
        <v>1158</v>
      </c>
      <c r="G598" t="s">
        <v>1203</v>
      </c>
      <c r="H598" t="s">
        <v>1209</v>
      </c>
      <c r="I598" t="s">
        <v>1499</v>
      </c>
      <c r="J598">
        <v>913</v>
      </c>
      <c r="K598" t="s">
        <v>1209</v>
      </c>
      <c r="L598" t="s">
        <v>1208</v>
      </c>
      <c r="O598" t="s">
        <v>1209</v>
      </c>
      <c r="P598" t="s">
        <v>1209</v>
      </c>
      <c r="Q598" t="s">
        <v>1815</v>
      </c>
      <c r="R598" t="s">
        <v>1546</v>
      </c>
    </row>
    <row r="599" spans="1:18">
      <c r="A599" s="1">
        <f>HYPERLINK("https://lsnyc.legalserver.org/matter/dynamic-profile/view/1848948","17-1848948")</f>
        <v>0</v>
      </c>
      <c r="B599" t="s">
        <v>21</v>
      </c>
      <c r="C599" t="s">
        <v>146</v>
      </c>
      <c r="D599" t="s">
        <v>146</v>
      </c>
      <c r="E599" t="s">
        <v>823</v>
      </c>
      <c r="F599" t="s">
        <v>1158</v>
      </c>
      <c r="G599" t="s">
        <v>1202</v>
      </c>
      <c r="H599" t="s">
        <v>1209</v>
      </c>
      <c r="I599" t="s">
        <v>1500</v>
      </c>
      <c r="J599">
        <v>631</v>
      </c>
      <c r="K599" t="s">
        <v>1209</v>
      </c>
      <c r="L599" t="s">
        <v>1208</v>
      </c>
      <c r="O599" t="s">
        <v>1208</v>
      </c>
      <c r="P599" t="s">
        <v>1209</v>
      </c>
      <c r="Q599" t="s">
        <v>1500</v>
      </c>
      <c r="R599" t="s">
        <v>1623</v>
      </c>
    </row>
    <row r="600" spans="1:18">
      <c r="A600" s="1">
        <f>HYPERLINK("https://lsnyc.legalserver.org/matter/dynamic-profile/view/1872937","18-1872937")</f>
        <v>0</v>
      </c>
      <c r="B600" t="s">
        <v>21</v>
      </c>
      <c r="C600" t="s">
        <v>147</v>
      </c>
      <c r="D600" t="s">
        <v>206</v>
      </c>
      <c r="E600" t="s">
        <v>824</v>
      </c>
      <c r="F600" t="s">
        <v>1158</v>
      </c>
      <c r="G600" t="s">
        <v>1201</v>
      </c>
      <c r="H600" t="s">
        <v>1208</v>
      </c>
      <c r="I600" t="s">
        <v>1501</v>
      </c>
      <c r="J600">
        <v>306</v>
      </c>
      <c r="K600" t="s">
        <v>1209</v>
      </c>
      <c r="L600" t="s">
        <v>1208</v>
      </c>
      <c r="O600" t="s">
        <v>1210</v>
      </c>
      <c r="P600" t="s">
        <v>1209</v>
      </c>
      <c r="Q600" t="s">
        <v>1217</v>
      </c>
      <c r="R600" t="s">
        <v>1257</v>
      </c>
    </row>
    <row r="601" spans="1:18">
      <c r="A601" s="1">
        <f>HYPERLINK("https://lsnyc.legalserver.org/matter/dynamic-profile/view/1879067","18-1879067")</f>
        <v>0</v>
      </c>
      <c r="B601" t="s">
        <v>21</v>
      </c>
      <c r="C601" t="s">
        <v>148</v>
      </c>
      <c r="D601" t="s">
        <v>148</v>
      </c>
      <c r="E601" t="s">
        <v>825</v>
      </c>
      <c r="F601" t="s">
        <v>1158</v>
      </c>
      <c r="G601" t="s">
        <v>1200</v>
      </c>
      <c r="H601" t="s">
        <v>1209</v>
      </c>
      <c r="I601" t="s">
        <v>1241</v>
      </c>
      <c r="J601">
        <v>112</v>
      </c>
      <c r="K601" t="s">
        <v>1209</v>
      </c>
      <c r="L601" t="s">
        <v>1208</v>
      </c>
      <c r="O601" t="s">
        <v>1210</v>
      </c>
      <c r="P601" t="s">
        <v>1209</v>
      </c>
      <c r="Q601" t="s">
        <v>1336</v>
      </c>
      <c r="R601" t="s">
        <v>1241</v>
      </c>
    </row>
    <row r="602" spans="1:18">
      <c r="A602" s="1">
        <f>HYPERLINK("https://lsnyc.legalserver.org/matter/dynamic-profile/view/1871923","18-1871923")</f>
        <v>0</v>
      </c>
      <c r="B602" t="s">
        <v>21</v>
      </c>
      <c r="C602" t="s">
        <v>148</v>
      </c>
      <c r="D602" t="s">
        <v>148</v>
      </c>
      <c r="E602" t="s">
        <v>826</v>
      </c>
      <c r="F602" t="s">
        <v>1158</v>
      </c>
      <c r="G602" t="s">
        <v>1201</v>
      </c>
      <c r="H602" t="s">
        <v>1209</v>
      </c>
      <c r="I602" t="s">
        <v>1233</v>
      </c>
      <c r="J602">
        <v>206</v>
      </c>
      <c r="K602" t="s">
        <v>1209</v>
      </c>
      <c r="L602" t="s">
        <v>1208</v>
      </c>
      <c r="O602" t="s">
        <v>1210</v>
      </c>
      <c r="P602" t="s">
        <v>1209</v>
      </c>
      <c r="Q602" t="s">
        <v>1442</v>
      </c>
      <c r="R602" t="s">
        <v>1284</v>
      </c>
    </row>
    <row r="603" spans="1:18">
      <c r="A603" s="1">
        <f>HYPERLINK("https://lsnyc.legalserver.org/matter/dynamic-profile/view/1848068","17-1848068")</f>
        <v>0</v>
      </c>
      <c r="B603" t="s">
        <v>21</v>
      </c>
      <c r="C603" t="s">
        <v>148</v>
      </c>
      <c r="D603" t="s">
        <v>148</v>
      </c>
      <c r="E603" t="s">
        <v>827</v>
      </c>
      <c r="F603" t="s">
        <v>1158</v>
      </c>
      <c r="G603" t="s">
        <v>1201</v>
      </c>
      <c r="H603" t="s">
        <v>1209</v>
      </c>
      <c r="I603" t="s">
        <v>1491</v>
      </c>
      <c r="J603">
        <v>619</v>
      </c>
      <c r="K603" t="s">
        <v>1209</v>
      </c>
      <c r="L603" t="s">
        <v>1208</v>
      </c>
      <c r="O603" t="s">
        <v>1210</v>
      </c>
      <c r="P603" t="s">
        <v>1209</v>
      </c>
      <c r="Q603" t="s">
        <v>1754</v>
      </c>
      <c r="R603" t="s">
        <v>1491</v>
      </c>
    </row>
    <row r="604" spans="1:18">
      <c r="A604" s="1">
        <f>HYPERLINK("https://lsnyc.legalserver.org/matter/dynamic-profile/view/1867515","18-1867515")</f>
        <v>0</v>
      </c>
      <c r="B604" t="s">
        <v>21</v>
      </c>
      <c r="C604" t="s">
        <v>148</v>
      </c>
      <c r="D604" t="s">
        <v>148</v>
      </c>
      <c r="E604" t="s">
        <v>828</v>
      </c>
      <c r="F604" t="s">
        <v>1158</v>
      </c>
      <c r="G604" t="s">
        <v>1201</v>
      </c>
      <c r="H604" t="s">
        <v>1209</v>
      </c>
      <c r="I604" t="s">
        <v>1491</v>
      </c>
      <c r="J604">
        <v>397</v>
      </c>
      <c r="K604" t="s">
        <v>1209</v>
      </c>
      <c r="L604" t="s">
        <v>1208</v>
      </c>
      <c r="O604" t="s">
        <v>1210</v>
      </c>
      <c r="P604" t="s">
        <v>1209</v>
      </c>
      <c r="Q604" t="s">
        <v>1401</v>
      </c>
      <c r="R604" t="s">
        <v>1491</v>
      </c>
    </row>
    <row r="605" spans="1:18">
      <c r="A605" s="1">
        <f>HYPERLINK("https://lsnyc.legalserver.org/matter/dynamic-profile/view/1852357","17-1852357")</f>
        <v>0</v>
      </c>
      <c r="B605" t="s">
        <v>21</v>
      </c>
      <c r="C605" t="s">
        <v>148</v>
      </c>
      <c r="D605" t="s">
        <v>148</v>
      </c>
      <c r="E605" t="s">
        <v>829</v>
      </c>
      <c r="F605" t="s">
        <v>1158</v>
      </c>
      <c r="G605" t="s">
        <v>1201</v>
      </c>
      <c r="H605" t="s">
        <v>1209</v>
      </c>
      <c r="I605" t="s">
        <v>1492</v>
      </c>
      <c r="J605">
        <v>565</v>
      </c>
      <c r="K605" t="s">
        <v>1209</v>
      </c>
      <c r="L605" t="s">
        <v>1208</v>
      </c>
      <c r="O605" t="s">
        <v>1210</v>
      </c>
      <c r="P605" t="s">
        <v>1209</v>
      </c>
      <c r="Q605" t="s">
        <v>1816</v>
      </c>
      <c r="R605" t="s">
        <v>1492</v>
      </c>
    </row>
    <row r="606" spans="1:18">
      <c r="A606" s="1">
        <f>HYPERLINK("https://lsnyc.legalserver.org/matter/dynamic-profile/view/1874314","18-1874314")</f>
        <v>0</v>
      </c>
      <c r="B606" t="s">
        <v>21</v>
      </c>
      <c r="C606" t="s">
        <v>142</v>
      </c>
      <c r="D606" t="s">
        <v>207</v>
      </c>
      <c r="E606" t="s">
        <v>830</v>
      </c>
      <c r="F606" t="s">
        <v>1178</v>
      </c>
      <c r="G606" t="s">
        <v>1200</v>
      </c>
      <c r="H606" t="s">
        <v>1208</v>
      </c>
      <c r="I606" t="s">
        <v>1345</v>
      </c>
      <c r="J606">
        <v>317</v>
      </c>
      <c r="K606" t="s">
        <v>1209</v>
      </c>
      <c r="L606" t="s">
        <v>1208</v>
      </c>
      <c r="O606" t="s">
        <v>1210</v>
      </c>
      <c r="P606" t="s">
        <v>1209</v>
      </c>
      <c r="Q606" t="s">
        <v>1465</v>
      </c>
      <c r="R606" t="s">
        <v>1492</v>
      </c>
    </row>
    <row r="607" spans="1:18">
      <c r="A607" s="1">
        <f>HYPERLINK("https://lsnyc.legalserver.org/matter/dynamic-profile/view/0776759","15-0776759")</f>
        <v>0</v>
      </c>
      <c r="B607" t="s">
        <v>21</v>
      </c>
      <c r="C607" t="s">
        <v>142</v>
      </c>
      <c r="D607" t="s">
        <v>207</v>
      </c>
      <c r="E607" t="s">
        <v>831</v>
      </c>
      <c r="F607" t="s">
        <v>1173</v>
      </c>
      <c r="G607" t="s">
        <v>1200</v>
      </c>
      <c r="H607" t="s">
        <v>1208</v>
      </c>
      <c r="I607" t="s">
        <v>1492</v>
      </c>
      <c r="J607">
        <v>1519</v>
      </c>
      <c r="K607" t="s">
        <v>1209</v>
      </c>
      <c r="L607" t="s">
        <v>1208</v>
      </c>
      <c r="O607" t="s">
        <v>1210</v>
      </c>
      <c r="P607" t="s">
        <v>1209</v>
      </c>
      <c r="Q607" t="s">
        <v>1817</v>
      </c>
      <c r="R607" t="s">
        <v>1546</v>
      </c>
    </row>
    <row r="608" spans="1:18">
      <c r="A608" s="1">
        <f>HYPERLINK("https://lsnyc.legalserver.org/matter/dynamic-profile/view/1873258","18-1873258")</f>
        <v>0</v>
      </c>
      <c r="B608" t="s">
        <v>21</v>
      </c>
      <c r="C608" t="s">
        <v>145</v>
      </c>
      <c r="D608" t="s">
        <v>208</v>
      </c>
      <c r="E608" t="s">
        <v>832</v>
      </c>
      <c r="F608" t="s">
        <v>1158</v>
      </c>
      <c r="G608" t="s">
        <v>1201</v>
      </c>
      <c r="H608" t="s">
        <v>1208</v>
      </c>
      <c r="I608" t="s">
        <v>1502</v>
      </c>
      <c r="J608">
        <v>185</v>
      </c>
      <c r="K608" t="s">
        <v>1209</v>
      </c>
      <c r="L608" t="s">
        <v>1208</v>
      </c>
      <c r="O608" t="s">
        <v>1210</v>
      </c>
      <c r="P608" t="s">
        <v>1209</v>
      </c>
      <c r="Q608" t="s">
        <v>1280</v>
      </c>
      <c r="R608" t="s">
        <v>1502</v>
      </c>
    </row>
    <row r="609" spans="1:18">
      <c r="A609" s="1">
        <f>HYPERLINK("https://lsnyc.legalserver.org/matter/dynamic-profile/view/1866205","18-1866205")</f>
        <v>0</v>
      </c>
      <c r="B609" t="s">
        <v>21</v>
      </c>
      <c r="C609" t="s">
        <v>145</v>
      </c>
      <c r="D609" t="s">
        <v>208</v>
      </c>
      <c r="E609" t="s">
        <v>833</v>
      </c>
      <c r="F609" t="s">
        <v>1158</v>
      </c>
      <c r="G609" t="s">
        <v>1201</v>
      </c>
      <c r="H609" t="s">
        <v>1208</v>
      </c>
      <c r="I609" t="s">
        <v>1464</v>
      </c>
      <c r="J609">
        <v>398</v>
      </c>
      <c r="K609" t="s">
        <v>1209</v>
      </c>
      <c r="L609" t="s">
        <v>1208</v>
      </c>
      <c r="O609" t="s">
        <v>1210</v>
      </c>
      <c r="P609" t="s">
        <v>1209</v>
      </c>
      <c r="Q609" t="s">
        <v>1507</v>
      </c>
      <c r="R609" t="s">
        <v>1909</v>
      </c>
    </row>
    <row r="610" spans="1:18">
      <c r="A610" s="1">
        <f>HYPERLINK("https://lsnyc.legalserver.org/matter/dynamic-profile/view/1874990","18-1874990")</f>
        <v>0</v>
      </c>
      <c r="B610" t="s">
        <v>21</v>
      </c>
      <c r="C610" t="s">
        <v>145</v>
      </c>
      <c r="D610" t="s">
        <v>208</v>
      </c>
      <c r="E610" t="s">
        <v>834</v>
      </c>
      <c r="F610" t="s">
        <v>1158</v>
      </c>
      <c r="G610" t="s">
        <v>1201</v>
      </c>
      <c r="H610" t="s">
        <v>1208</v>
      </c>
      <c r="I610" t="s">
        <v>1430</v>
      </c>
      <c r="J610">
        <v>317</v>
      </c>
      <c r="K610" t="s">
        <v>1209</v>
      </c>
      <c r="L610" t="s">
        <v>1208</v>
      </c>
      <c r="O610" t="s">
        <v>1210</v>
      </c>
      <c r="P610" t="s">
        <v>1209</v>
      </c>
      <c r="Q610" t="s">
        <v>1764</v>
      </c>
      <c r="R610" t="s">
        <v>1254</v>
      </c>
    </row>
    <row r="611" spans="1:18">
      <c r="A611" s="1">
        <f>HYPERLINK("https://lsnyc.legalserver.org/matter/dynamic-profile/view/0806528","16-0806528")</f>
        <v>0</v>
      </c>
      <c r="B611" t="s">
        <v>21</v>
      </c>
      <c r="C611" t="s">
        <v>136</v>
      </c>
      <c r="D611" t="s">
        <v>209</v>
      </c>
      <c r="E611" t="s">
        <v>835</v>
      </c>
      <c r="F611" t="s">
        <v>1158</v>
      </c>
      <c r="G611" t="s">
        <v>1202</v>
      </c>
      <c r="H611" t="s">
        <v>1209</v>
      </c>
      <c r="I611" t="s">
        <v>1503</v>
      </c>
      <c r="J611">
        <v>1133</v>
      </c>
      <c r="K611" t="s">
        <v>1209</v>
      </c>
      <c r="L611" t="s">
        <v>1208</v>
      </c>
      <c r="O611" t="s">
        <v>1208</v>
      </c>
      <c r="P611" t="s">
        <v>1209</v>
      </c>
      <c r="Q611" t="s">
        <v>1553</v>
      </c>
      <c r="R611" t="s">
        <v>1255</v>
      </c>
    </row>
    <row r="612" spans="1:18">
      <c r="A612" s="1">
        <f>HYPERLINK("https://lsnyc.legalserver.org/matter/dynamic-profile/view/1859571","18-1859571")</f>
        <v>0</v>
      </c>
      <c r="B612" t="s">
        <v>21</v>
      </c>
      <c r="C612" t="s">
        <v>149</v>
      </c>
      <c r="D612" t="s">
        <v>149</v>
      </c>
      <c r="E612" t="s">
        <v>836</v>
      </c>
      <c r="F612" t="s">
        <v>1158</v>
      </c>
      <c r="G612" t="s">
        <v>1201</v>
      </c>
      <c r="H612" t="s">
        <v>1208</v>
      </c>
      <c r="I612" t="s">
        <v>1504</v>
      </c>
      <c r="J612">
        <v>373</v>
      </c>
      <c r="K612" t="s">
        <v>1209</v>
      </c>
      <c r="L612" t="s">
        <v>1208</v>
      </c>
      <c r="O612" t="s">
        <v>1210</v>
      </c>
      <c r="P612" t="s">
        <v>1209</v>
      </c>
      <c r="Q612" t="s">
        <v>1716</v>
      </c>
      <c r="R612" t="s">
        <v>1261</v>
      </c>
    </row>
    <row r="613" spans="1:18">
      <c r="A613" s="1">
        <f>HYPERLINK("https://lsnyc.legalserver.org/matter/dynamic-profile/view/1862383","18-1862383")</f>
        <v>0</v>
      </c>
      <c r="B613" t="s">
        <v>21</v>
      </c>
      <c r="C613" t="s">
        <v>149</v>
      </c>
      <c r="D613" t="s">
        <v>149</v>
      </c>
      <c r="E613" t="s">
        <v>837</v>
      </c>
      <c r="F613" t="s">
        <v>1170</v>
      </c>
      <c r="G613" t="s">
        <v>1201</v>
      </c>
      <c r="H613" t="s">
        <v>1208</v>
      </c>
      <c r="I613" t="s">
        <v>1261</v>
      </c>
      <c r="J613">
        <v>344</v>
      </c>
      <c r="K613" t="s">
        <v>1209</v>
      </c>
      <c r="L613" t="s">
        <v>1208</v>
      </c>
      <c r="O613" t="s">
        <v>1210</v>
      </c>
      <c r="P613" t="s">
        <v>1209</v>
      </c>
      <c r="Q613" t="s">
        <v>1818</v>
      </c>
      <c r="R613" t="s">
        <v>1261</v>
      </c>
    </row>
    <row r="614" spans="1:18">
      <c r="A614" s="1">
        <f>HYPERLINK("https://lsnyc.legalserver.org/matter/dynamic-profile/view/1864531","18-1864531")</f>
        <v>0</v>
      </c>
      <c r="B614" t="s">
        <v>21</v>
      </c>
      <c r="C614" t="s">
        <v>149</v>
      </c>
      <c r="D614" t="s">
        <v>149</v>
      </c>
      <c r="E614" t="s">
        <v>838</v>
      </c>
      <c r="F614" t="s">
        <v>1158</v>
      </c>
      <c r="G614" t="s">
        <v>1201</v>
      </c>
      <c r="H614" t="s">
        <v>1209</v>
      </c>
      <c r="I614" t="s">
        <v>1505</v>
      </c>
      <c r="J614">
        <v>322</v>
      </c>
      <c r="K614" t="s">
        <v>1209</v>
      </c>
      <c r="L614" t="s">
        <v>1208</v>
      </c>
      <c r="O614" t="s">
        <v>1210</v>
      </c>
      <c r="P614" t="s">
        <v>1209</v>
      </c>
      <c r="Q614" t="s">
        <v>1819</v>
      </c>
      <c r="R614" t="s">
        <v>1261</v>
      </c>
    </row>
    <row r="615" spans="1:18">
      <c r="A615" s="1">
        <f>HYPERLINK("https://lsnyc.legalserver.org/matter/dynamic-profile/view/1864067","18-1864067")</f>
        <v>0</v>
      </c>
      <c r="B615" t="s">
        <v>21</v>
      </c>
      <c r="C615" t="s">
        <v>150</v>
      </c>
      <c r="D615" t="s">
        <v>150</v>
      </c>
      <c r="E615" t="s">
        <v>839</v>
      </c>
      <c r="F615" t="s">
        <v>1159</v>
      </c>
      <c r="G615" t="s">
        <v>1201</v>
      </c>
      <c r="H615" t="s">
        <v>1208</v>
      </c>
      <c r="I615" t="s">
        <v>1461</v>
      </c>
      <c r="J615">
        <v>329</v>
      </c>
      <c r="K615" t="s">
        <v>1209</v>
      </c>
      <c r="L615" t="s">
        <v>1208</v>
      </c>
      <c r="O615" t="s">
        <v>1210</v>
      </c>
      <c r="P615" t="s">
        <v>1209</v>
      </c>
      <c r="Q615" t="s">
        <v>1700</v>
      </c>
      <c r="R615" t="s">
        <v>1382</v>
      </c>
    </row>
    <row r="616" spans="1:18">
      <c r="A616" s="1">
        <f>HYPERLINK("https://lsnyc.legalserver.org/matter/dynamic-profile/view/1868451","18-1868451")</f>
        <v>0</v>
      </c>
      <c r="B616" t="s">
        <v>21</v>
      </c>
      <c r="C616" t="s">
        <v>150</v>
      </c>
      <c r="D616" t="s">
        <v>150</v>
      </c>
      <c r="E616" t="s">
        <v>840</v>
      </c>
      <c r="F616" t="s">
        <v>1159</v>
      </c>
      <c r="G616" t="s">
        <v>1201</v>
      </c>
      <c r="H616" t="s">
        <v>1208</v>
      </c>
      <c r="I616" t="s">
        <v>1397</v>
      </c>
      <c r="J616">
        <v>280</v>
      </c>
      <c r="K616" t="s">
        <v>1209</v>
      </c>
      <c r="L616" t="s">
        <v>1208</v>
      </c>
      <c r="O616" t="s">
        <v>1209</v>
      </c>
      <c r="P616" t="s">
        <v>1209</v>
      </c>
      <c r="Q616" t="s">
        <v>1695</v>
      </c>
      <c r="R616" t="s">
        <v>1382</v>
      </c>
    </row>
    <row r="617" spans="1:18">
      <c r="A617" s="1">
        <f>HYPERLINK("https://lsnyc.legalserver.org/matter/dynamic-profile/view/1877675","18-1877675")</f>
        <v>0</v>
      </c>
      <c r="B617" t="s">
        <v>21</v>
      </c>
      <c r="C617" t="s">
        <v>150</v>
      </c>
      <c r="D617" t="s">
        <v>150</v>
      </c>
      <c r="E617" t="s">
        <v>841</v>
      </c>
      <c r="F617" t="s">
        <v>1164</v>
      </c>
      <c r="G617" t="s">
        <v>1201</v>
      </c>
      <c r="H617" t="s">
        <v>1208</v>
      </c>
      <c r="I617" t="s">
        <v>1506</v>
      </c>
      <c r="J617">
        <v>173</v>
      </c>
      <c r="K617" t="s">
        <v>1209</v>
      </c>
      <c r="L617" t="s">
        <v>1208</v>
      </c>
      <c r="O617" t="s">
        <v>1210</v>
      </c>
      <c r="P617" t="s">
        <v>1209</v>
      </c>
      <c r="Q617" t="s">
        <v>1426</v>
      </c>
      <c r="R617" t="s">
        <v>1382</v>
      </c>
    </row>
    <row r="618" spans="1:18">
      <c r="A618" s="1">
        <f>HYPERLINK("https://lsnyc.legalserver.org/matter/dynamic-profile/view/1866324","18-1866324")</f>
        <v>0</v>
      </c>
      <c r="B618" t="s">
        <v>21</v>
      </c>
      <c r="C618" t="s">
        <v>150</v>
      </c>
      <c r="D618" t="s">
        <v>150</v>
      </c>
      <c r="E618" t="s">
        <v>842</v>
      </c>
      <c r="F618" t="s">
        <v>1159</v>
      </c>
      <c r="G618" t="s">
        <v>1200</v>
      </c>
      <c r="H618" t="s">
        <v>1208</v>
      </c>
      <c r="I618" t="s">
        <v>1461</v>
      </c>
      <c r="J618">
        <v>308</v>
      </c>
      <c r="K618" t="s">
        <v>1209</v>
      </c>
      <c r="L618" t="s">
        <v>1208</v>
      </c>
      <c r="O618" t="s">
        <v>1210</v>
      </c>
      <c r="P618" t="s">
        <v>1209</v>
      </c>
      <c r="Q618" t="s">
        <v>1453</v>
      </c>
      <c r="R618" t="s">
        <v>1461</v>
      </c>
    </row>
    <row r="619" spans="1:18">
      <c r="A619" s="1">
        <f>HYPERLINK("https://lsnyc.legalserver.org/matter/dynamic-profile/view/1854917","18-1854917")</f>
        <v>0</v>
      </c>
      <c r="B619" t="s">
        <v>21</v>
      </c>
      <c r="C619" t="s">
        <v>150</v>
      </c>
      <c r="D619" t="s">
        <v>150</v>
      </c>
      <c r="E619" t="s">
        <v>843</v>
      </c>
      <c r="F619" t="s">
        <v>1164</v>
      </c>
      <c r="G619" t="s">
        <v>1200</v>
      </c>
      <c r="H619" t="s">
        <v>1208</v>
      </c>
      <c r="I619" t="s">
        <v>1373</v>
      </c>
      <c r="J619">
        <v>447</v>
      </c>
      <c r="K619" t="s">
        <v>1209</v>
      </c>
      <c r="L619" t="s">
        <v>1208</v>
      </c>
      <c r="O619" t="s">
        <v>1210</v>
      </c>
      <c r="P619" t="s">
        <v>1209</v>
      </c>
      <c r="Q619" t="s">
        <v>1791</v>
      </c>
      <c r="R619" t="s">
        <v>1292</v>
      </c>
    </row>
    <row r="620" spans="1:18">
      <c r="A620" s="1">
        <f>HYPERLINK("https://lsnyc.legalserver.org/matter/dynamic-profile/view/1877342","18-1877342")</f>
        <v>0</v>
      </c>
      <c r="B620" t="s">
        <v>21</v>
      </c>
      <c r="C620" t="s">
        <v>150</v>
      </c>
      <c r="D620" t="s">
        <v>150</v>
      </c>
      <c r="E620" t="s">
        <v>844</v>
      </c>
      <c r="F620" t="s">
        <v>1159</v>
      </c>
      <c r="G620" t="s">
        <v>1201</v>
      </c>
      <c r="H620" t="s">
        <v>1208</v>
      </c>
      <c r="I620" t="s">
        <v>1405</v>
      </c>
      <c r="J620">
        <v>226</v>
      </c>
      <c r="K620" t="s">
        <v>1209</v>
      </c>
      <c r="L620" t="s">
        <v>1208</v>
      </c>
      <c r="O620" t="s">
        <v>1210</v>
      </c>
      <c r="P620" t="s">
        <v>1209</v>
      </c>
      <c r="Q620" t="s">
        <v>1429</v>
      </c>
      <c r="R620" t="s">
        <v>1405</v>
      </c>
    </row>
    <row r="621" spans="1:18">
      <c r="A621" s="1">
        <f>HYPERLINK("https://lsnyc.legalserver.org/matter/dynamic-profile/view/1838036","17-1838036")</f>
        <v>0</v>
      </c>
      <c r="B621" t="s">
        <v>21</v>
      </c>
      <c r="C621" t="s">
        <v>150</v>
      </c>
      <c r="D621" t="s">
        <v>150</v>
      </c>
      <c r="E621" t="s">
        <v>845</v>
      </c>
      <c r="F621" t="s">
        <v>1164</v>
      </c>
      <c r="G621" t="s">
        <v>1200</v>
      </c>
      <c r="H621" t="s">
        <v>1208</v>
      </c>
      <c r="I621" t="s">
        <v>1491</v>
      </c>
      <c r="J621">
        <v>736</v>
      </c>
      <c r="K621" t="s">
        <v>1209</v>
      </c>
      <c r="L621" t="s">
        <v>1208</v>
      </c>
      <c r="O621" t="s">
        <v>1210</v>
      </c>
      <c r="P621" t="s">
        <v>1209</v>
      </c>
      <c r="Q621" t="s">
        <v>1790</v>
      </c>
      <c r="R621" t="s">
        <v>1546</v>
      </c>
    </row>
    <row r="622" spans="1:18">
      <c r="A622" s="1">
        <f>HYPERLINK("https://lsnyc.legalserver.org/matter/dynamic-profile/view/1875786","18-1875786")</f>
        <v>0</v>
      </c>
      <c r="B622" t="s">
        <v>21</v>
      </c>
      <c r="C622" t="s">
        <v>150</v>
      </c>
      <c r="D622" t="s">
        <v>150</v>
      </c>
      <c r="E622" t="s">
        <v>846</v>
      </c>
      <c r="F622" t="s">
        <v>1164</v>
      </c>
      <c r="G622" t="s">
        <v>1200</v>
      </c>
      <c r="H622" t="s">
        <v>1208</v>
      </c>
      <c r="I622" t="s">
        <v>1491</v>
      </c>
      <c r="J622">
        <v>302</v>
      </c>
      <c r="K622" t="s">
        <v>1209</v>
      </c>
      <c r="L622" t="s">
        <v>1208</v>
      </c>
      <c r="O622" t="s">
        <v>1210</v>
      </c>
      <c r="P622" t="s">
        <v>1209</v>
      </c>
      <c r="Q622" t="s">
        <v>1258</v>
      </c>
      <c r="R622" t="s">
        <v>1546</v>
      </c>
    </row>
    <row r="623" spans="1:18">
      <c r="A623" s="1">
        <f>HYPERLINK("https://lsnyc.legalserver.org/matter/dynamic-profile/view/1876359","18-1876359")</f>
        <v>0</v>
      </c>
      <c r="B623" t="s">
        <v>21</v>
      </c>
      <c r="C623" t="s">
        <v>150</v>
      </c>
      <c r="D623" t="s">
        <v>150</v>
      </c>
      <c r="E623" t="s">
        <v>847</v>
      </c>
      <c r="F623" t="s">
        <v>1164</v>
      </c>
      <c r="G623" t="s">
        <v>1200</v>
      </c>
      <c r="H623" t="s">
        <v>1208</v>
      </c>
      <c r="I623" t="s">
        <v>1492</v>
      </c>
      <c r="J623">
        <v>296</v>
      </c>
      <c r="K623" t="s">
        <v>1209</v>
      </c>
      <c r="L623" t="s">
        <v>1208</v>
      </c>
      <c r="O623" t="s">
        <v>1210</v>
      </c>
      <c r="P623" t="s">
        <v>1209</v>
      </c>
      <c r="Q623" t="s">
        <v>1692</v>
      </c>
      <c r="R623" t="s">
        <v>1302</v>
      </c>
    </row>
    <row r="624" spans="1:18">
      <c r="A624" s="1">
        <f>HYPERLINK("https://lsnyc.legalserver.org/matter/dynamic-profile/view/1869235","18-1869235")</f>
        <v>0</v>
      </c>
      <c r="B624" t="s">
        <v>21</v>
      </c>
      <c r="C624" t="s">
        <v>151</v>
      </c>
      <c r="D624" t="s">
        <v>210</v>
      </c>
      <c r="E624" t="s">
        <v>848</v>
      </c>
      <c r="F624" t="s">
        <v>1186</v>
      </c>
      <c r="G624" t="s">
        <v>1201</v>
      </c>
      <c r="H624" t="s">
        <v>1209</v>
      </c>
      <c r="I624" t="s">
        <v>1507</v>
      </c>
      <c r="J624">
        <v>414</v>
      </c>
      <c r="K624" t="s">
        <v>1209</v>
      </c>
      <c r="L624" t="s">
        <v>1208</v>
      </c>
      <c r="O624" t="s">
        <v>1210</v>
      </c>
      <c r="P624" t="s">
        <v>1209</v>
      </c>
      <c r="Q624" t="s">
        <v>1507</v>
      </c>
      <c r="R624" t="s">
        <v>1546</v>
      </c>
    </row>
    <row r="625" spans="1:18">
      <c r="A625" s="1">
        <f>HYPERLINK("https://lsnyc.legalserver.org/matter/dynamic-profile/view/1872822","18-1872822")</f>
        <v>0</v>
      </c>
      <c r="B625" t="s">
        <v>21</v>
      </c>
      <c r="C625" t="s">
        <v>142</v>
      </c>
      <c r="D625" t="s">
        <v>211</v>
      </c>
      <c r="E625" t="s">
        <v>849</v>
      </c>
      <c r="F625" t="s">
        <v>1178</v>
      </c>
      <c r="G625" t="s">
        <v>1200</v>
      </c>
      <c r="H625" t="s">
        <v>1208</v>
      </c>
      <c r="I625" t="s">
        <v>1374</v>
      </c>
      <c r="J625">
        <v>334</v>
      </c>
      <c r="K625" t="s">
        <v>1209</v>
      </c>
      <c r="L625" t="s">
        <v>1208</v>
      </c>
      <c r="O625" t="s">
        <v>1210</v>
      </c>
      <c r="P625" t="s">
        <v>1209</v>
      </c>
      <c r="Q625" t="s">
        <v>1369</v>
      </c>
      <c r="R625" t="s">
        <v>1374</v>
      </c>
    </row>
    <row r="626" spans="1:18">
      <c r="A626" s="1">
        <f>HYPERLINK("https://lsnyc.legalserver.org/matter/dynamic-profile/view/1854853","17-1854853")</f>
        <v>0</v>
      </c>
      <c r="B626" t="s">
        <v>21</v>
      </c>
      <c r="C626" t="s">
        <v>142</v>
      </c>
      <c r="D626" t="s">
        <v>211</v>
      </c>
      <c r="E626" t="s">
        <v>850</v>
      </c>
      <c r="F626" t="s">
        <v>1178</v>
      </c>
      <c r="G626" t="s">
        <v>1200</v>
      </c>
      <c r="H626" t="s">
        <v>1208</v>
      </c>
      <c r="I626" t="s">
        <v>1345</v>
      </c>
      <c r="J626">
        <v>537</v>
      </c>
      <c r="K626" t="s">
        <v>1209</v>
      </c>
      <c r="L626" t="s">
        <v>1208</v>
      </c>
      <c r="O626" t="s">
        <v>1210</v>
      </c>
      <c r="P626" t="s">
        <v>1209</v>
      </c>
      <c r="Q626" t="s">
        <v>1794</v>
      </c>
      <c r="R626" t="s">
        <v>1492</v>
      </c>
    </row>
    <row r="627" spans="1:18">
      <c r="A627" s="1">
        <f>HYPERLINK("https://lsnyc.legalserver.org/matter/dynamic-profile/view/1849985","17-1849985")</f>
        <v>0</v>
      </c>
      <c r="B627" t="s">
        <v>21</v>
      </c>
      <c r="C627" t="s">
        <v>142</v>
      </c>
      <c r="D627" t="s">
        <v>211</v>
      </c>
      <c r="E627" t="s">
        <v>851</v>
      </c>
      <c r="F627" t="s">
        <v>1173</v>
      </c>
      <c r="G627" t="s">
        <v>1200</v>
      </c>
      <c r="H627" t="s">
        <v>1208</v>
      </c>
      <c r="I627" t="s">
        <v>1302</v>
      </c>
      <c r="J627">
        <v>603</v>
      </c>
      <c r="K627" t="s">
        <v>1209</v>
      </c>
      <c r="L627" t="s">
        <v>1208</v>
      </c>
      <c r="O627" t="s">
        <v>1210</v>
      </c>
      <c r="P627" t="s">
        <v>1209</v>
      </c>
      <c r="Q627" t="s">
        <v>1353</v>
      </c>
      <c r="R627" t="s">
        <v>1305</v>
      </c>
    </row>
    <row r="628" spans="1:18">
      <c r="A628" s="1">
        <f>HYPERLINK("https://lsnyc.legalserver.org/matter/dynamic-profile/view/1845222","17-1845222")</f>
        <v>0</v>
      </c>
      <c r="B628" t="s">
        <v>21</v>
      </c>
      <c r="C628" t="s">
        <v>142</v>
      </c>
      <c r="D628" t="s">
        <v>211</v>
      </c>
      <c r="E628" t="s">
        <v>852</v>
      </c>
      <c r="F628" t="s">
        <v>1173</v>
      </c>
      <c r="G628" t="s">
        <v>1200</v>
      </c>
      <c r="H628" t="s">
        <v>1208</v>
      </c>
      <c r="I628" t="s">
        <v>1236</v>
      </c>
      <c r="J628">
        <v>658</v>
      </c>
      <c r="K628" t="s">
        <v>1209</v>
      </c>
      <c r="L628" t="s">
        <v>1208</v>
      </c>
      <c r="O628" t="s">
        <v>1210</v>
      </c>
      <c r="P628" t="s">
        <v>1209</v>
      </c>
      <c r="Q628" t="s">
        <v>1620</v>
      </c>
      <c r="R628" t="s">
        <v>1212</v>
      </c>
    </row>
    <row r="629" spans="1:18">
      <c r="A629" s="1">
        <f>HYPERLINK("https://lsnyc.legalserver.org/matter/dynamic-profile/view/1847705","17-1847705")</f>
        <v>0</v>
      </c>
      <c r="B629" t="s">
        <v>21</v>
      </c>
      <c r="C629" t="s">
        <v>142</v>
      </c>
      <c r="D629" t="s">
        <v>211</v>
      </c>
      <c r="E629" t="s">
        <v>852</v>
      </c>
      <c r="F629" t="s">
        <v>1165</v>
      </c>
      <c r="G629" t="s">
        <v>1200</v>
      </c>
      <c r="H629" t="s">
        <v>1208</v>
      </c>
      <c r="I629" t="s">
        <v>1236</v>
      </c>
      <c r="J629">
        <v>632</v>
      </c>
      <c r="K629" t="s">
        <v>1209</v>
      </c>
      <c r="L629" t="s">
        <v>1208</v>
      </c>
      <c r="O629" t="s">
        <v>1210</v>
      </c>
      <c r="P629" t="s">
        <v>1209</v>
      </c>
      <c r="Q629" t="s">
        <v>1613</v>
      </c>
      <c r="R629" t="s">
        <v>1254</v>
      </c>
    </row>
    <row r="630" spans="1:18">
      <c r="A630" s="1">
        <f>HYPERLINK("https://lsnyc.legalserver.org/matter/dynamic-profile/view/1847706","17-1847706")</f>
        <v>0</v>
      </c>
      <c r="B630" t="s">
        <v>21</v>
      </c>
      <c r="C630" t="s">
        <v>142</v>
      </c>
      <c r="D630" t="s">
        <v>211</v>
      </c>
      <c r="E630" t="s">
        <v>852</v>
      </c>
      <c r="F630" t="s">
        <v>1192</v>
      </c>
      <c r="G630" t="s">
        <v>1200</v>
      </c>
      <c r="H630" t="s">
        <v>1208</v>
      </c>
      <c r="I630" t="s">
        <v>1236</v>
      </c>
      <c r="J630">
        <v>632</v>
      </c>
      <c r="K630" t="s">
        <v>1209</v>
      </c>
      <c r="L630" t="s">
        <v>1208</v>
      </c>
      <c r="O630" t="s">
        <v>1210</v>
      </c>
      <c r="P630" t="s">
        <v>1209</v>
      </c>
      <c r="Q630" t="s">
        <v>1613</v>
      </c>
      <c r="R630" t="s">
        <v>1254</v>
      </c>
    </row>
    <row r="631" spans="1:18">
      <c r="A631" s="1">
        <f>HYPERLINK("https://lsnyc.legalserver.org/matter/dynamic-profile/view/1850061","17-1850061")</f>
        <v>0</v>
      </c>
      <c r="B631" t="s">
        <v>21</v>
      </c>
      <c r="C631" t="s">
        <v>142</v>
      </c>
      <c r="D631" t="s">
        <v>211</v>
      </c>
      <c r="E631" t="s">
        <v>853</v>
      </c>
      <c r="F631" t="s">
        <v>1178</v>
      </c>
      <c r="G631" t="s">
        <v>1200</v>
      </c>
      <c r="H631" t="s">
        <v>1208</v>
      </c>
      <c r="I631" t="s">
        <v>1492</v>
      </c>
      <c r="J631">
        <v>604</v>
      </c>
      <c r="K631" t="s">
        <v>1209</v>
      </c>
      <c r="L631" t="s">
        <v>1208</v>
      </c>
      <c r="O631" t="s">
        <v>1210</v>
      </c>
      <c r="P631" t="s">
        <v>1209</v>
      </c>
      <c r="Q631" t="s">
        <v>1614</v>
      </c>
      <c r="R631" t="s">
        <v>1254</v>
      </c>
    </row>
    <row r="632" spans="1:18">
      <c r="A632" s="1">
        <f>HYPERLINK("https://lsnyc.legalserver.org/matter/dynamic-profile/view/1863234","18-1863234")</f>
        <v>0</v>
      </c>
      <c r="B632" t="s">
        <v>21</v>
      </c>
      <c r="C632" t="s">
        <v>142</v>
      </c>
      <c r="D632" t="s">
        <v>211</v>
      </c>
      <c r="E632" t="s">
        <v>854</v>
      </c>
      <c r="F632" t="s">
        <v>1178</v>
      </c>
      <c r="G632" t="s">
        <v>1200</v>
      </c>
      <c r="H632" t="s">
        <v>1208</v>
      </c>
      <c r="I632" t="s">
        <v>1492</v>
      </c>
      <c r="J632">
        <v>451</v>
      </c>
      <c r="K632" t="s">
        <v>1209</v>
      </c>
      <c r="L632" t="s">
        <v>1208</v>
      </c>
      <c r="O632" t="s">
        <v>1210</v>
      </c>
      <c r="P632" t="s">
        <v>1209</v>
      </c>
      <c r="Q632" t="s">
        <v>1392</v>
      </c>
      <c r="R632" t="s">
        <v>1254</v>
      </c>
    </row>
    <row r="633" spans="1:18">
      <c r="A633" s="1">
        <f>HYPERLINK("https://lsnyc.legalserver.org/matter/dynamic-profile/view/1875443","18-1875443")</f>
        <v>0</v>
      </c>
      <c r="B633" t="s">
        <v>21</v>
      </c>
      <c r="C633" t="s">
        <v>139</v>
      </c>
      <c r="D633" t="s">
        <v>212</v>
      </c>
      <c r="E633" t="s">
        <v>855</v>
      </c>
      <c r="F633" t="s">
        <v>1158</v>
      </c>
      <c r="G633" t="s">
        <v>1201</v>
      </c>
      <c r="H633" t="s">
        <v>1208</v>
      </c>
      <c r="I633" t="s">
        <v>1258</v>
      </c>
      <c r="J633">
        <v>226</v>
      </c>
      <c r="K633" t="s">
        <v>1209</v>
      </c>
      <c r="L633" t="s">
        <v>1208</v>
      </c>
      <c r="O633" t="s">
        <v>1210</v>
      </c>
      <c r="P633" t="s">
        <v>1209</v>
      </c>
      <c r="Q633" t="s">
        <v>1281</v>
      </c>
      <c r="R633" t="s">
        <v>1240</v>
      </c>
    </row>
    <row r="634" spans="1:18">
      <c r="A634" s="1">
        <f>HYPERLINK("https://lsnyc.legalserver.org/matter/dynamic-profile/view/1878015","18-1878015")</f>
        <v>0</v>
      </c>
      <c r="B634" t="s">
        <v>21</v>
      </c>
      <c r="C634" t="s">
        <v>152</v>
      </c>
      <c r="D634" t="s">
        <v>152</v>
      </c>
      <c r="E634" t="s">
        <v>856</v>
      </c>
      <c r="F634" t="s">
        <v>1197</v>
      </c>
      <c r="G634" t="s">
        <v>1201</v>
      </c>
      <c r="H634" t="s">
        <v>1208</v>
      </c>
      <c r="I634" t="s">
        <v>1508</v>
      </c>
      <c r="J634">
        <v>154</v>
      </c>
      <c r="K634" t="s">
        <v>1209</v>
      </c>
      <c r="L634" t="s">
        <v>1208</v>
      </c>
      <c r="O634" t="s">
        <v>1209</v>
      </c>
      <c r="P634" t="s">
        <v>1209</v>
      </c>
      <c r="Q634" t="s">
        <v>1418</v>
      </c>
      <c r="R634" t="s">
        <v>1263</v>
      </c>
    </row>
    <row r="635" spans="1:18">
      <c r="A635" s="1">
        <f>HYPERLINK("https://lsnyc.legalserver.org/matter/dynamic-profile/view/1878194","18-1878194")</f>
        <v>0</v>
      </c>
      <c r="B635" t="s">
        <v>21</v>
      </c>
      <c r="C635" t="s">
        <v>152</v>
      </c>
      <c r="D635" t="s">
        <v>152</v>
      </c>
      <c r="E635" t="s">
        <v>857</v>
      </c>
      <c r="F635" t="s">
        <v>1197</v>
      </c>
      <c r="G635" t="s">
        <v>1201</v>
      </c>
      <c r="H635" t="s">
        <v>1208</v>
      </c>
      <c r="I635" t="s">
        <v>1506</v>
      </c>
      <c r="J635">
        <v>153</v>
      </c>
      <c r="K635" t="s">
        <v>1209</v>
      </c>
      <c r="L635" t="s">
        <v>1208</v>
      </c>
      <c r="O635" t="s">
        <v>1210</v>
      </c>
      <c r="P635" t="s">
        <v>1209</v>
      </c>
      <c r="Q635" t="s">
        <v>1447</v>
      </c>
      <c r="R635" t="s">
        <v>1263</v>
      </c>
    </row>
    <row r="636" spans="1:18">
      <c r="A636" s="1">
        <f>HYPERLINK("https://lsnyc.legalserver.org/matter/dynamic-profile/view/1878196","18-1878196")</f>
        <v>0</v>
      </c>
      <c r="B636" t="s">
        <v>21</v>
      </c>
      <c r="C636" t="s">
        <v>152</v>
      </c>
      <c r="D636" t="s">
        <v>152</v>
      </c>
      <c r="E636" t="s">
        <v>857</v>
      </c>
      <c r="F636" t="s">
        <v>1197</v>
      </c>
      <c r="G636" t="s">
        <v>1201</v>
      </c>
      <c r="H636" t="s">
        <v>1208</v>
      </c>
      <c r="I636" t="s">
        <v>1215</v>
      </c>
      <c r="J636">
        <v>153</v>
      </c>
      <c r="K636" t="s">
        <v>1209</v>
      </c>
      <c r="L636" t="s">
        <v>1208</v>
      </c>
      <c r="O636" t="s">
        <v>1210</v>
      </c>
      <c r="P636" t="s">
        <v>1209</v>
      </c>
      <c r="Q636" t="s">
        <v>1447</v>
      </c>
      <c r="R636" t="s">
        <v>1263</v>
      </c>
    </row>
    <row r="637" spans="1:18">
      <c r="A637" s="1">
        <f>HYPERLINK("https://lsnyc.legalserver.org/matter/dynamic-profile/view/1866814","18-1866814")</f>
        <v>0</v>
      </c>
      <c r="B637" t="s">
        <v>21</v>
      </c>
      <c r="C637" t="s">
        <v>152</v>
      </c>
      <c r="D637" t="s">
        <v>152</v>
      </c>
      <c r="E637" t="s">
        <v>858</v>
      </c>
      <c r="F637" t="s">
        <v>1198</v>
      </c>
      <c r="G637" t="s">
        <v>1201</v>
      </c>
      <c r="H637" t="s">
        <v>1208</v>
      </c>
      <c r="I637" t="s">
        <v>1509</v>
      </c>
      <c r="J637">
        <v>366</v>
      </c>
      <c r="K637" t="s">
        <v>1209</v>
      </c>
      <c r="L637" t="s">
        <v>1208</v>
      </c>
      <c r="O637" t="s">
        <v>1210</v>
      </c>
      <c r="P637" t="s">
        <v>1209</v>
      </c>
      <c r="Q637" t="s">
        <v>1416</v>
      </c>
      <c r="R637" t="s">
        <v>1479</v>
      </c>
    </row>
    <row r="638" spans="1:18">
      <c r="A638" s="1">
        <f>HYPERLINK("https://lsnyc.legalserver.org/matter/dynamic-profile/view/1879030","18-1879030")</f>
        <v>0</v>
      </c>
      <c r="B638" t="s">
        <v>21</v>
      </c>
      <c r="C638" t="s">
        <v>152</v>
      </c>
      <c r="D638" t="s">
        <v>152</v>
      </c>
      <c r="E638" t="s">
        <v>859</v>
      </c>
      <c r="F638" t="s">
        <v>1168</v>
      </c>
      <c r="G638" t="s">
        <v>1201</v>
      </c>
      <c r="H638" t="s">
        <v>1208</v>
      </c>
      <c r="I638" t="s">
        <v>1510</v>
      </c>
      <c r="J638">
        <v>242</v>
      </c>
      <c r="K638" t="s">
        <v>1209</v>
      </c>
      <c r="L638" t="s">
        <v>1208</v>
      </c>
      <c r="O638" t="s">
        <v>1210</v>
      </c>
      <c r="P638" t="s">
        <v>1209</v>
      </c>
      <c r="Q638" t="s">
        <v>1336</v>
      </c>
      <c r="R638" t="s">
        <v>1294</v>
      </c>
    </row>
    <row r="639" spans="1:18">
      <c r="A639" s="1">
        <f>HYPERLINK("https://lsnyc.legalserver.org/matter/dynamic-profile/view/1878047","18-1878047")</f>
        <v>0</v>
      </c>
      <c r="B639" t="s">
        <v>21</v>
      </c>
      <c r="C639" t="s">
        <v>152</v>
      </c>
      <c r="D639" t="s">
        <v>152</v>
      </c>
      <c r="E639" t="s">
        <v>860</v>
      </c>
      <c r="F639" t="s">
        <v>1178</v>
      </c>
      <c r="G639" t="s">
        <v>1201</v>
      </c>
      <c r="H639" t="s">
        <v>1208</v>
      </c>
      <c r="I639" t="s">
        <v>1418</v>
      </c>
      <c r="J639">
        <v>281</v>
      </c>
      <c r="K639" t="s">
        <v>1209</v>
      </c>
      <c r="L639" t="s">
        <v>1208</v>
      </c>
      <c r="O639" t="s">
        <v>1210</v>
      </c>
      <c r="P639" t="s">
        <v>1209</v>
      </c>
      <c r="Q639" t="s">
        <v>1418</v>
      </c>
      <c r="R639" t="s">
        <v>1212</v>
      </c>
    </row>
    <row r="640" spans="1:18">
      <c r="A640" s="1">
        <f>HYPERLINK("https://lsnyc.legalserver.org/matter/dynamic-profile/view/1843610","17-1843610")</f>
        <v>0</v>
      </c>
      <c r="B640" t="s">
        <v>21</v>
      </c>
      <c r="C640" t="s">
        <v>130</v>
      </c>
      <c r="D640" t="s">
        <v>213</v>
      </c>
      <c r="E640" t="s">
        <v>861</v>
      </c>
      <c r="F640" t="s">
        <v>1158</v>
      </c>
      <c r="G640" t="s">
        <v>1202</v>
      </c>
      <c r="H640" t="s">
        <v>1208</v>
      </c>
      <c r="I640" t="s">
        <v>1511</v>
      </c>
      <c r="J640">
        <v>582</v>
      </c>
      <c r="K640" t="s">
        <v>1209</v>
      </c>
      <c r="L640" t="s">
        <v>1208</v>
      </c>
      <c r="O640" t="s">
        <v>1209</v>
      </c>
      <c r="P640" t="s">
        <v>1209</v>
      </c>
      <c r="Q640" t="s">
        <v>1470</v>
      </c>
      <c r="R640" t="s">
        <v>1517</v>
      </c>
    </row>
    <row r="641" spans="1:18">
      <c r="A641" s="1">
        <f>HYPERLINK("https://lsnyc.legalserver.org/matter/dynamic-profile/view/1850794","17-1850794")</f>
        <v>0</v>
      </c>
      <c r="B641" t="s">
        <v>21</v>
      </c>
      <c r="C641" t="s">
        <v>136</v>
      </c>
      <c r="D641" t="s">
        <v>213</v>
      </c>
      <c r="E641" t="s">
        <v>862</v>
      </c>
      <c r="F641" t="s">
        <v>1158</v>
      </c>
      <c r="G641" t="s">
        <v>1200</v>
      </c>
      <c r="H641" t="s">
        <v>1209</v>
      </c>
      <c r="I641" t="s">
        <v>1274</v>
      </c>
      <c r="J641">
        <v>439</v>
      </c>
      <c r="K641" t="s">
        <v>1209</v>
      </c>
      <c r="L641" t="s">
        <v>1208</v>
      </c>
      <c r="O641" t="s">
        <v>1210</v>
      </c>
      <c r="P641" t="s">
        <v>1209</v>
      </c>
      <c r="Q641" t="s">
        <v>1456</v>
      </c>
      <c r="R641" t="s">
        <v>1404</v>
      </c>
    </row>
    <row r="642" spans="1:18">
      <c r="A642" s="1">
        <f>HYPERLINK("https://lsnyc.legalserver.org/matter/dynamic-profile/view/1852304","17-1852304")</f>
        <v>0</v>
      </c>
      <c r="B642" t="s">
        <v>21</v>
      </c>
      <c r="C642" t="s">
        <v>136</v>
      </c>
      <c r="D642" t="s">
        <v>213</v>
      </c>
      <c r="E642" t="s">
        <v>863</v>
      </c>
      <c r="F642" t="s">
        <v>1158</v>
      </c>
      <c r="G642" t="s">
        <v>1201</v>
      </c>
      <c r="H642" t="s">
        <v>1209</v>
      </c>
      <c r="I642" t="s">
        <v>1261</v>
      </c>
      <c r="J642">
        <v>456</v>
      </c>
      <c r="K642" t="s">
        <v>1209</v>
      </c>
      <c r="L642" t="s">
        <v>1208</v>
      </c>
      <c r="O642" t="s">
        <v>1210</v>
      </c>
      <c r="P642" t="s">
        <v>1209</v>
      </c>
      <c r="Q642" t="s">
        <v>1527</v>
      </c>
      <c r="R642" t="s">
        <v>1261</v>
      </c>
    </row>
    <row r="643" spans="1:18">
      <c r="A643" s="1">
        <f>HYPERLINK("https://lsnyc.legalserver.org/matter/dynamic-profile/view/1874758","18-1874758")</f>
        <v>0</v>
      </c>
      <c r="B643" t="s">
        <v>21</v>
      </c>
      <c r="C643" t="s">
        <v>136</v>
      </c>
      <c r="D643" t="s">
        <v>213</v>
      </c>
      <c r="E643" t="s">
        <v>864</v>
      </c>
      <c r="F643" t="s">
        <v>1158</v>
      </c>
      <c r="G643" t="s">
        <v>1201</v>
      </c>
      <c r="H643" t="s">
        <v>1209</v>
      </c>
      <c r="I643" t="s">
        <v>1352</v>
      </c>
      <c r="J643">
        <v>204</v>
      </c>
      <c r="K643" t="s">
        <v>1209</v>
      </c>
      <c r="L643" t="s">
        <v>1208</v>
      </c>
      <c r="O643" t="s">
        <v>1210</v>
      </c>
      <c r="P643" t="s">
        <v>1209</v>
      </c>
      <c r="Q643" t="s">
        <v>1743</v>
      </c>
      <c r="R643" t="s">
        <v>1261</v>
      </c>
    </row>
    <row r="644" spans="1:18">
      <c r="A644" s="1">
        <f>HYPERLINK("https://lsnyc.legalserver.org/matter/dynamic-profile/view/1869644","18-1869644")</f>
        <v>0</v>
      </c>
      <c r="B644" t="s">
        <v>21</v>
      </c>
      <c r="C644" t="s">
        <v>136</v>
      </c>
      <c r="D644" t="s">
        <v>213</v>
      </c>
      <c r="E644" t="s">
        <v>865</v>
      </c>
      <c r="F644" t="s">
        <v>1158</v>
      </c>
      <c r="G644" t="s">
        <v>1201</v>
      </c>
      <c r="H644" t="s">
        <v>1209</v>
      </c>
      <c r="I644" t="s">
        <v>1512</v>
      </c>
      <c r="J644">
        <v>262</v>
      </c>
      <c r="K644" t="s">
        <v>1209</v>
      </c>
      <c r="L644" t="s">
        <v>1208</v>
      </c>
      <c r="O644" t="s">
        <v>1210</v>
      </c>
      <c r="P644" t="s">
        <v>1209</v>
      </c>
      <c r="Q644" t="s">
        <v>1774</v>
      </c>
      <c r="R644" t="s">
        <v>1420</v>
      </c>
    </row>
    <row r="645" spans="1:18">
      <c r="A645" s="1">
        <f>HYPERLINK("https://lsnyc.legalserver.org/matter/dynamic-profile/view/1877346","18-1877346")</f>
        <v>0</v>
      </c>
      <c r="B645" t="s">
        <v>21</v>
      </c>
      <c r="C645" t="s">
        <v>142</v>
      </c>
      <c r="D645" t="s">
        <v>214</v>
      </c>
      <c r="E645" t="s">
        <v>866</v>
      </c>
      <c r="F645" t="s">
        <v>1157</v>
      </c>
      <c r="G645" t="s">
        <v>1201</v>
      </c>
      <c r="H645" t="s">
        <v>1208</v>
      </c>
      <c r="I645" t="s">
        <v>1271</v>
      </c>
      <c r="J645">
        <v>128</v>
      </c>
      <c r="K645" t="s">
        <v>1209</v>
      </c>
      <c r="L645" t="s">
        <v>1208</v>
      </c>
      <c r="O645" t="s">
        <v>1210</v>
      </c>
      <c r="P645" t="s">
        <v>1209</v>
      </c>
      <c r="Q645" t="s">
        <v>1429</v>
      </c>
      <c r="R645" t="s">
        <v>1274</v>
      </c>
    </row>
    <row r="646" spans="1:18">
      <c r="A646" s="1">
        <f>HYPERLINK("https://lsnyc.legalserver.org/matter/dynamic-profile/view/1869971","18-1869971")</f>
        <v>0</v>
      </c>
      <c r="B646" t="s">
        <v>21</v>
      </c>
      <c r="C646" t="s">
        <v>142</v>
      </c>
      <c r="D646" t="s">
        <v>214</v>
      </c>
      <c r="E646" t="s">
        <v>867</v>
      </c>
      <c r="F646" t="s">
        <v>1161</v>
      </c>
      <c r="G646" t="s">
        <v>1201</v>
      </c>
      <c r="H646" t="s">
        <v>1208</v>
      </c>
      <c r="I646" t="s">
        <v>1271</v>
      </c>
      <c r="J646">
        <v>342</v>
      </c>
      <c r="K646" t="s">
        <v>1209</v>
      </c>
      <c r="L646" t="s">
        <v>1208</v>
      </c>
      <c r="O646" t="s">
        <v>1210</v>
      </c>
      <c r="P646" t="s">
        <v>1209</v>
      </c>
      <c r="Q646" t="s">
        <v>1761</v>
      </c>
      <c r="R646" t="s">
        <v>1252</v>
      </c>
    </row>
    <row r="647" spans="1:18">
      <c r="A647" s="1">
        <f>HYPERLINK("https://lsnyc.legalserver.org/matter/dynamic-profile/view/1878384","18-1878384")</f>
        <v>0</v>
      </c>
      <c r="B647" t="s">
        <v>21</v>
      </c>
      <c r="C647" t="s">
        <v>142</v>
      </c>
      <c r="D647" t="s">
        <v>214</v>
      </c>
      <c r="E647" t="s">
        <v>868</v>
      </c>
      <c r="F647" t="s">
        <v>1161</v>
      </c>
      <c r="G647" t="s">
        <v>1201</v>
      </c>
      <c r="H647" t="s">
        <v>1208</v>
      </c>
      <c r="I647" t="s">
        <v>1274</v>
      </c>
      <c r="J647">
        <v>236</v>
      </c>
      <c r="K647" t="s">
        <v>1209</v>
      </c>
      <c r="L647" t="s">
        <v>1208</v>
      </c>
      <c r="O647" t="s">
        <v>1210</v>
      </c>
      <c r="P647" t="s">
        <v>1209</v>
      </c>
      <c r="Q647" t="s">
        <v>1506</v>
      </c>
      <c r="R647" t="s">
        <v>1252</v>
      </c>
    </row>
    <row r="648" spans="1:18">
      <c r="A648" s="1">
        <f>HYPERLINK("https://lsnyc.legalserver.org/matter/dynamic-profile/view/1879050","18-1879050")</f>
        <v>0</v>
      </c>
      <c r="B648" t="s">
        <v>21</v>
      </c>
      <c r="C648" t="s">
        <v>142</v>
      </c>
      <c r="D648" t="s">
        <v>214</v>
      </c>
      <c r="E648" t="s">
        <v>869</v>
      </c>
      <c r="F648" t="s">
        <v>1157</v>
      </c>
      <c r="G648" t="s">
        <v>1201</v>
      </c>
      <c r="H648" t="s">
        <v>1208</v>
      </c>
      <c r="I648" t="s">
        <v>1310</v>
      </c>
      <c r="J648">
        <v>229</v>
      </c>
      <c r="K648" t="s">
        <v>1209</v>
      </c>
      <c r="L648" t="s">
        <v>1208</v>
      </c>
      <c r="O648" t="s">
        <v>1210</v>
      </c>
      <c r="P648" t="s">
        <v>1209</v>
      </c>
      <c r="Q648" t="s">
        <v>1336</v>
      </c>
      <c r="R648" t="s">
        <v>1252</v>
      </c>
    </row>
    <row r="649" spans="1:18">
      <c r="A649" s="1">
        <f>HYPERLINK("https://lsnyc.legalserver.org/matter/dynamic-profile/view/1835004","17-1835004")</f>
        <v>0</v>
      </c>
      <c r="B649" t="s">
        <v>21</v>
      </c>
      <c r="C649" t="s">
        <v>136</v>
      </c>
      <c r="D649" t="s">
        <v>215</v>
      </c>
      <c r="E649" t="s">
        <v>870</v>
      </c>
      <c r="F649" t="s">
        <v>1158</v>
      </c>
      <c r="G649" t="s">
        <v>1200</v>
      </c>
      <c r="H649" t="s">
        <v>1209</v>
      </c>
      <c r="I649" t="s">
        <v>1513</v>
      </c>
      <c r="J649">
        <v>616</v>
      </c>
      <c r="K649" t="s">
        <v>1209</v>
      </c>
      <c r="L649" t="s">
        <v>1208</v>
      </c>
      <c r="O649" t="s">
        <v>1210</v>
      </c>
      <c r="P649" t="s">
        <v>1209</v>
      </c>
      <c r="Q649" t="s">
        <v>1820</v>
      </c>
      <c r="R649" t="s">
        <v>1232</v>
      </c>
    </row>
    <row r="650" spans="1:18">
      <c r="A650" s="1">
        <f>HYPERLINK("https://lsnyc.legalserver.org/matter/dynamic-profile/view/1847568","17-1847568")</f>
        <v>0</v>
      </c>
      <c r="B650" t="s">
        <v>21</v>
      </c>
      <c r="C650" t="s">
        <v>136</v>
      </c>
      <c r="D650" t="s">
        <v>215</v>
      </c>
      <c r="E650" t="s">
        <v>871</v>
      </c>
      <c r="F650" t="s">
        <v>1158</v>
      </c>
      <c r="G650" t="s">
        <v>1200</v>
      </c>
      <c r="H650" t="s">
        <v>1209</v>
      </c>
      <c r="I650" t="s">
        <v>1514</v>
      </c>
      <c r="J650">
        <v>470</v>
      </c>
      <c r="K650" t="s">
        <v>1209</v>
      </c>
      <c r="L650" t="s">
        <v>1208</v>
      </c>
      <c r="O650" t="s">
        <v>1209</v>
      </c>
      <c r="P650" t="s">
        <v>1209</v>
      </c>
      <c r="Q650" t="s">
        <v>1514</v>
      </c>
      <c r="R650" t="s">
        <v>1232</v>
      </c>
    </row>
    <row r="651" spans="1:18">
      <c r="A651" s="1">
        <f>HYPERLINK("https://lsnyc.legalserver.org/matter/dynamic-profile/view/1851906","17-1851906")</f>
        <v>0</v>
      </c>
      <c r="B651" t="s">
        <v>21</v>
      </c>
      <c r="C651" t="s">
        <v>136</v>
      </c>
      <c r="D651" t="s">
        <v>215</v>
      </c>
      <c r="E651" t="s">
        <v>872</v>
      </c>
      <c r="F651" t="s">
        <v>1158</v>
      </c>
      <c r="G651" t="s">
        <v>1200</v>
      </c>
      <c r="H651" t="s">
        <v>1209</v>
      </c>
      <c r="I651" t="s">
        <v>1515</v>
      </c>
      <c r="J651">
        <v>414</v>
      </c>
      <c r="K651" t="s">
        <v>1209</v>
      </c>
      <c r="L651" t="s">
        <v>1208</v>
      </c>
      <c r="O651" t="s">
        <v>1210</v>
      </c>
      <c r="P651" t="s">
        <v>1209</v>
      </c>
      <c r="Q651" t="s">
        <v>1482</v>
      </c>
      <c r="R651" t="s">
        <v>1232</v>
      </c>
    </row>
    <row r="652" spans="1:18">
      <c r="A652" s="1">
        <f>HYPERLINK("https://lsnyc.legalserver.org/matter/dynamic-profile/view/1854249","17-1854249")</f>
        <v>0</v>
      </c>
      <c r="B652" t="s">
        <v>21</v>
      </c>
      <c r="C652" t="s">
        <v>136</v>
      </c>
      <c r="D652" t="s">
        <v>215</v>
      </c>
      <c r="E652" t="s">
        <v>873</v>
      </c>
      <c r="F652" t="s">
        <v>1158</v>
      </c>
      <c r="G652" t="s">
        <v>1200</v>
      </c>
      <c r="H652" t="s">
        <v>1209</v>
      </c>
      <c r="I652" t="s">
        <v>1432</v>
      </c>
      <c r="J652">
        <v>390</v>
      </c>
      <c r="K652" t="s">
        <v>1209</v>
      </c>
      <c r="L652" t="s">
        <v>1208</v>
      </c>
      <c r="O652" t="s">
        <v>1209</v>
      </c>
      <c r="P652" t="s">
        <v>1209</v>
      </c>
      <c r="Q652" t="s">
        <v>1821</v>
      </c>
      <c r="R652" t="s">
        <v>1232</v>
      </c>
    </row>
    <row r="653" spans="1:18">
      <c r="A653" s="1">
        <f>HYPERLINK("https://lsnyc.legalserver.org/matter/dynamic-profile/view/1860573","18-1860573")</f>
        <v>0</v>
      </c>
      <c r="B653" t="s">
        <v>21</v>
      </c>
      <c r="C653" t="s">
        <v>136</v>
      </c>
      <c r="D653" t="s">
        <v>215</v>
      </c>
      <c r="E653" t="s">
        <v>874</v>
      </c>
      <c r="F653" t="s">
        <v>1158</v>
      </c>
      <c r="G653" t="s">
        <v>1200</v>
      </c>
      <c r="H653" t="s">
        <v>1209</v>
      </c>
      <c r="I653" t="s">
        <v>1516</v>
      </c>
      <c r="J653">
        <v>316</v>
      </c>
      <c r="K653" t="s">
        <v>1209</v>
      </c>
      <c r="L653" t="s">
        <v>1208</v>
      </c>
      <c r="O653" t="s">
        <v>1210</v>
      </c>
      <c r="P653" t="s">
        <v>1209</v>
      </c>
      <c r="Q653" t="s">
        <v>1565</v>
      </c>
      <c r="R653" t="s">
        <v>1232</v>
      </c>
    </row>
    <row r="654" spans="1:18">
      <c r="A654" s="1">
        <f>HYPERLINK("https://lsnyc.legalserver.org/matter/dynamic-profile/view/1860972","18-1860972")</f>
        <v>0</v>
      </c>
      <c r="B654" t="s">
        <v>21</v>
      </c>
      <c r="C654" t="s">
        <v>136</v>
      </c>
      <c r="D654" t="s">
        <v>215</v>
      </c>
      <c r="E654" t="s">
        <v>875</v>
      </c>
      <c r="F654" t="s">
        <v>1158</v>
      </c>
      <c r="G654" t="s">
        <v>1201</v>
      </c>
      <c r="H654" t="s">
        <v>1209</v>
      </c>
      <c r="I654" t="s">
        <v>1517</v>
      </c>
      <c r="J654">
        <v>313</v>
      </c>
      <c r="K654" t="s">
        <v>1209</v>
      </c>
      <c r="L654" t="s">
        <v>1208</v>
      </c>
      <c r="O654" t="s">
        <v>1210</v>
      </c>
      <c r="P654" t="s">
        <v>1209</v>
      </c>
      <c r="Q654" t="s">
        <v>1410</v>
      </c>
      <c r="R654" t="s">
        <v>1232</v>
      </c>
    </row>
    <row r="655" spans="1:18">
      <c r="A655" s="1">
        <f>HYPERLINK("https://lsnyc.legalserver.org/matter/dynamic-profile/view/1864801","18-1864801")</f>
        <v>0</v>
      </c>
      <c r="B655" t="s">
        <v>21</v>
      </c>
      <c r="C655" t="s">
        <v>136</v>
      </c>
      <c r="D655" t="s">
        <v>215</v>
      </c>
      <c r="E655" t="s">
        <v>876</v>
      </c>
      <c r="F655" t="s">
        <v>1158</v>
      </c>
      <c r="G655" t="s">
        <v>1200</v>
      </c>
      <c r="H655" t="s">
        <v>1209</v>
      </c>
      <c r="I655" t="s">
        <v>1402</v>
      </c>
      <c r="J655">
        <v>273</v>
      </c>
      <c r="K655" t="s">
        <v>1209</v>
      </c>
      <c r="L655" t="s">
        <v>1208</v>
      </c>
      <c r="O655" t="s">
        <v>1210</v>
      </c>
      <c r="P655" t="s">
        <v>1209</v>
      </c>
      <c r="Q655" t="s">
        <v>1356</v>
      </c>
      <c r="R655" t="s">
        <v>1232</v>
      </c>
    </row>
    <row r="656" spans="1:18">
      <c r="A656" s="1">
        <f>HYPERLINK("https://lsnyc.legalserver.org/matter/dynamic-profile/view/1872408","18-1872408")</f>
        <v>0</v>
      </c>
      <c r="B656" t="s">
        <v>21</v>
      </c>
      <c r="C656" t="s">
        <v>136</v>
      </c>
      <c r="D656" t="s">
        <v>215</v>
      </c>
      <c r="E656" t="s">
        <v>877</v>
      </c>
      <c r="F656" t="s">
        <v>1158</v>
      </c>
      <c r="G656" t="s">
        <v>1201</v>
      </c>
      <c r="H656" t="s">
        <v>1209</v>
      </c>
      <c r="I656" t="s">
        <v>1381</v>
      </c>
      <c r="J656">
        <v>183</v>
      </c>
      <c r="K656" t="s">
        <v>1209</v>
      </c>
      <c r="L656" t="s">
        <v>1208</v>
      </c>
      <c r="O656" t="s">
        <v>1210</v>
      </c>
      <c r="P656" t="s">
        <v>1209</v>
      </c>
      <c r="Q656" t="s">
        <v>1679</v>
      </c>
      <c r="R656" t="s">
        <v>1232</v>
      </c>
    </row>
    <row r="657" spans="1:18">
      <c r="A657" s="1">
        <f>HYPERLINK("https://lsnyc.legalserver.org/matter/dynamic-profile/view/1875266","18-1875266")</f>
        <v>0</v>
      </c>
      <c r="B657" t="s">
        <v>21</v>
      </c>
      <c r="C657" t="s">
        <v>136</v>
      </c>
      <c r="D657" t="s">
        <v>215</v>
      </c>
      <c r="E657" t="s">
        <v>878</v>
      </c>
      <c r="F657" t="s">
        <v>1158</v>
      </c>
      <c r="G657" t="s">
        <v>1200</v>
      </c>
      <c r="H657" t="s">
        <v>1209</v>
      </c>
      <c r="I657" t="s">
        <v>1518</v>
      </c>
      <c r="J657">
        <v>152</v>
      </c>
      <c r="K657" t="s">
        <v>1209</v>
      </c>
      <c r="L657" t="s">
        <v>1208</v>
      </c>
      <c r="O657" t="s">
        <v>1210</v>
      </c>
      <c r="P657" t="s">
        <v>1209</v>
      </c>
      <c r="Q657" t="s">
        <v>1259</v>
      </c>
      <c r="R657" t="s">
        <v>1232</v>
      </c>
    </row>
    <row r="658" spans="1:18">
      <c r="A658" s="1">
        <f>HYPERLINK("https://lsnyc.legalserver.org/matter/dynamic-profile/view/1875358","18-1875358")</f>
        <v>0</v>
      </c>
      <c r="B658" t="s">
        <v>21</v>
      </c>
      <c r="C658" t="s">
        <v>136</v>
      </c>
      <c r="D658" t="s">
        <v>215</v>
      </c>
      <c r="E658" t="s">
        <v>879</v>
      </c>
      <c r="F658" t="s">
        <v>1158</v>
      </c>
      <c r="G658" t="s">
        <v>1201</v>
      </c>
      <c r="H658" t="s">
        <v>1209</v>
      </c>
      <c r="I658" t="s">
        <v>1426</v>
      </c>
      <c r="J658">
        <v>151</v>
      </c>
      <c r="K658" t="s">
        <v>1209</v>
      </c>
      <c r="L658" t="s">
        <v>1208</v>
      </c>
      <c r="O658" t="s">
        <v>1209</v>
      </c>
      <c r="P658" t="s">
        <v>1209</v>
      </c>
      <c r="Q658" t="s">
        <v>1467</v>
      </c>
      <c r="R658" t="s">
        <v>1232</v>
      </c>
    </row>
    <row r="659" spans="1:18">
      <c r="A659" s="1">
        <f>HYPERLINK("https://lsnyc.legalserver.org/matter/dynamic-profile/view/1866981","18-1866981")</f>
        <v>0</v>
      </c>
      <c r="B659" t="s">
        <v>21</v>
      </c>
      <c r="C659" t="s">
        <v>136</v>
      </c>
      <c r="D659" t="s">
        <v>215</v>
      </c>
      <c r="E659" t="s">
        <v>880</v>
      </c>
      <c r="F659" t="s">
        <v>1158</v>
      </c>
      <c r="G659" t="s">
        <v>1200</v>
      </c>
      <c r="H659" t="s">
        <v>1209</v>
      </c>
      <c r="I659" t="s">
        <v>1465</v>
      </c>
      <c r="J659">
        <v>351</v>
      </c>
      <c r="K659" t="s">
        <v>1209</v>
      </c>
      <c r="L659" t="s">
        <v>1208</v>
      </c>
      <c r="O659" t="s">
        <v>1210</v>
      </c>
      <c r="P659" t="s">
        <v>1209</v>
      </c>
      <c r="Q659" t="s">
        <v>1436</v>
      </c>
      <c r="R659" t="s">
        <v>1412</v>
      </c>
    </row>
    <row r="660" spans="1:18">
      <c r="A660" s="1">
        <f>HYPERLINK("https://lsnyc.legalserver.org/matter/dynamic-profile/view/0781484","15-0781484")</f>
        <v>0</v>
      </c>
      <c r="B660" t="s">
        <v>21</v>
      </c>
      <c r="C660" t="s">
        <v>136</v>
      </c>
      <c r="D660" t="s">
        <v>215</v>
      </c>
      <c r="E660" t="s">
        <v>881</v>
      </c>
      <c r="F660" t="s">
        <v>1158</v>
      </c>
      <c r="G660" t="s">
        <v>1202</v>
      </c>
      <c r="H660" t="s">
        <v>1209</v>
      </c>
      <c r="I660" t="s">
        <v>1519</v>
      </c>
      <c r="J660">
        <v>1408</v>
      </c>
      <c r="K660" t="s">
        <v>1209</v>
      </c>
      <c r="L660" t="s">
        <v>1208</v>
      </c>
      <c r="O660" t="s">
        <v>1210</v>
      </c>
      <c r="P660" t="s">
        <v>1209</v>
      </c>
      <c r="Q660" t="s">
        <v>1822</v>
      </c>
      <c r="R660" t="s">
        <v>1626</v>
      </c>
    </row>
    <row r="661" spans="1:18">
      <c r="A661" s="1">
        <f>HYPERLINK("https://lsnyc.legalserver.org/matter/dynamic-profile/view/1877299","18-1877299")</f>
        <v>0</v>
      </c>
      <c r="B661" t="s">
        <v>21</v>
      </c>
      <c r="C661" t="s">
        <v>138</v>
      </c>
      <c r="D661" t="s">
        <v>153</v>
      </c>
      <c r="E661" t="s">
        <v>882</v>
      </c>
      <c r="F661" t="s">
        <v>1180</v>
      </c>
      <c r="G661" t="s">
        <v>1201</v>
      </c>
      <c r="H661" t="s">
        <v>1208</v>
      </c>
      <c r="I661" t="s">
        <v>1454</v>
      </c>
      <c r="J661">
        <v>205</v>
      </c>
      <c r="K661" t="s">
        <v>1209</v>
      </c>
      <c r="L661" t="s">
        <v>1208</v>
      </c>
      <c r="O661" t="s">
        <v>1210</v>
      </c>
      <c r="P661" t="s">
        <v>1209</v>
      </c>
      <c r="Q661" t="s">
        <v>1429</v>
      </c>
      <c r="R661" t="s">
        <v>1459</v>
      </c>
    </row>
    <row r="662" spans="1:18">
      <c r="A662" s="1">
        <f>HYPERLINK("https://lsnyc.legalserver.org/matter/dynamic-profile/view/1873119","18-1873119")</f>
        <v>0</v>
      </c>
      <c r="B662" t="s">
        <v>21</v>
      </c>
      <c r="C662" t="s">
        <v>153</v>
      </c>
      <c r="D662" t="s">
        <v>153</v>
      </c>
      <c r="E662" t="s">
        <v>883</v>
      </c>
      <c r="F662" t="s">
        <v>1196</v>
      </c>
      <c r="G662" t="s">
        <v>1201</v>
      </c>
      <c r="H662" t="s">
        <v>1208</v>
      </c>
      <c r="I662" t="s">
        <v>1275</v>
      </c>
      <c r="J662">
        <v>335</v>
      </c>
      <c r="K662" t="s">
        <v>1209</v>
      </c>
      <c r="L662" t="s">
        <v>1208</v>
      </c>
      <c r="O662" t="s">
        <v>1210</v>
      </c>
      <c r="P662" t="s">
        <v>1209</v>
      </c>
      <c r="Q662" t="s">
        <v>1674</v>
      </c>
      <c r="R662" t="s">
        <v>1251</v>
      </c>
    </row>
    <row r="663" spans="1:18">
      <c r="A663" s="1">
        <f>HYPERLINK("https://lsnyc.legalserver.org/matter/dynamic-profile/view/0800501","16-0800501")</f>
        <v>0</v>
      </c>
      <c r="B663" t="s">
        <v>21</v>
      </c>
      <c r="C663" t="s">
        <v>153</v>
      </c>
      <c r="D663" t="s">
        <v>153</v>
      </c>
      <c r="E663" t="s">
        <v>884</v>
      </c>
      <c r="F663" t="s">
        <v>1179</v>
      </c>
      <c r="G663" t="s">
        <v>1201</v>
      </c>
      <c r="H663" t="s">
        <v>1208</v>
      </c>
      <c r="I663" t="s">
        <v>1251</v>
      </c>
      <c r="J663">
        <v>1161</v>
      </c>
      <c r="K663" t="s">
        <v>1209</v>
      </c>
      <c r="L663" t="s">
        <v>1208</v>
      </c>
      <c r="O663" t="s">
        <v>1210</v>
      </c>
      <c r="P663" t="s">
        <v>1209</v>
      </c>
      <c r="Q663" t="s">
        <v>1811</v>
      </c>
      <c r="R663" t="s">
        <v>1252</v>
      </c>
    </row>
    <row r="664" spans="1:18">
      <c r="A664" s="1">
        <f>HYPERLINK("https://lsnyc.legalserver.org/matter/dynamic-profile/view/1856930","18-1856930")</f>
        <v>0</v>
      </c>
      <c r="B664" t="s">
        <v>21</v>
      </c>
      <c r="C664" t="s">
        <v>153</v>
      </c>
      <c r="D664" t="s">
        <v>153</v>
      </c>
      <c r="E664" t="s">
        <v>885</v>
      </c>
      <c r="F664" t="s">
        <v>1181</v>
      </c>
      <c r="G664" t="s">
        <v>1200</v>
      </c>
      <c r="H664" t="s">
        <v>1208</v>
      </c>
      <c r="I664" t="s">
        <v>1252</v>
      </c>
      <c r="J664">
        <v>477</v>
      </c>
      <c r="K664" t="s">
        <v>1209</v>
      </c>
      <c r="L664" t="s">
        <v>1208</v>
      </c>
      <c r="O664" t="s">
        <v>1210</v>
      </c>
      <c r="P664" t="s">
        <v>1209</v>
      </c>
      <c r="Q664" t="s">
        <v>1823</v>
      </c>
      <c r="R664" t="s">
        <v>1252</v>
      </c>
    </row>
    <row r="665" spans="1:18">
      <c r="A665" s="1">
        <f>HYPERLINK("https://lsnyc.legalserver.org/matter/dynamic-profile/view/1878788","18-1878788")</f>
        <v>0</v>
      </c>
      <c r="B665" t="s">
        <v>21</v>
      </c>
      <c r="C665" t="s">
        <v>153</v>
      </c>
      <c r="D665" t="s">
        <v>153</v>
      </c>
      <c r="E665" t="s">
        <v>886</v>
      </c>
      <c r="F665" t="s">
        <v>1179</v>
      </c>
      <c r="G665" t="s">
        <v>1201</v>
      </c>
      <c r="H665" t="s">
        <v>1208</v>
      </c>
      <c r="I665" t="s">
        <v>1252</v>
      </c>
      <c r="J665">
        <v>231</v>
      </c>
      <c r="K665" t="s">
        <v>1209</v>
      </c>
      <c r="L665" t="s">
        <v>1208</v>
      </c>
      <c r="O665" t="s">
        <v>1210</v>
      </c>
      <c r="P665" t="s">
        <v>1209</v>
      </c>
      <c r="Q665" t="s">
        <v>1649</v>
      </c>
      <c r="R665" t="s">
        <v>1252</v>
      </c>
    </row>
    <row r="666" spans="1:18">
      <c r="A666" s="1">
        <f>HYPERLINK("https://lsnyc.legalserver.org/matter/dynamic-profile/view/1866927","18-1866927")</f>
        <v>0</v>
      </c>
      <c r="B666" t="s">
        <v>21</v>
      </c>
      <c r="C666" t="s">
        <v>153</v>
      </c>
      <c r="D666" t="s">
        <v>153</v>
      </c>
      <c r="E666" t="s">
        <v>887</v>
      </c>
      <c r="F666" t="s">
        <v>1194</v>
      </c>
      <c r="G666" t="s">
        <v>1201</v>
      </c>
      <c r="H666" t="s">
        <v>1208</v>
      </c>
      <c r="I666" t="s">
        <v>1276</v>
      </c>
      <c r="J666">
        <v>372</v>
      </c>
      <c r="K666" t="s">
        <v>1209</v>
      </c>
      <c r="L666" t="s">
        <v>1208</v>
      </c>
      <c r="O666" t="s">
        <v>1210</v>
      </c>
      <c r="P666" t="s">
        <v>1209</v>
      </c>
      <c r="Q666" t="s">
        <v>1416</v>
      </c>
      <c r="R666" t="s">
        <v>1276</v>
      </c>
    </row>
    <row r="667" spans="1:18">
      <c r="A667" s="1">
        <f>HYPERLINK("https://lsnyc.legalserver.org/matter/dynamic-profile/view/1870666","18-1870666")</f>
        <v>0</v>
      </c>
      <c r="B667" t="s">
        <v>21</v>
      </c>
      <c r="C667" t="s">
        <v>153</v>
      </c>
      <c r="D667" t="s">
        <v>153</v>
      </c>
      <c r="E667" t="s">
        <v>888</v>
      </c>
      <c r="F667" t="s">
        <v>1182</v>
      </c>
      <c r="G667" t="s">
        <v>1201</v>
      </c>
      <c r="H667" t="s">
        <v>1208</v>
      </c>
      <c r="I667" t="s">
        <v>1276</v>
      </c>
      <c r="J667">
        <v>295</v>
      </c>
      <c r="K667" t="s">
        <v>1209</v>
      </c>
      <c r="L667" t="s">
        <v>1208</v>
      </c>
      <c r="O667" t="s">
        <v>1210</v>
      </c>
      <c r="P667" t="s">
        <v>1209</v>
      </c>
      <c r="Q667" t="s">
        <v>1671</v>
      </c>
      <c r="R667" t="s">
        <v>1276</v>
      </c>
    </row>
    <row r="668" spans="1:18">
      <c r="A668" s="1">
        <f>HYPERLINK("https://lsnyc.legalserver.org/matter/dynamic-profile/view/1857733","18-1857733")</f>
        <v>0</v>
      </c>
      <c r="B668" t="s">
        <v>21</v>
      </c>
      <c r="C668" t="s">
        <v>153</v>
      </c>
      <c r="D668" t="s">
        <v>153</v>
      </c>
      <c r="E668" t="s">
        <v>889</v>
      </c>
      <c r="F668" t="s">
        <v>1179</v>
      </c>
      <c r="G668" t="s">
        <v>1201</v>
      </c>
      <c r="H668" t="s">
        <v>1208</v>
      </c>
      <c r="I668" t="s">
        <v>1251</v>
      </c>
      <c r="J668">
        <v>488</v>
      </c>
      <c r="K668" t="s">
        <v>1209</v>
      </c>
      <c r="L668" t="s">
        <v>1208</v>
      </c>
      <c r="O668" t="s">
        <v>1210</v>
      </c>
      <c r="P668" t="s">
        <v>1209</v>
      </c>
      <c r="Q668" t="s">
        <v>1824</v>
      </c>
      <c r="R668" t="s">
        <v>1262</v>
      </c>
    </row>
    <row r="669" spans="1:18">
      <c r="A669" s="1">
        <f>HYPERLINK("https://lsnyc.legalserver.org/matter/dynamic-profile/view/1874882","18-1874882")</f>
        <v>0</v>
      </c>
      <c r="B669" t="s">
        <v>21</v>
      </c>
      <c r="C669" t="s">
        <v>153</v>
      </c>
      <c r="D669" t="s">
        <v>153</v>
      </c>
      <c r="E669" t="s">
        <v>890</v>
      </c>
      <c r="F669" t="s">
        <v>1188</v>
      </c>
      <c r="G669" t="s">
        <v>1201</v>
      </c>
      <c r="H669" t="s">
        <v>1208</v>
      </c>
      <c r="I669" t="s">
        <v>1276</v>
      </c>
      <c r="J669">
        <v>376</v>
      </c>
      <c r="K669" t="s">
        <v>1209</v>
      </c>
      <c r="L669" t="s">
        <v>1208</v>
      </c>
      <c r="O669" t="s">
        <v>1210</v>
      </c>
      <c r="P669" t="s">
        <v>1209</v>
      </c>
      <c r="Q669" t="s">
        <v>1712</v>
      </c>
      <c r="R669" t="s">
        <v>1262</v>
      </c>
    </row>
    <row r="670" spans="1:18">
      <c r="A670" s="1">
        <f>HYPERLINK("https://lsnyc.legalserver.org/matter/dynamic-profile/view/0804767","16-0804767")</f>
        <v>0</v>
      </c>
      <c r="B670" t="s">
        <v>21</v>
      </c>
      <c r="C670" t="s">
        <v>130</v>
      </c>
      <c r="D670" t="s">
        <v>216</v>
      </c>
      <c r="E670" t="s">
        <v>891</v>
      </c>
      <c r="F670" t="s">
        <v>1169</v>
      </c>
      <c r="G670" t="s">
        <v>1204</v>
      </c>
      <c r="H670" t="s">
        <v>1208</v>
      </c>
      <c r="I670" t="s">
        <v>1520</v>
      </c>
      <c r="J670">
        <v>1058</v>
      </c>
      <c r="K670" t="s">
        <v>1209</v>
      </c>
      <c r="L670" t="s">
        <v>1208</v>
      </c>
      <c r="O670" t="s">
        <v>1210</v>
      </c>
      <c r="P670" t="s">
        <v>1209</v>
      </c>
      <c r="Q670" t="s">
        <v>1825</v>
      </c>
      <c r="R670" t="s">
        <v>1337</v>
      </c>
    </row>
    <row r="671" spans="1:18">
      <c r="A671" s="1">
        <f>HYPERLINK("https://lsnyc.legalserver.org/matter/dynamic-profile/view/0806986","16-0806986")</f>
        <v>0</v>
      </c>
      <c r="B671" t="s">
        <v>21</v>
      </c>
      <c r="C671" t="s">
        <v>134</v>
      </c>
      <c r="D671" t="s">
        <v>217</v>
      </c>
      <c r="E671" t="s">
        <v>892</v>
      </c>
      <c r="F671" t="s">
        <v>1169</v>
      </c>
      <c r="G671" t="s">
        <v>1202</v>
      </c>
      <c r="H671" t="s">
        <v>1208</v>
      </c>
      <c r="I671" t="s">
        <v>1521</v>
      </c>
      <c r="J671">
        <v>1035</v>
      </c>
      <c r="K671" t="s">
        <v>1209</v>
      </c>
      <c r="L671" t="s">
        <v>1208</v>
      </c>
      <c r="O671" t="s">
        <v>1210</v>
      </c>
      <c r="P671" t="s">
        <v>1209</v>
      </c>
      <c r="Q671" t="s">
        <v>1717</v>
      </c>
      <c r="R671" t="s">
        <v>1227</v>
      </c>
    </row>
    <row r="672" spans="1:18">
      <c r="A672" s="1">
        <f>HYPERLINK("https://lsnyc.legalserver.org/matter/dynamic-profile/view/0807087","16-0807087")</f>
        <v>0</v>
      </c>
      <c r="B672" t="s">
        <v>21</v>
      </c>
      <c r="C672" t="s">
        <v>134</v>
      </c>
      <c r="D672" t="s">
        <v>217</v>
      </c>
      <c r="E672" t="s">
        <v>893</v>
      </c>
      <c r="F672" t="s">
        <v>1169</v>
      </c>
      <c r="G672" t="s">
        <v>1203</v>
      </c>
      <c r="H672" t="s">
        <v>1208</v>
      </c>
      <c r="I672" t="s">
        <v>1522</v>
      </c>
      <c r="J672">
        <v>1034</v>
      </c>
      <c r="K672" t="s">
        <v>1209</v>
      </c>
      <c r="L672" t="s">
        <v>1208</v>
      </c>
      <c r="O672" t="s">
        <v>1210</v>
      </c>
      <c r="P672" t="s">
        <v>1209</v>
      </c>
      <c r="Q672" t="s">
        <v>1826</v>
      </c>
      <c r="R672" t="s">
        <v>1227</v>
      </c>
    </row>
    <row r="673" spans="1:18">
      <c r="A673" s="1">
        <f>HYPERLINK("https://lsnyc.legalserver.org/matter/dynamic-profile/view/0810768","16-0810768")</f>
        <v>0</v>
      </c>
      <c r="B673" t="s">
        <v>21</v>
      </c>
      <c r="C673" t="s">
        <v>134</v>
      </c>
      <c r="D673" t="s">
        <v>217</v>
      </c>
      <c r="E673" t="s">
        <v>894</v>
      </c>
      <c r="F673" t="s">
        <v>1158</v>
      </c>
      <c r="G673" t="s">
        <v>1200</v>
      </c>
      <c r="H673" t="s">
        <v>1208</v>
      </c>
      <c r="I673" t="s">
        <v>1523</v>
      </c>
      <c r="J673">
        <v>984</v>
      </c>
      <c r="K673" t="s">
        <v>1209</v>
      </c>
      <c r="L673" t="s">
        <v>1208</v>
      </c>
      <c r="O673" t="s">
        <v>1210</v>
      </c>
      <c r="P673" t="s">
        <v>1209</v>
      </c>
      <c r="Q673" t="s">
        <v>1827</v>
      </c>
      <c r="R673" t="s">
        <v>1227</v>
      </c>
    </row>
    <row r="674" spans="1:18">
      <c r="A674" s="1">
        <f>HYPERLINK("https://lsnyc.legalserver.org/matter/dynamic-profile/view/0818038","16-0818038")</f>
        <v>0</v>
      </c>
      <c r="B674" t="s">
        <v>21</v>
      </c>
      <c r="C674" t="s">
        <v>134</v>
      </c>
      <c r="D674" t="s">
        <v>217</v>
      </c>
      <c r="E674" t="s">
        <v>895</v>
      </c>
      <c r="F674" t="s">
        <v>1169</v>
      </c>
      <c r="G674" t="s">
        <v>1202</v>
      </c>
      <c r="H674" t="s">
        <v>1208</v>
      </c>
      <c r="I674" t="s">
        <v>1522</v>
      </c>
      <c r="J674">
        <v>894</v>
      </c>
      <c r="K674" t="s">
        <v>1209</v>
      </c>
      <c r="L674" t="s">
        <v>1208</v>
      </c>
      <c r="O674" t="s">
        <v>1210</v>
      </c>
      <c r="P674" t="s">
        <v>1209</v>
      </c>
      <c r="Q674" t="s">
        <v>1359</v>
      </c>
      <c r="R674" t="s">
        <v>1227</v>
      </c>
    </row>
    <row r="675" spans="1:18">
      <c r="A675" s="1">
        <f>HYPERLINK("https://lsnyc.legalserver.org/matter/dynamic-profile/view/0822464","16-0822464")</f>
        <v>0</v>
      </c>
      <c r="B675" t="s">
        <v>21</v>
      </c>
      <c r="C675" t="s">
        <v>134</v>
      </c>
      <c r="D675" t="s">
        <v>217</v>
      </c>
      <c r="E675" t="s">
        <v>896</v>
      </c>
      <c r="F675" t="s">
        <v>1158</v>
      </c>
      <c r="G675" t="s">
        <v>1200</v>
      </c>
      <c r="H675" t="s">
        <v>1208</v>
      </c>
      <c r="I675" t="s">
        <v>1521</v>
      </c>
      <c r="J675">
        <v>839</v>
      </c>
      <c r="K675" t="s">
        <v>1209</v>
      </c>
      <c r="L675" t="s">
        <v>1208</v>
      </c>
      <c r="O675" t="s">
        <v>1210</v>
      </c>
      <c r="P675" t="s">
        <v>1209</v>
      </c>
      <c r="Q675" t="s">
        <v>1363</v>
      </c>
      <c r="R675" t="s">
        <v>1227</v>
      </c>
    </row>
    <row r="676" spans="1:18">
      <c r="A676" s="1">
        <f>HYPERLINK("https://lsnyc.legalserver.org/matter/dynamic-profile/view/0827185","17-0827185")</f>
        <v>0</v>
      </c>
      <c r="B676" t="s">
        <v>21</v>
      </c>
      <c r="C676" t="s">
        <v>134</v>
      </c>
      <c r="D676" t="s">
        <v>217</v>
      </c>
      <c r="E676" t="s">
        <v>897</v>
      </c>
      <c r="F676" t="s">
        <v>1169</v>
      </c>
      <c r="G676" t="s">
        <v>1200</v>
      </c>
      <c r="H676" t="s">
        <v>1208</v>
      </c>
      <c r="I676" t="s">
        <v>1388</v>
      </c>
      <c r="J676">
        <v>783</v>
      </c>
      <c r="K676" t="s">
        <v>1209</v>
      </c>
      <c r="L676" t="s">
        <v>1208</v>
      </c>
      <c r="O676" t="s">
        <v>1210</v>
      </c>
      <c r="P676" t="s">
        <v>1209</v>
      </c>
      <c r="Q676" t="s">
        <v>1789</v>
      </c>
      <c r="R676" t="s">
        <v>1227</v>
      </c>
    </row>
    <row r="677" spans="1:18">
      <c r="A677" s="1">
        <f>HYPERLINK("https://lsnyc.legalserver.org/matter/dynamic-profile/view/0827188","17-0827188")</f>
        <v>0</v>
      </c>
      <c r="B677" t="s">
        <v>21</v>
      </c>
      <c r="C677" t="s">
        <v>134</v>
      </c>
      <c r="D677" t="s">
        <v>217</v>
      </c>
      <c r="E677" t="s">
        <v>898</v>
      </c>
      <c r="F677" t="s">
        <v>1169</v>
      </c>
      <c r="G677" t="s">
        <v>1202</v>
      </c>
      <c r="H677" t="s">
        <v>1208</v>
      </c>
      <c r="I677" t="s">
        <v>1521</v>
      </c>
      <c r="J677">
        <v>783</v>
      </c>
      <c r="K677" t="s">
        <v>1209</v>
      </c>
      <c r="L677" t="s">
        <v>1208</v>
      </c>
      <c r="O677" t="s">
        <v>1210</v>
      </c>
      <c r="P677" t="s">
        <v>1209</v>
      </c>
      <c r="Q677" t="s">
        <v>1789</v>
      </c>
      <c r="R677" t="s">
        <v>1227</v>
      </c>
    </row>
    <row r="678" spans="1:18">
      <c r="A678" s="1">
        <f>HYPERLINK("https://lsnyc.legalserver.org/matter/dynamic-profile/view/0827200","17-0827200")</f>
        <v>0</v>
      </c>
      <c r="B678" t="s">
        <v>21</v>
      </c>
      <c r="C678" t="s">
        <v>134</v>
      </c>
      <c r="D678" t="s">
        <v>217</v>
      </c>
      <c r="E678" t="s">
        <v>899</v>
      </c>
      <c r="F678" t="s">
        <v>1169</v>
      </c>
      <c r="G678" t="s">
        <v>1202</v>
      </c>
      <c r="H678" t="s">
        <v>1208</v>
      </c>
      <c r="I678" t="s">
        <v>1521</v>
      </c>
      <c r="J678">
        <v>783</v>
      </c>
      <c r="K678" t="s">
        <v>1209</v>
      </c>
      <c r="L678" t="s">
        <v>1208</v>
      </c>
      <c r="O678" t="s">
        <v>1210</v>
      </c>
      <c r="P678" t="s">
        <v>1209</v>
      </c>
      <c r="Q678" t="s">
        <v>1789</v>
      </c>
      <c r="R678" t="s">
        <v>1227</v>
      </c>
    </row>
    <row r="679" spans="1:18">
      <c r="A679" s="1">
        <f>HYPERLINK("https://lsnyc.legalserver.org/matter/dynamic-profile/view/0828063","17-0828063")</f>
        <v>0</v>
      </c>
      <c r="B679" t="s">
        <v>21</v>
      </c>
      <c r="C679" t="s">
        <v>134</v>
      </c>
      <c r="D679" t="s">
        <v>217</v>
      </c>
      <c r="E679" t="s">
        <v>900</v>
      </c>
      <c r="F679" t="s">
        <v>1169</v>
      </c>
      <c r="G679" t="s">
        <v>1203</v>
      </c>
      <c r="H679" t="s">
        <v>1208</v>
      </c>
      <c r="I679" t="s">
        <v>1521</v>
      </c>
      <c r="J679">
        <v>770</v>
      </c>
      <c r="K679" t="s">
        <v>1209</v>
      </c>
      <c r="L679" t="s">
        <v>1208</v>
      </c>
      <c r="O679" t="s">
        <v>1210</v>
      </c>
      <c r="P679" t="s">
        <v>1209</v>
      </c>
      <c r="Q679" t="s">
        <v>1828</v>
      </c>
      <c r="R679" t="s">
        <v>1227</v>
      </c>
    </row>
    <row r="680" spans="1:18">
      <c r="A680" s="1">
        <f>HYPERLINK("https://lsnyc.legalserver.org/matter/dynamic-profile/view/0831678","17-0831678")</f>
        <v>0</v>
      </c>
      <c r="B680" t="s">
        <v>21</v>
      </c>
      <c r="C680" t="s">
        <v>134</v>
      </c>
      <c r="D680" t="s">
        <v>217</v>
      </c>
      <c r="E680" t="s">
        <v>901</v>
      </c>
      <c r="F680" t="s">
        <v>1158</v>
      </c>
      <c r="G680" t="s">
        <v>1202</v>
      </c>
      <c r="H680" t="s">
        <v>1208</v>
      </c>
      <c r="I680" t="s">
        <v>1524</v>
      </c>
      <c r="J680">
        <v>732</v>
      </c>
      <c r="K680" t="s">
        <v>1209</v>
      </c>
      <c r="L680" t="s">
        <v>1208</v>
      </c>
      <c r="O680" t="s">
        <v>1210</v>
      </c>
      <c r="P680" t="s">
        <v>1209</v>
      </c>
      <c r="Q680" t="s">
        <v>1829</v>
      </c>
      <c r="R680" t="s">
        <v>1227</v>
      </c>
    </row>
    <row r="681" spans="1:18">
      <c r="A681" s="1">
        <f>HYPERLINK("https://lsnyc.legalserver.org/matter/dynamic-profile/view/1838255","17-1838255")</f>
        <v>0</v>
      </c>
      <c r="B681" t="s">
        <v>21</v>
      </c>
      <c r="C681" t="s">
        <v>134</v>
      </c>
      <c r="D681" t="s">
        <v>217</v>
      </c>
      <c r="E681" t="s">
        <v>902</v>
      </c>
      <c r="F681" t="s">
        <v>1169</v>
      </c>
      <c r="G681" t="s">
        <v>1200</v>
      </c>
      <c r="H681" t="s">
        <v>1208</v>
      </c>
      <c r="I681" t="s">
        <v>1521</v>
      </c>
      <c r="J681">
        <v>656</v>
      </c>
      <c r="K681" t="s">
        <v>1209</v>
      </c>
      <c r="L681" t="s">
        <v>1208</v>
      </c>
      <c r="O681" t="s">
        <v>1210</v>
      </c>
      <c r="P681" t="s">
        <v>1209</v>
      </c>
      <c r="Q681" t="s">
        <v>1830</v>
      </c>
      <c r="R681" t="s">
        <v>1227</v>
      </c>
    </row>
    <row r="682" spans="1:18">
      <c r="A682" s="1">
        <f>HYPERLINK("https://lsnyc.legalserver.org/matter/dynamic-profile/view/1843961","17-1843961")</f>
        <v>0</v>
      </c>
      <c r="B682" t="s">
        <v>21</v>
      </c>
      <c r="C682" t="s">
        <v>134</v>
      </c>
      <c r="D682" t="s">
        <v>217</v>
      </c>
      <c r="E682" t="s">
        <v>903</v>
      </c>
      <c r="F682" t="s">
        <v>1169</v>
      </c>
      <c r="G682" t="s">
        <v>1201</v>
      </c>
      <c r="H682" t="s">
        <v>1208</v>
      </c>
      <c r="I682" t="s">
        <v>1525</v>
      </c>
      <c r="J682">
        <v>589</v>
      </c>
      <c r="K682" t="s">
        <v>1209</v>
      </c>
      <c r="L682" t="s">
        <v>1208</v>
      </c>
      <c r="O682" t="s">
        <v>1210</v>
      </c>
      <c r="P682" t="s">
        <v>1209</v>
      </c>
      <c r="Q682" t="s">
        <v>1831</v>
      </c>
      <c r="R682" t="s">
        <v>1227</v>
      </c>
    </row>
    <row r="683" spans="1:18">
      <c r="A683" s="1">
        <f>HYPERLINK("https://lsnyc.legalserver.org/matter/dynamic-profile/view/1846501","17-1846501")</f>
        <v>0</v>
      </c>
      <c r="B683" t="s">
        <v>21</v>
      </c>
      <c r="C683" t="s">
        <v>134</v>
      </c>
      <c r="D683" t="s">
        <v>217</v>
      </c>
      <c r="E683" t="s">
        <v>904</v>
      </c>
      <c r="F683" t="s">
        <v>1169</v>
      </c>
      <c r="G683" t="s">
        <v>1200</v>
      </c>
      <c r="H683" t="s">
        <v>1208</v>
      </c>
      <c r="I683" t="s">
        <v>1526</v>
      </c>
      <c r="J683">
        <v>559</v>
      </c>
      <c r="K683" t="s">
        <v>1209</v>
      </c>
      <c r="L683" t="s">
        <v>1208</v>
      </c>
      <c r="O683" t="s">
        <v>1210</v>
      </c>
      <c r="P683" t="s">
        <v>1209</v>
      </c>
      <c r="Q683" t="s">
        <v>1832</v>
      </c>
      <c r="R683" t="s">
        <v>1227</v>
      </c>
    </row>
    <row r="684" spans="1:18">
      <c r="A684" s="1">
        <f>HYPERLINK("https://lsnyc.legalserver.org/matter/dynamic-profile/view/1847252","17-1847252")</f>
        <v>0</v>
      </c>
      <c r="B684" t="s">
        <v>21</v>
      </c>
      <c r="C684" t="s">
        <v>134</v>
      </c>
      <c r="D684" t="s">
        <v>217</v>
      </c>
      <c r="E684" t="s">
        <v>905</v>
      </c>
      <c r="F684" t="s">
        <v>1169</v>
      </c>
      <c r="G684" t="s">
        <v>1200</v>
      </c>
      <c r="H684" t="s">
        <v>1208</v>
      </c>
      <c r="I684" t="s">
        <v>1527</v>
      </c>
      <c r="J684">
        <v>551</v>
      </c>
      <c r="K684" t="s">
        <v>1209</v>
      </c>
      <c r="L684" t="s">
        <v>1208</v>
      </c>
      <c r="O684" t="s">
        <v>1210</v>
      </c>
      <c r="P684" t="s">
        <v>1209</v>
      </c>
      <c r="Q684" t="s">
        <v>1488</v>
      </c>
      <c r="R684" t="s">
        <v>1227</v>
      </c>
    </row>
    <row r="685" spans="1:18">
      <c r="A685" s="1">
        <f>HYPERLINK("https://lsnyc.legalserver.org/matter/dynamic-profile/view/1860094","18-1860094")</f>
        <v>0</v>
      </c>
      <c r="B685" t="s">
        <v>21</v>
      </c>
      <c r="C685" t="s">
        <v>134</v>
      </c>
      <c r="D685" t="s">
        <v>217</v>
      </c>
      <c r="E685" t="s">
        <v>906</v>
      </c>
      <c r="F685" t="s">
        <v>1169</v>
      </c>
      <c r="G685" t="s">
        <v>1200</v>
      </c>
      <c r="H685" t="s">
        <v>1208</v>
      </c>
      <c r="I685" t="s">
        <v>1392</v>
      </c>
      <c r="J685">
        <v>399</v>
      </c>
      <c r="K685" t="s">
        <v>1209</v>
      </c>
      <c r="L685" t="s">
        <v>1208</v>
      </c>
      <c r="O685" t="s">
        <v>1210</v>
      </c>
      <c r="P685" t="s">
        <v>1209</v>
      </c>
      <c r="Q685" t="s">
        <v>1714</v>
      </c>
      <c r="R685" t="s">
        <v>1227</v>
      </c>
    </row>
    <row r="686" spans="1:18">
      <c r="A686" s="1">
        <f>HYPERLINK("https://lsnyc.legalserver.org/matter/dynamic-profile/view/1860106","18-1860106")</f>
        <v>0</v>
      </c>
      <c r="B686" t="s">
        <v>21</v>
      </c>
      <c r="C686" t="s">
        <v>134</v>
      </c>
      <c r="D686" t="s">
        <v>217</v>
      </c>
      <c r="E686" t="s">
        <v>907</v>
      </c>
      <c r="F686" t="s">
        <v>1169</v>
      </c>
      <c r="G686" t="s">
        <v>1200</v>
      </c>
      <c r="H686" t="s">
        <v>1208</v>
      </c>
      <c r="I686" t="s">
        <v>1528</v>
      </c>
      <c r="J686">
        <v>399</v>
      </c>
      <c r="K686" t="s">
        <v>1209</v>
      </c>
      <c r="L686" t="s">
        <v>1208</v>
      </c>
      <c r="O686" t="s">
        <v>1210</v>
      </c>
      <c r="P686" t="s">
        <v>1209</v>
      </c>
      <c r="Q686" t="s">
        <v>1714</v>
      </c>
      <c r="R686" t="s">
        <v>1227</v>
      </c>
    </row>
    <row r="687" spans="1:18">
      <c r="A687" s="1">
        <f>HYPERLINK("https://lsnyc.legalserver.org/matter/dynamic-profile/view/1860111","18-1860111")</f>
        <v>0</v>
      </c>
      <c r="B687" t="s">
        <v>21</v>
      </c>
      <c r="C687" t="s">
        <v>134</v>
      </c>
      <c r="D687" t="s">
        <v>217</v>
      </c>
      <c r="E687" t="s">
        <v>908</v>
      </c>
      <c r="F687" t="s">
        <v>1169</v>
      </c>
      <c r="G687" t="s">
        <v>1200</v>
      </c>
      <c r="H687" t="s">
        <v>1208</v>
      </c>
      <c r="I687" t="s">
        <v>1529</v>
      </c>
      <c r="J687">
        <v>399</v>
      </c>
      <c r="K687" t="s">
        <v>1209</v>
      </c>
      <c r="L687" t="s">
        <v>1208</v>
      </c>
      <c r="O687" t="s">
        <v>1210</v>
      </c>
      <c r="P687" t="s">
        <v>1209</v>
      </c>
      <c r="Q687" t="s">
        <v>1714</v>
      </c>
      <c r="R687" t="s">
        <v>1227</v>
      </c>
    </row>
    <row r="688" spans="1:18">
      <c r="A688" s="1">
        <f>HYPERLINK("https://lsnyc.legalserver.org/matter/dynamic-profile/view/1860556","18-1860556")</f>
        <v>0</v>
      </c>
      <c r="B688" t="s">
        <v>21</v>
      </c>
      <c r="C688" t="s">
        <v>134</v>
      </c>
      <c r="D688" t="s">
        <v>217</v>
      </c>
      <c r="E688" t="s">
        <v>909</v>
      </c>
      <c r="F688" t="s">
        <v>1169</v>
      </c>
      <c r="G688" t="s">
        <v>1200</v>
      </c>
      <c r="H688" t="s">
        <v>1208</v>
      </c>
      <c r="I688" t="s">
        <v>1318</v>
      </c>
      <c r="J688">
        <v>396</v>
      </c>
      <c r="K688" t="s">
        <v>1209</v>
      </c>
      <c r="L688" t="s">
        <v>1208</v>
      </c>
      <c r="O688" t="s">
        <v>1210</v>
      </c>
      <c r="P688" t="s">
        <v>1209</v>
      </c>
      <c r="Q688" t="s">
        <v>1766</v>
      </c>
      <c r="R688" t="s">
        <v>1227</v>
      </c>
    </row>
    <row r="689" spans="1:18">
      <c r="A689" s="1">
        <f>HYPERLINK("https://lsnyc.legalserver.org/matter/dynamic-profile/view/1866449","18-1866449")</f>
        <v>0</v>
      </c>
      <c r="B689" t="s">
        <v>21</v>
      </c>
      <c r="C689" t="s">
        <v>134</v>
      </c>
      <c r="D689" t="s">
        <v>217</v>
      </c>
      <c r="E689" t="s">
        <v>910</v>
      </c>
      <c r="F689" t="s">
        <v>1169</v>
      </c>
      <c r="G689" t="s">
        <v>1200</v>
      </c>
      <c r="H689" t="s">
        <v>1208</v>
      </c>
      <c r="I689" t="s">
        <v>1465</v>
      </c>
      <c r="J689">
        <v>333</v>
      </c>
      <c r="K689" t="s">
        <v>1209</v>
      </c>
      <c r="L689" t="s">
        <v>1208</v>
      </c>
      <c r="O689" t="s">
        <v>1210</v>
      </c>
      <c r="P689" t="s">
        <v>1209</v>
      </c>
      <c r="Q689" t="s">
        <v>1318</v>
      </c>
      <c r="R689" t="s">
        <v>1227</v>
      </c>
    </row>
    <row r="690" spans="1:18">
      <c r="A690" s="1">
        <f>HYPERLINK("https://lsnyc.legalserver.org/matter/dynamic-profile/view/1870796","18-1870796")</f>
        <v>0</v>
      </c>
      <c r="B690" t="s">
        <v>21</v>
      </c>
      <c r="C690" t="s">
        <v>134</v>
      </c>
      <c r="D690" t="s">
        <v>217</v>
      </c>
      <c r="E690" t="s">
        <v>911</v>
      </c>
      <c r="F690" t="s">
        <v>1169</v>
      </c>
      <c r="G690" t="s">
        <v>1201</v>
      </c>
      <c r="H690" t="s">
        <v>1208</v>
      </c>
      <c r="I690" t="s">
        <v>1417</v>
      </c>
      <c r="J690">
        <v>281</v>
      </c>
      <c r="K690" t="s">
        <v>1209</v>
      </c>
      <c r="L690" t="s">
        <v>1208</v>
      </c>
      <c r="O690" t="s">
        <v>1210</v>
      </c>
      <c r="P690" t="s">
        <v>1209</v>
      </c>
      <c r="Q690" t="s">
        <v>1444</v>
      </c>
      <c r="R690" t="s">
        <v>1227</v>
      </c>
    </row>
    <row r="691" spans="1:18">
      <c r="A691" s="1">
        <f>HYPERLINK("https://lsnyc.legalserver.org/matter/dynamic-profile/view/1851523","17-1851523")</f>
        <v>0</v>
      </c>
      <c r="B691" t="s">
        <v>21</v>
      </c>
      <c r="C691" t="s">
        <v>147</v>
      </c>
      <c r="D691" t="s">
        <v>217</v>
      </c>
      <c r="E691" t="s">
        <v>912</v>
      </c>
      <c r="F691" t="s">
        <v>1165</v>
      </c>
      <c r="G691" t="s">
        <v>1201</v>
      </c>
      <c r="H691" t="s">
        <v>1208</v>
      </c>
      <c r="J691">
        <v>490</v>
      </c>
      <c r="K691" t="s">
        <v>1209</v>
      </c>
      <c r="L691" t="s">
        <v>1208</v>
      </c>
      <c r="O691" t="s">
        <v>1210</v>
      </c>
      <c r="P691" t="s">
        <v>1209</v>
      </c>
      <c r="Q691" t="s">
        <v>1833</v>
      </c>
      <c r="R691" t="s">
        <v>1373</v>
      </c>
    </row>
    <row r="692" spans="1:18">
      <c r="A692" s="1">
        <f>HYPERLINK("https://lsnyc.legalserver.org/matter/dynamic-profile/view/0779768","15-0779768")</f>
        <v>0</v>
      </c>
      <c r="B692" t="s">
        <v>21</v>
      </c>
      <c r="C692" t="s">
        <v>142</v>
      </c>
      <c r="D692" t="s">
        <v>154</v>
      </c>
      <c r="E692" t="s">
        <v>913</v>
      </c>
      <c r="F692" t="s">
        <v>1173</v>
      </c>
      <c r="G692" t="s">
        <v>1200</v>
      </c>
      <c r="H692" t="s">
        <v>1210</v>
      </c>
      <c r="I692" t="s">
        <v>1492</v>
      </c>
      <c r="J692">
        <v>1486</v>
      </c>
      <c r="K692" t="s">
        <v>1209</v>
      </c>
      <c r="L692" t="s">
        <v>1208</v>
      </c>
      <c r="O692" t="s">
        <v>1210</v>
      </c>
      <c r="P692" t="s">
        <v>1209</v>
      </c>
      <c r="Q692" t="s">
        <v>1834</v>
      </c>
      <c r="R692" t="s">
        <v>1254</v>
      </c>
    </row>
    <row r="693" spans="1:18">
      <c r="A693" s="1">
        <f>HYPERLINK("https://lsnyc.legalserver.org/matter/dynamic-profile/view/0785490","15-0785490")</f>
        <v>0</v>
      </c>
      <c r="B693" t="s">
        <v>21</v>
      </c>
      <c r="C693" t="s">
        <v>142</v>
      </c>
      <c r="D693" t="s">
        <v>154</v>
      </c>
      <c r="E693" t="s">
        <v>914</v>
      </c>
      <c r="F693" t="s">
        <v>1178</v>
      </c>
      <c r="G693" t="s">
        <v>1200</v>
      </c>
      <c r="H693" t="s">
        <v>1208</v>
      </c>
      <c r="I693" t="s">
        <v>1492</v>
      </c>
      <c r="J693">
        <v>1415</v>
      </c>
      <c r="K693" t="s">
        <v>1209</v>
      </c>
      <c r="L693" t="s">
        <v>1208</v>
      </c>
      <c r="O693" t="s">
        <v>1210</v>
      </c>
      <c r="P693" t="s">
        <v>1209</v>
      </c>
      <c r="Q693" t="s">
        <v>1835</v>
      </c>
      <c r="R693" t="s">
        <v>1254</v>
      </c>
    </row>
    <row r="694" spans="1:18">
      <c r="A694" s="1">
        <f>HYPERLINK("https://lsnyc.legalserver.org/matter/dynamic-profile/view/0777402","15-0777402")</f>
        <v>0</v>
      </c>
      <c r="B694" t="s">
        <v>21</v>
      </c>
      <c r="C694" t="s">
        <v>137</v>
      </c>
      <c r="D694" t="s">
        <v>154</v>
      </c>
      <c r="E694" t="s">
        <v>915</v>
      </c>
      <c r="F694" t="s">
        <v>1170</v>
      </c>
      <c r="G694" t="s">
        <v>1202</v>
      </c>
      <c r="H694" t="s">
        <v>1210</v>
      </c>
      <c r="I694" t="s">
        <v>1530</v>
      </c>
      <c r="J694">
        <v>1428</v>
      </c>
      <c r="K694" t="s">
        <v>1209</v>
      </c>
      <c r="L694" t="s">
        <v>1208</v>
      </c>
      <c r="O694" t="s">
        <v>1210</v>
      </c>
      <c r="P694" t="s">
        <v>1209</v>
      </c>
      <c r="Q694" t="s">
        <v>1836</v>
      </c>
      <c r="R694" t="s">
        <v>1240</v>
      </c>
    </row>
    <row r="695" spans="1:18">
      <c r="A695" s="1">
        <f>HYPERLINK("https://lsnyc.legalserver.org/matter/dynamic-profile/view/0826778","17-0826778")</f>
        <v>0</v>
      </c>
      <c r="B695" t="s">
        <v>21</v>
      </c>
      <c r="C695" t="s">
        <v>137</v>
      </c>
      <c r="D695" t="s">
        <v>154</v>
      </c>
      <c r="E695" t="s">
        <v>916</v>
      </c>
      <c r="F695" t="s">
        <v>1170</v>
      </c>
      <c r="G695" t="s">
        <v>1201</v>
      </c>
      <c r="H695" t="s">
        <v>1209</v>
      </c>
      <c r="I695" t="s">
        <v>1531</v>
      </c>
      <c r="J695">
        <v>781</v>
      </c>
      <c r="K695" t="s">
        <v>1209</v>
      </c>
      <c r="L695" t="s">
        <v>1208</v>
      </c>
      <c r="O695" t="s">
        <v>1210</v>
      </c>
      <c r="P695" t="s">
        <v>1209</v>
      </c>
      <c r="Q695" t="s">
        <v>1625</v>
      </c>
      <c r="R695" t="s">
        <v>1240</v>
      </c>
    </row>
    <row r="696" spans="1:18">
      <c r="A696" s="1">
        <f>HYPERLINK("https://lsnyc.legalserver.org/matter/dynamic-profile/view/1848012","17-1848012")</f>
        <v>0</v>
      </c>
      <c r="B696" t="s">
        <v>21</v>
      </c>
      <c r="C696" t="s">
        <v>154</v>
      </c>
      <c r="D696" t="s">
        <v>154</v>
      </c>
      <c r="E696" t="s">
        <v>917</v>
      </c>
      <c r="F696" t="s">
        <v>1169</v>
      </c>
      <c r="G696" t="s">
        <v>1200</v>
      </c>
      <c r="H696" t="s">
        <v>1208</v>
      </c>
      <c r="I696" t="s">
        <v>1241</v>
      </c>
      <c r="J696">
        <v>469</v>
      </c>
      <c r="K696" t="s">
        <v>1209</v>
      </c>
      <c r="L696" t="s">
        <v>1208</v>
      </c>
      <c r="O696" t="s">
        <v>1210</v>
      </c>
      <c r="P696" t="s">
        <v>1209</v>
      </c>
      <c r="Q696" t="s">
        <v>1754</v>
      </c>
      <c r="R696" t="s">
        <v>1241</v>
      </c>
    </row>
    <row r="697" spans="1:18">
      <c r="A697" s="1">
        <f>HYPERLINK("https://lsnyc.legalserver.org/matter/dynamic-profile/view/0821388","16-0821388")</f>
        <v>0</v>
      </c>
      <c r="B697" t="s">
        <v>21</v>
      </c>
      <c r="C697" t="s">
        <v>154</v>
      </c>
      <c r="D697" t="s">
        <v>154</v>
      </c>
      <c r="E697" t="s">
        <v>918</v>
      </c>
      <c r="F697" t="s">
        <v>1158</v>
      </c>
      <c r="G697" t="s">
        <v>1201</v>
      </c>
      <c r="H697" t="s">
        <v>1208</v>
      </c>
      <c r="I697" t="s">
        <v>1532</v>
      </c>
      <c r="J697">
        <v>934</v>
      </c>
      <c r="K697" t="s">
        <v>1209</v>
      </c>
      <c r="L697" t="s">
        <v>1208</v>
      </c>
      <c r="O697" t="s">
        <v>1210</v>
      </c>
      <c r="P697" t="s">
        <v>1209</v>
      </c>
      <c r="Q697" t="s">
        <v>1837</v>
      </c>
      <c r="R697" t="s">
        <v>1254</v>
      </c>
    </row>
    <row r="698" spans="1:18">
      <c r="A698" s="1">
        <f>HYPERLINK("https://lsnyc.legalserver.org/matter/dynamic-profile/view/1850238","17-1850238")</f>
        <v>0</v>
      </c>
      <c r="B698" t="s">
        <v>21</v>
      </c>
      <c r="C698" t="s">
        <v>130</v>
      </c>
      <c r="D698" t="s">
        <v>218</v>
      </c>
      <c r="E698" t="s">
        <v>919</v>
      </c>
      <c r="F698" t="s">
        <v>1158</v>
      </c>
      <c r="G698" t="s">
        <v>1200</v>
      </c>
      <c r="H698" t="s">
        <v>1208</v>
      </c>
      <c r="I698" t="s">
        <v>1533</v>
      </c>
      <c r="J698">
        <v>440</v>
      </c>
      <c r="K698" t="s">
        <v>1209</v>
      </c>
      <c r="L698" t="s">
        <v>1208</v>
      </c>
      <c r="O698" t="s">
        <v>1210</v>
      </c>
      <c r="P698" t="s">
        <v>1209</v>
      </c>
      <c r="Q698" t="s">
        <v>1838</v>
      </c>
      <c r="R698" t="s">
        <v>1232</v>
      </c>
    </row>
    <row r="699" spans="1:18">
      <c r="A699" s="1">
        <f>HYPERLINK("https://lsnyc.legalserver.org/matter/dynamic-profile/view/1878111","18-1878111")</f>
        <v>0</v>
      </c>
      <c r="B699" t="s">
        <v>21</v>
      </c>
      <c r="C699" t="s">
        <v>155</v>
      </c>
      <c r="D699" t="s">
        <v>155</v>
      </c>
      <c r="E699" t="s">
        <v>920</v>
      </c>
      <c r="F699" t="s">
        <v>1158</v>
      </c>
      <c r="G699" t="s">
        <v>1201</v>
      </c>
      <c r="H699" t="s">
        <v>1209</v>
      </c>
      <c r="I699" t="s">
        <v>1447</v>
      </c>
      <c r="J699">
        <v>243</v>
      </c>
      <c r="K699" t="s">
        <v>1209</v>
      </c>
      <c r="L699" t="s">
        <v>1208</v>
      </c>
      <c r="O699" t="s">
        <v>1210</v>
      </c>
      <c r="P699" t="s">
        <v>1209</v>
      </c>
      <c r="Q699" t="s">
        <v>1447</v>
      </c>
      <c r="R699" t="s">
        <v>1910</v>
      </c>
    </row>
    <row r="700" spans="1:18">
      <c r="A700" s="1">
        <f>HYPERLINK("https://lsnyc.legalserver.org/matter/dynamic-profile/view/1873480","18-1873480")</f>
        <v>0</v>
      </c>
      <c r="B700" t="s">
        <v>21</v>
      </c>
      <c r="C700" t="s">
        <v>156</v>
      </c>
      <c r="D700" t="s">
        <v>156</v>
      </c>
      <c r="E700" t="s">
        <v>921</v>
      </c>
      <c r="F700" t="s">
        <v>1186</v>
      </c>
      <c r="G700" t="s">
        <v>1201</v>
      </c>
      <c r="H700" t="s">
        <v>1208</v>
      </c>
      <c r="I700" t="s">
        <v>1345</v>
      </c>
      <c r="J700">
        <v>340</v>
      </c>
      <c r="K700" t="s">
        <v>1209</v>
      </c>
      <c r="L700" t="s">
        <v>1208</v>
      </c>
      <c r="O700" t="s">
        <v>1210</v>
      </c>
      <c r="P700" t="s">
        <v>1209</v>
      </c>
      <c r="Q700" t="s">
        <v>1239</v>
      </c>
      <c r="R700" t="s">
        <v>1255</v>
      </c>
    </row>
    <row r="701" spans="1:18">
      <c r="A701" s="1">
        <f>HYPERLINK("https://lsnyc.legalserver.org/matter/dynamic-profile/view/1873494","18-1873494")</f>
        <v>0</v>
      </c>
      <c r="B701" t="s">
        <v>21</v>
      </c>
      <c r="C701" t="s">
        <v>156</v>
      </c>
      <c r="D701" t="s">
        <v>156</v>
      </c>
      <c r="E701" t="s">
        <v>921</v>
      </c>
      <c r="F701" t="s">
        <v>1171</v>
      </c>
      <c r="G701" t="s">
        <v>1201</v>
      </c>
      <c r="H701" t="s">
        <v>1208</v>
      </c>
      <c r="I701" t="s">
        <v>1345</v>
      </c>
      <c r="J701">
        <v>340</v>
      </c>
      <c r="K701" t="s">
        <v>1209</v>
      </c>
      <c r="L701" t="s">
        <v>1208</v>
      </c>
      <c r="O701" t="s">
        <v>1210</v>
      </c>
      <c r="P701" t="s">
        <v>1209</v>
      </c>
      <c r="Q701" t="s">
        <v>1239</v>
      </c>
      <c r="R701" t="s">
        <v>1255</v>
      </c>
    </row>
    <row r="702" spans="1:18">
      <c r="A702" s="1">
        <f>HYPERLINK("https://lsnyc.legalserver.org/matter/dynamic-profile/view/1874190","18-1874190")</f>
        <v>0</v>
      </c>
      <c r="B702" t="s">
        <v>21</v>
      </c>
      <c r="C702" t="s">
        <v>156</v>
      </c>
      <c r="D702" t="s">
        <v>156</v>
      </c>
      <c r="E702" t="s">
        <v>922</v>
      </c>
      <c r="F702" t="s">
        <v>1187</v>
      </c>
      <c r="G702" t="s">
        <v>1201</v>
      </c>
      <c r="H702" t="s">
        <v>1208</v>
      </c>
      <c r="I702" t="s">
        <v>1345</v>
      </c>
      <c r="J702">
        <v>333</v>
      </c>
      <c r="K702" t="s">
        <v>1209</v>
      </c>
      <c r="L702" t="s">
        <v>1208</v>
      </c>
      <c r="O702" t="s">
        <v>1210</v>
      </c>
      <c r="P702" t="s">
        <v>1209</v>
      </c>
      <c r="Q702" t="s">
        <v>1615</v>
      </c>
      <c r="R702" t="s">
        <v>1255</v>
      </c>
    </row>
    <row r="703" spans="1:18">
      <c r="A703" s="1">
        <f>HYPERLINK("https://lsnyc.legalserver.org/matter/dynamic-profile/view/1874799","18-1874799")</f>
        <v>0</v>
      </c>
      <c r="B703" t="s">
        <v>21</v>
      </c>
      <c r="C703" t="s">
        <v>156</v>
      </c>
      <c r="D703" t="s">
        <v>156</v>
      </c>
      <c r="E703" t="s">
        <v>921</v>
      </c>
      <c r="F703" t="s">
        <v>1187</v>
      </c>
      <c r="G703" t="s">
        <v>1201</v>
      </c>
      <c r="H703" t="s">
        <v>1208</v>
      </c>
      <c r="I703" t="s">
        <v>1345</v>
      </c>
      <c r="J703">
        <v>326</v>
      </c>
      <c r="K703" t="s">
        <v>1209</v>
      </c>
      <c r="L703" t="s">
        <v>1208</v>
      </c>
      <c r="O703" t="s">
        <v>1210</v>
      </c>
      <c r="P703" t="s">
        <v>1209</v>
      </c>
      <c r="Q703" t="s">
        <v>1839</v>
      </c>
      <c r="R703" t="s">
        <v>1255</v>
      </c>
    </row>
    <row r="704" spans="1:18">
      <c r="A704" s="1">
        <f>HYPERLINK("https://lsnyc.legalserver.org/matter/dynamic-profile/view/1876369","18-1876369")</f>
        <v>0</v>
      </c>
      <c r="B704" t="s">
        <v>21</v>
      </c>
      <c r="C704" t="s">
        <v>145</v>
      </c>
      <c r="D704" t="s">
        <v>219</v>
      </c>
      <c r="E704" t="s">
        <v>923</v>
      </c>
      <c r="F704" t="s">
        <v>1158</v>
      </c>
      <c r="G704" t="s">
        <v>1201</v>
      </c>
      <c r="H704" t="s">
        <v>1208</v>
      </c>
      <c r="I704" t="s">
        <v>1221</v>
      </c>
      <c r="J704">
        <v>146</v>
      </c>
      <c r="K704" t="s">
        <v>1209</v>
      </c>
      <c r="L704" t="s">
        <v>1208</v>
      </c>
      <c r="O704" t="s">
        <v>1210</v>
      </c>
      <c r="P704" t="s">
        <v>1209</v>
      </c>
      <c r="Q704" t="s">
        <v>1692</v>
      </c>
      <c r="R704" t="s">
        <v>1404</v>
      </c>
    </row>
    <row r="705" spans="1:18">
      <c r="A705" s="1">
        <f>HYPERLINK("https://lsnyc.legalserver.org/matter/dynamic-profile/view/1869669","18-1869669")</f>
        <v>0</v>
      </c>
      <c r="B705" t="s">
        <v>21</v>
      </c>
      <c r="C705" t="s">
        <v>157</v>
      </c>
      <c r="D705" t="s">
        <v>157</v>
      </c>
      <c r="E705" t="s">
        <v>924</v>
      </c>
      <c r="F705" t="s">
        <v>1169</v>
      </c>
      <c r="G705" t="s">
        <v>1200</v>
      </c>
      <c r="H705" t="s">
        <v>1208</v>
      </c>
      <c r="I705" t="s">
        <v>1484</v>
      </c>
      <c r="J705">
        <v>309</v>
      </c>
      <c r="K705" t="s">
        <v>1209</v>
      </c>
      <c r="L705" t="s">
        <v>1208</v>
      </c>
      <c r="O705" t="s">
        <v>1210</v>
      </c>
      <c r="P705" t="s">
        <v>1209</v>
      </c>
      <c r="Q705" t="s">
        <v>1723</v>
      </c>
      <c r="R705" t="s">
        <v>1289</v>
      </c>
    </row>
    <row r="706" spans="1:18">
      <c r="A706" s="1">
        <f>HYPERLINK("https://lsnyc.legalserver.org/matter/dynamic-profile/view/1869704","18-1869704")</f>
        <v>0</v>
      </c>
      <c r="B706" t="s">
        <v>21</v>
      </c>
      <c r="C706" t="s">
        <v>157</v>
      </c>
      <c r="D706" t="s">
        <v>157</v>
      </c>
      <c r="E706" t="s">
        <v>925</v>
      </c>
      <c r="F706" t="s">
        <v>1169</v>
      </c>
      <c r="G706" t="s">
        <v>1200</v>
      </c>
      <c r="H706" t="s">
        <v>1208</v>
      </c>
      <c r="I706" t="s">
        <v>1534</v>
      </c>
      <c r="J706">
        <v>309</v>
      </c>
      <c r="K706" t="s">
        <v>1209</v>
      </c>
      <c r="L706" t="s">
        <v>1208</v>
      </c>
      <c r="O706" t="s">
        <v>1210</v>
      </c>
      <c r="P706" t="s">
        <v>1209</v>
      </c>
      <c r="Q706" t="s">
        <v>1723</v>
      </c>
      <c r="R706" t="s">
        <v>1289</v>
      </c>
    </row>
    <row r="707" spans="1:18">
      <c r="A707" s="1">
        <f>HYPERLINK("https://lsnyc.legalserver.org/matter/dynamic-profile/view/1869738","18-1869738")</f>
        <v>0</v>
      </c>
      <c r="B707" t="s">
        <v>21</v>
      </c>
      <c r="C707" t="s">
        <v>157</v>
      </c>
      <c r="D707" t="s">
        <v>157</v>
      </c>
      <c r="E707" t="s">
        <v>926</v>
      </c>
      <c r="F707" t="s">
        <v>1169</v>
      </c>
      <c r="G707" t="s">
        <v>1200</v>
      </c>
      <c r="H707" t="s">
        <v>1208</v>
      </c>
      <c r="I707" t="s">
        <v>1317</v>
      </c>
      <c r="J707">
        <v>309</v>
      </c>
      <c r="K707" t="s">
        <v>1209</v>
      </c>
      <c r="L707" t="s">
        <v>1208</v>
      </c>
      <c r="O707" t="s">
        <v>1210</v>
      </c>
      <c r="P707" t="s">
        <v>1209</v>
      </c>
      <c r="Q707" t="s">
        <v>1723</v>
      </c>
      <c r="R707" t="s">
        <v>1289</v>
      </c>
    </row>
    <row r="708" spans="1:18">
      <c r="A708" s="1">
        <f>HYPERLINK("https://lsnyc.legalserver.org/matter/dynamic-profile/view/1869740","18-1869740")</f>
        <v>0</v>
      </c>
      <c r="B708" t="s">
        <v>21</v>
      </c>
      <c r="C708" t="s">
        <v>157</v>
      </c>
      <c r="D708" t="s">
        <v>157</v>
      </c>
      <c r="E708" t="s">
        <v>927</v>
      </c>
      <c r="F708" t="s">
        <v>1169</v>
      </c>
      <c r="G708" t="s">
        <v>1200</v>
      </c>
      <c r="H708" t="s">
        <v>1208</v>
      </c>
      <c r="I708" t="s">
        <v>1317</v>
      </c>
      <c r="J708">
        <v>309</v>
      </c>
      <c r="K708" t="s">
        <v>1209</v>
      </c>
      <c r="L708" t="s">
        <v>1208</v>
      </c>
      <c r="O708" t="s">
        <v>1210</v>
      </c>
      <c r="P708" t="s">
        <v>1209</v>
      </c>
      <c r="Q708" t="s">
        <v>1723</v>
      </c>
      <c r="R708" t="s">
        <v>1289</v>
      </c>
    </row>
    <row r="709" spans="1:18">
      <c r="A709" s="1">
        <f>HYPERLINK("https://lsnyc.legalserver.org/matter/dynamic-profile/view/1869755","18-1869755")</f>
        <v>0</v>
      </c>
      <c r="B709" t="s">
        <v>21</v>
      </c>
      <c r="C709" t="s">
        <v>157</v>
      </c>
      <c r="D709" t="s">
        <v>157</v>
      </c>
      <c r="E709" t="s">
        <v>928</v>
      </c>
      <c r="F709" t="s">
        <v>1169</v>
      </c>
      <c r="G709" t="s">
        <v>1200</v>
      </c>
      <c r="H709" t="s">
        <v>1208</v>
      </c>
      <c r="I709" t="s">
        <v>1317</v>
      </c>
      <c r="J709">
        <v>309</v>
      </c>
      <c r="K709" t="s">
        <v>1209</v>
      </c>
      <c r="L709" t="s">
        <v>1208</v>
      </c>
      <c r="O709" t="s">
        <v>1210</v>
      </c>
      <c r="P709" t="s">
        <v>1209</v>
      </c>
      <c r="Q709" t="s">
        <v>1723</v>
      </c>
      <c r="R709" t="s">
        <v>1289</v>
      </c>
    </row>
    <row r="710" spans="1:18">
      <c r="A710" s="1">
        <f>HYPERLINK("https://lsnyc.legalserver.org/matter/dynamic-profile/view/1861780","18-1861780")</f>
        <v>0</v>
      </c>
      <c r="B710" t="s">
        <v>21</v>
      </c>
      <c r="C710" t="s">
        <v>130</v>
      </c>
      <c r="D710" t="s">
        <v>220</v>
      </c>
      <c r="E710" t="s">
        <v>929</v>
      </c>
      <c r="F710" t="s">
        <v>1158</v>
      </c>
      <c r="G710" t="s">
        <v>1201</v>
      </c>
      <c r="H710" t="s">
        <v>1208</v>
      </c>
      <c r="I710" t="s">
        <v>1535</v>
      </c>
      <c r="J710">
        <v>307</v>
      </c>
      <c r="K710" t="s">
        <v>1209</v>
      </c>
      <c r="L710" t="s">
        <v>1208</v>
      </c>
      <c r="O710" t="s">
        <v>1210</v>
      </c>
      <c r="P710" t="s">
        <v>1209</v>
      </c>
      <c r="Q710" t="s">
        <v>1483</v>
      </c>
      <c r="R710" t="s">
        <v>1232</v>
      </c>
    </row>
    <row r="711" spans="1:18">
      <c r="A711" s="1">
        <f>HYPERLINK("https://lsnyc.legalserver.org/matter/dynamic-profile/view/1873473","18-1873473")</f>
        <v>0</v>
      </c>
      <c r="B711" t="s">
        <v>21</v>
      </c>
      <c r="C711" t="s">
        <v>145</v>
      </c>
      <c r="D711" t="s">
        <v>221</v>
      </c>
      <c r="E711" t="s">
        <v>930</v>
      </c>
      <c r="F711" t="s">
        <v>1158</v>
      </c>
      <c r="G711" t="s">
        <v>1201</v>
      </c>
      <c r="H711" t="s">
        <v>1208</v>
      </c>
      <c r="I711" t="s">
        <v>1404</v>
      </c>
      <c r="J711">
        <v>179</v>
      </c>
      <c r="K711" t="s">
        <v>1209</v>
      </c>
      <c r="L711" t="s">
        <v>1208</v>
      </c>
      <c r="O711" t="s">
        <v>1210</v>
      </c>
      <c r="P711" t="s">
        <v>1209</v>
      </c>
      <c r="Q711" t="s">
        <v>1239</v>
      </c>
      <c r="R711" t="s">
        <v>1404</v>
      </c>
    </row>
    <row r="712" spans="1:18">
      <c r="A712" s="1">
        <f>HYPERLINK("https://lsnyc.legalserver.org/matter/dynamic-profile/view/1842124","17-1842124")</f>
        <v>0</v>
      </c>
      <c r="B712" t="s">
        <v>22</v>
      </c>
      <c r="C712" t="s">
        <v>158</v>
      </c>
      <c r="D712" t="s">
        <v>222</v>
      </c>
      <c r="E712" t="s">
        <v>931</v>
      </c>
      <c r="F712" t="s">
        <v>1161</v>
      </c>
      <c r="G712" t="s">
        <v>1204</v>
      </c>
      <c r="H712" t="s">
        <v>1209</v>
      </c>
      <c r="I712" t="s">
        <v>1536</v>
      </c>
      <c r="J712">
        <v>664</v>
      </c>
      <c r="K712" t="s">
        <v>1209</v>
      </c>
      <c r="L712" t="s">
        <v>1208</v>
      </c>
      <c r="O712" t="s">
        <v>1210</v>
      </c>
      <c r="P712" t="s">
        <v>1209</v>
      </c>
      <c r="Q712" t="s">
        <v>1458</v>
      </c>
      <c r="R712" t="s">
        <v>1243</v>
      </c>
    </row>
    <row r="713" spans="1:18">
      <c r="A713" s="1">
        <f>HYPERLINK("https://lsnyc.legalserver.org/matter/dynamic-profile/view/1850165","17-1850165")</f>
        <v>0</v>
      </c>
      <c r="B713" t="s">
        <v>22</v>
      </c>
      <c r="C713" t="s">
        <v>158</v>
      </c>
      <c r="D713" t="s">
        <v>222</v>
      </c>
      <c r="E713" t="s">
        <v>932</v>
      </c>
      <c r="F713" t="s">
        <v>1161</v>
      </c>
      <c r="G713" t="s">
        <v>1201</v>
      </c>
      <c r="H713" t="s">
        <v>1209</v>
      </c>
      <c r="I713" t="s">
        <v>1537</v>
      </c>
      <c r="J713">
        <v>573</v>
      </c>
      <c r="K713" t="s">
        <v>1209</v>
      </c>
      <c r="L713" t="s">
        <v>1208</v>
      </c>
      <c r="O713" t="s">
        <v>1210</v>
      </c>
      <c r="P713" t="s">
        <v>1209</v>
      </c>
      <c r="Q713" t="s">
        <v>1838</v>
      </c>
      <c r="R713" t="s">
        <v>1294</v>
      </c>
    </row>
    <row r="714" spans="1:18">
      <c r="A714" s="1">
        <f>HYPERLINK("https://lsnyc.legalserver.org/matter/dynamic-profile/view/1867427","18-1867427")</f>
        <v>0</v>
      </c>
      <c r="B714" t="s">
        <v>22</v>
      </c>
      <c r="C714" t="s">
        <v>158</v>
      </c>
      <c r="D714" t="s">
        <v>222</v>
      </c>
      <c r="E714" t="s">
        <v>933</v>
      </c>
      <c r="F714" t="s">
        <v>1161</v>
      </c>
      <c r="G714" t="s">
        <v>1200</v>
      </c>
      <c r="H714" t="s">
        <v>1209</v>
      </c>
      <c r="I714" t="s">
        <v>1431</v>
      </c>
      <c r="J714">
        <v>379</v>
      </c>
      <c r="K714" t="s">
        <v>1209</v>
      </c>
      <c r="L714" t="s">
        <v>1208</v>
      </c>
      <c r="O714" t="s">
        <v>1210</v>
      </c>
      <c r="P714" t="s">
        <v>1209</v>
      </c>
      <c r="Q714" t="s">
        <v>1431</v>
      </c>
      <c r="R714" t="s">
        <v>1340</v>
      </c>
    </row>
    <row r="715" spans="1:18">
      <c r="A715" s="1">
        <f>HYPERLINK("https://lsnyc.legalserver.org/matter/dynamic-profile/view/1868003","18-1868003")</f>
        <v>0</v>
      </c>
      <c r="B715" t="s">
        <v>22</v>
      </c>
      <c r="C715" t="s">
        <v>158</v>
      </c>
      <c r="D715" t="s">
        <v>222</v>
      </c>
      <c r="E715" t="s">
        <v>934</v>
      </c>
      <c r="F715" t="s">
        <v>1161</v>
      </c>
      <c r="G715" t="s">
        <v>1201</v>
      </c>
      <c r="H715" t="s">
        <v>1209</v>
      </c>
      <c r="I715" t="s">
        <v>1516</v>
      </c>
      <c r="J715">
        <v>372</v>
      </c>
      <c r="K715" t="s">
        <v>1209</v>
      </c>
      <c r="L715" t="s">
        <v>1208</v>
      </c>
      <c r="O715" t="s">
        <v>1210</v>
      </c>
      <c r="P715" t="s">
        <v>1209</v>
      </c>
      <c r="Q715" t="s">
        <v>1516</v>
      </c>
      <c r="R715" t="s">
        <v>1340</v>
      </c>
    </row>
    <row r="716" spans="1:18">
      <c r="A716" s="1">
        <f>HYPERLINK("https://lsnyc.legalserver.org/matter/dynamic-profile/view/1873000","18-1873000")</f>
        <v>0</v>
      </c>
      <c r="B716" t="s">
        <v>22</v>
      </c>
      <c r="C716" t="s">
        <v>158</v>
      </c>
      <c r="D716" t="s">
        <v>222</v>
      </c>
      <c r="E716" t="s">
        <v>935</v>
      </c>
      <c r="F716" t="s">
        <v>1161</v>
      </c>
      <c r="G716" t="s">
        <v>1201</v>
      </c>
      <c r="H716" t="s">
        <v>1209</v>
      </c>
      <c r="I716" t="s">
        <v>1538</v>
      </c>
      <c r="J716">
        <v>310</v>
      </c>
      <c r="K716" t="s">
        <v>1209</v>
      </c>
      <c r="L716" t="s">
        <v>1208</v>
      </c>
      <c r="O716" t="s">
        <v>1210</v>
      </c>
      <c r="P716" t="s">
        <v>1209</v>
      </c>
      <c r="Q716" t="s">
        <v>1680</v>
      </c>
      <c r="R716" t="s">
        <v>1340</v>
      </c>
    </row>
    <row r="717" spans="1:18">
      <c r="A717" s="1">
        <f>HYPERLINK("https://lsnyc.legalserver.org/matter/dynamic-profile/view/1874950","18-1874950")</f>
        <v>0</v>
      </c>
      <c r="B717" t="s">
        <v>22</v>
      </c>
      <c r="C717" t="s">
        <v>158</v>
      </c>
      <c r="D717" t="s">
        <v>222</v>
      </c>
      <c r="E717" t="s">
        <v>936</v>
      </c>
      <c r="F717" t="s">
        <v>1161</v>
      </c>
      <c r="G717" t="s">
        <v>1201</v>
      </c>
      <c r="H717" t="s">
        <v>1209</v>
      </c>
      <c r="I717" t="s">
        <v>1435</v>
      </c>
      <c r="J717">
        <v>289</v>
      </c>
      <c r="K717" t="s">
        <v>1209</v>
      </c>
      <c r="L717" t="s">
        <v>1208</v>
      </c>
      <c r="O717" t="s">
        <v>1210</v>
      </c>
      <c r="P717" t="s">
        <v>1209</v>
      </c>
      <c r="Q717" t="s">
        <v>1435</v>
      </c>
      <c r="R717" t="s">
        <v>1340</v>
      </c>
    </row>
    <row r="718" spans="1:18">
      <c r="A718" s="1">
        <f>HYPERLINK("https://lsnyc.legalserver.org/matter/dynamic-profile/view/1841013","17-1841013")</f>
        <v>0</v>
      </c>
      <c r="B718" t="s">
        <v>22</v>
      </c>
      <c r="C718" t="s">
        <v>159</v>
      </c>
      <c r="D718" t="s">
        <v>222</v>
      </c>
      <c r="E718" t="s">
        <v>937</v>
      </c>
      <c r="F718" t="s">
        <v>1161</v>
      </c>
      <c r="G718" t="s">
        <v>1200</v>
      </c>
      <c r="H718" t="s">
        <v>1209</v>
      </c>
      <c r="I718" t="s">
        <v>1233</v>
      </c>
      <c r="J718">
        <v>604</v>
      </c>
      <c r="K718" t="s">
        <v>1209</v>
      </c>
      <c r="L718" t="s">
        <v>1208</v>
      </c>
      <c r="O718" t="s">
        <v>1210</v>
      </c>
      <c r="P718" t="s">
        <v>1209</v>
      </c>
      <c r="Q718" t="s">
        <v>1388</v>
      </c>
      <c r="R718" t="s">
        <v>1297</v>
      </c>
    </row>
    <row r="719" spans="1:18">
      <c r="A719" s="1">
        <f>HYPERLINK("https://lsnyc.legalserver.org/matter/dynamic-profile/view/1857694","18-1857694")</f>
        <v>0</v>
      </c>
      <c r="B719" t="s">
        <v>22</v>
      </c>
      <c r="C719" t="s">
        <v>159</v>
      </c>
      <c r="D719" t="s">
        <v>222</v>
      </c>
      <c r="E719" t="s">
        <v>938</v>
      </c>
      <c r="F719" t="s">
        <v>1161</v>
      </c>
      <c r="G719" t="s">
        <v>1201</v>
      </c>
      <c r="H719" t="s">
        <v>1209</v>
      </c>
      <c r="I719" t="s">
        <v>1233</v>
      </c>
      <c r="J719">
        <v>408</v>
      </c>
      <c r="K719" t="s">
        <v>1209</v>
      </c>
      <c r="L719" t="s">
        <v>1208</v>
      </c>
      <c r="O719" t="s">
        <v>1210</v>
      </c>
      <c r="P719" t="s">
        <v>1209</v>
      </c>
      <c r="Q719" t="s">
        <v>1320</v>
      </c>
      <c r="R719" t="s">
        <v>1297</v>
      </c>
    </row>
    <row r="720" spans="1:18">
      <c r="A720" s="1">
        <f>HYPERLINK("https://lsnyc.legalserver.org/matter/dynamic-profile/view/1857130","18-1857130")</f>
        <v>0</v>
      </c>
      <c r="B720" t="s">
        <v>22</v>
      </c>
      <c r="C720" t="s">
        <v>159</v>
      </c>
      <c r="D720" t="s">
        <v>222</v>
      </c>
      <c r="E720" t="s">
        <v>939</v>
      </c>
      <c r="F720" t="s">
        <v>1161</v>
      </c>
      <c r="G720" t="s">
        <v>1201</v>
      </c>
      <c r="H720" t="s">
        <v>1209</v>
      </c>
      <c r="I720" t="s">
        <v>1233</v>
      </c>
      <c r="J720">
        <v>422</v>
      </c>
      <c r="K720" t="s">
        <v>1209</v>
      </c>
      <c r="L720" t="s">
        <v>1208</v>
      </c>
      <c r="O720" t="s">
        <v>1210</v>
      </c>
      <c r="P720" t="s">
        <v>1209</v>
      </c>
      <c r="Q720" t="s">
        <v>1564</v>
      </c>
      <c r="R720" t="s">
        <v>1373</v>
      </c>
    </row>
    <row r="721" spans="1:18">
      <c r="A721" s="1">
        <f>HYPERLINK("https://lsnyc.legalserver.org/matter/dynamic-profile/view/1840493","17-1840493")</f>
        <v>0</v>
      </c>
      <c r="B721" t="s">
        <v>22</v>
      </c>
      <c r="C721" t="s">
        <v>159</v>
      </c>
      <c r="D721" t="s">
        <v>222</v>
      </c>
      <c r="E721" t="s">
        <v>940</v>
      </c>
      <c r="F721" t="s">
        <v>1161</v>
      </c>
      <c r="G721" t="s">
        <v>1200</v>
      </c>
      <c r="H721" t="s">
        <v>1209</v>
      </c>
      <c r="I721" t="s">
        <v>1233</v>
      </c>
      <c r="J721">
        <v>621</v>
      </c>
      <c r="K721" t="s">
        <v>1209</v>
      </c>
      <c r="L721" t="s">
        <v>1208</v>
      </c>
      <c r="O721" t="s">
        <v>1210</v>
      </c>
      <c r="P721" t="s">
        <v>1209</v>
      </c>
      <c r="Q721" t="s">
        <v>1840</v>
      </c>
      <c r="R721" t="s">
        <v>1292</v>
      </c>
    </row>
    <row r="722" spans="1:18">
      <c r="A722" s="1">
        <f>HYPERLINK("https://lsnyc.legalserver.org/matter/dynamic-profile/view/1856843","18-1856843")</f>
        <v>0</v>
      </c>
      <c r="B722" t="s">
        <v>22</v>
      </c>
      <c r="C722" t="s">
        <v>159</v>
      </c>
      <c r="D722" t="s">
        <v>222</v>
      </c>
      <c r="E722" t="s">
        <v>941</v>
      </c>
      <c r="F722" t="s">
        <v>1161</v>
      </c>
      <c r="G722" t="s">
        <v>1201</v>
      </c>
      <c r="H722" t="s">
        <v>1209</v>
      </c>
      <c r="I722" t="s">
        <v>1242</v>
      </c>
      <c r="J722">
        <v>427</v>
      </c>
      <c r="K722" t="s">
        <v>1209</v>
      </c>
      <c r="L722" t="s">
        <v>1208</v>
      </c>
      <c r="O722" t="s">
        <v>1210</v>
      </c>
      <c r="P722" t="s">
        <v>1209</v>
      </c>
      <c r="Q722" t="s">
        <v>1841</v>
      </c>
      <c r="R722" t="s">
        <v>1292</v>
      </c>
    </row>
    <row r="723" spans="1:18">
      <c r="A723" s="1">
        <f>HYPERLINK("https://lsnyc.legalserver.org/matter/dynamic-profile/view/1864774","18-1864774")</f>
        <v>0</v>
      </c>
      <c r="B723" t="s">
        <v>22</v>
      </c>
      <c r="C723" t="s">
        <v>159</v>
      </c>
      <c r="D723" t="s">
        <v>222</v>
      </c>
      <c r="E723" t="s">
        <v>942</v>
      </c>
      <c r="F723" t="s">
        <v>1161</v>
      </c>
      <c r="G723" t="s">
        <v>1200</v>
      </c>
      <c r="H723" t="s">
        <v>1209</v>
      </c>
      <c r="I723" t="s">
        <v>1242</v>
      </c>
      <c r="J723">
        <v>350</v>
      </c>
      <c r="K723" t="s">
        <v>1209</v>
      </c>
      <c r="L723" t="s">
        <v>1208</v>
      </c>
      <c r="O723" t="s">
        <v>1210</v>
      </c>
      <c r="P723" t="s">
        <v>1209</v>
      </c>
      <c r="Q723" t="s">
        <v>1356</v>
      </c>
      <c r="R723" t="s">
        <v>1227</v>
      </c>
    </row>
    <row r="724" spans="1:18">
      <c r="A724" s="1">
        <f>HYPERLINK("https://lsnyc.legalserver.org/matter/dynamic-profile/view/1860311","18-1860311")</f>
        <v>0</v>
      </c>
      <c r="B724" t="s">
        <v>22</v>
      </c>
      <c r="C724" t="s">
        <v>159</v>
      </c>
      <c r="D724" t="s">
        <v>222</v>
      </c>
      <c r="E724" t="s">
        <v>943</v>
      </c>
      <c r="F724" t="s">
        <v>1161</v>
      </c>
      <c r="G724" t="s">
        <v>1201</v>
      </c>
      <c r="H724" t="s">
        <v>1209</v>
      </c>
      <c r="I724" t="s">
        <v>1242</v>
      </c>
      <c r="J724">
        <v>399</v>
      </c>
      <c r="K724" t="s">
        <v>1209</v>
      </c>
      <c r="L724" t="s">
        <v>1208</v>
      </c>
      <c r="O724" t="s">
        <v>1210</v>
      </c>
      <c r="P724" t="s">
        <v>1209</v>
      </c>
      <c r="Q724" t="s">
        <v>1677</v>
      </c>
      <c r="R724" t="s">
        <v>1459</v>
      </c>
    </row>
    <row r="725" spans="1:18">
      <c r="A725" s="1">
        <f>HYPERLINK("https://lsnyc.legalserver.org/matter/dynamic-profile/view/1849341","17-1849341")</f>
        <v>0</v>
      </c>
      <c r="B725" t="s">
        <v>22</v>
      </c>
      <c r="C725" t="s">
        <v>159</v>
      </c>
      <c r="D725" t="s">
        <v>222</v>
      </c>
      <c r="E725" t="s">
        <v>944</v>
      </c>
      <c r="F725" t="s">
        <v>1161</v>
      </c>
      <c r="G725" t="s">
        <v>1200</v>
      </c>
      <c r="H725" t="s">
        <v>1209</v>
      </c>
      <c r="I725" t="s">
        <v>1245</v>
      </c>
      <c r="J725">
        <v>539</v>
      </c>
      <c r="K725" t="s">
        <v>1209</v>
      </c>
      <c r="L725" t="s">
        <v>1208</v>
      </c>
      <c r="O725" t="s">
        <v>1210</v>
      </c>
      <c r="P725" t="s">
        <v>1209</v>
      </c>
      <c r="Q725" t="s">
        <v>1842</v>
      </c>
      <c r="R725" t="s">
        <v>1460</v>
      </c>
    </row>
    <row r="726" spans="1:18">
      <c r="A726" s="1">
        <f>HYPERLINK("https://lsnyc.legalserver.org/matter/dynamic-profile/view/1850290","17-1850290")</f>
        <v>0</v>
      </c>
      <c r="B726" t="s">
        <v>22</v>
      </c>
      <c r="C726" t="s">
        <v>159</v>
      </c>
      <c r="D726" t="s">
        <v>222</v>
      </c>
      <c r="E726" t="s">
        <v>945</v>
      </c>
      <c r="F726" t="s">
        <v>1161</v>
      </c>
      <c r="G726" t="s">
        <v>1200</v>
      </c>
      <c r="H726" t="s">
        <v>1209</v>
      </c>
      <c r="I726" t="s">
        <v>1245</v>
      </c>
      <c r="J726">
        <v>529</v>
      </c>
      <c r="K726" t="s">
        <v>1209</v>
      </c>
      <c r="L726" t="s">
        <v>1208</v>
      </c>
      <c r="O726" t="s">
        <v>1210</v>
      </c>
      <c r="P726" t="s">
        <v>1209</v>
      </c>
      <c r="Q726" t="s">
        <v>1807</v>
      </c>
      <c r="R726" t="s">
        <v>1460</v>
      </c>
    </row>
    <row r="727" spans="1:18">
      <c r="A727" s="1">
        <f>HYPERLINK("https://lsnyc.legalserver.org/matter/dynamic-profile/view/1848913","17-1848913")</f>
        <v>0</v>
      </c>
      <c r="B727" t="s">
        <v>22</v>
      </c>
      <c r="C727" t="s">
        <v>159</v>
      </c>
      <c r="D727" t="s">
        <v>222</v>
      </c>
      <c r="E727" t="s">
        <v>946</v>
      </c>
      <c r="F727" t="s">
        <v>1161</v>
      </c>
      <c r="G727" t="s">
        <v>1200</v>
      </c>
      <c r="H727" t="s">
        <v>1209</v>
      </c>
      <c r="I727" t="s">
        <v>1329</v>
      </c>
      <c r="J727">
        <v>546</v>
      </c>
      <c r="K727" t="s">
        <v>1209</v>
      </c>
      <c r="L727" t="s">
        <v>1208</v>
      </c>
      <c r="O727" t="s">
        <v>1210</v>
      </c>
      <c r="P727" t="s">
        <v>1209</v>
      </c>
      <c r="Q727" t="s">
        <v>1797</v>
      </c>
      <c r="R727" t="s">
        <v>1228</v>
      </c>
    </row>
    <row r="728" spans="1:18">
      <c r="A728" s="1">
        <f>HYPERLINK("https://lsnyc.legalserver.org/matter/dynamic-profile/view/1843302","17-1843302")</f>
        <v>0</v>
      </c>
      <c r="B728" t="s">
        <v>22</v>
      </c>
      <c r="C728" t="s">
        <v>159</v>
      </c>
      <c r="D728" t="s">
        <v>222</v>
      </c>
      <c r="E728" t="s">
        <v>947</v>
      </c>
      <c r="F728" t="s">
        <v>1161</v>
      </c>
      <c r="G728" t="s">
        <v>1200</v>
      </c>
      <c r="H728" t="s">
        <v>1209</v>
      </c>
      <c r="I728" t="s">
        <v>1329</v>
      </c>
      <c r="J728">
        <v>619</v>
      </c>
      <c r="K728" t="s">
        <v>1209</v>
      </c>
      <c r="L728" t="s">
        <v>1208</v>
      </c>
      <c r="O728" t="s">
        <v>1209</v>
      </c>
      <c r="P728" t="s">
        <v>1209</v>
      </c>
      <c r="Q728" t="s">
        <v>1676</v>
      </c>
      <c r="R728" t="s">
        <v>1405</v>
      </c>
    </row>
    <row r="729" spans="1:18">
      <c r="A729" s="1">
        <f>HYPERLINK("https://lsnyc.legalserver.org/matter/dynamic-profile/view/0826971","17-0826971")</f>
        <v>0</v>
      </c>
      <c r="B729" t="s">
        <v>22</v>
      </c>
      <c r="C729" t="s">
        <v>159</v>
      </c>
      <c r="D729" t="s">
        <v>222</v>
      </c>
      <c r="E729" t="s">
        <v>948</v>
      </c>
      <c r="F729" t="s">
        <v>1161</v>
      </c>
      <c r="G729" t="s">
        <v>1201</v>
      </c>
      <c r="H729" t="s">
        <v>1209</v>
      </c>
      <c r="I729" t="s">
        <v>1245</v>
      </c>
      <c r="J729">
        <v>811</v>
      </c>
      <c r="K729" t="s">
        <v>1209</v>
      </c>
      <c r="L729" t="s">
        <v>1208</v>
      </c>
      <c r="O729" t="s">
        <v>1210</v>
      </c>
      <c r="P729" t="s">
        <v>1209</v>
      </c>
      <c r="Q729" t="s">
        <v>1532</v>
      </c>
      <c r="R729" t="s">
        <v>1234</v>
      </c>
    </row>
    <row r="730" spans="1:18">
      <c r="A730" s="1">
        <f>HYPERLINK("https://lsnyc.legalserver.org/matter/dynamic-profile/view/0832117","17-0832117")</f>
        <v>0</v>
      </c>
      <c r="B730" t="s">
        <v>22</v>
      </c>
      <c r="C730" t="s">
        <v>159</v>
      </c>
      <c r="D730" t="s">
        <v>222</v>
      </c>
      <c r="E730" t="s">
        <v>949</v>
      </c>
      <c r="F730" t="s">
        <v>1161</v>
      </c>
      <c r="G730" t="s">
        <v>1201</v>
      </c>
      <c r="H730" t="s">
        <v>1209</v>
      </c>
      <c r="I730" t="s">
        <v>1233</v>
      </c>
      <c r="J730">
        <v>754</v>
      </c>
      <c r="K730" t="s">
        <v>1209</v>
      </c>
      <c r="L730" t="s">
        <v>1208</v>
      </c>
      <c r="O730" t="s">
        <v>1210</v>
      </c>
      <c r="P730" t="s">
        <v>1209</v>
      </c>
      <c r="Q730" t="s">
        <v>1843</v>
      </c>
      <c r="R730" t="s">
        <v>1234</v>
      </c>
    </row>
    <row r="731" spans="1:18">
      <c r="A731" s="1">
        <f>HYPERLINK("https://lsnyc.legalserver.org/matter/dynamic-profile/view/1835604","17-1835604")</f>
        <v>0</v>
      </c>
      <c r="B731" t="s">
        <v>22</v>
      </c>
      <c r="C731" t="s">
        <v>159</v>
      </c>
      <c r="D731" t="s">
        <v>222</v>
      </c>
      <c r="E731" t="s">
        <v>950</v>
      </c>
      <c r="F731" t="s">
        <v>1161</v>
      </c>
      <c r="G731" t="s">
        <v>1200</v>
      </c>
      <c r="H731" t="s">
        <v>1209</v>
      </c>
      <c r="I731" t="s">
        <v>1233</v>
      </c>
      <c r="J731">
        <v>713</v>
      </c>
      <c r="K731" t="s">
        <v>1209</v>
      </c>
      <c r="L731" t="s">
        <v>1208</v>
      </c>
      <c r="O731" t="s">
        <v>1210</v>
      </c>
      <c r="P731" t="s">
        <v>1209</v>
      </c>
      <c r="Q731" t="s">
        <v>1520</v>
      </c>
      <c r="R731" t="s">
        <v>1234</v>
      </c>
    </row>
    <row r="732" spans="1:18">
      <c r="A732" s="1">
        <f>HYPERLINK("https://lsnyc.legalserver.org/matter/dynamic-profile/view/1841702","17-1841702")</f>
        <v>0</v>
      </c>
      <c r="B732" t="s">
        <v>22</v>
      </c>
      <c r="C732" t="s">
        <v>159</v>
      </c>
      <c r="D732" t="s">
        <v>222</v>
      </c>
      <c r="E732" t="s">
        <v>951</v>
      </c>
      <c r="F732" t="s">
        <v>1161</v>
      </c>
      <c r="G732" t="s">
        <v>1200</v>
      </c>
      <c r="H732" t="s">
        <v>1209</v>
      </c>
      <c r="I732" t="s">
        <v>1330</v>
      </c>
      <c r="J732">
        <v>643</v>
      </c>
      <c r="K732" t="s">
        <v>1209</v>
      </c>
      <c r="L732" t="s">
        <v>1208</v>
      </c>
      <c r="O732" t="s">
        <v>1210</v>
      </c>
      <c r="P732" t="s">
        <v>1209</v>
      </c>
      <c r="Q732" t="s">
        <v>1316</v>
      </c>
      <c r="R732" t="s">
        <v>1234</v>
      </c>
    </row>
    <row r="733" spans="1:18">
      <c r="A733" s="1">
        <f>HYPERLINK("https://lsnyc.legalserver.org/matter/dynamic-profile/view/1845213","17-1845213")</f>
        <v>0</v>
      </c>
      <c r="B733" t="s">
        <v>22</v>
      </c>
      <c r="C733" t="s">
        <v>159</v>
      </c>
      <c r="D733" t="s">
        <v>222</v>
      </c>
      <c r="E733" t="s">
        <v>952</v>
      </c>
      <c r="F733" t="s">
        <v>1161</v>
      </c>
      <c r="G733" t="s">
        <v>1200</v>
      </c>
      <c r="H733" t="s">
        <v>1209</v>
      </c>
      <c r="I733" t="s">
        <v>1330</v>
      </c>
      <c r="J733">
        <v>601</v>
      </c>
      <c r="K733" t="s">
        <v>1209</v>
      </c>
      <c r="L733" t="s">
        <v>1208</v>
      </c>
      <c r="O733" t="s">
        <v>1210</v>
      </c>
      <c r="P733" t="s">
        <v>1209</v>
      </c>
      <c r="Q733" t="s">
        <v>1525</v>
      </c>
      <c r="R733" t="s">
        <v>1234</v>
      </c>
    </row>
    <row r="734" spans="1:18">
      <c r="A734" s="1">
        <f>HYPERLINK("https://lsnyc.legalserver.org/matter/dynamic-profile/view/1849372","17-1849372")</f>
        <v>0</v>
      </c>
      <c r="B734" t="s">
        <v>22</v>
      </c>
      <c r="C734" t="s">
        <v>159</v>
      </c>
      <c r="D734" t="s">
        <v>222</v>
      </c>
      <c r="E734" t="s">
        <v>953</v>
      </c>
      <c r="F734" t="s">
        <v>1161</v>
      </c>
      <c r="G734" t="s">
        <v>1200</v>
      </c>
      <c r="H734" t="s">
        <v>1209</v>
      </c>
      <c r="I734" t="s">
        <v>1330</v>
      </c>
      <c r="J734">
        <v>553</v>
      </c>
      <c r="K734" t="s">
        <v>1209</v>
      </c>
      <c r="L734" t="s">
        <v>1208</v>
      </c>
      <c r="O734" t="s">
        <v>1210</v>
      </c>
      <c r="P734" t="s">
        <v>1209</v>
      </c>
      <c r="Q734" t="s">
        <v>1842</v>
      </c>
      <c r="R734" t="s">
        <v>1234</v>
      </c>
    </row>
    <row r="735" spans="1:18">
      <c r="A735" s="1">
        <f>HYPERLINK("https://lsnyc.legalserver.org/matter/dynamic-profile/view/0828124","17-0828124")</f>
        <v>0</v>
      </c>
      <c r="B735" t="s">
        <v>22</v>
      </c>
      <c r="C735" t="s">
        <v>159</v>
      </c>
      <c r="D735" t="s">
        <v>222</v>
      </c>
      <c r="E735" t="s">
        <v>954</v>
      </c>
      <c r="F735" t="s">
        <v>1161</v>
      </c>
      <c r="G735" t="s">
        <v>1200</v>
      </c>
      <c r="H735" t="s">
        <v>1209</v>
      </c>
      <c r="I735" t="s">
        <v>1245</v>
      </c>
      <c r="J735">
        <v>798</v>
      </c>
      <c r="K735" t="s">
        <v>1209</v>
      </c>
      <c r="L735" t="s">
        <v>1208</v>
      </c>
      <c r="O735" t="s">
        <v>1210</v>
      </c>
      <c r="P735" t="s">
        <v>1209</v>
      </c>
      <c r="Q735" t="s">
        <v>1803</v>
      </c>
      <c r="R735" t="s">
        <v>1327</v>
      </c>
    </row>
    <row r="736" spans="1:18">
      <c r="A736" s="1">
        <f>HYPERLINK("https://lsnyc.legalserver.org/matter/dynamic-profile/view/1836455","17-1836455")</f>
        <v>0</v>
      </c>
      <c r="B736" t="s">
        <v>22</v>
      </c>
      <c r="C736" t="s">
        <v>159</v>
      </c>
      <c r="D736" t="s">
        <v>222</v>
      </c>
      <c r="E736" t="s">
        <v>955</v>
      </c>
      <c r="F736" t="s">
        <v>1161</v>
      </c>
      <c r="G736" t="s">
        <v>1201</v>
      </c>
      <c r="H736" t="s">
        <v>1209</v>
      </c>
      <c r="I736" t="s">
        <v>1233</v>
      </c>
      <c r="J736">
        <v>708</v>
      </c>
      <c r="K736" t="s">
        <v>1209</v>
      </c>
      <c r="L736" t="s">
        <v>1208</v>
      </c>
      <c r="O736" t="s">
        <v>1210</v>
      </c>
      <c r="P736" t="s">
        <v>1209</v>
      </c>
      <c r="Q736" t="s">
        <v>1645</v>
      </c>
      <c r="R736" t="s">
        <v>1338</v>
      </c>
    </row>
    <row r="737" spans="1:18">
      <c r="A737" s="1">
        <f>HYPERLINK("https://lsnyc.legalserver.org/matter/dynamic-profile/view/1836764","17-1836764")</f>
        <v>0</v>
      </c>
      <c r="B737" t="s">
        <v>22</v>
      </c>
      <c r="C737" t="s">
        <v>159</v>
      </c>
      <c r="D737" t="s">
        <v>222</v>
      </c>
      <c r="E737" t="s">
        <v>956</v>
      </c>
      <c r="F737" t="s">
        <v>1161</v>
      </c>
      <c r="G737" t="s">
        <v>1200</v>
      </c>
      <c r="H737" t="s">
        <v>1209</v>
      </c>
      <c r="I737" t="s">
        <v>1333</v>
      </c>
      <c r="J737">
        <v>702</v>
      </c>
      <c r="K737" t="s">
        <v>1209</v>
      </c>
      <c r="L737" t="s">
        <v>1208</v>
      </c>
      <c r="O737" t="s">
        <v>1210</v>
      </c>
      <c r="P737" t="s">
        <v>1209</v>
      </c>
      <c r="Q737" t="s">
        <v>1321</v>
      </c>
      <c r="R737" t="s">
        <v>1338</v>
      </c>
    </row>
    <row r="738" spans="1:18">
      <c r="A738" s="1">
        <f>HYPERLINK("https://lsnyc.legalserver.org/matter/dynamic-profile/view/1852105","17-1852105")</f>
        <v>0</v>
      </c>
      <c r="B738" t="s">
        <v>22</v>
      </c>
      <c r="C738" t="s">
        <v>159</v>
      </c>
      <c r="D738" t="s">
        <v>222</v>
      </c>
      <c r="E738" t="s">
        <v>957</v>
      </c>
      <c r="F738" t="s">
        <v>1161</v>
      </c>
      <c r="G738" t="s">
        <v>1200</v>
      </c>
      <c r="H738" t="s">
        <v>1209</v>
      </c>
      <c r="I738" t="s">
        <v>1218</v>
      </c>
      <c r="J738">
        <v>520</v>
      </c>
      <c r="K738" t="s">
        <v>1209</v>
      </c>
      <c r="L738" t="s">
        <v>1208</v>
      </c>
      <c r="O738" t="s">
        <v>1210</v>
      </c>
      <c r="P738" t="s">
        <v>1209</v>
      </c>
      <c r="Q738" t="s">
        <v>1396</v>
      </c>
      <c r="R738" t="s">
        <v>1338</v>
      </c>
    </row>
    <row r="739" spans="1:18">
      <c r="A739" s="1">
        <f>HYPERLINK("https://lsnyc.legalserver.org/matter/dynamic-profile/view/0771873","15-0771873")</f>
        <v>0</v>
      </c>
      <c r="B739" t="s">
        <v>22</v>
      </c>
      <c r="C739" t="s">
        <v>160</v>
      </c>
      <c r="D739" t="s">
        <v>223</v>
      </c>
      <c r="E739" t="s">
        <v>958</v>
      </c>
      <c r="F739" t="s">
        <v>1175</v>
      </c>
      <c r="G739" t="s">
        <v>1201</v>
      </c>
      <c r="H739" t="s">
        <v>1209</v>
      </c>
      <c r="I739" t="s">
        <v>1539</v>
      </c>
      <c r="J739">
        <v>1525</v>
      </c>
      <c r="K739" t="s">
        <v>1209</v>
      </c>
      <c r="L739" t="s">
        <v>1208</v>
      </c>
      <c r="O739" t="s">
        <v>1210</v>
      </c>
      <c r="P739" t="s">
        <v>1209</v>
      </c>
      <c r="Q739" t="s">
        <v>1844</v>
      </c>
      <c r="R739" t="s">
        <v>1626</v>
      </c>
    </row>
    <row r="740" spans="1:18">
      <c r="A740" s="1">
        <f>HYPERLINK("https://lsnyc.legalserver.org/matter/dynamic-profile/view/1869869","18-1869869")</f>
        <v>0</v>
      </c>
      <c r="B740" t="s">
        <v>22</v>
      </c>
      <c r="C740" t="s">
        <v>160</v>
      </c>
      <c r="D740" t="s">
        <v>223</v>
      </c>
      <c r="E740" t="s">
        <v>959</v>
      </c>
      <c r="F740" t="s">
        <v>1175</v>
      </c>
      <c r="G740" t="s">
        <v>1201</v>
      </c>
      <c r="H740" t="s">
        <v>1209</v>
      </c>
      <c r="I740" t="s">
        <v>1234</v>
      </c>
      <c r="J740">
        <v>321</v>
      </c>
      <c r="K740" t="s">
        <v>1209</v>
      </c>
      <c r="L740" t="s">
        <v>1208</v>
      </c>
      <c r="O740" t="s">
        <v>1209</v>
      </c>
      <c r="P740" t="s">
        <v>1209</v>
      </c>
      <c r="Q740" t="s">
        <v>1674</v>
      </c>
      <c r="R740" t="s">
        <v>1626</v>
      </c>
    </row>
    <row r="741" spans="1:18">
      <c r="A741" s="1">
        <f>HYPERLINK("https://lsnyc.legalserver.org/matter/dynamic-profile/view/1873925","18-1873925")</f>
        <v>0</v>
      </c>
      <c r="B741" t="s">
        <v>22</v>
      </c>
      <c r="C741" t="s">
        <v>160</v>
      </c>
      <c r="D741" t="s">
        <v>223</v>
      </c>
      <c r="E741" t="s">
        <v>960</v>
      </c>
      <c r="F741" t="s">
        <v>1190</v>
      </c>
      <c r="G741" t="s">
        <v>1201</v>
      </c>
      <c r="H741" t="s">
        <v>1209</v>
      </c>
      <c r="I741" t="s">
        <v>1234</v>
      </c>
      <c r="J741">
        <v>272</v>
      </c>
      <c r="K741" t="s">
        <v>1209</v>
      </c>
      <c r="L741" t="s">
        <v>1208</v>
      </c>
      <c r="O741" t="s">
        <v>1209</v>
      </c>
      <c r="P741" t="s">
        <v>1209</v>
      </c>
      <c r="Q741" t="s">
        <v>1580</v>
      </c>
      <c r="R741" t="s">
        <v>1626</v>
      </c>
    </row>
    <row r="742" spans="1:18">
      <c r="A742" s="1">
        <f>HYPERLINK("https://lsnyc.legalserver.org/matter/dynamic-profile/view/1878646","18-1878646")</f>
        <v>0</v>
      </c>
      <c r="B742" t="s">
        <v>22</v>
      </c>
      <c r="C742" t="s">
        <v>160</v>
      </c>
      <c r="D742" t="s">
        <v>223</v>
      </c>
      <c r="E742" t="s">
        <v>961</v>
      </c>
      <c r="F742" t="s">
        <v>1175</v>
      </c>
      <c r="G742" t="s">
        <v>1201</v>
      </c>
      <c r="H742" t="s">
        <v>1209</v>
      </c>
      <c r="I742" t="s">
        <v>1275</v>
      </c>
      <c r="J742">
        <v>231</v>
      </c>
      <c r="K742" t="s">
        <v>1209</v>
      </c>
      <c r="L742" t="s">
        <v>1208</v>
      </c>
      <c r="O742" t="s">
        <v>1209</v>
      </c>
      <c r="P742" t="s">
        <v>1209</v>
      </c>
      <c r="Q742" t="s">
        <v>1566</v>
      </c>
      <c r="R742" t="s">
        <v>1251</v>
      </c>
    </row>
    <row r="743" spans="1:18">
      <c r="A743" s="1">
        <f>HYPERLINK("https://lsnyc.legalserver.org/matter/dynamic-profile/view/0801196","16-0801196")</f>
        <v>0</v>
      </c>
      <c r="B743" t="s">
        <v>22</v>
      </c>
      <c r="C743" t="s">
        <v>161</v>
      </c>
      <c r="D743" t="s">
        <v>223</v>
      </c>
      <c r="E743" t="s">
        <v>962</v>
      </c>
      <c r="F743" t="s">
        <v>1175</v>
      </c>
      <c r="G743" t="s">
        <v>1200</v>
      </c>
      <c r="H743" t="s">
        <v>1208</v>
      </c>
      <c r="I743" t="s">
        <v>1540</v>
      </c>
      <c r="J743">
        <v>1021</v>
      </c>
      <c r="K743" t="s">
        <v>1209</v>
      </c>
      <c r="L743" t="s">
        <v>1208</v>
      </c>
      <c r="O743" t="s">
        <v>1209</v>
      </c>
      <c r="P743" t="s">
        <v>1209</v>
      </c>
      <c r="Q743" t="s">
        <v>1595</v>
      </c>
      <c r="R743" t="s">
        <v>1568</v>
      </c>
    </row>
    <row r="744" spans="1:18">
      <c r="A744" s="1">
        <f>HYPERLINK("https://lsnyc.legalserver.org/matter/dynamic-profile/view/1870158","18-1870158")</f>
        <v>0</v>
      </c>
      <c r="B744" t="s">
        <v>22</v>
      </c>
      <c r="C744" t="s">
        <v>162</v>
      </c>
      <c r="D744" t="s">
        <v>162</v>
      </c>
      <c r="E744" t="s">
        <v>963</v>
      </c>
      <c r="F744" t="s">
        <v>1169</v>
      </c>
      <c r="G744" t="s">
        <v>1201</v>
      </c>
      <c r="H744" t="s">
        <v>1209</v>
      </c>
      <c r="I744" t="s">
        <v>1541</v>
      </c>
      <c r="J744">
        <v>234</v>
      </c>
      <c r="K744" t="s">
        <v>1209</v>
      </c>
      <c r="L744" t="s">
        <v>1208</v>
      </c>
      <c r="O744" t="s">
        <v>1210</v>
      </c>
      <c r="P744" t="s">
        <v>1209</v>
      </c>
      <c r="Q744" t="s">
        <v>1774</v>
      </c>
      <c r="R744" t="s">
        <v>1330</v>
      </c>
    </row>
    <row r="745" spans="1:18">
      <c r="A745" s="1">
        <f>HYPERLINK("https://lsnyc.legalserver.org/matter/dynamic-profile/view/1872521","18-1872521")</f>
        <v>0</v>
      </c>
      <c r="B745" t="s">
        <v>22</v>
      </c>
      <c r="C745" t="s">
        <v>162</v>
      </c>
      <c r="D745" t="s">
        <v>162</v>
      </c>
      <c r="E745" t="s">
        <v>964</v>
      </c>
      <c r="F745" t="s">
        <v>1158</v>
      </c>
      <c r="G745" t="s">
        <v>1201</v>
      </c>
      <c r="H745" t="s">
        <v>1209</v>
      </c>
      <c r="I745" t="s">
        <v>1330</v>
      </c>
      <c r="J745">
        <v>202</v>
      </c>
      <c r="K745" t="s">
        <v>1209</v>
      </c>
      <c r="L745" t="s">
        <v>1208</v>
      </c>
      <c r="O745" t="s">
        <v>1210</v>
      </c>
      <c r="P745" t="s">
        <v>1209</v>
      </c>
      <c r="Q745" t="s">
        <v>1407</v>
      </c>
      <c r="R745" t="s">
        <v>1330</v>
      </c>
    </row>
    <row r="746" spans="1:18">
      <c r="A746" s="1">
        <f>HYPERLINK("https://lsnyc.legalserver.org/matter/dynamic-profile/view/1848634","17-1848634")</f>
        <v>0</v>
      </c>
      <c r="B746" t="s">
        <v>22</v>
      </c>
      <c r="C746" t="s">
        <v>162</v>
      </c>
      <c r="D746" t="s">
        <v>162</v>
      </c>
      <c r="E746" t="s">
        <v>965</v>
      </c>
      <c r="F746" t="s">
        <v>1158</v>
      </c>
      <c r="G746" t="s">
        <v>1201</v>
      </c>
      <c r="H746" t="s">
        <v>1209</v>
      </c>
      <c r="I746" t="s">
        <v>1542</v>
      </c>
      <c r="J746">
        <v>530</v>
      </c>
      <c r="K746" t="s">
        <v>1209</v>
      </c>
      <c r="L746" t="s">
        <v>1208</v>
      </c>
      <c r="O746" t="s">
        <v>1210</v>
      </c>
      <c r="P746" t="s">
        <v>1209</v>
      </c>
      <c r="Q746" t="s">
        <v>1704</v>
      </c>
      <c r="R746" t="s">
        <v>1308</v>
      </c>
    </row>
    <row r="747" spans="1:18">
      <c r="A747" s="1">
        <f>HYPERLINK("https://lsnyc.legalserver.org/matter/dynamic-profile/view/1866229","18-1866229")</f>
        <v>0</v>
      </c>
      <c r="B747" t="s">
        <v>22</v>
      </c>
      <c r="C747" t="s">
        <v>162</v>
      </c>
      <c r="D747" t="s">
        <v>224</v>
      </c>
      <c r="E747" t="s">
        <v>966</v>
      </c>
      <c r="F747" t="s">
        <v>1158</v>
      </c>
      <c r="G747" t="s">
        <v>1201</v>
      </c>
      <c r="H747" t="s">
        <v>1209</v>
      </c>
      <c r="I747" t="s">
        <v>1244</v>
      </c>
      <c r="J747">
        <v>399</v>
      </c>
      <c r="K747" t="s">
        <v>1209</v>
      </c>
      <c r="L747" t="s">
        <v>1208</v>
      </c>
      <c r="O747" t="s">
        <v>1210</v>
      </c>
      <c r="P747" t="s">
        <v>1209</v>
      </c>
      <c r="Q747" t="s">
        <v>1507</v>
      </c>
      <c r="R747" t="s">
        <v>1295</v>
      </c>
    </row>
    <row r="748" spans="1:18">
      <c r="A748" s="1">
        <f>HYPERLINK("https://lsnyc.legalserver.org/matter/dynamic-profile/view/1872004","18-1872004")</f>
        <v>0</v>
      </c>
      <c r="B748" t="s">
        <v>22</v>
      </c>
      <c r="C748" t="s">
        <v>162</v>
      </c>
      <c r="D748" t="s">
        <v>224</v>
      </c>
      <c r="E748" t="s">
        <v>967</v>
      </c>
      <c r="F748" t="s">
        <v>1158</v>
      </c>
      <c r="G748" t="s">
        <v>1201</v>
      </c>
      <c r="H748" t="s">
        <v>1209</v>
      </c>
      <c r="I748" t="s">
        <v>1264</v>
      </c>
      <c r="J748">
        <v>330</v>
      </c>
      <c r="K748" t="s">
        <v>1209</v>
      </c>
      <c r="L748" t="s">
        <v>1208</v>
      </c>
      <c r="O748" t="s">
        <v>1210</v>
      </c>
      <c r="P748" t="s">
        <v>1209</v>
      </c>
      <c r="Q748" t="s">
        <v>1442</v>
      </c>
      <c r="R748" t="s">
        <v>1295</v>
      </c>
    </row>
    <row r="749" spans="1:18">
      <c r="A749" s="1">
        <f>HYPERLINK("https://lsnyc.legalserver.org/matter/dynamic-profile/view/1872007","18-1872007")</f>
        <v>0</v>
      </c>
      <c r="B749" t="s">
        <v>22</v>
      </c>
      <c r="C749" t="s">
        <v>162</v>
      </c>
      <c r="D749" t="s">
        <v>224</v>
      </c>
      <c r="E749" t="s">
        <v>968</v>
      </c>
      <c r="F749" t="s">
        <v>1158</v>
      </c>
      <c r="G749" t="s">
        <v>1201</v>
      </c>
      <c r="H749" t="s">
        <v>1209</v>
      </c>
      <c r="I749" t="s">
        <v>1259</v>
      </c>
      <c r="J749">
        <v>330</v>
      </c>
      <c r="K749" t="s">
        <v>1209</v>
      </c>
      <c r="L749" t="s">
        <v>1208</v>
      </c>
      <c r="O749" t="s">
        <v>1210</v>
      </c>
      <c r="P749" t="s">
        <v>1209</v>
      </c>
      <c r="Q749" t="s">
        <v>1442</v>
      </c>
      <c r="R749" t="s">
        <v>1295</v>
      </c>
    </row>
    <row r="750" spans="1:18">
      <c r="A750" s="1">
        <f>HYPERLINK("https://lsnyc.legalserver.org/matter/dynamic-profile/view/6002193","Q12E-66002193")</f>
        <v>0</v>
      </c>
      <c r="B750" t="s">
        <v>22</v>
      </c>
      <c r="C750" t="s">
        <v>163</v>
      </c>
      <c r="D750" t="s">
        <v>225</v>
      </c>
      <c r="E750" t="s">
        <v>969</v>
      </c>
      <c r="F750" t="s">
        <v>1178</v>
      </c>
      <c r="G750" t="s">
        <v>1201</v>
      </c>
      <c r="H750" t="s">
        <v>1209</v>
      </c>
      <c r="I750" t="s">
        <v>1543</v>
      </c>
      <c r="J750">
        <v>2336</v>
      </c>
      <c r="K750" t="s">
        <v>1209</v>
      </c>
      <c r="L750" t="s">
        <v>1208</v>
      </c>
      <c r="O750" t="s">
        <v>1210</v>
      </c>
      <c r="P750" t="s">
        <v>1209</v>
      </c>
      <c r="Q750" t="s">
        <v>1845</v>
      </c>
      <c r="R750" t="s">
        <v>1271</v>
      </c>
    </row>
    <row r="751" spans="1:18">
      <c r="A751" s="1">
        <f>HYPERLINK("https://lsnyc.legalserver.org/matter/dynamic-profile/view/0770629","15-0770629")</f>
        <v>0</v>
      </c>
      <c r="B751" t="s">
        <v>22</v>
      </c>
      <c r="C751" t="s">
        <v>163</v>
      </c>
      <c r="D751" t="s">
        <v>225</v>
      </c>
      <c r="E751" t="s">
        <v>970</v>
      </c>
      <c r="F751" t="s">
        <v>1173</v>
      </c>
      <c r="G751" t="s">
        <v>1200</v>
      </c>
      <c r="H751" t="s">
        <v>1209</v>
      </c>
      <c r="I751" t="s">
        <v>1544</v>
      </c>
      <c r="J751">
        <v>1439</v>
      </c>
      <c r="K751" t="s">
        <v>1209</v>
      </c>
      <c r="L751" t="s">
        <v>1208</v>
      </c>
      <c r="O751" t="s">
        <v>1210</v>
      </c>
      <c r="P751" t="s">
        <v>1209</v>
      </c>
      <c r="Q751" t="s">
        <v>1846</v>
      </c>
      <c r="R751" t="s">
        <v>1271</v>
      </c>
    </row>
    <row r="752" spans="1:18">
      <c r="A752" s="1">
        <f>HYPERLINK("https://lsnyc.legalserver.org/matter/dynamic-profile/view/0809270","16-0809270")</f>
        <v>0</v>
      </c>
      <c r="B752" t="s">
        <v>22</v>
      </c>
      <c r="C752" t="s">
        <v>163</v>
      </c>
      <c r="D752" t="s">
        <v>225</v>
      </c>
      <c r="E752" t="s">
        <v>971</v>
      </c>
      <c r="F752" t="s">
        <v>1178</v>
      </c>
      <c r="G752" t="s">
        <v>1201</v>
      </c>
      <c r="H752" t="s">
        <v>1209</v>
      </c>
      <c r="I752" t="s">
        <v>1545</v>
      </c>
      <c r="J752">
        <v>927</v>
      </c>
      <c r="K752" t="s">
        <v>1209</v>
      </c>
      <c r="L752" t="s">
        <v>1208</v>
      </c>
      <c r="O752" t="s">
        <v>1210</v>
      </c>
      <c r="P752" t="s">
        <v>1209</v>
      </c>
      <c r="Q752" t="s">
        <v>1603</v>
      </c>
      <c r="R752" t="s">
        <v>1271</v>
      </c>
    </row>
    <row r="753" spans="1:18">
      <c r="A753" s="1">
        <f>HYPERLINK("https://lsnyc.legalserver.org/matter/dynamic-profile/view/0799996","16-0799996")</f>
        <v>0</v>
      </c>
      <c r="B753" t="s">
        <v>22</v>
      </c>
      <c r="C753" t="s">
        <v>163</v>
      </c>
      <c r="D753" t="s">
        <v>225</v>
      </c>
      <c r="E753" t="s">
        <v>972</v>
      </c>
      <c r="F753" t="s">
        <v>1178</v>
      </c>
      <c r="G753" t="s">
        <v>1204</v>
      </c>
      <c r="H753" t="s">
        <v>1209</v>
      </c>
      <c r="I753" t="s">
        <v>1288</v>
      </c>
      <c r="J753">
        <v>1126</v>
      </c>
      <c r="K753" t="s">
        <v>1209</v>
      </c>
      <c r="L753" t="s">
        <v>1210</v>
      </c>
      <c r="M753" t="s">
        <v>1629</v>
      </c>
      <c r="N753" t="s">
        <v>1635</v>
      </c>
      <c r="O753" t="s">
        <v>1210</v>
      </c>
      <c r="P753" t="s">
        <v>1209</v>
      </c>
      <c r="Q753" t="s">
        <v>1847</v>
      </c>
      <c r="R753" t="s">
        <v>1459</v>
      </c>
    </row>
    <row r="754" spans="1:18">
      <c r="A754" s="1">
        <f>HYPERLINK("https://lsnyc.legalserver.org/matter/dynamic-profile/view/1877702","18-1877702")</f>
        <v>0</v>
      </c>
      <c r="B754" t="s">
        <v>22</v>
      </c>
      <c r="C754" t="s">
        <v>164</v>
      </c>
      <c r="D754" t="s">
        <v>164</v>
      </c>
      <c r="E754" t="s">
        <v>973</v>
      </c>
      <c r="F754" t="s">
        <v>1166</v>
      </c>
      <c r="G754" t="s">
        <v>1201</v>
      </c>
      <c r="H754" t="s">
        <v>1209</v>
      </c>
      <c r="I754" t="s">
        <v>1231</v>
      </c>
      <c r="J754">
        <v>116</v>
      </c>
      <c r="K754" t="s">
        <v>1209</v>
      </c>
      <c r="L754" t="s">
        <v>1208</v>
      </c>
      <c r="O754" t="s">
        <v>1210</v>
      </c>
      <c r="P754" t="s">
        <v>1209</v>
      </c>
      <c r="Q754" t="s">
        <v>1512</v>
      </c>
      <c r="R754" t="s">
        <v>1902</v>
      </c>
    </row>
    <row r="755" spans="1:18">
      <c r="A755" s="1">
        <f>HYPERLINK("https://lsnyc.legalserver.org/matter/dynamic-profile/view/1861225","18-1861225")</f>
        <v>0</v>
      </c>
      <c r="B755" t="s">
        <v>22</v>
      </c>
      <c r="C755" t="s">
        <v>164</v>
      </c>
      <c r="D755" t="s">
        <v>164</v>
      </c>
      <c r="E755" t="s">
        <v>974</v>
      </c>
      <c r="F755" t="s">
        <v>1167</v>
      </c>
      <c r="G755" t="s">
        <v>1201</v>
      </c>
      <c r="H755" t="s">
        <v>1209</v>
      </c>
      <c r="I755" t="s">
        <v>1231</v>
      </c>
      <c r="J755">
        <v>366</v>
      </c>
      <c r="K755" t="s">
        <v>1209</v>
      </c>
      <c r="L755" t="s">
        <v>1208</v>
      </c>
      <c r="O755" t="s">
        <v>1210</v>
      </c>
      <c r="P755" t="s">
        <v>1209</v>
      </c>
      <c r="Q755" t="s">
        <v>1760</v>
      </c>
      <c r="R755" t="s">
        <v>1231</v>
      </c>
    </row>
    <row r="756" spans="1:18">
      <c r="A756" s="1">
        <f>HYPERLINK("https://lsnyc.legalserver.org/matter/dynamic-profile/view/1873698","18-1873698")</f>
        <v>0</v>
      </c>
      <c r="B756" t="s">
        <v>22</v>
      </c>
      <c r="C756" t="s">
        <v>164</v>
      </c>
      <c r="D756" t="s">
        <v>164</v>
      </c>
      <c r="E756" t="s">
        <v>975</v>
      </c>
      <c r="F756" t="s">
        <v>1166</v>
      </c>
      <c r="G756" t="s">
        <v>1201</v>
      </c>
      <c r="H756" t="s">
        <v>1209</v>
      </c>
      <c r="I756" t="s">
        <v>1231</v>
      </c>
      <c r="J756">
        <v>232</v>
      </c>
      <c r="K756" t="s">
        <v>1209</v>
      </c>
      <c r="L756" t="s">
        <v>1208</v>
      </c>
      <c r="O756" t="s">
        <v>1209</v>
      </c>
      <c r="P756" t="s">
        <v>1209</v>
      </c>
      <c r="Q756" t="s">
        <v>1280</v>
      </c>
      <c r="R756" t="s">
        <v>1231</v>
      </c>
    </row>
    <row r="757" spans="1:18">
      <c r="A757" s="1">
        <f>HYPERLINK("https://lsnyc.legalserver.org/matter/dynamic-profile/view/1873785","18-1873785")</f>
        <v>0</v>
      </c>
      <c r="B757" t="s">
        <v>22</v>
      </c>
      <c r="C757" t="s">
        <v>164</v>
      </c>
      <c r="D757" t="s">
        <v>164</v>
      </c>
      <c r="E757" t="s">
        <v>976</v>
      </c>
      <c r="F757" t="s">
        <v>1167</v>
      </c>
      <c r="G757" t="s">
        <v>1201</v>
      </c>
      <c r="H757" t="s">
        <v>1209</v>
      </c>
      <c r="I757" t="s">
        <v>1231</v>
      </c>
      <c r="J757">
        <v>232</v>
      </c>
      <c r="K757" t="s">
        <v>1209</v>
      </c>
      <c r="L757" t="s">
        <v>1208</v>
      </c>
      <c r="O757" t="s">
        <v>1210</v>
      </c>
      <c r="P757" t="s">
        <v>1209</v>
      </c>
      <c r="Q757" t="s">
        <v>1280</v>
      </c>
      <c r="R757" t="s">
        <v>1231</v>
      </c>
    </row>
    <row r="758" spans="1:18">
      <c r="A758" s="1">
        <f>HYPERLINK("https://lsnyc.legalserver.org/matter/dynamic-profile/view/1858985","18-1858985")</f>
        <v>0</v>
      </c>
      <c r="B758" t="s">
        <v>22</v>
      </c>
      <c r="C758" t="s">
        <v>164</v>
      </c>
      <c r="D758" t="s">
        <v>164</v>
      </c>
      <c r="E758" t="s">
        <v>977</v>
      </c>
      <c r="F758" t="s">
        <v>1167</v>
      </c>
      <c r="G758" t="s">
        <v>1201</v>
      </c>
      <c r="H758" t="s">
        <v>1209</v>
      </c>
      <c r="I758" t="s">
        <v>1211</v>
      </c>
      <c r="J758">
        <v>393</v>
      </c>
      <c r="K758" t="s">
        <v>1209</v>
      </c>
      <c r="L758" t="s">
        <v>1208</v>
      </c>
      <c r="O758" t="s">
        <v>1210</v>
      </c>
      <c r="P758" t="s">
        <v>1209</v>
      </c>
      <c r="Q758" t="s">
        <v>1650</v>
      </c>
      <c r="R758" t="s">
        <v>1211</v>
      </c>
    </row>
    <row r="759" spans="1:18">
      <c r="A759" s="1">
        <f>HYPERLINK("https://lsnyc.legalserver.org/matter/dynamic-profile/view/1875531","18-1875531")</f>
        <v>0</v>
      </c>
      <c r="B759" t="s">
        <v>22</v>
      </c>
      <c r="C759" t="s">
        <v>164</v>
      </c>
      <c r="D759" t="s">
        <v>164</v>
      </c>
      <c r="E759" t="s">
        <v>978</v>
      </c>
      <c r="F759" t="s">
        <v>1167</v>
      </c>
      <c r="G759" t="s">
        <v>1201</v>
      </c>
      <c r="H759" t="s">
        <v>1209</v>
      </c>
      <c r="I759" t="s">
        <v>1211</v>
      </c>
      <c r="J759">
        <v>213</v>
      </c>
      <c r="K759" t="s">
        <v>1209</v>
      </c>
      <c r="L759" t="s">
        <v>1208</v>
      </c>
      <c r="O759" t="s">
        <v>1210</v>
      </c>
      <c r="P759" t="s">
        <v>1209</v>
      </c>
      <c r="Q759" t="s">
        <v>1764</v>
      </c>
      <c r="R759" t="s">
        <v>1211</v>
      </c>
    </row>
    <row r="760" spans="1:18">
      <c r="A760" s="1">
        <f>HYPERLINK("https://lsnyc.legalserver.org/matter/dynamic-profile/view/1877524","18-1877524")</f>
        <v>0</v>
      </c>
      <c r="B760" t="s">
        <v>22</v>
      </c>
      <c r="C760" t="s">
        <v>164</v>
      </c>
      <c r="D760" t="s">
        <v>164</v>
      </c>
      <c r="E760" t="s">
        <v>979</v>
      </c>
      <c r="F760" t="s">
        <v>1166</v>
      </c>
      <c r="G760" t="s">
        <v>1201</v>
      </c>
      <c r="H760" t="s">
        <v>1209</v>
      </c>
      <c r="I760" t="s">
        <v>1211</v>
      </c>
      <c r="J760">
        <v>189</v>
      </c>
      <c r="K760" t="s">
        <v>1209</v>
      </c>
      <c r="L760" t="s">
        <v>1208</v>
      </c>
      <c r="O760" t="s">
        <v>1209</v>
      </c>
      <c r="P760" t="s">
        <v>1209</v>
      </c>
      <c r="Q760" t="s">
        <v>1512</v>
      </c>
      <c r="R760" t="s">
        <v>1211</v>
      </c>
    </row>
    <row r="761" spans="1:18">
      <c r="A761" s="1">
        <f>HYPERLINK("https://lsnyc.legalserver.org/matter/dynamic-profile/view/1857683","18-1857683")</f>
        <v>0</v>
      </c>
      <c r="B761" t="s">
        <v>22</v>
      </c>
      <c r="C761" t="s">
        <v>164</v>
      </c>
      <c r="D761" t="s">
        <v>164</v>
      </c>
      <c r="E761" t="s">
        <v>980</v>
      </c>
      <c r="F761" t="s">
        <v>1167</v>
      </c>
      <c r="G761" t="s">
        <v>1201</v>
      </c>
      <c r="H761" t="s">
        <v>1209</v>
      </c>
      <c r="I761" t="s">
        <v>1450</v>
      </c>
      <c r="J761">
        <v>413</v>
      </c>
      <c r="K761" t="s">
        <v>1209</v>
      </c>
      <c r="L761" t="s">
        <v>1208</v>
      </c>
      <c r="O761" t="s">
        <v>1209</v>
      </c>
      <c r="P761" t="s">
        <v>1209</v>
      </c>
      <c r="Q761" t="s">
        <v>1320</v>
      </c>
      <c r="R761" t="s">
        <v>1450</v>
      </c>
    </row>
    <row r="762" spans="1:18">
      <c r="A762" s="1">
        <f>HYPERLINK("https://lsnyc.legalserver.org/matter/dynamic-profile/view/1871594","18-1871594")</f>
        <v>0</v>
      </c>
      <c r="B762" t="s">
        <v>22</v>
      </c>
      <c r="C762" t="s">
        <v>164</v>
      </c>
      <c r="D762" t="s">
        <v>164</v>
      </c>
      <c r="E762" t="s">
        <v>981</v>
      </c>
      <c r="F762" t="s">
        <v>1167</v>
      </c>
      <c r="G762" t="s">
        <v>1201</v>
      </c>
      <c r="H762" t="s">
        <v>1209</v>
      </c>
      <c r="I762" t="s">
        <v>1450</v>
      </c>
      <c r="J762">
        <v>265</v>
      </c>
      <c r="K762" t="s">
        <v>1209</v>
      </c>
      <c r="L762" t="s">
        <v>1208</v>
      </c>
      <c r="O762" t="s">
        <v>1210</v>
      </c>
      <c r="P762" t="s">
        <v>1209</v>
      </c>
      <c r="Q762" t="s">
        <v>1417</v>
      </c>
      <c r="R762" t="s">
        <v>1450</v>
      </c>
    </row>
    <row r="763" spans="1:18">
      <c r="A763" s="1">
        <f>HYPERLINK("https://lsnyc.legalserver.org/matter/dynamic-profile/view/1873701","18-1873701")</f>
        <v>0</v>
      </c>
      <c r="B763" t="s">
        <v>22</v>
      </c>
      <c r="C763" t="s">
        <v>164</v>
      </c>
      <c r="D763" t="s">
        <v>164</v>
      </c>
      <c r="E763" t="s">
        <v>982</v>
      </c>
      <c r="F763" t="s">
        <v>1166</v>
      </c>
      <c r="G763" t="s">
        <v>1201</v>
      </c>
      <c r="H763" t="s">
        <v>1209</v>
      </c>
      <c r="I763" t="s">
        <v>1227</v>
      </c>
      <c r="J763">
        <v>252</v>
      </c>
      <c r="K763" t="s">
        <v>1209</v>
      </c>
      <c r="L763" t="s">
        <v>1208</v>
      </c>
      <c r="O763" t="s">
        <v>1210</v>
      </c>
      <c r="P763" t="s">
        <v>1209</v>
      </c>
      <c r="Q763" t="s">
        <v>1280</v>
      </c>
      <c r="R763" t="s">
        <v>1227</v>
      </c>
    </row>
    <row r="764" spans="1:18">
      <c r="A764" s="1">
        <f>HYPERLINK("https://lsnyc.legalserver.org/matter/dynamic-profile/view/1874035","18-1874035")</f>
        <v>0</v>
      </c>
      <c r="B764" t="s">
        <v>22</v>
      </c>
      <c r="C764" t="s">
        <v>164</v>
      </c>
      <c r="D764" t="s">
        <v>164</v>
      </c>
      <c r="E764" t="s">
        <v>983</v>
      </c>
      <c r="F764" t="s">
        <v>1186</v>
      </c>
      <c r="G764" t="s">
        <v>1201</v>
      </c>
      <c r="H764" t="s">
        <v>1209</v>
      </c>
      <c r="I764" t="s">
        <v>1227</v>
      </c>
      <c r="J764">
        <v>244</v>
      </c>
      <c r="K764" t="s">
        <v>1209</v>
      </c>
      <c r="L764" t="s">
        <v>1208</v>
      </c>
      <c r="O764" t="s">
        <v>1210</v>
      </c>
      <c r="P764" t="s">
        <v>1209</v>
      </c>
      <c r="Q764" t="s">
        <v>1580</v>
      </c>
      <c r="R764" t="s">
        <v>1227</v>
      </c>
    </row>
    <row r="765" spans="1:18">
      <c r="A765" s="1">
        <f>HYPERLINK("https://lsnyc.legalserver.org/matter/dynamic-profile/view/1876534","18-1876534")</f>
        <v>0</v>
      </c>
      <c r="B765" t="s">
        <v>22</v>
      </c>
      <c r="C765" t="s">
        <v>164</v>
      </c>
      <c r="D765" t="s">
        <v>164</v>
      </c>
      <c r="E765" t="s">
        <v>984</v>
      </c>
      <c r="F765" t="s">
        <v>1166</v>
      </c>
      <c r="G765" t="s">
        <v>1201</v>
      </c>
      <c r="H765" t="s">
        <v>1209</v>
      </c>
      <c r="I765" t="s">
        <v>1378</v>
      </c>
      <c r="J765">
        <v>214</v>
      </c>
      <c r="K765" t="s">
        <v>1209</v>
      </c>
      <c r="L765" t="s">
        <v>1208</v>
      </c>
      <c r="O765" t="s">
        <v>1210</v>
      </c>
      <c r="P765" t="s">
        <v>1209</v>
      </c>
      <c r="Q765" t="s">
        <v>1378</v>
      </c>
      <c r="R765" t="s">
        <v>1227</v>
      </c>
    </row>
    <row r="766" spans="1:18">
      <c r="A766" s="1">
        <f>HYPERLINK("https://lsnyc.legalserver.org/matter/dynamic-profile/view/1874087","18-1874087")</f>
        <v>0</v>
      </c>
      <c r="B766" t="s">
        <v>22</v>
      </c>
      <c r="C766" t="s">
        <v>164</v>
      </c>
      <c r="D766" t="s">
        <v>164</v>
      </c>
      <c r="E766" t="s">
        <v>985</v>
      </c>
      <c r="F766" t="s">
        <v>1166</v>
      </c>
      <c r="G766" t="s">
        <v>1201</v>
      </c>
      <c r="H766" t="s">
        <v>1209</v>
      </c>
      <c r="I766" t="s">
        <v>1305</v>
      </c>
      <c r="J766">
        <v>327</v>
      </c>
      <c r="K766" t="s">
        <v>1209</v>
      </c>
      <c r="L766" t="s">
        <v>1208</v>
      </c>
      <c r="O766" t="s">
        <v>1210</v>
      </c>
      <c r="P766" t="s">
        <v>1209</v>
      </c>
      <c r="Q766" t="s">
        <v>1812</v>
      </c>
      <c r="R766" t="s">
        <v>1305</v>
      </c>
    </row>
    <row r="767" spans="1:18">
      <c r="A767" s="1">
        <f>HYPERLINK("https://lsnyc.legalserver.org/matter/dynamic-profile/view/1878266","18-1878266")</f>
        <v>0</v>
      </c>
      <c r="B767" t="s">
        <v>22</v>
      </c>
      <c r="C767" t="s">
        <v>165</v>
      </c>
      <c r="D767" t="s">
        <v>165</v>
      </c>
      <c r="E767" t="s">
        <v>986</v>
      </c>
      <c r="F767" t="s">
        <v>1158</v>
      </c>
      <c r="G767" t="s">
        <v>1200</v>
      </c>
      <c r="H767" t="s">
        <v>1208</v>
      </c>
      <c r="I767" t="s">
        <v>1382</v>
      </c>
      <c r="J767">
        <v>166</v>
      </c>
      <c r="K767" t="s">
        <v>1209</v>
      </c>
      <c r="L767" t="s">
        <v>1208</v>
      </c>
      <c r="O767" t="s">
        <v>1209</v>
      </c>
      <c r="P767" t="s">
        <v>1209</v>
      </c>
      <c r="Q767" t="s">
        <v>1638</v>
      </c>
      <c r="R767" t="s">
        <v>1382</v>
      </c>
    </row>
    <row r="768" spans="1:18">
      <c r="A768" s="1">
        <f>HYPERLINK("https://lsnyc.legalserver.org/matter/dynamic-profile/view/0791854","15-0791854")</f>
        <v>0</v>
      </c>
      <c r="B768" t="s">
        <v>22</v>
      </c>
      <c r="C768" t="s">
        <v>166</v>
      </c>
      <c r="D768" t="s">
        <v>226</v>
      </c>
      <c r="E768" t="s">
        <v>987</v>
      </c>
      <c r="F768" t="s">
        <v>1158</v>
      </c>
      <c r="G768" t="s">
        <v>1200</v>
      </c>
      <c r="H768" t="s">
        <v>1208</v>
      </c>
      <c r="I768" t="s">
        <v>1272</v>
      </c>
      <c r="J768">
        <v>1273</v>
      </c>
      <c r="K768" t="s">
        <v>1209</v>
      </c>
      <c r="L768" t="s">
        <v>1208</v>
      </c>
      <c r="O768" t="s">
        <v>1210</v>
      </c>
      <c r="P768" t="s">
        <v>1209</v>
      </c>
      <c r="Q768" t="s">
        <v>1848</v>
      </c>
      <c r="R768" t="s">
        <v>1304</v>
      </c>
    </row>
    <row r="769" spans="1:18">
      <c r="A769" s="1">
        <f>HYPERLINK("https://lsnyc.legalserver.org/matter/dynamic-profile/view/1878426","18-1878426")</f>
        <v>0</v>
      </c>
      <c r="B769" t="s">
        <v>22</v>
      </c>
      <c r="C769" t="s">
        <v>163</v>
      </c>
      <c r="D769" t="s">
        <v>227</v>
      </c>
      <c r="E769" t="s">
        <v>988</v>
      </c>
      <c r="F769" t="s">
        <v>1178</v>
      </c>
      <c r="G769" t="s">
        <v>1200</v>
      </c>
      <c r="H769" t="s">
        <v>1209</v>
      </c>
      <c r="I769" t="s">
        <v>1240</v>
      </c>
      <c r="J769">
        <v>202</v>
      </c>
      <c r="K769" t="s">
        <v>1209</v>
      </c>
      <c r="L769" t="s">
        <v>1208</v>
      </c>
      <c r="O769" t="s">
        <v>1210</v>
      </c>
      <c r="P769" t="s">
        <v>1209</v>
      </c>
      <c r="Q769" t="s">
        <v>1506</v>
      </c>
      <c r="R769" t="s">
        <v>1326</v>
      </c>
    </row>
    <row r="770" spans="1:18">
      <c r="A770" s="1">
        <f>HYPERLINK("https://lsnyc.legalserver.org/matter/dynamic-profile/view/1878423","18-1878423")</f>
        <v>0</v>
      </c>
      <c r="B770" t="s">
        <v>22</v>
      </c>
      <c r="C770" t="s">
        <v>161</v>
      </c>
      <c r="D770" t="s">
        <v>227</v>
      </c>
      <c r="E770" t="s">
        <v>989</v>
      </c>
      <c r="F770" t="s">
        <v>1178</v>
      </c>
      <c r="G770" t="s">
        <v>1200</v>
      </c>
      <c r="H770" t="s">
        <v>1208</v>
      </c>
      <c r="I770" t="s">
        <v>1546</v>
      </c>
      <c r="J770">
        <v>279</v>
      </c>
      <c r="K770" t="s">
        <v>1209</v>
      </c>
      <c r="L770" t="s">
        <v>1208</v>
      </c>
      <c r="O770" t="s">
        <v>1210</v>
      </c>
      <c r="P770" t="s">
        <v>1209</v>
      </c>
      <c r="Q770" t="s">
        <v>1506</v>
      </c>
      <c r="R770" t="s">
        <v>1254</v>
      </c>
    </row>
    <row r="771" spans="1:18">
      <c r="A771" s="1">
        <f>HYPERLINK("https://lsnyc.legalserver.org/matter/dynamic-profile/view/0793874","15-0793874")</f>
        <v>0</v>
      </c>
      <c r="B771" t="s">
        <v>22</v>
      </c>
      <c r="C771" t="s">
        <v>162</v>
      </c>
      <c r="D771" t="s">
        <v>228</v>
      </c>
      <c r="E771" t="s">
        <v>990</v>
      </c>
      <c r="F771" t="s">
        <v>1158</v>
      </c>
      <c r="G771" t="s">
        <v>1202</v>
      </c>
      <c r="H771" t="s">
        <v>1209</v>
      </c>
      <c r="I771" t="s">
        <v>1547</v>
      </c>
      <c r="J771">
        <v>1254</v>
      </c>
      <c r="K771" t="s">
        <v>1209</v>
      </c>
      <c r="L771" t="s">
        <v>1208</v>
      </c>
      <c r="O771" t="s">
        <v>1210</v>
      </c>
      <c r="P771" t="s">
        <v>1209</v>
      </c>
      <c r="Q771" t="s">
        <v>1849</v>
      </c>
      <c r="R771" t="s">
        <v>1276</v>
      </c>
    </row>
    <row r="772" spans="1:18">
      <c r="A772" s="1">
        <f>HYPERLINK("https://lsnyc.legalserver.org/matter/dynamic-profile/view/0798419","16-0798419")</f>
        <v>0</v>
      </c>
      <c r="B772" t="s">
        <v>22</v>
      </c>
      <c r="C772" t="s">
        <v>162</v>
      </c>
      <c r="D772" t="s">
        <v>228</v>
      </c>
      <c r="E772" t="s">
        <v>991</v>
      </c>
      <c r="F772" t="s">
        <v>1158</v>
      </c>
      <c r="G772" t="s">
        <v>1202</v>
      </c>
      <c r="H772" t="s">
        <v>1209</v>
      </c>
      <c r="I772" t="s">
        <v>1548</v>
      </c>
      <c r="J772">
        <v>1185</v>
      </c>
      <c r="K772" t="s">
        <v>1209</v>
      </c>
      <c r="L772" t="s">
        <v>1208</v>
      </c>
      <c r="O772" t="s">
        <v>1210</v>
      </c>
      <c r="P772" t="s">
        <v>1209</v>
      </c>
      <c r="Q772" t="s">
        <v>1850</v>
      </c>
      <c r="R772" t="s">
        <v>1276</v>
      </c>
    </row>
    <row r="773" spans="1:18">
      <c r="A773" s="1">
        <f>HYPERLINK("https://lsnyc.legalserver.org/matter/dynamic-profile/view/0806005","16-0806005")</f>
        <v>0</v>
      </c>
      <c r="B773" t="s">
        <v>22</v>
      </c>
      <c r="C773" t="s">
        <v>162</v>
      </c>
      <c r="D773" t="s">
        <v>228</v>
      </c>
      <c r="E773" t="s">
        <v>992</v>
      </c>
      <c r="F773" t="s">
        <v>1158</v>
      </c>
      <c r="G773" t="s">
        <v>1202</v>
      </c>
      <c r="H773" t="s">
        <v>1209</v>
      </c>
      <c r="I773" t="s">
        <v>1549</v>
      </c>
      <c r="J773">
        <v>1092</v>
      </c>
      <c r="K773" t="s">
        <v>1209</v>
      </c>
      <c r="L773" t="s">
        <v>1208</v>
      </c>
      <c r="O773" t="s">
        <v>1210</v>
      </c>
      <c r="P773" t="s">
        <v>1209</v>
      </c>
      <c r="Q773" t="s">
        <v>1661</v>
      </c>
      <c r="R773" t="s">
        <v>1276</v>
      </c>
    </row>
    <row r="774" spans="1:18">
      <c r="A774" s="1">
        <f>HYPERLINK("https://lsnyc.legalserver.org/matter/dynamic-profile/view/0818492","16-0818492")</f>
        <v>0</v>
      </c>
      <c r="B774" t="s">
        <v>22</v>
      </c>
      <c r="C774" t="s">
        <v>162</v>
      </c>
      <c r="D774" t="s">
        <v>228</v>
      </c>
      <c r="E774" t="s">
        <v>993</v>
      </c>
      <c r="F774" t="s">
        <v>1158</v>
      </c>
      <c r="G774" t="s">
        <v>1202</v>
      </c>
      <c r="H774" t="s">
        <v>1209</v>
      </c>
      <c r="I774" t="s">
        <v>1550</v>
      </c>
      <c r="J774">
        <v>932</v>
      </c>
      <c r="K774" t="s">
        <v>1209</v>
      </c>
      <c r="L774" t="s">
        <v>1208</v>
      </c>
      <c r="O774" t="s">
        <v>1210</v>
      </c>
      <c r="P774" t="s">
        <v>1209</v>
      </c>
      <c r="Q774" t="s">
        <v>1590</v>
      </c>
      <c r="R774" t="s">
        <v>1276</v>
      </c>
    </row>
    <row r="775" spans="1:18">
      <c r="A775" s="1">
        <f>HYPERLINK("https://lsnyc.legalserver.org/matter/dynamic-profile/view/0802509","16-0802509")</f>
        <v>0</v>
      </c>
      <c r="B775" t="s">
        <v>22</v>
      </c>
      <c r="C775" t="s">
        <v>162</v>
      </c>
      <c r="D775" t="s">
        <v>228</v>
      </c>
      <c r="E775" t="s">
        <v>994</v>
      </c>
      <c r="F775" t="s">
        <v>1158</v>
      </c>
      <c r="G775" t="s">
        <v>1201</v>
      </c>
      <c r="H775" t="s">
        <v>1209</v>
      </c>
      <c r="I775" t="s">
        <v>1551</v>
      </c>
      <c r="J775">
        <v>1137</v>
      </c>
      <c r="K775" t="s">
        <v>1209</v>
      </c>
      <c r="L775" t="s">
        <v>1208</v>
      </c>
      <c r="O775" t="s">
        <v>1210</v>
      </c>
      <c r="P775" t="s">
        <v>1209</v>
      </c>
      <c r="Q775" t="s">
        <v>1851</v>
      </c>
      <c r="R775" t="s">
        <v>1293</v>
      </c>
    </row>
    <row r="776" spans="1:18">
      <c r="A776" s="1">
        <f>HYPERLINK("https://lsnyc.legalserver.org/matter/dynamic-profile/view/0822358","16-0822358")</f>
        <v>0</v>
      </c>
      <c r="B776" t="s">
        <v>22</v>
      </c>
      <c r="C776" t="s">
        <v>162</v>
      </c>
      <c r="D776" t="s">
        <v>228</v>
      </c>
      <c r="E776" t="s">
        <v>995</v>
      </c>
      <c r="F776" t="s">
        <v>1158</v>
      </c>
      <c r="G776" t="s">
        <v>1202</v>
      </c>
      <c r="H776" t="s">
        <v>1209</v>
      </c>
      <c r="I776" t="s">
        <v>1552</v>
      </c>
      <c r="J776">
        <v>884</v>
      </c>
      <c r="K776" t="s">
        <v>1209</v>
      </c>
      <c r="L776" t="s">
        <v>1208</v>
      </c>
      <c r="O776" t="s">
        <v>1210</v>
      </c>
      <c r="P776" t="s">
        <v>1209</v>
      </c>
      <c r="Q776" t="s">
        <v>1363</v>
      </c>
      <c r="R776" t="s">
        <v>1293</v>
      </c>
    </row>
    <row r="777" spans="1:18">
      <c r="A777" s="1">
        <f>HYPERLINK("https://lsnyc.legalserver.org/matter/dynamic-profile/view/0804753","16-0804753")</f>
        <v>0</v>
      </c>
      <c r="B777" t="s">
        <v>22</v>
      </c>
      <c r="C777" t="s">
        <v>162</v>
      </c>
      <c r="D777" t="s">
        <v>228</v>
      </c>
      <c r="E777" t="s">
        <v>996</v>
      </c>
      <c r="F777" t="s">
        <v>1158</v>
      </c>
      <c r="G777" t="s">
        <v>1201</v>
      </c>
      <c r="H777" t="s">
        <v>1209</v>
      </c>
      <c r="I777" t="s">
        <v>1553</v>
      </c>
      <c r="J777">
        <v>1120</v>
      </c>
      <c r="K777" t="s">
        <v>1209</v>
      </c>
      <c r="L777" t="s">
        <v>1208</v>
      </c>
      <c r="O777" t="s">
        <v>1210</v>
      </c>
      <c r="P777" t="s">
        <v>1209</v>
      </c>
      <c r="Q777" t="s">
        <v>1825</v>
      </c>
      <c r="R777" t="s">
        <v>1340</v>
      </c>
    </row>
    <row r="778" spans="1:18">
      <c r="A778" s="1">
        <f>HYPERLINK("https://lsnyc.legalserver.org/matter/dynamic-profile/view/0806612","16-0806612")</f>
        <v>0</v>
      </c>
      <c r="B778" t="s">
        <v>22</v>
      </c>
      <c r="C778" t="s">
        <v>162</v>
      </c>
      <c r="D778" t="s">
        <v>228</v>
      </c>
      <c r="E778" t="s">
        <v>997</v>
      </c>
      <c r="F778" t="s">
        <v>1158</v>
      </c>
      <c r="G778" t="s">
        <v>1201</v>
      </c>
      <c r="H778" t="s">
        <v>1209</v>
      </c>
      <c r="I778" t="s">
        <v>1340</v>
      </c>
      <c r="J778">
        <v>1098</v>
      </c>
      <c r="K778" t="s">
        <v>1209</v>
      </c>
      <c r="L778" t="s">
        <v>1208</v>
      </c>
      <c r="O778" t="s">
        <v>1210</v>
      </c>
      <c r="P778" t="s">
        <v>1209</v>
      </c>
      <c r="Q778" t="s">
        <v>1852</v>
      </c>
      <c r="R778" t="s">
        <v>1340</v>
      </c>
    </row>
    <row r="779" spans="1:18">
      <c r="A779" s="1">
        <f>HYPERLINK("https://lsnyc.legalserver.org/matter/dynamic-profile/view/0817696","16-0817696")</f>
        <v>0</v>
      </c>
      <c r="B779" t="s">
        <v>22</v>
      </c>
      <c r="C779" t="s">
        <v>162</v>
      </c>
      <c r="D779" t="s">
        <v>228</v>
      </c>
      <c r="E779" t="s">
        <v>998</v>
      </c>
      <c r="F779" t="s">
        <v>1158</v>
      </c>
      <c r="G779" t="s">
        <v>1205</v>
      </c>
      <c r="H779" t="s">
        <v>1209</v>
      </c>
      <c r="I779" t="s">
        <v>1554</v>
      </c>
      <c r="J779">
        <v>954</v>
      </c>
      <c r="K779" t="s">
        <v>1209</v>
      </c>
      <c r="L779" t="s">
        <v>1208</v>
      </c>
      <c r="O779" t="s">
        <v>1209</v>
      </c>
      <c r="P779" t="s">
        <v>1209</v>
      </c>
      <c r="Q779" t="s">
        <v>1853</v>
      </c>
      <c r="R779" t="s">
        <v>1340</v>
      </c>
    </row>
    <row r="780" spans="1:18">
      <c r="A780" s="1">
        <f>HYPERLINK("https://lsnyc.legalserver.org/matter/dynamic-profile/view/0807345","16-0807345")</f>
        <v>0</v>
      </c>
      <c r="B780" t="s">
        <v>22</v>
      </c>
      <c r="C780" t="s">
        <v>162</v>
      </c>
      <c r="D780" t="s">
        <v>228</v>
      </c>
      <c r="E780" t="s">
        <v>999</v>
      </c>
      <c r="F780" t="s">
        <v>1158</v>
      </c>
      <c r="G780" t="s">
        <v>1201</v>
      </c>
      <c r="H780" t="s">
        <v>1209</v>
      </c>
      <c r="I780" t="s">
        <v>1306</v>
      </c>
      <c r="J780">
        <v>1087</v>
      </c>
      <c r="K780" t="s">
        <v>1209</v>
      </c>
      <c r="L780" t="s">
        <v>1208</v>
      </c>
      <c r="O780" t="s">
        <v>1210</v>
      </c>
      <c r="P780" t="s">
        <v>1209</v>
      </c>
      <c r="Q780" t="s">
        <v>1854</v>
      </c>
      <c r="R780" t="s">
        <v>1306</v>
      </c>
    </row>
    <row r="781" spans="1:18">
      <c r="A781" s="1">
        <f>HYPERLINK("https://lsnyc.legalserver.org/matter/dynamic-profile/view/0807933","16-0807933")</f>
        <v>0</v>
      </c>
      <c r="B781" t="s">
        <v>22</v>
      </c>
      <c r="C781" t="s">
        <v>162</v>
      </c>
      <c r="D781" t="s">
        <v>228</v>
      </c>
      <c r="E781" t="s">
        <v>1000</v>
      </c>
      <c r="F781" t="s">
        <v>1158</v>
      </c>
      <c r="G781" t="s">
        <v>1201</v>
      </c>
      <c r="H781" t="s">
        <v>1209</v>
      </c>
      <c r="I781" t="s">
        <v>1291</v>
      </c>
      <c r="J781">
        <v>1081</v>
      </c>
      <c r="K781" t="s">
        <v>1209</v>
      </c>
      <c r="L781" t="s">
        <v>1208</v>
      </c>
      <c r="O781" t="s">
        <v>1210</v>
      </c>
      <c r="P781" t="s">
        <v>1209</v>
      </c>
      <c r="Q781" t="s">
        <v>1855</v>
      </c>
      <c r="R781" t="s">
        <v>1291</v>
      </c>
    </row>
    <row r="782" spans="1:18">
      <c r="A782" s="1">
        <f>HYPERLINK("https://lsnyc.legalserver.org/matter/dynamic-profile/view/0796763","16-0796763")</f>
        <v>0</v>
      </c>
      <c r="B782" t="s">
        <v>22</v>
      </c>
      <c r="C782" t="s">
        <v>162</v>
      </c>
      <c r="D782" t="s">
        <v>228</v>
      </c>
      <c r="E782" t="s">
        <v>1001</v>
      </c>
      <c r="F782" t="s">
        <v>1158</v>
      </c>
      <c r="G782" t="s">
        <v>1201</v>
      </c>
      <c r="H782" t="s">
        <v>1209</v>
      </c>
      <c r="I782" t="s">
        <v>1555</v>
      </c>
      <c r="J782">
        <v>1227</v>
      </c>
      <c r="K782" t="s">
        <v>1209</v>
      </c>
      <c r="L782" t="s">
        <v>1208</v>
      </c>
      <c r="O782" t="s">
        <v>1210</v>
      </c>
      <c r="P782" t="s">
        <v>1209</v>
      </c>
      <c r="Q782" t="s">
        <v>1856</v>
      </c>
      <c r="R782" t="s">
        <v>1295</v>
      </c>
    </row>
    <row r="783" spans="1:18">
      <c r="A783" s="1">
        <f>HYPERLINK("https://lsnyc.legalserver.org/matter/dynamic-profile/view/0813474","16-0813474")</f>
        <v>0</v>
      </c>
      <c r="B783" t="s">
        <v>22</v>
      </c>
      <c r="C783" t="s">
        <v>162</v>
      </c>
      <c r="D783" t="s">
        <v>228</v>
      </c>
      <c r="E783" t="s">
        <v>1002</v>
      </c>
      <c r="F783" t="s">
        <v>1158</v>
      </c>
      <c r="G783" t="s">
        <v>1202</v>
      </c>
      <c r="H783" t="s">
        <v>1209</v>
      </c>
      <c r="I783" t="s">
        <v>1556</v>
      </c>
      <c r="J783">
        <v>1014</v>
      </c>
      <c r="K783" t="s">
        <v>1209</v>
      </c>
      <c r="L783" t="s">
        <v>1208</v>
      </c>
      <c r="O783" t="s">
        <v>1210</v>
      </c>
      <c r="P783" t="s">
        <v>1209</v>
      </c>
      <c r="Q783" t="s">
        <v>1857</v>
      </c>
      <c r="R783" t="s">
        <v>1295</v>
      </c>
    </row>
    <row r="784" spans="1:18">
      <c r="A784" s="1">
        <f>HYPERLINK("https://lsnyc.legalserver.org/matter/dynamic-profile/view/0817735","16-0817735")</f>
        <v>0</v>
      </c>
      <c r="B784" t="s">
        <v>22</v>
      </c>
      <c r="C784" t="s">
        <v>162</v>
      </c>
      <c r="D784" t="s">
        <v>228</v>
      </c>
      <c r="E784" t="s">
        <v>1003</v>
      </c>
      <c r="F784" t="s">
        <v>1158</v>
      </c>
      <c r="G784" t="s">
        <v>1201</v>
      </c>
      <c r="H784" t="s">
        <v>1209</v>
      </c>
      <c r="I784" t="s">
        <v>1557</v>
      </c>
      <c r="J784">
        <v>960</v>
      </c>
      <c r="K784" t="s">
        <v>1209</v>
      </c>
      <c r="L784" t="s">
        <v>1208</v>
      </c>
      <c r="O784" t="s">
        <v>1210</v>
      </c>
      <c r="P784" t="s">
        <v>1209</v>
      </c>
      <c r="Q784" t="s">
        <v>1557</v>
      </c>
      <c r="R784" t="s">
        <v>1295</v>
      </c>
    </row>
    <row r="785" spans="1:18">
      <c r="A785" s="1">
        <f>HYPERLINK("https://lsnyc.legalserver.org/matter/dynamic-profile/view/0818253","16-0818253")</f>
        <v>0</v>
      </c>
      <c r="B785" t="s">
        <v>22</v>
      </c>
      <c r="C785" t="s">
        <v>162</v>
      </c>
      <c r="D785" t="s">
        <v>228</v>
      </c>
      <c r="E785" t="s">
        <v>1004</v>
      </c>
      <c r="F785" t="s">
        <v>1158</v>
      </c>
      <c r="G785" t="s">
        <v>1202</v>
      </c>
      <c r="H785" t="s">
        <v>1209</v>
      </c>
      <c r="I785" t="s">
        <v>1558</v>
      </c>
      <c r="J785">
        <v>954</v>
      </c>
      <c r="K785" t="s">
        <v>1209</v>
      </c>
      <c r="L785" t="s">
        <v>1208</v>
      </c>
      <c r="O785" t="s">
        <v>1210</v>
      </c>
      <c r="P785" t="s">
        <v>1209</v>
      </c>
      <c r="Q785" t="s">
        <v>1858</v>
      </c>
      <c r="R785" t="s">
        <v>1295</v>
      </c>
    </row>
    <row r="786" spans="1:18">
      <c r="A786" s="1">
        <f>HYPERLINK("https://lsnyc.legalserver.org/matter/dynamic-profile/view/0821016","16-0821016")</f>
        <v>0</v>
      </c>
      <c r="B786" t="s">
        <v>22</v>
      </c>
      <c r="C786" t="s">
        <v>162</v>
      </c>
      <c r="D786" t="s">
        <v>228</v>
      </c>
      <c r="E786" t="s">
        <v>1005</v>
      </c>
      <c r="F786" t="s">
        <v>1158</v>
      </c>
      <c r="G786" t="s">
        <v>1200</v>
      </c>
      <c r="H786" t="s">
        <v>1209</v>
      </c>
      <c r="I786" t="s">
        <v>1381</v>
      </c>
      <c r="J786">
        <v>890</v>
      </c>
      <c r="K786" t="s">
        <v>1209</v>
      </c>
      <c r="L786" t="s">
        <v>1208</v>
      </c>
      <c r="O786" t="s">
        <v>1210</v>
      </c>
      <c r="P786" t="s">
        <v>1209</v>
      </c>
      <c r="Q786" t="s">
        <v>1859</v>
      </c>
      <c r="R786" t="s">
        <v>1295</v>
      </c>
    </row>
    <row r="787" spans="1:18">
      <c r="A787" s="1">
        <f>HYPERLINK("https://lsnyc.legalserver.org/matter/dynamic-profile/view/1860621","18-1860621")</f>
        <v>0</v>
      </c>
      <c r="B787" t="s">
        <v>22</v>
      </c>
      <c r="C787" t="s">
        <v>162</v>
      </c>
      <c r="D787" t="s">
        <v>228</v>
      </c>
      <c r="E787" t="s">
        <v>1006</v>
      </c>
      <c r="F787" t="s">
        <v>1158</v>
      </c>
      <c r="G787" t="s">
        <v>1201</v>
      </c>
      <c r="H787" t="s">
        <v>1209</v>
      </c>
      <c r="I787" t="s">
        <v>1489</v>
      </c>
      <c r="J787">
        <v>457</v>
      </c>
      <c r="K787" t="s">
        <v>1209</v>
      </c>
      <c r="L787" t="s">
        <v>1208</v>
      </c>
      <c r="O787" t="s">
        <v>1210</v>
      </c>
      <c r="P787" t="s">
        <v>1209</v>
      </c>
      <c r="Q787" t="s">
        <v>1565</v>
      </c>
      <c r="R787" t="s">
        <v>1295</v>
      </c>
    </row>
    <row r="788" spans="1:18">
      <c r="A788" s="1">
        <f>HYPERLINK("https://lsnyc.legalserver.org/matter/dynamic-profile/view/1878897","18-1878897")</f>
        <v>0</v>
      </c>
      <c r="B788" t="s">
        <v>22</v>
      </c>
      <c r="C788" t="s">
        <v>167</v>
      </c>
      <c r="D788" t="s">
        <v>167</v>
      </c>
      <c r="E788" t="s">
        <v>1007</v>
      </c>
      <c r="F788" t="s">
        <v>1167</v>
      </c>
      <c r="G788" t="s">
        <v>1201</v>
      </c>
      <c r="H788" t="s">
        <v>1208</v>
      </c>
      <c r="I788" t="s">
        <v>1559</v>
      </c>
      <c r="J788">
        <v>148</v>
      </c>
      <c r="K788" t="s">
        <v>1209</v>
      </c>
      <c r="L788" t="s">
        <v>1208</v>
      </c>
      <c r="O788" t="s">
        <v>1210</v>
      </c>
      <c r="P788" t="s">
        <v>1209</v>
      </c>
      <c r="Q788" t="s">
        <v>1508</v>
      </c>
      <c r="R788" t="s">
        <v>1287</v>
      </c>
    </row>
    <row r="789" spans="1:18">
      <c r="A789" s="1">
        <f>HYPERLINK("https://lsnyc.legalserver.org/matter/dynamic-profile/view/1877784","18-1877784")</f>
        <v>0</v>
      </c>
      <c r="B789" t="s">
        <v>22</v>
      </c>
      <c r="C789" t="s">
        <v>162</v>
      </c>
      <c r="D789" t="s">
        <v>229</v>
      </c>
      <c r="E789" t="s">
        <v>1008</v>
      </c>
      <c r="F789" t="s">
        <v>1158</v>
      </c>
      <c r="G789" t="s">
        <v>1200</v>
      </c>
      <c r="H789" t="s">
        <v>1209</v>
      </c>
      <c r="I789" t="s">
        <v>1333</v>
      </c>
      <c r="J789">
        <v>195</v>
      </c>
      <c r="K789" t="s">
        <v>1209</v>
      </c>
      <c r="L789" t="s">
        <v>1208</v>
      </c>
      <c r="O789" t="s">
        <v>1210</v>
      </c>
      <c r="P789" t="s">
        <v>1209</v>
      </c>
      <c r="Q789" t="s">
        <v>1402</v>
      </c>
      <c r="R789" t="s">
        <v>1337</v>
      </c>
    </row>
    <row r="790" spans="1:18">
      <c r="A790" s="1">
        <f>HYPERLINK("https://lsnyc.legalserver.org/matter/dynamic-profile/view/1871867","18-1871867")</f>
        <v>0</v>
      </c>
      <c r="B790" t="s">
        <v>22</v>
      </c>
      <c r="C790" t="s">
        <v>162</v>
      </c>
      <c r="D790" t="s">
        <v>229</v>
      </c>
      <c r="E790" t="s">
        <v>1009</v>
      </c>
      <c r="F790" t="s">
        <v>1158</v>
      </c>
      <c r="G790" t="s">
        <v>1200</v>
      </c>
      <c r="H790" t="s">
        <v>1209</v>
      </c>
      <c r="I790" t="s">
        <v>1243</v>
      </c>
      <c r="J790">
        <v>326</v>
      </c>
      <c r="K790" t="s">
        <v>1209</v>
      </c>
      <c r="L790" t="s">
        <v>1208</v>
      </c>
      <c r="O790" t="s">
        <v>1210</v>
      </c>
      <c r="P790" t="s">
        <v>1209</v>
      </c>
      <c r="Q790" t="s">
        <v>1296</v>
      </c>
      <c r="R790" t="s">
        <v>1291</v>
      </c>
    </row>
    <row r="791" spans="1:18">
      <c r="A791" s="1">
        <f>HYPERLINK("https://lsnyc.legalserver.org/matter/dynamic-profile/view/1850152","17-1850152")</f>
        <v>0</v>
      </c>
      <c r="B791" t="s">
        <v>22</v>
      </c>
      <c r="C791" t="s">
        <v>162</v>
      </c>
      <c r="D791" t="s">
        <v>229</v>
      </c>
      <c r="E791" t="s">
        <v>1010</v>
      </c>
      <c r="F791" t="s">
        <v>1158</v>
      </c>
      <c r="G791" t="s">
        <v>1201</v>
      </c>
      <c r="H791" t="s">
        <v>1209</v>
      </c>
      <c r="I791" t="s">
        <v>1295</v>
      </c>
      <c r="J791">
        <v>581</v>
      </c>
      <c r="K791" t="s">
        <v>1209</v>
      </c>
      <c r="L791" t="s">
        <v>1208</v>
      </c>
      <c r="O791" t="s">
        <v>1209</v>
      </c>
      <c r="P791" t="s">
        <v>1209</v>
      </c>
      <c r="Q791" t="s">
        <v>1838</v>
      </c>
      <c r="R791" t="s">
        <v>1295</v>
      </c>
    </row>
    <row r="792" spans="1:18">
      <c r="A792" s="1">
        <f>HYPERLINK("https://lsnyc.legalserver.org/matter/dynamic-profile/view/1869784","18-1869784")</f>
        <v>0</v>
      </c>
      <c r="B792" t="s">
        <v>22</v>
      </c>
      <c r="C792" t="s">
        <v>168</v>
      </c>
      <c r="D792" t="s">
        <v>168</v>
      </c>
      <c r="E792" t="s">
        <v>1011</v>
      </c>
      <c r="F792" t="s">
        <v>1161</v>
      </c>
      <c r="G792" t="s">
        <v>1201</v>
      </c>
      <c r="H792" t="s">
        <v>1209</v>
      </c>
      <c r="I792" t="s">
        <v>1249</v>
      </c>
      <c r="J792">
        <v>329</v>
      </c>
      <c r="K792" t="s">
        <v>1209</v>
      </c>
      <c r="L792" t="s">
        <v>1208</v>
      </c>
      <c r="O792" t="s">
        <v>1210</v>
      </c>
      <c r="P792" t="s">
        <v>1209</v>
      </c>
      <c r="Q792" t="s">
        <v>1723</v>
      </c>
      <c r="R792" t="s">
        <v>1249</v>
      </c>
    </row>
    <row r="793" spans="1:18">
      <c r="A793" s="1">
        <f>HYPERLINK("https://lsnyc.legalserver.org/matter/dynamic-profile/view/1843120","17-1843120")</f>
        <v>0</v>
      </c>
      <c r="B793" t="s">
        <v>22</v>
      </c>
      <c r="C793" t="s">
        <v>158</v>
      </c>
      <c r="D793" t="s">
        <v>168</v>
      </c>
      <c r="E793" t="s">
        <v>1012</v>
      </c>
      <c r="F793" t="s">
        <v>1161</v>
      </c>
      <c r="G793" t="s">
        <v>1200</v>
      </c>
      <c r="H793" t="s">
        <v>1209</v>
      </c>
      <c r="I793" t="s">
        <v>1560</v>
      </c>
      <c r="J793">
        <v>622</v>
      </c>
      <c r="K793" t="s">
        <v>1209</v>
      </c>
      <c r="L793" t="s">
        <v>1208</v>
      </c>
      <c r="O793" t="s">
        <v>1210</v>
      </c>
      <c r="P793" t="s">
        <v>1209</v>
      </c>
      <c r="Q793" t="s">
        <v>1762</v>
      </c>
      <c r="R793" t="s">
        <v>1214</v>
      </c>
    </row>
    <row r="794" spans="1:18">
      <c r="A794" s="1">
        <f>HYPERLINK("https://lsnyc.legalserver.org/matter/dynamic-profile/view/1843977","17-1843977")</f>
        <v>0</v>
      </c>
      <c r="B794" t="s">
        <v>22</v>
      </c>
      <c r="C794" t="s">
        <v>158</v>
      </c>
      <c r="D794" t="s">
        <v>168</v>
      </c>
      <c r="E794" t="s">
        <v>1013</v>
      </c>
      <c r="F794" t="s">
        <v>1161</v>
      </c>
      <c r="G794" t="s">
        <v>1204</v>
      </c>
      <c r="H794" t="s">
        <v>1209</v>
      </c>
      <c r="I794" t="s">
        <v>1561</v>
      </c>
      <c r="J794">
        <v>611</v>
      </c>
      <c r="K794" t="s">
        <v>1209</v>
      </c>
      <c r="L794" t="s">
        <v>1208</v>
      </c>
      <c r="O794" t="s">
        <v>1210</v>
      </c>
      <c r="P794" t="s">
        <v>1209</v>
      </c>
      <c r="Q794" t="s">
        <v>1831</v>
      </c>
      <c r="R794" t="s">
        <v>1214</v>
      </c>
    </row>
    <row r="795" spans="1:18">
      <c r="A795" s="1">
        <f>HYPERLINK("https://lsnyc.legalserver.org/matter/dynamic-profile/view/1844594","17-1844594")</f>
        <v>0</v>
      </c>
      <c r="B795" t="s">
        <v>22</v>
      </c>
      <c r="C795" t="s">
        <v>158</v>
      </c>
      <c r="D795" t="s">
        <v>168</v>
      </c>
      <c r="E795" t="s">
        <v>1014</v>
      </c>
      <c r="F795" t="s">
        <v>1161</v>
      </c>
      <c r="G795" t="s">
        <v>1201</v>
      </c>
      <c r="H795" t="s">
        <v>1208</v>
      </c>
      <c r="I795" t="s">
        <v>1562</v>
      </c>
      <c r="J795">
        <v>604</v>
      </c>
      <c r="K795" t="s">
        <v>1209</v>
      </c>
      <c r="L795" t="s">
        <v>1208</v>
      </c>
      <c r="O795" t="s">
        <v>1210</v>
      </c>
      <c r="P795" t="s">
        <v>1209</v>
      </c>
      <c r="Q795" t="s">
        <v>1604</v>
      </c>
      <c r="R795" t="s">
        <v>1214</v>
      </c>
    </row>
    <row r="796" spans="1:18">
      <c r="A796" s="1">
        <f>HYPERLINK("https://lsnyc.legalserver.org/matter/dynamic-profile/view/1849992","17-1849992")</f>
        <v>0</v>
      </c>
      <c r="B796" t="s">
        <v>22</v>
      </c>
      <c r="C796" t="s">
        <v>158</v>
      </c>
      <c r="D796" t="s">
        <v>168</v>
      </c>
      <c r="E796" t="s">
        <v>1015</v>
      </c>
      <c r="F796" t="s">
        <v>1161</v>
      </c>
      <c r="G796" t="s">
        <v>1204</v>
      </c>
      <c r="H796" t="s">
        <v>1208</v>
      </c>
      <c r="I796" t="s">
        <v>1563</v>
      </c>
      <c r="J796">
        <v>541</v>
      </c>
      <c r="K796" t="s">
        <v>1209</v>
      </c>
      <c r="L796" t="s">
        <v>1208</v>
      </c>
      <c r="O796" t="s">
        <v>1210</v>
      </c>
      <c r="P796" t="s">
        <v>1209</v>
      </c>
      <c r="Q796" t="s">
        <v>1353</v>
      </c>
      <c r="R796" t="s">
        <v>1214</v>
      </c>
    </row>
    <row r="797" spans="1:18">
      <c r="A797" s="1">
        <f>HYPERLINK("https://lsnyc.legalserver.org/matter/dynamic-profile/view/1851808","17-1851808")</f>
        <v>0</v>
      </c>
      <c r="B797" t="s">
        <v>22</v>
      </c>
      <c r="C797" t="s">
        <v>158</v>
      </c>
      <c r="D797" t="s">
        <v>168</v>
      </c>
      <c r="E797" t="s">
        <v>1016</v>
      </c>
      <c r="F797" t="s">
        <v>1161</v>
      </c>
      <c r="G797" t="s">
        <v>1204</v>
      </c>
      <c r="H797" t="s">
        <v>1209</v>
      </c>
      <c r="I797" t="s">
        <v>1372</v>
      </c>
      <c r="J797">
        <v>518</v>
      </c>
      <c r="K797" t="s">
        <v>1209</v>
      </c>
      <c r="L797" t="s">
        <v>1208</v>
      </c>
      <c r="O797" t="s">
        <v>1210</v>
      </c>
      <c r="P797" t="s">
        <v>1209</v>
      </c>
      <c r="Q797" t="s">
        <v>1860</v>
      </c>
      <c r="R797" t="s">
        <v>1214</v>
      </c>
    </row>
    <row r="798" spans="1:18">
      <c r="A798" s="1">
        <f>HYPERLINK("https://lsnyc.legalserver.org/matter/dynamic-profile/view/1858118","18-1858118")</f>
        <v>0</v>
      </c>
      <c r="B798" t="s">
        <v>22</v>
      </c>
      <c r="C798" t="s">
        <v>158</v>
      </c>
      <c r="D798" t="s">
        <v>168</v>
      </c>
      <c r="E798" t="s">
        <v>1017</v>
      </c>
      <c r="F798" t="s">
        <v>1161</v>
      </c>
      <c r="G798" t="s">
        <v>1200</v>
      </c>
      <c r="H798" t="s">
        <v>1209</v>
      </c>
      <c r="I798" t="s">
        <v>1564</v>
      </c>
      <c r="J798">
        <v>443</v>
      </c>
      <c r="K798" t="s">
        <v>1209</v>
      </c>
      <c r="L798" t="s">
        <v>1208</v>
      </c>
      <c r="O798" t="s">
        <v>1210</v>
      </c>
      <c r="P798" t="s">
        <v>1209</v>
      </c>
      <c r="Q798" t="s">
        <v>1428</v>
      </c>
      <c r="R798" t="s">
        <v>1214</v>
      </c>
    </row>
    <row r="799" spans="1:18">
      <c r="A799" s="1">
        <f>HYPERLINK("https://lsnyc.legalserver.org/matter/dynamic-profile/view/1860664","18-1860664")</f>
        <v>0</v>
      </c>
      <c r="B799" t="s">
        <v>22</v>
      </c>
      <c r="C799" t="s">
        <v>158</v>
      </c>
      <c r="D799" t="s">
        <v>168</v>
      </c>
      <c r="E799" t="s">
        <v>1018</v>
      </c>
      <c r="F799" t="s">
        <v>1161</v>
      </c>
      <c r="G799" t="s">
        <v>1200</v>
      </c>
      <c r="H799" t="s">
        <v>1209</v>
      </c>
      <c r="I799" t="s">
        <v>1565</v>
      </c>
      <c r="J799">
        <v>415</v>
      </c>
      <c r="K799" t="s">
        <v>1209</v>
      </c>
      <c r="L799" t="s">
        <v>1208</v>
      </c>
      <c r="O799" t="s">
        <v>1210</v>
      </c>
      <c r="P799" t="s">
        <v>1209</v>
      </c>
      <c r="Q799" t="s">
        <v>1565</v>
      </c>
      <c r="R799" t="s">
        <v>1214</v>
      </c>
    </row>
    <row r="800" spans="1:18">
      <c r="A800" s="1">
        <f>HYPERLINK("https://lsnyc.legalserver.org/matter/dynamic-profile/view/1866384","18-1866384")</f>
        <v>0</v>
      </c>
      <c r="B800" t="s">
        <v>22</v>
      </c>
      <c r="C800" t="s">
        <v>158</v>
      </c>
      <c r="D800" t="s">
        <v>168</v>
      </c>
      <c r="E800" t="s">
        <v>1019</v>
      </c>
      <c r="F800" t="s">
        <v>1161</v>
      </c>
      <c r="G800" t="s">
        <v>1201</v>
      </c>
      <c r="H800" t="s">
        <v>1209</v>
      </c>
      <c r="I800" t="s">
        <v>1448</v>
      </c>
      <c r="J800">
        <v>356</v>
      </c>
      <c r="K800" t="s">
        <v>1209</v>
      </c>
      <c r="L800" t="s">
        <v>1208</v>
      </c>
      <c r="O800" t="s">
        <v>1210</v>
      </c>
      <c r="P800" t="s">
        <v>1209</v>
      </c>
      <c r="Q800" t="s">
        <v>1453</v>
      </c>
      <c r="R800" t="s">
        <v>1214</v>
      </c>
    </row>
    <row r="801" spans="1:18">
      <c r="A801" s="1">
        <f>HYPERLINK("https://lsnyc.legalserver.org/matter/dynamic-profile/view/1873175","18-1873175")</f>
        <v>0</v>
      </c>
      <c r="B801" t="s">
        <v>22</v>
      </c>
      <c r="C801" t="s">
        <v>158</v>
      </c>
      <c r="D801" t="s">
        <v>168</v>
      </c>
      <c r="E801" t="s">
        <v>1020</v>
      </c>
      <c r="F801" t="s">
        <v>1161</v>
      </c>
      <c r="G801" t="s">
        <v>1200</v>
      </c>
      <c r="H801" t="s">
        <v>1209</v>
      </c>
      <c r="I801" t="s">
        <v>1280</v>
      </c>
      <c r="J801">
        <v>274</v>
      </c>
      <c r="K801" t="s">
        <v>1209</v>
      </c>
      <c r="L801" t="s">
        <v>1208</v>
      </c>
      <c r="O801" t="s">
        <v>1210</v>
      </c>
      <c r="P801" t="s">
        <v>1209</v>
      </c>
      <c r="Q801" t="s">
        <v>1280</v>
      </c>
      <c r="R801" t="s">
        <v>1214</v>
      </c>
    </row>
    <row r="802" spans="1:18">
      <c r="A802" s="1">
        <f>HYPERLINK("https://lsnyc.legalserver.org/matter/dynamic-profile/view/1877670","18-1877670")</f>
        <v>0</v>
      </c>
      <c r="B802" t="s">
        <v>22</v>
      </c>
      <c r="C802" t="s">
        <v>158</v>
      </c>
      <c r="D802" t="s">
        <v>168</v>
      </c>
      <c r="E802" t="s">
        <v>1021</v>
      </c>
      <c r="F802" t="s">
        <v>1161</v>
      </c>
      <c r="G802" t="s">
        <v>1201</v>
      </c>
      <c r="H802" t="s">
        <v>1209</v>
      </c>
      <c r="I802" t="s">
        <v>1566</v>
      </c>
      <c r="J802">
        <v>223</v>
      </c>
      <c r="K802" t="s">
        <v>1209</v>
      </c>
      <c r="L802" t="s">
        <v>1208</v>
      </c>
      <c r="O802" t="s">
        <v>1210</v>
      </c>
      <c r="P802" t="s">
        <v>1209</v>
      </c>
      <c r="Q802" t="s">
        <v>1426</v>
      </c>
      <c r="R802" t="s">
        <v>1214</v>
      </c>
    </row>
    <row r="803" spans="1:18">
      <c r="A803" s="1">
        <f>HYPERLINK("https://lsnyc.legalserver.org/matter/dynamic-profile/view/1837664","17-1837664")</f>
        <v>0</v>
      </c>
      <c r="B803" t="s">
        <v>22</v>
      </c>
      <c r="C803" t="s">
        <v>159</v>
      </c>
      <c r="D803" t="s">
        <v>168</v>
      </c>
      <c r="E803" t="s">
        <v>1022</v>
      </c>
      <c r="F803" t="s">
        <v>1161</v>
      </c>
      <c r="G803" t="s">
        <v>1204</v>
      </c>
      <c r="H803" t="s">
        <v>1209</v>
      </c>
      <c r="I803" t="s">
        <v>1567</v>
      </c>
      <c r="J803">
        <v>662</v>
      </c>
      <c r="K803" t="s">
        <v>1209</v>
      </c>
      <c r="L803" t="s">
        <v>1208</v>
      </c>
      <c r="O803" t="s">
        <v>1210</v>
      </c>
      <c r="P803" t="s">
        <v>1209</v>
      </c>
      <c r="Q803" t="s">
        <v>1611</v>
      </c>
      <c r="R803" t="s">
        <v>1226</v>
      </c>
    </row>
    <row r="804" spans="1:18">
      <c r="A804" s="1">
        <f>HYPERLINK("https://lsnyc.legalserver.org/matter/dynamic-profile/view/1875890","18-1875890")</f>
        <v>0</v>
      </c>
      <c r="B804" t="s">
        <v>22</v>
      </c>
      <c r="C804" t="s">
        <v>159</v>
      </c>
      <c r="D804" t="s">
        <v>168</v>
      </c>
      <c r="E804" t="s">
        <v>1023</v>
      </c>
      <c r="F804" t="s">
        <v>1175</v>
      </c>
      <c r="G804" t="s">
        <v>1200</v>
      </c>
      <c r="H804" t="s">
        <v>1209</v>
      </c>
      <c r="I804" t="s">
        <v>1461</v>
      </c>
      <c r="J804">
        <v>237</v>
      </c>
      <c r="K804" t="s">
        <v>1209</v>
      </c>
      <c r="L804" t="s">
        <v>1208</v>
      </c>
      <c r="O804" t="s">
        <v>1210</v>
      </c>
      <c r="P804" t="s">
        <v>1209</v>
      </c>
      <c r="Q804" t="s">
        <v>1406</v>
      </c>
      <c r="R804" t="s">
        <v>1289</v>
      </c>
    </row>
    <row r="805" spans="1:18">
      <c r="A805" s="1">
        <f>HYPERLINK("https://lsnyc.legalserver.org/matter/dynamic-profile/view/0796985","16-0796985")</f>
        <v>0</v>
      </c>
      <c r="B805" t="s">
        <v>22</v>
      </c>
      <c r="C805" t="s">
        <v>163</v>
      </c>
      <c r="D805" t="s">
        <v>230</v>
      </c>
      <c r="E805" t="s">
        <v>1024</v>
      </c>
      <c r="F805" t="s">
        <v>1178</v>
      </c>
      <c r="G805" t="s">
        <v>1201</v>
      </c>
      <c r="H805" t="s">
        <v>1208</v>
      </c>
      <c r="I805" t="s">
        <v>1568</v>
      </c>
      <c r="J805">
        <v>1073</v>
      </c>
      <c r="K805" t="s">
        <v>1209</v>
      </c>
      <c r="L805" t="s">
        <v>1208</v>
      </c>
      <c r="O805" t="s">
        <v>1210</v>
      </c>
      <c r="P805" t="s">
        <v>1209</v>
      </c>
      <c r="Q805" t="s">
        <v>1861</v>
      </c>
      <c r="R805" t="s">
        <v>1393</v>
      </c>
    </row>
    <row r="806" spans="1:18">
      <c r="A806" s="1">
        <f>HYPERLINK("https://lsnyc.legalserver.org/matter/dynamic-profile/view/0800879","16-0800879")</f>
        <v>0</v>
      </c>
      <c r="B806" t="s">
        <v>22</v>
      </c>
      <c r="C806" t="s">
        <v>163</v>
      </c>
      <c r="D806" t="s">
        <v>230</v>
      </c>
      <c r="E806" t="s">
        <v>1025</v>
      </c>
      <c r="F806" t="s">
        <v>1174</v>
      </c>
      <c r="G806" t="s">
        <v>1201</v>
      </c>
      <c r="H806" t="s">
        <v>1208</v>
      </c>
      <c r="I806" t="s">
        <v>1569</v>
      </c>
      <c r="J806">
        <v>1024</v>
      </c>
      <c r="K806" t="s">
        <v>1209</v>
      </c>
      <c r="L806" t="s">
        <v>1208</v>
      </c>
      <c r="O806" t="s">
        <v>1210</v>
      </c>
      <c r="P806" t="s">
        <v>1209</v>
      </c>
      <c r="Q806" t="s">
        <v>1569</v>
      </c>
      <c r="R806" t="s">
        <v>1393</v>
      </c>
    </row>
    <row r="807" spans="1:18">
      <c r="A807" s="1">
        <f>HYPERLINK("https://lsnyc.legalserver.org/matter/dynamic-profile/view/0821836","16-0821836")</f>
        <v>0</v>
      </c>
      <c r="B807" t="s">
        <v>22</v>
      </c>
      <c r="C807" t="s">
        <v>163</v>
      </c>
      <c r="D807" t="s">
        <v>230</v>
      </c>
      <c r="E807" t="s">
        <v>1026</v>
      </c>
      <c r="F807" t="s">
        <v>1178</v>
      </c>
      <c r="G807" t="s">
        <v>1201</v>
      </c>
      <c r="H807" t="s">
        <v>1208</v>
      </c>
      <c r="I807" t="s">
        <v>1393</v>
      </c>
      <c r="J807">
        <v>758</v>
      </c>
      <c r="K807" t="s">
        <v>1209</v>
      </c>
      <c r="L807" t="s">
        <v>1208</v>
      </c>
      <c r="O807" t="s">
        <v>1210</v>
      </c>
      <c r="P807" t="s">
        <v>1209</v>
      </c>
      <c r="Q807" t="s">
        <v>1862</v>
      </c>
      <c r="R807" t="s">
        <v>1393</v>
      </c>
    </row>
    <row r="808" spans="1:18">
      <c r="A808" s="1">
        <f>HYPERLINK("https://lsnyc.legalserver.org/matter/dynamic-profile/view/0815974","16-0815974")</f>
        <v>0</v>
      </c>
      <c r="B808" t="s">
        <v>22</v>
      </c>
      <c r="C808" t="s">
        <v>163</v>
      </c>
      <c r="D808" t="s">
        <v>230</v>
      </c>
      <c r="E808" t="s">
        <v>1027</v>
      </c>
      <c r="F808" t="s">
        <v>1189</v>
      </c>
      <c r="G808" t="s">
        <v>1201</v>
      </c>
      <c r="H808" t="s">
        <v>1209</v>
      </c>
      <c r="I808" t="s">
        <v>1570</v>
      </c>
      <c r="J808">
        <v>840</v>
      </c>
      <c r="K808" t="s">
        <v>1209</v>
      </c>
      <c r="L808" t="s">
        <v>1208</v>
      </c>
      <c r="O808" t="s">
        <v>1210</v>
      </c>
      <c r="P808" t="s">
        <v>1209</v>
      </c>
      <c r="Q808" t="s">
        <v>1863</v>
      </c>
      <c r="R808" t="s">
        <v>1238</v>
      </c>
    </row>
    <row r="809" spans="1:18">
      <c r="A809" s="1">
        <f>HYPERLINK("https://lsnyc.legalserver.org/matter/dynamic-profile/view/0749570","14-0749570")</f>
        <v>0</v>
      </c>
      <c r="B809" t="s">
        <v>22</v>
      </c>
      <c r="C809" t="s">
        <v>163</v>
      </c>
      <c r="D809" t="s">
        <v>230</v>
      </c>
      <c r="E809" t="s">
        <v>1028</v>
      </c>
      <c r="F809" t="s">
        <v>1157</v>
      </c>
      <c r="G809" t="s">
        <v>1204</v>
      </c>
      <c r="H809" t="s">
        <v>1208</v>
      </c>
      <c r="I809" t="s">
        <v>1571</v>
      </c>
      <c r="J809">
        <v>1879</v>
      </c>
      <c r="K809" t="s">
        <v>1209</v>
      </c>
      <c r="L809" t="s">
        <v>1208</v>
      </c>
      <c r="O809" t="s">
        <v>1210</v>
      </c>
      <c r="P809" t="s">
        <v>1209</v>
      </c>
      <c r="Q809" t="s">
        <v>1864</v>
      </c>
      <c r="R809" t="s">
        <v>1454</v>
      </c>
    </row>
    <row r="810" spans="1:18">
      <c r="A810" s="1">
        <f>HYPERLINK("https://lsnyc.legalserver.org/matter/dynamic-profile/view/1852995","17-1852995")</f>
        <v>0</v>
      </c>
      <c r="B810" t="s">
        <v>22</v>
      </c>
      <c r="C810" t="s">
        <v>161</v>
      </c>
      <c r="D810" t="s">
        <v>230</v>
      </c>
      <c r="E810" t="s">
        <v>1029</v>
      </c>
      <c r="F810" t="s">
        <v>1169</v>
      </c>
      <c r="G810" t="s">
        <v>1201</v>
      </c>
      <c r="H810" t="s">
        <v>1208</v>
      </c>
      <c r="I810" t="s">
        <v>1572</v>
      </c>
      <c r="J810">
        <v>568</v>
      </c>
      <c r="K810" t="s">
        <v>1209</v>
      </c>
      <c r="L810" t="s">
        <v>1208</v>
      </c>
      <c r="O810" t="s">
        <v>1210</v>
      </c>
      <c r="P810" t="s">
        <v>1209</v>
      </c>
      <c r="Q810" t="s">
        <v>1865</v>
      </c>
      <c r="R810" t="s">
        <v>1546</v>
      </c>
    </row>
    <row r="811" spans="1:18">
      <c r="A811" s="1">
        <f>HYPERLINK("https://lsnyc.legalserver.org/matter/dynamic-profile/view/1870750","18-1870750")</f>
        <v>0</v>
      </c>
      <c r="B811" t="s">
        <v>22</v>
      </c>
      <c r="C811" t="s">
        <v>161</v>
      </c>
      <c r="D811" t="s">
        <v>230</v>
      </c>
      <c r="E811" t="s">
        <v>1030</v>
      </c>
      <c r="F811" t="s">
        <v>1171</v>
      </c>
      <c r="G811" t="s">
        <v>1201</v>
      </c>
      <c r="H811" t="s">
        <v>1208</v>
      </c>
      <c r="I811" t="s">
        <v>1332</v>
      </c>
      <c r="J811">
        <v>372</v>
      </c>
      <c r="K811" t="s">
        <v>1209</v>
      </c>
      <c r="L811" t="s">
        <v>1208</v>
      </c>
      <c r="O811" t="s">
        <v>1210</v>
      </c>
      <c r="P811" t="s">
        <v>1209</v>
      </c>
      <c r="Q811" t="s">
        <v>1674</v>
      </c>
      <c r="R811" t="s">
        <v>1546</v>
      </c>
    </row>
    <row r="812" spans="1:18">
      <c r="A812" s="1">
        <f>HYPERLINK("https://lsnyc.legalserver.org/matter/dynamic-profile/view/1872093","18-1872093")</f>
        <v>0</v>
      </c>
      <c r="B812" t="s">
        <v>22</v>
      </c>
      <c r="C812" t="s">
        <v>160</v>
      </c>
      <c r="D812" t="s">
        <v>231</v>
      </c>
      <c r="E812" t="s">
        <v>1031</v>
      </c>
      <c r="F812" t="s">
        <v>1175</v>
      </c>
      <c r="G812" t="s">
        <v>1201</v>
      </c>
      <c r="H812" t="s">
        <v>1209</v>
      </c>
      <c r="I812" t="s">
        <v>1501</v>
      </c>
      <c r="J812">
        <v>309</v>
      </c>
      <c r="K812" t="s">
        <v>1209</v>
      </c>
      <c r="L812" t="s">
        <v>1208</v>
      </c>
      <c r="O812" t="s">
        <v>1209</v>
      </c>
      <c r="P812" t="s">
        <v>1209</v>
      </c>
      <c r="Q812" t="s">
        <v>1319</v>
      </c>
      <c r="R812" t="s">
        <v>1293</v>
      </c>
    </row>
    <row r="813" spans="1:18">
      <c r="A813" s="1">
        <f>HYPERLINK("https://lsnyc.legalserver.org/matter/dynamic-profile/view/0772173","15-0772173")</f>
        <v>0</v>
      </c>
      <c r="B813" t="s">
        <v>22</v>
      </c>
      <c r="C813" t="s">
        <v>160</v>
      </c>
      <c r="D813" t="s">
        <v>231</v>
      </c>
      <c r="E813" t="s">
        <v>1032</v>
      </c>
      <c r="F813" t="s">
        <v>1175</v>
      </c>
      <c r="G813" t="s">
        <v>1203</v>
      </c>
      <c r="H813" t="s">
        <v>1209</v>
      </c>
      <c r="I813" t="s">
        <v>1573</v>
      </c>
      <c r="J813">
        <v>1540</v>
      </c>
      <c r="K813" t="s">
        <v>1209</v>
      </c>
      <c r="L813" t="s">
        <v>1210</v>
      </c>
      <c r="M813" t="s">
        <v>1629</v>
      </c>
      <c r="N813" t="s">
        <v>1636</v>
      </c>
      <c r="O813" t="s">
        <v>1210</v>
      </c>
      <c r="P813" t="s">
        <v>1209</v>
      </c>
      <c r="Q813" t="s">
        <v>1866</v>
      </c>
      <c r="R813" t="s">
        <v>1910</v>
      </c>
    </row>
    <row r="814" spans="1:18">
      <c r="A814" s="1">
        <f>HYPERLINK("https://lsnyc.legalserver.org/matter/dynamic-profile/view/0794365","15-0794365")</f>
        <v>0</v>
      </c>
      <c r="B814" t="s">
        <v>22</v>
      </c>
      <c r="C814" t="s">
        <v>160</v>
      </c>
      <c r="D814" t="s">
        <v>231</v>
      </c>
      <c r="E814" t="s">
        <v>1033</v>
      </c>
      <c r="F814" t="s">
        <v>1175</v>
      </c>
      <c r="G814" t="s">
        <v>1200</v>
      </c>
      <c r="H814" t="s">
        <v>1209</v>
      </c>
      <c r="I814" t="s">
        <v>1574</v>
      </c>
      <c r="J814">
        <v>1252</v>
      </c>
      <c r="K814" t="s">
        <v>1209</v>
      </c>
      <c r="L814" t="s">
        <v>1208</v>
      </c>
      <c r="O814" t="s">
        <v>1209</v>
      </c>
      <c r="P814" t="s">
        <v>1209</v>
      </c>
      <c r="Q814" t="s">
        <v>1867</v>
      </c>
      <c r="R814" t="s">
        <v>1910</v>
      </c>
    </row>
    <row r="815" spans="1:18">
      <c r="A815" s="1">
        <f>HYPERLINK("https://lsnyc.legalserver.org/matter/dynamic-profile/view/0794903","15-0794903")</f>
        <v>0</v>
      </c>
      <c r="B815" t="s">
        <v>22</v>
      </c>
      <c r="C815" t="s">
        <v>160</v>
      </c>
      <c r="D815" t="s">
        <v>231</v>
      </c>
      <c r="E815" t="s">
        <v>1034</v>
      </c>
      <c r="F815" t="s">
        <v>1175</v>
      </c>
      <c r="G815" t="s">
        <v>1201</v>
      </c>
      <c r="H815" t="s">
        <v>1209</v>
      </c>
      <c r="I815" t="s">
        <v>1385</v>
      </c>
      <c r="J815">
        <v>1244</v>
      </c>
      <c r="K815" t="s">
        <v>1209</v>
      </c>
      <c r="L815" t="s">
        <v>1208</v>
      </c>
      <c r="O815" t="s">
        <v>1209</v>
      </c>
      <c r="P815" t="s">
        <v>1209</v>
      </c>
      <c r="Q815" t="s">
        <v>1868</v>
      </c>
      <c r="R815" t="s">
        <v>1910</v>
      </c>
    </row>
    <row r="816" spans="1:18">
      <c r="A816" s="1">
        <f>HYPERLINK("https://lsnyc.legalserver.org/matter/dynamic-profile/view/0831059","17-0831059")</f>
        <v>0</v>
      </c>
      <c r="B816" t="s">
        <v>22</v>
      </c>
      <c r="C816" t="s">
        <v>160</v>
      </c>
      <c r="D816" t="s">
        <v>231</v>
      </c>
      <c r="E816" t="s">
        <v>1035</v>
      </c>
      <c r="F816" t="s">
        <v>1175</v>
      </c>
      <c r="G816" t="s">
        <v>1201</v>
      </c>
      <c r="H816" t="s">
        <v>1209</v>
      </c>
      <c r="I816" t="s">
        <v>1575</v>
      </c>
      <c r="J816">
        <v>787</v>
      </c>
      <c r="K816" t="s">
        <v>1209</v>
      </c>
      <c r="L816" t="s">
        <v>1208</v>
      </c>
      <c r="O816" t="s">
        <v>1210</v>
      </c>
      <c r="P816" t="s">
        <v>1209</v>
      </c>
      <c r="Q816" t="s">
        <v>1869</v>
      </c>
      <c r="R816" t="s">
        <v>1910</v>
      </c>
    </row>
    <row r="817" spans="1:18">
      <c r="A817" s="1">
        <f>HYPERLINK("https://lsnyc.legalserver.org/matter/dynamic-profile/view/1837781","17-1837781")</f>
        <v>0</v>
      </c>
      <c r="B817" t="s">
        <v>22</v>
      </c>
      <c r="C817" t="s">
        <v>160</v>
      </c>
      <c r="D817" t="s">
        <v>231</v>
      </c>
      <c r="E817" t="s">
        <v>1036</v>
      </c>
      <c r="F817" t="s">
        <v>1175</v>
      </c>
      <c r="G817" t="s">
        <v>1207</v>
      </c>
      <c r="H817" t="s">
        <v>1209</v>
      </c>
      <c r="I817" t="s">
        <v>1576</v>
      </c>
      <c r="J817">
        <v>710</v>
      </c>
      <c r="K817" t="s">
        <v>1209</v>
      </c>
      <c r="L817" t="s">
        <v>1208</v>
      </c>
      <c r="O817" t="s">
        <v>1210</v>
      </c>
      <c r="P817" t="s">
        <v>1209</v>
      </c>
      <c r="Q817" t="s">
        <v>1750</v>
      </c>
      <c r="R817" t="s">
        <v>1910</v>
      </c>
    </row>
    <row r="818" spans="1:18">
      <c r="A818" s="1">
        <f>HYPERLINK("https://lsnyc.legalserver.org/matter/dynamic-profile/view/1841141","17-1841141")</f>
        <v>0</v>
      </c>
      <c r="B818" t="s">
        <v>22</v>
      </c>
      <c r="C818" t="s">
        <v>160</v>
      </c>
      <c r="D818" t="s">
        <v>231</v>
      </c>
      <c r="E818" t="s">
        <v>1037</v>
      </c>
      <c r="F818" t="s">
        <v>1175</v>
      </c>
      <c r="G818" t="s">
        <v>1201</v>
      </c>
      <c r="H818" t="s">
        <v>1209</v>
      </c>
      <c r="I818" t="s">
        <v>1388</v>
      </c>
      <c r="J818">
        <v>670</v>
      </c>
      <c r="K818" t="s">
        <v>1209</v>
      </c>
      <c r="L818" t="s">
        <v>1208</v>
      </c>
      <c r="O818" t="s">
        <v>1209</v>
      </c>
      <c r="P818" t="s">
        <v>1209</v>
      </c>
      <c r="Q818" t="s">
        <v>1870</v>
      </c>
      <c r="R818" t="s">
        <v>1910</v>
      </c>
    </row>
    <row r="819" spans="1:18">
      <c r="A819" s="1">
        <f>HYPERLINK("https://lsnyc.legalserver.org/matter/dynamic-profile/view/0819338","16-0819338")</f>
        <v>0</v>
      </c>
      <c r="B819" t="s">
        <v>22</v>
      </c>
      <c r="C819" t="s">
        <v>158</v>
      </c>
      <c r="D819" t="s">
        <v>158</v>
      </c>
      <c r="E819" t="s">
        <v>1038</v>
      </c>
      <c r="F819" t="s">
        <v>1199</v>
      </c>
      <c r="G819" t="s">
        <v>1201</v>
      </c>
      <c r="H819" t="s">
        <v>1209</v>
      </c>
      <c r="I819" t="s">
        <v>1577</v>
      </c>
      <c r="J819">
        <v>908</v>
      </c>
      <c r="K819" t="s">
        <v>1209</v>
      </c>
      <c r="L819" t="s">
        <v>1208</v>
      </c>
      <c r="O819" t="s">
        <v>1209</v>
      </c>
      <c r="P819" t="s">
        <v>1209</v>
      </c>
      <c r="Q819" t="s">
        <v>1639</v>
      </c>
      <c r="R819" t="s">
        <v>1327</v>
      </c>
    </row>
    <row r="820" spans="1:18">
      <c r="A820" s="1">
        <f>HYPERLINK("https://lsnyc.legalserver.org/matter/dynamic-profile/view/1854844","17-1854844")</f>
        <v>0</v>
      </c>
      <c r="B820" t="s">
        <v>22</v>
      </c>
      <c r="C820" t="s">
        <v>158</v>
      </c>
      <c r="D820" t="s">
        <v>158</v>
      </c>
      <c r="E820" t="s">
        <v>1039</v>
      </c>
      <c r="F820" t="s">
        <v>1188</v>
      </c>
      <c r="G820" t="s">
        <v>1200</v>
      </c>
      <c r="H820" t="s">
        <v>1209</v>
      </c>
      <c r="I820" t="s">
        <v>1578</v>
      </c>
      <c r="J820">
        <v>488</v>
      </c>
      <c r="K820" t="s">
        <v>1209</v>
      </c>
      <c r="L820" t="s">
        <v>1208</v>
      </c>
      <c r="O820" t="s">
        <v>1210</v>
      </c>
      <c r="P820" t="s">
        <v>1209</v>
      </c>
      <c r="Q820" t="s">
        <v>1794</v>
      </c>
      <c r="R820" t="s">
        <v>1327</v>
      </c>
    </row>
    <row r="821" spans="1:18">
      <c r="A821" s="1">
        <f>HYPERLINK("https://lsnyc.legalserver.org/matter/dynamic-profile/view/1878699","18-1878699")</f>
        <v>0</v>
      </c>
      <c r="B821" t="s">
        <v>22</v>
      </c>
      <c r="C821" t="s">
        <v>159</v>
      </c>
      <c r="D821" t="s">
        <v>232</v>
      </c>
      <c r="E821" t="s">
        <v>1040</v>
      </c>
      <c r="F821" t="s">
        <v>1180</v>
      </c>
      <c r="G821" t="s">
        <v>1201</v>
      </c>
      <c r="H821" t="s">
        <v>1209</v>
      </c>
      <c r="I821" t="s">
        <v>1462</v>
      </c>
      <c r="J821">
        <v>175</v>
      </c>
      <c r="K821" t="s">
        <v>1209</v>
      </c>
      <c r="L821" t="s">
        <v>1208</v>
      </c>
      <c r="O821" t="s">
        <v>1210</v>
      </c>
      <c r="P821" t="s">
        <v>1209</v>
      </c>
      <c r="Q821" t="s">
        <v>1566</v>
      </c>
      <c r="R821" t="s">
        <v>1450</v>
      </c>
    </row>
    <row r="822" spans="1:18">
      <c r="A822" s="1">
        <f>HYPERLINK("https://lsnyc.legalserver.org/matter/dynamic-profile/view/1855226","18-1855226")</f>
        <v>0</v>
      </c>
      <c r="B822" t="s">
        <v>22</v>
      </c>
      <c r="C822" t="s">
        <v>169</v>
      </c>
      <c r="D822" t="s">
        <v>233</v>
      </c>
      <c r="E822" t="s">
        <v>1041</v>
      </c>
      <c r="F822" t="s">
        <v>1158</v>
      </c>
      <c r="G822" t="s">
        <v>1201</v>
      </c>
      <c r="H822" t="s">
        <v>1208</v>
      </c>
      <c r="I822" t="s">
        <v>1246</v>
      </c>
      <c r="J822">
        <v>404</v>
      </c>
      <c r="K822" t="s">
        <v>1209</v>
      </c>
      <c r="L822" t="s">
        <v>1208</v>
      </c>
      <c r="O822" t="s">
        <v>1210</v>
      </c>
      <c r="P822" t="s">
        <v>1209</v>
      </c>
      <c r="Q822" t="s">
        <v>1795</v>
      </c>
      <c r="R822" t="s">
        <v>1247</v>
      </c>
    </row>
    <row r="823" spans="1:18">
      <c r="A823" s="1">
        <f>HYPERLINK("https://lsnyc.legalserver.org/matter/dynamic-profile/view/1869461","18-1869461")</f>
        <v>0</v>
      </c>
      <c r="B823" t="s">
        <v>22</v>
      </c>
      <c r="C823" t="s">
        <v>170</v>
      </c>
      <c r="D823" t="s">
        <v>170</v>
      </c>
      <c r="E823" t="s">
        <v>1042</v>
      </c>
      <c r="F823" t="s">
        <v>1177</v>
      </c>
      <c r="G823" t="s">
        <v>1201</v>
      </c>
      <c r="H823" t="s">
        <v>1208</v>
      </c>
      <c r="I823" t="s">
        <v>1467</v>
      </c>
      <c r="J823">
        <v>294</v>
      </c>
      <c r="K823" t="s">
        <v>1209</v>
      </c>
      <c r="L823" t="s">
        <v>1208</v>
      </c>
      <c r="O823" t="s">
        <v>1210</v>
      </c>
      <c r="P823" t="s">
        <v>1209</v>
      </c>
      <c r="Q823" t="s">
        <v>1678</v>
      </c>
      <c r="R823" t="s">
        <v>1240</v>
      </c>
    </row>
    <row r="824" spans="1:18">
      <c r="A824" s="1">
        <f>HYPERLINK("https://lsnyc.legalserver.org/matter/dynamic-profile/view/1871162","18-1871162")</f>
        <v>0</v>
      </c>
      <c r="B824" t="s">
        <v>22</v>
      </c>
      <c r="C824" t="s">
        <v>170</v>
      </c>
      <c r="D824" t="s">
        <v>170</v>
      </c>
      <c r="E824" t="s">
        <v>1043</v>
      </c>
      <c r="F824" t="s">
        <v>1184</v>
      </c>
      <c r="G824" t="s">
        <v>1200</v>
      </c>
      <c r="H824" t="s">
        <v>1209</v>
      </c>
      <c r="I824" t="s">
        <v>1240</v>
      </c>
      <c r="J824">
        <v>274</v>
      </c>
      <c r="K824" t="s">
        <v>1209</v>
      </c>
      <c r="L824" t="s">
        <v>1208</v>
      </c>
      <c r="O824" t="s">
        <v>1210</v>
      </c>
      <c r="P824" t="s">
        <v>1209</v>
      </c>
      <c r="Q824" t="s">
        <v>1725</v>
      </c>
      <c r="R824" t="s">
        <v>1240</v>
      </c>
    </row>
    <row r="825" spans="1:18">
      <c r="A825" s="1">
        <f>HYPERLINK("https://lsnyc.legalserver.org/matter/dynamic-profile/view/1871794","18-1871794")</f>
        <v>0</v>
      </c>
      <c r="B825" t="s">
        <v>22</v>
      </c>
      <c r="C825" t="s">
        <v>170</v>
      </c>
      <c r="D825" t="s">
        <v>170</v>
      </c>
      <c r="E825" t="s">
        <v>1044</v>
      </c>
      <c r="F825" t="s">
        <v>1184</v>
      </c>
      <c r="G825" t="s">
        <v>1201</v>
      </c>
      <c r="H825" t="s">
        <v>1209</v>
      </c>
      <c r="I825" t="s">
        <v>1579</v>
      </c>
      <c r="J825">
        <v>263</v>
      </c>
      <c r="K825" t="s">
        <v>1209</v>
      </c>
      <c r="L825" t="s">
        <v>1208</v>
      </c>
      <c r="O825" t="s">
        <v>1210</v>
      </c>
      <c r="P825" t="s">
        <v>1209</v>
      </c>
      <c r="Q825" t="s">
        <v>1296</v>
      </c>
      <c r="R825" t="s">
        <v>1240</v>
      </c>
    </row>
    <row r="826" spans="1:18">
      <c r="A826" s="1">
        <f>HYPERLINK("https://lsnyc.legalserver.org/matter/dynamic-profile/view/1877087","18-1877087")</f>
        <v>0</v>
      </c>
      <c r="B826" t="s">
        <v>22</v>
      </c>
      <c r="C826" t="s">
        <v>170</v>
      </c>
      <c r="D826" t="s">
        <v>170</v>
      </c>
      <c r="E826" t="s">
        <v>1045</v>
      </c>
      <c r="F826" t="s">
        <v>1185</v>
      </c>
      <c r="G826" t="s">
        <v>1201</v>
      </c>
      <c r="H826" t="s">
        <v>1209</v>
      </c>
      <c r="I826" t="s">
        <v>1276</v>
      </c>
      <c r="J826">
        <v>204</v>
      </c>
      <c r="K826" t="s">
        <v>1209</v>
      </c>
      <c r="L826" t="s">
        <v>1208</v>
      </c>
      <c r="O826" t="s">
        <v>1210</v>
      </c>
      <c r="P826" t="s">
        <v>1209</v>
      </c>
      <c r="Q826" t="s">
        <v>1541</v>
      </c>
      <c r="R826" t="s">
        <v>1240</v>
      </c>
    </row>
    <row r="827" spans="1:18">
      <c r="A827" s="1">
        <f>HYPERLINK("https://lsnyc.legalserver.org/matter/dynamic-profile/view/1860392","18-1860392")</f>
        <v>0</v>
      </c>
      <c r="B827" t="s">
        <v>22</v>
      </c>
      <c r="C827" t="s">
        <v>166</v>
      </c>
      <c r="D827" t="s">
        <v>171</v>
      </c>
      <c r="E827" t="s">
        <v>1046</v>
      </c>
      <c r="F827" t="s">
        <v>1158</v>
      </c>
      <c r="G827" t="s">
        <v>1201</v>
      </c>
      <c r="H827" t="s">
        <v>1209</v>
      </c>
      <c r="I827" t="s">
        <v>1418</v>
      </c>
      <c r="J827">
        <v>319</v>
      </c>
      <c r="K827" t="s">
        <v>1209</v>
      </c>
      <c r="L827" t="s">
        <v>1208</v>
      </c>
      <c r="O827" t="s">
        <v>1210</v>
      </c>
      <c r="P827" t="s">
        <v>1209</v>
      </c>
      <c r="Q827" t="s">
        <v>1677</v>
      </c>
      <c r="R827" t="s">
        <v>1271</v>
      </c>
    </row>
    <row r="828" spans="1:18">
      <c r="A828" s="1">
        <f>HYPERLINK("https://lsnyc.legalserver.org/matter/dynamic-profile/view/1868217","18-1868217")</f>
        <v>0</v>
      </c>
      <c r="B828" t="s">
        <v>22</v>
      </c>
      <c r="C828" t="s">
        <v>166</v>
      </c>
      <c r="D828" t="s">
        <v>171</v>
      </c>
      <c r="E828" t="s">
        <v>1047</v>
      </c>
      <c r="F828" t="s">
        <v>1158</v>
      </c>
      <c r="G828" t="s">
        <v>1201</v>
      </c>
      <c r="H828" t="s">
        <v>1208</v>
      </c>
      <c r="I828" t="s">
        <v>1215</v>
      </c>
      <c r="J828">
        <v>235</v>
      </c>
      <c r="K828" t="s">
        <v>1209</v>
      </c>
      <c r="L828" t="s">
        <v>1208</v>
      </c>
      <c r="O828" t="s">
        <v>1209</v>
      </c>
      <c r="P828" t="s">
        <v>1209</v>
      </c>
      <c r="Q828" t="s">
        <v>1464</v>
      </c>
      <c r="R828" t="s">
        <v>1271</v>
      </c>
    </row>
    <row r="829" spans="1:18">
      <c r="A829" s="1">
        <f>HYPERLINK("https://lsnyc.legalserver.org/matter/dynamic-profile/view/1872436","18-1872436")</f>
        <v>0</v>
      </c>
      <c r="B829" t="s">
        <v>22</v>
      </c>
      <c r="C829" t="s">
        <v>166</v>
      </c>
      <c r="D829" t="s">
        <v>171</v>
      </c>
      <c r="E829" t="s">
        <v>1048</v>
      </c>
      <c r="F829" t="s">
        <v>1158</v>
      </c>
      <c r="G829" t="s">
        <v>1201</v>
      </c>
      <c r="H829" t="s">
        <v>1208</v>
      </c>
      <c r="I829" t="s">
        <v>1215</v>
      </c>
      <c r="J829">
        <v>181</v>
      </c>
      <c r="K829" t="s">
        <v>1209</v>
      </c>
      <c r="L829" t="s">
        <v>1208</v>
      </c>
      <c r="O829" t="s">
        <v>1210</v>
      </c>
      <c r="P829" t="s">
        <v>1209</v>
      </c>
      <c r="Q829" t="s">
        <v>1407</v>
      </c>
      <c r="R829" t="s">
        <v>1271</v>
      </c>
    </row>
    <row r="830" spans="1:18">
      <c r="A830" s="1">
        <f>HYPERLINK("https://lsnyc.legalserver.org/matter/dynamic-profile/view/1870536","18-1870536")</f>
        <v>0</v>
      </c>
      <c r="B830" t="s">
        <v>22</v>
      </c>
      <c r="C830" t="s">
        <v>171</v>
      </c>
      <c r="D830" t="s">
        <v>171</v>
      </c>
      <c r="E830" t="s">
        <v>1049</v>
      </c>
      <c r="F830" t="s">
        <v>1158</v>
      </c>
      <c r="G830" t="s">
        <v>1201</v>
      </c>
      <c r="H830" t="s">
        <v>1209</v>
      </c>
      <c r="I830" t="s">
        <v>1477</v>
      </c>
      <c r="J830">
        <v>272</v>
      </c>
      <c r="K830" t="s">
        <v>1209</v>
      </c>
      <c r="L830" t="s">
        <v>1208</v>
      </c>
      <c r="M830" t="s">
        <v>1629</v>
      </c>
      <c r="O830" t="s">
        <v>1210</v>
      </c>
      <c r="P830" t="s">
        <v>1209</v>
      </c>
      <c r="Q830" t="s">
        <v>1267</v>
      </c>
      <c r="R830" t="s">
        <v>1450</v>
      </c>
    </row>
    <row r="831" spans="1:18">
      <c r="A831" s="1">
        <f>HYPERLINK("https://lsnyc.legalserver.org/matter/dynamic-profile/view/1866709","18-1866709")</f>
        <v>0</v>
      </c>
      <c r="B831" t="s">
        <v>22</v>
      </c>
      <c r="C831" t="s">
        <v>162</v>
      </c>
      <c r="D831" t="s">
        <v>234</v>
      </c>
      <c r="E831" t="s">
        <v>1050</v>
      </c>
      <c r="F831" t="s">
        <v>1158</v>
      </c>
      <c r="G831" t="s">
        <v>1201</v>
      </c>
      <c r="H831" t="s">
        <v>1209</v>
      </c>
      <c r="I831" t="s">
        <v>1509</v>
      </c>
      <c r="J831">
        <v>372</v>
      </c>
      <c r="K831" t="s">
        <v>1209</v>
      </c>
      <c r="L831" t="s">
        <v>1208</v>
      </c>
      <c r="O831" t="s">
        <v>1210</v>
      </c>
      <c r="P831" t="s">
        <v>1209</v>
      </c>
      <c r="Q831" t="s">
        <v>1776</v>
      </c>
      <c r="R831" t="s">
        <v>1252</v>
      </c>
    </row>
    <row r="832" spans="1:18">
      <c r="A832" s="1">
        <f>HYPERLINK("https://lsnyc.legalserver.org/matter/dynamic-profile/view/1869107","18-1869107")</f>
        <v>0</v>
      </c>
      <c r="B832" t="s">
        <v>22</v>
      </c>
      <c r="C832" t="s">
        <v>162</v>
      </c>
      <c r="D832" t="s">
        <v>234</v>
      </c>
      <c r="E832" t="s">
        <v>1051</v>
      </c>
      <c r="F832" t="s">
        <v>1158</v>
      </c>
      <c r="G832" t="s">
        <v>1201</v>
      </c>
      <c r="H832" t="s">
        <v>1209</v>
      </c>
      <c r="I832" t="s">
        <v>1460</v>
      </c>
      <c r="J832">
        <v>346</v>
      </c>
      <c r="K832" t="s">
        <v>1209</v>
      </c>
      <c r="L832" t="s">
        <v>1208</v>
      </c>
      <c r="O832" t="s">
        <v>1210</v>
      </c>
      <c r="P832" t="s">
        <v>1209</v>
      </c>
      <c r="Q832" t="s">
        <v>1476</v>
      </c>
      <c r="R832" t="s">
        <v>1293</v>
      </c>
    </row>
    <row r="833" spans="1:18">
      <c r="A833" s="1">
        <f>HYPERLINK("https://lsnyc.legalserver.org/matter/dynamic-profile/view/1872538","18-1872538")</f>
        <v>0</v>
      </c>
      <c r="B833" t="s">
        <v>22</v>
      </c>
      <c r="C833" t="s">
        <v>162</v>
      </c>
      <c r="D833" t="s">
        <v>234</v>
      </c>
      <c r="E833" t="s">
        <v>1052</v>
      </c>
      <c r="F833" t="s">
        <v>1158</v>
      </c>
      <c r="G833" t="s">
        <v>1201</v>
      </c>
      <c r="H833" t="s">
        <v>1209</v>
      </c>
      <c r="I833" t="s">
        <v>1460</v>
      </c>
      <c r="J833">
        <v>303</v>
      </c>
      <c r="K833" t="s">
        <v>1209</v>
      </c>
      <c r="L833" t="s">
        <v>1208</v>
      </c>
      <c r="O833" t="s">
        <v>1209</v>
      </c>
      <c r="P833" t="s">
        <v>1209</v>
      </c>
      <c r="Q833" t="s">
        <v>1654</v>
      </c>
      <c r="R833" t="s">
        <v>1293</v>
      </c>
    </row>
    <row r="834" spans="1:18">
      <c r="A834" s="1">
        <f>HYPERLINK("https://lsnyc.legalserver.org/matter/dynamic-profile/view/1872520","18-1872520")</f>
        <v>0</v>
      </c>
      <c r="B834" t="s">
        <v>22</v>
      </c>
      <c r="C834" t="s">
        <v>162</v>
      </c>
      <c r="D834" t="s">
        <v>234</v>
      </c>
      <c r="E834" t="s">
        <v>1053</v>
      </c>
      <c r="F834" t="s">
        <v>1158</v>
      </c>
      <c r="G834" t="s">
        <v>1201</v>
      </c>
      <c r="H834" t="s">
        <v>1209</v>
      </c>
      <c r="I834" t="s">
        <v>1460</v>
      </c>
      <c r="J834">
        <v>302</v>
      </c>
      <c r="K834" t="s">
        <v>1209</v>
      </c>
      <c r="L834" t="s">
        <v>1208</v>
      </c>
      <c r="O834" t="s">
        <v>1210</v>
      </c>
      <c r="P834" t="s">
        <v>1209</v>
      </c>
      <c r="Q834" t="s">
        <v>1369</v>
      </c>
      <c r="R834" t="s">
        <v>1293</v>
      </c>
    </row>
    <row r="835" spans="1:18">
      <c r="A835" s="1">
        <f>HYPERLINK("https://lsnyc.legalserver.org/matter/dynamic-profile/view/1858068","18-1858068")</f>
        <v>0</v>
      </c>
      <c r="B835" t="s">
        <v>22</v>
      </c>
      <c r="C835" t="s">
        <v>162</v>
      </c>
      <c r="D835" t="s">
        <v>234</v>
      </c>
      <c r="E835" t="s">
        <v>1054</v>
      </c>
      <c r="F835" t="s">
        <v>1158</v>
      </c>
      <c r="G835" t="s">
        <v>1201</v>
      </c>
      <c r="H835" t="s">
        <v>1209</v>
      </c>
      <c r="I835" t="s">
        <v>1473</v>
      </c>
      <c r="J835">
        <v>483</v>
      </c>
      <c r="K835" t="s">
        <v>1209</v>
      </c>
      <c r="L835" t="s">
        <v>1208</v>
      </c>
      <c r="O835" t="s">
        <v>1210</v>
      </c>
      <c r="P835" t="s">
        <v>1209</v>
      </c>
      <c r="Q835" t="s">
        <v>1871</v>
      </c>
      <c r="R835" t="s">
        <v>1291</v>
      </c>
    </row>
    <row r="836" spans="1:18">
      <c r="A836" s="1">
        <f>HYPERLINK("https://lsnyc.legalserver.org/matter/dynamic-profile/view/1858014","18-1858014")</f>
        <v>0</v>
      </c>
      <c r="B836" t="s">
        <v>22</v>
      </c>
      <c r="C836" t="s">
        <v>162</v>
      </c>
      <c r="D836" t="s">
        <v>234</v>
      </c>
      <c r="E836" t="s">
        <v>1055</v>
      </c>
      <c r="F836" t="s">
        <v>1158</v>
      </c>
      <c r="G836" t="s">
        <v>1201</v>
      </c>
      <c r="H836" t="s">
        <v>1209</v>
      </c>
      <c r="I836" t="s">
        <v>1580</v>
      </c>
      <c r="J836">
        <v>414</v>
      </c>
      <c r="K836" t="s">
        <v>1209</v>
      </c>
      <c r="L836" t="s">
        <v>1208</v>
      </c>
      <c r="O836" t="s">
        <v>1209</v>
      </c>
      <c r="P836" t="s">
        <v>1209</v>
      </c>
      <c r="Q836" t="s">
        <v>1697</v>
      </c>
      <c r="R836" t="s">
        <v>1291</v>
      </c>
    </row>
    <row r="837" spans="1:18">
      <c r="A837" s="1">
        <f>HYPERLINK("https://lsnyc.legalserver.org/matter/dynamic-profile/view/1870388","18-1870388")</f>
        <v>0</v>
      </c>
      <c r="B837" t="s">
        <v>22</v>
      </c>
      <c r="C837" t="s">
        <v>162</v>
      </c>
      <c r="D837" t="s">
        <v>234</v>
      </c>
      <c r="E837" t="s">
        <v>1056</v>
      </c>
      <c r="F837" t="s">
        <v>1158</v>
      </c>
      <c r="G837" t="s">
        <v>1201</v>
      </c>
      <c r="H837" t="s">
        <v>1209</v>
      </c>
      <c r="I837" t="s">
        <v>1465</v>
      </c>
      <c r="J837">
        <v>327</v>
      </c>
      <c r="K837" t="s">
        <v>1209</v>
      </c>
      <c r="L837" t="s">
        <v>1208</v>
      </c>
      <c r="O837" t="s">
        <v>1210</v>
      </c>
      <c r="P837" t="s">
        <v>1209</v>
      </c>
      <c r="Q837" t="s">
        <v>1696</v>
      </c>
      <c r="R837" t="s">
        <v>1295</v>
      </c>
    </row>
    <row r="838" spans="1:18">
      <c r="A838" s="1">
        <f>HYPERLINK("https://lsnyc.legalserver.org/matter/dynamic-profile/view/1868442","18-1868442")</f>
        <v>0</v>
      </c>
      <c r="B838" t="s">
        <v>22</v>
      </c>
      <c r="C838" t="s">
        <v>162</v>
      </c>
      <c r="D838" t="s">
        <v>234</v>
      </c>
      <c r="E838" t="s">
        <v>1057</v>
      </c>
      <c r="F838" t="s">
        <v>1158</v>
      </c>
      <c r="G838" t="s">
        <v>1201</v>
      </c>
      <c r="H838" t="s">
        <v>1209</v>
      </c>
      <c r="I838" t="s">
        <v>1476</v>
      </c>
      <c r="J838">
        <v>373</v>
      </c>
      <c r="K838" t="s">
        <v>1209</v>
      </c>
      <c r="L838" t="s">
        <v>1208</v>
      </c>
      <c r="O838" t="s">
        <v>1210</v>
      </c>
      <c r="P838" t="s">
        <v>1209</v>
      </c>
      <c r="Q838" t="s">
        <v>1695</v>
      </c>
      <c r="R838" t="s">
        <v>1414</v>
      </c>
    </row>
    <row r="839" spans="1:18">
      <c r="A839" s="1">
        <f>HYPERLINK("https://lsnyc.legalserver.org/matter/dynamic-profile/view/1873854","18-1873854")</f>
        <v>0</v>
      </c>
      <c r="B839" t="s">
        <v>22</v>
      </c>
      <c r="C839" t="s">
        <v>172</v>
      </c>
      <c r="D839" t="s">
        <v>172</v>
      </c>
      <c r="E839" t="s">
        <v>1058</v>
      </c>
      <c r="F839" t="s">
        <v>1167</v>
      </c>
      <c r="G839" t="s">
        <v>1201</v>
      </c>
      <c r="H839" t="s">
        <v>1208</v>
      </c>
      <c r="I839" t="s">
        <v>1311</v>
      </c>
      <c r="J839">
        <v>219</v>
      </c>
      <c r="K839" t="s">
        <v>1209</v>
      </c>
      <c r="L839" t="s">
        <v>1208</v>
      </c>
      <c r="O839" t="s">
        <v>1210</v>
      </c>
      <c r="P839" t="s">
        <v>1209</v>
      </c>
      <c r="Q839" t="s">
        <v>1580</v>
      </c>
      <c r="R839" t="s">
        <v>1311</v>
      </c>
    </row>
    <row r="840" spans="1:18">
      <c r="A840" s="1">
        <f>HYPERLINK("https://lsnyc.legalserver.org/matter/dynamic-profile/view/1875666","18-1875666")</f>
        <v>0</v>
      </c>
      <c r="B840" t="s">
        <v>22</v>
      </c>
      <c r="C840" t="s">
        <v>172</v>
      </c>
      <c r="D840" t="s">
        <v>172</v>
      </c>
      <c r="E840" t="s">
        <v>1059</v>
      </c>
      <c r="F840" t="s">
        <v>1167</v>
      </c>
      <c r="G840" t="s">
        <v>1201</v>
      </c>
      <c r="H840" t="s">
        <v>1208</v>
      </c>
      <c r="I840" t="s">
        <v>1311</v>
      </c>
      <c r="J840">
        <v>199</v>
      </c>
      <c r="K840" t="s">
        <v>1209</v>
      </c>
      <c r="L840" t="s">
        <v>1208</v>
      </c>
      <c r="O840" t="s">
        <v>1210</v>
      </c>
      <c r="P840" t="s">
        <v>1209</v>
      </c>
      <c r="Q840" t="s">
        <v>1425</v>
      </c>
      <c r="R840" t="s">
        <v>1311</v>
      </c>
    </row>
    <row r="841" spans="1:18">
      <c r="A841" s="1">
        <f>HYPERLINK("https://lsnyc.legalserver.org/matter/dynamic-profile/view/1875682","18-1875682")</f>
        <v>0</v>
      </c>
      <c r="B841" t="s">
        <v>22</v>
      </c>
      <c r="C841" t="s">
        <v>172</v>
      </c>
      <c r="D841" t="s">
        <v>172</v>
      </c>
      <c r="E841" t="s">
        <v>1060</v>
      </c>
      <c r="F841" t="s">
        <v>1167</v>
      </c>
      <c r="G841" t="s">
        <v>1201</v>
      </c>
      <c r="H841" t="s">
        <v>1208</v>
      </c>
      <c r="I841" t="s">
        <v>1292</v>
      </c>
      <c r="J841">
        <v>216</v>
      </c>
      <c r="K841" t="s">
        <v>1209</v>
      </c>
      <c r="L841" t="s">
        <v>1208</v>
      </c>
      <c r="O841" t="s">
        <v>1210</v>
      </c>
      <c r="P841" t="s">
        <v>1209</v>
      </c>
      <c r="Q841" t="s">
        <v>1425</v>
      </c>
      <c r="R841" t="s">
        <v>1292</v>
      </c>
    </row>
    <row r="842" spans="1:18">
      <c r="A842" s="1">
        <f>HYPERLINK("https://lsnyc.legalserver.org/matter/dynamic-profile/view/0831006","17-0831006")</f>
        <v>0</v>
      </c>
      <c r="B842" t="s">
        <v>22</v>
      </c>
      <c r="C842" t="s">
        <v>172</v>
      </c>
      <c r="D842" t="s">
        <v>172</v>
      </c>
      <c r="E842" t="s">
        <v>1061</v>
      </c>
      <c r="F842" t="s">
        <v>1167</v>
      </c>
      <c r="G842" t="s">
        <v>1201</v>
      </c>
      <c r="H842" t="s">
        <v>1208</v>
      </c>
      <c r="I842" t="s">
        <v>1230</v>
      </c>
      <c r="J842">
        <v>746</v>
      </c>
      <c r="K842" t="s">
        <v>1209</v>
      </c>
      <c r="L842" t="s">
        <v>1208</v>
      </c>
      <c r="O842" t="s">
        <v>1210</v>
      </c>
      <c r="P842" t="s">
        <v>1209</v>
      </c>
      <c r="Q842" t="s">
        <v>1869</v>
      </c>
      <c r="R842" t="s">
        <v>1230</v>
      </c>
    </row>
    <row r="843" spans="1:18">
      <c r="A843" s="1">
        <f>HYPERLINK("https://lsnyc.legalserver.org/matter/dynamic-profile/view/7000900","Q12E-67000900")</f>
        <v>0</v>
      </c>
      <c r="B843" t="s">
        <v>22</v>
      </c>
      <c r="C843" t="s">
        <v>172</v>
      </c>
      <c r="D843" t="s">
        <v>172</v>
      </c>
      <c r="E843" t="s">
        <v>1062</v>
      </c>
      <c r="F843" t="s">
        <v>1167</v>
      </c>
      <c r="G843" t="s">
        <v>1204</v>
      </c>
      <c r="H843" t="s">
        <v>1209</v>
      </c>
      <c r="I843" t="s">
        <v>1581</v>
      </c>
      <c r="J843">
        <v>2618</v>
      </c>
      <c r="K843" t="s">
        <v>1209</v>
      </c>
      <c r="L843" t="s">
        <v>1208</v>
      </c>
      <c r="O843" t="s">
        <v>1209</v>
      </c>
      <c r="P843" t="s">
        <v>1209</v>
      </c>
      <c r="Q843" t="s">
        <v>1872</v>
      </c>
      <c r="R843" t="s">
        <v>1414</v>
      </c>
    </row>
    <row r="844" spans="1:18">
      <c r="A844" s="1">
        <f>HYPERLINK("https://lsnyc.legalserver.org/matter/dynamic-profile/view/1875647","18-1875647")</f>
        <v>0</v>
      </c>
      <c r="B844" t="s">
        <v>22</v>
      </c>
      <c r="C844" t="s">
        <v>172</v>
      </c>
      <c r="D844" t="s">
        <v>172</v>
      </c>
      <c r="E844" t="s">
        <v>1063</v>
      </c>
      <c r="F844" t="s">
        <v>1167</v>
      </c>
      <c r="G844" t="s">
        <v>1200</v>
      </c>
      <c r="H844" t="s">
        <v>1208</v>
      </c>
      <c r="I844" t="s">
        <v>1414</v>
      </c>
      <c r="J844">
        <v>289</v>
      </c>
      <c r="K844" t="s">
        <v>1209</v>
      </c>
      <c r="L844" t="s">
        <v>1208</v>
      </c>
      <c r="O844" t="s">
        <v>1210</v>
      </c>
      <c r="P844" t="s">
        <v>1209</v>
      </c>
      <c r="Q844" t="s">
        <v>1425</v>
      </c>
      <c r="R844" t="s">
        <v>1414</v>
      </c>
    </row>
    <row r="845" spans="1:18">
      <c r="A845" s="1">
        <f>HYPERLINK("https://lsnyc.legalserver.org/matter/dynamic-profile/view/1833883","17-1833883")</f>
        <v>0</v>
      </c>
      <c r="B845" t="s">
        <v>22</v>
      </c>
      <c r="C845" t="s">
        <v>163</v>
      </c>
      <c r="D845" t="s">
        <v>163</v>
      </c>
      <c r="E845" t="s">
        <v>1064</v>
      </c>
      <c r="F845" t="s">
        <v>1166</v>
      </c>
      <c r="G845" t="s">
        <v>1201</v>
      </c>
      <c r="H845" t="s">
        <v>1209</v>
      </c>
      <c r="I845" t="s">
        <v>1582</v>
      </c>
      <c r="J845">
        <v>740</v>
      </c>
      <c r="K845" t="s">
        <v>1209</v>
      </c>
      <c r="L845" t="s">
        <v>1208</v>
      </c>
      <c r="O845" t="s">
        <v>1209</v>
      </c>
      <c r="P845" t="s">
        <v>1209</v>
      </c>
      <c r="Q845" t="s">
        <v>1522</v>
      </c>
      <c r="R845" t="s">
        <v>1250</v>
      </c>
    </row>
    <row r="846" spans="1:18">
      <c r="A846" s="1">
        <f>HYPERLINK("https://lsnyc.legalserver.org/matter/dynamic-profile/view/1834315","17-1834315")</f>
        <v>0</v>
      </c>
      <c r="B846" t="s">
        <v>22</v>
      </c>
      <c r="C846" t="s">
        <v>163</v>
      </c>
      <c r="D846" t="s">
        <v>163</v>
      </c>
      <c r="E846" t="s">
        <v>1065</v>
      </c>
      <c r="F846" t="s">
        <v>1166</v>
      </c>
      <c r="G846" t="s">
        <v>1201</v>
      </c>
      <c r="H846" t="s">
        <v>1208</v>
      </c>
      <c r="I846" t="s">
        <v>1282</v>
      </c>
      <c r="J846">
        <v>740</v>
      </c>
      <c r="K846" t="s">
        <v>1209</v>
      </c>
      <c r="L846" t="s">
        <v>1208</v>
      </c>
      <c r="O846" t="s">
        <v>1209</v>
      </c>
      <c r="P846" t="s">
        <v>1209</v>
      </c>
      <c r="Q846" t="s">
        <v>1522</v>
      </c>
      <c r="R846" t="s">
        <v>1250</v>
      </c>
    </row>
    <row r="847" spans="1:18">
      <c r="A847" s="1">
        <f>HYPERLINK("https://lsnyc.legalserver.org/matter/dynamic-profile/view/1838787","17-1838787")</f>
        <v>0</v>
      </c>
      <c r="B847" t="s">
        <v>22</v>
      </c>
      <c r="C847" t="s">
        <v>163</v>
      </c>
      <c r="D847" t="s">
        <v>163</v>
      </c>
      <c r="E847" t="s">
        <v>1066</v>
      </c>
      <c r="F847" t="s">
        <v>1186</v>
      </c>
      <c r="G847" t="s">
        <v>1201</v>
      </c>
      <c r="H847" t="s">
        <v>1208</v>
      </c>
      <c r="I847" t="s">
        <v>1583</v>
      </c>
      <c r="J847">
        <v>684</v>
      </c>
      <c r="K847" t="s">
        <v>1209</v>
      </c>
      <c r="L847" t="s">
        <v>1208</v>
      </c>
      <c r="O847" t="s">
        <v>1209</v>
      </c>
      <c r="P847" t="s">
        <v>1209</v>
      </c>
      <c r="Q847" t="s">
        <v>1282</v>
      </c>
      <c r="R847" t="s">
        <v>1250</v>
      </c>
    </row>
    <row r="848" spans="1:18">
      <c r="A848" s="1">
        <f>HYPERLINK("https://lsnyc.legalserver.org/matter/dynamic-profile/view/1839836","17-1839836")</f>
        <v>0</v>
      </c>
      <c r="B848" t="s">
        <v>22</v>
      </c>
      <c r="C848" t="s">
        <v>163</v>
      </c>
      <c r="D848" t="s">
        <v>163</v>
      </c>
      <c r="E848" t="s">
        <v>1067</v>
      </c>
      <c r="F848" t="s">
        <v>1166</v>
      </c>
      <c r="G848" t="s">
        <v>1200</v>
      </c>
      <c r="H848" t="s">
        <v>1208</v>
      </c>
      <c r="I848" t="s">
        <v>1584</v>
      </c>
      <c r="J848">
        <v>670</v>
      </c>
      <c r="K848" t="s">
        <v>1209</v>
      </c>
      <c r="L848" t="s">
        <v>1208</v>
      </c>
      <c r="O848" t="s">
        <v>1209</v>
      </c>
      <c r="P848" t="s">
        <v>1209</v>
      </c>
      <c r="Q848" t="s">
        <v>1873</v>
      </c>
      <c r="R848" t="s">
        <v>1250</v>
      </c>
    </row>
    <row r="849" spans="1:18">
      <c r="A849" s="1">
        <f>HYPERLINK("https://lsnyc.legalserver.org/matter/dynamic-profile/view/0791237","15-0791237")</f>
        <v>0</v>
      </c>
      <c r="B849" t="s">
        <v>22</v>
      </c>
      <c r="C849" t="s">
        <v>162</v>
      </c>
      <c r="D849" t="s">
        <v>235</v>
      </c>
      <c r="E849" t="s">
        <v>1068</v>
      </c>
      <c r="F849" t="s">
        <v>1158</v>
      </c>
      <c r="G849" t="s">
        <v>1201</v>
      </c>
      <c r="H849" t="s">
        <v>1209</v>
      </c>
      <c r="I849" t="s">
        <v>1585</v>
      </c>
      <c r="J849">
        <v>1168</v>
      </c>
      <c r="K849" t="s">
        <v>1209</v>
      </c>
      <c r="L849" t="s">
        <v>1208</v>
      </c>
      <c r="O849" t="s">
        <v>1210</v>
      </c>
      <c r="P849" t="s">
        <v>1209</v>
      </c>
      <c r="Q849" t="s">
        <v>1874</v>
      </c>
      <c r="R849" t="s">
        <v>1238</v>
      </c>
    </row>
    <row r="850" spans="1:18">
      <c r="A850" s="1">
        <f>HYPERLINK("https://lsnyc.legalserver.org/matter/dynamic-profile/view/0791914","15-0791914")</f>
        <v>0</v>
      </c>
      <c r="B850" t="s">
        <v>22</v>
      </c>
      <c r="C850" t="s">
        <v>162</v>
      </c>
      <c r="D850" t="s">
        <v>235</v>
      </c>
      <c r="E850" t="s">
        <v>1069</v>
      </c>
      <c r="F850" t="s">
        <v>1158</v>
      </c>
      <c r="G850" t="s">
        <v>1201</v>
      </c>
      <c r="H850" t="s">
        <v>1209</v>
      </c>
      <c r="I850" t="s">
        <v>1586</v>
      </c>
      <c r="J850">
        <v>1157</v>
      </c>
      <c r="K850" t="s">
        <v>1209</v>
      </c>
      <c r="L850" t="s">
        <v>1208</v>
      </c>
      <c r="O850" t="s">
        <v>1210</v>
      </c>
      <c r="P850" t="s">
        <v>1209</v>
      </c>
      <c r="Q850" t="s">
        <v>1875</v>
      </c>
      <c r="R850" t="s">
        <v>1238</v>
      </c>
    </row>
    <row r="851" spans="1:18">
      <c r="A851" s="1">
        <f>HYPERLINK("https://lsnyc.legalserver.org/matter/dynamic-profile/view/0792382","15-0792382")</f>
        <v>0</v>
      </c>
      <c r="B851" t="s">
        <v>22</v>
      </c>
      <c r="C851" t="s">
        <v>162</v>
      </c>
      <c r="D851" t="s">
        <v>235</v>
      </c>
      <c r="E851" t="s">
        <v>1070</v>
      </c>
      <c r="F851" t="s">
        <v>1158</v>
      </c>
      <c r="G851" t="s">
        <v>1202</v>
      </c>
      <c r="H851" t="s">
        <v>1209</v>
      </c>
      <c r="I851" t="s">
        <v>1238</v>
      </c>
      <c r="J851">
        <v>1150</v>
      </c>
      <c r="K851" t="s">
        <v>1209</v>
      </c>
      <c r="L851" t="s">
        <v>1208</v>
      </c>
      <c r="O851" t="s">
        <v>1210</v>
      </c>
      <c r="P851" t="s">
        <v>1209</v>
      </c>
      <c r="Q851" t="s">
        <v>1876</v>
      </c>
      <c r="R851" t="s">
        <v>1238</v>
      </c>
    </row>
    <row r="852" spans="1:18">
      <c r="A852" s="1">
        <f>HYPERLINK("https://lsnyc.legalserver.org/matter/dynamic-profile/view/0800805","16-0800805")</f>
        <v>0</v>
      </c>
      <c r="B852" t="s">
        <v>22</v>
      </c>
      <c r="C852" t="s">
        <v>162</v>
      </c>
      <c r="D852" t="s">
        <v>235</v>
      </c>
      <c r="E852" t="s">
        <v>1071</v>
      </c>
      <c r="F852" t="s">
        <v>1170</v>
      </c>
      <c r="G852" t="s">
        <v>1202</v>
      </c>
      <c r="H852" t="s">
        <v>1209</v>
      </c>
      <c r="I852" t="s">
        <v>1358</v>
      </c>
      <c r="J852">
        <v>1030</v>
      </c>
      <c r="K852" t="s">
        <v>1209</v>
      </c>
      <c r="L852" t="s">
        <v>1208</v>
      </c>
      <c r="O852" t="s">
        <v>1210</v>
      </c>
      <c r="P852" t="s">
        <v>1209</v>
      </c>
      <c r="Q852" t="s">
        <v>1877</v>
      </c>
      <c r="R852" t="s">
        <v>1238</v>
      </c>
    </row>
    <row r="853" spans="1:18">
      <c r="A853" s="1">
        <f>HYPERLINK("https://lsnyc.legalserver.org/matter/dynamic-profile/view/0804976","16-0804976")</f>
        <v>0</v>
      </c>
      <c r="B853" t="s">
        <v>22</v>
      </c>
      <c r="C853" t="s">
        <v>162</v>
      </c>
      <c r="D853" t="s">
        <v>235</v>
      </c>
      <c r="E853" t="s">
        <v>1072</v>
      </c>
      <c r="F853" t="s">
        <v>1158</v>
      </c>
      <c r="G853" t="s">
        <v>1202</v>
      </c>
      <c r="H853" t="s">
        <v>1209</v>
      </c>
      <c r="I853" t="s">
        <v>1587</v>
      </c>
      <c r="J853">
        <v>978</v>
      </c>
      <c r="K853" t="s">
        <v>1209</v>
      </c>
      <c r="L853" t="s">
        <v>1208</v>
      </c>
      <c r="O853" t="s">
        <v>1210</v>
      </c>
      <c r="P853" t="s">
        <v>1209</v>
      </c>
      <c r="Q853" t="s">
        <v>1878</v>
      </c>
      <c r="R853" t="s">
        <v>1238</v>
      </c>
    </row>
    <row r="854" spans="1:18">
      <c r="A854" s="1">
        <f>HYPERLINK("https://lsnyc.legalserver.org/matter/dynamic-profile/view/0805679","16-0805679")</f>
        <v>0</v>
      </c>
      <c r="B854" t="s">
        <v>22</v>
      </c>
      <c r="C854" t="s">
        <v>162</v>
      </c>
      <c r="D854" t="s">
        <v>235</v>
      </c>
      <c r="E854" t="s">
        <v>1073</v>
      </c>
      <c r="F854" t="s">
        <v>1158</v>
      </c>
      <c r="G854" t="s">
        <v>1202</v>
      </c>
      <c r="H854" t="s">
        <v>1209</v>
      </c>
      <c r="I854" t="s">
        <v>1588</v>
      </c>
      <c r="J854">
        <v>967</v>
      </c>
      <c r="K854" t="s">
        <v>1209</v>
      </c>
      <c r="L854" t="s">
        <v>1208</v>
      </c>
      <c r="O854" t="s">
        <v>1210</v>
      </c>
      <c r="P854" t="s">
        <v>1209</v>
      </c>
      <c r="Q854" t="s">
        <v>1879</v>
      </c>
      <c r="R854" t="s">
        <v>1238</v>
      </c>
    </row>
    <row r="855" spans="1:18">
      <c r="A855" s="1">
        <f>HYPERLINK("https://lsnyc.legalserver.org/matter/dynamic-profile/view/0807035","16-0807035")</f>
        <v>0</v>
      </c>
      <c r="B855" t="s">
        <v>22</v>
      </c>
      <c r="C855" t="s">
        <v>162</v>
      </c>
      <c r="D855" t="s">
        <v>235</v>
      </c>
      <c r="E855" t="s">
        <v>1074</v>
      </c>
      <c r="F855" t="s">
        <v>1158</v>
      </c>
      <c r="G855" t="s">
        <v>1202</v>
      </c>
      <c r="H855" t="s">
        <v>1209</v>
      </c>
      <c r="I855" t="s">
        <v>1589</v>
      </c>
      <c r="J855">
        <v>952</v>
      </c>
      <c r="K855" t="s">
        <v>1209</v>
      </c>
      <c r="L855" t="s">
        <v>1208</v>
      </c>
      <c r="O855" t="s">
        <v>1210</v>
      </c>
      <c r="P855" t="s">
        <v>1209</v>
      </c>
      <c r="Q855" t="s">
        <v>1717</v>
      </c>
      <c r="R855" t="s">
        <v>1238</v>
      </c>
    </row>
    <row r="856" spans="1:18">
      <c r="A856" s="1">
        <f>HYPERLINK("https://lsnyc.legalserver.org/matter/dynamic-profile/view/0818264","16-0818264")</f>
        <v>0</v>
      </c>
      <c r="B856" t="s">
        <v>22</v>
      </c>
      <c r="C856" t="s">
        <v>162</v>
      </c>
      <c r="D856" t="s">
        <v>235</v>
      </c>
      <c r="E856" t="s">
        <v>1075</v>
      </c>
      <c r="F856" t="s">
        <v>1158</v>
      </c>
      <c r="G856" t="s">
        <v>1201</v>
      </c>
      <c r="H856" t="s">
        <v>1209</v>
      </c>
      <c r="I856" t="s">
        <v>1590</v>
      </c>
      <c r="J856">
        <v>807</v>
      </c>
      <c r="K856" t="s">
        <v>1209</v>
      </c>
      <c r="L856" t="s">
        <v>1208</v>
      </c>
      <c r="O856" t="s">
        <v>1210</v>
      </c>
      <c r="P856" t="s">
        <v>1209</v>
      </c>
      <c r="Q856" t="s">
        <v>1858</v>
      </c>
      <c r="R856" t="s">
        <v>1238</v>
      </c>
    </row>
    <row r="857" spans="1:18">
      <c r="A857" s="1">
        <f>HYPERLINK("https://lsnyc.legalserver.org/matter/dynamic-profile/view/0828974","17-0828974")</f>
        <v>0</v>
      </c>
      <c r="B857" t="s">
        <v>22</v>
      </c>
      <c r="C857" t="s">
        <v>162</v>
      </c>
      <c r="D857" t="s">
        <v>235</v>
      </c>
      <c r="E857" t="s">
        <v>1076</v>
      </c>
      <c r="F857" t="s">
        <v>1158</v>
      </c>
      <c r="G857" t="s">
        <v>1201</v>
      </c>
      <c r="H857" t="s">
        <v>1209</v>
      </c>
      <c r="I857" t="s">
        <v>1591</v>
      </c>
      <c r="J857">
        <v>678</v>
      </c>
      <c r="K857" t="s">
        <v>1209</v>
      </c>
      <c r="L857" t="s">
        <v>1208</v>
      </c>
      <c r="O857" t="s">
        <v>1210</v>
      </c>
      <c r="P857" t="s">
        <v>1209</v>
      </c>
      <c r="Q857" t="s">
        <v>1591</v>
      </c>
      <c r="R857" t="s">
        <v>1238</v>
      </c>
    </row>
    <row r="858" spans="1:18">
      <c r="A858" s="1">
        <f>HYPERLINK("https://lsnyc.legalserver.org/matter/dynamic-profile/view/0830992","17-0830992")</f>
        <v>0</v>
      </c>
      <c r="B858" t="s">
        <v>22</v>
      </c>
      <c r="C858" t="s">
        <v>162</v>
      </c>
      <c r="D858" t="s">
        <v>235</v>
      </c>
      <c r="E858" t="s">
        <v>1077</v>
      </c>
      <c r="F858" t="s">
        <v>1158</v>
      </c>
      <c r="G858" t="s">
        <v>1201</v>
      </c>
      <c r="H858" t="s">
        <v>1209</v>
      </c>
      <c r="I858" t="s">
        <v>1592</v>
      </c>
      <c r="J858">
        <v>656</v>
      </c>
      <c r="K858" t="s">
        <v>1209</v>
      </c>
      <c r="L858" t="s">
        <v>1208</v>
      </c>
      <c r="O858" t="s">
        <v>1210</v>
      </c>
      <c r="P858" t="s">
        <v>1209</v>
      </c>
      <c r="Q858" t="s">
        <v>1869</v>
      </c>
      <c r="R858" t="s">
        <v>1238</v>
      </c>
    </row>
    <row r="859" spans="1:18">
      <c r="A859" s="1">
        <f>HYPERLINK("https://lsnyc.legalserver.org/matter/dynamic-profile/view/1842410","17-1842410")</f>
        <v>0</v>
      </c>
      <c r="B859" t="s">
        <v>22</v>
      </c>
      <c r="C859" t="s">
        <v>162</v>
      </c>
      <c r="D859" t="s">
        <v>235</v>
      </c>
      <c r="E859" t="s">
        <v>1078</v>
      </c>
      <c r="F859" t="s">
        <v>1158</v>
      </c>
      <c r="G859" t="s">
        <v>1201</v>
      </c>
      <c r="H859" t="s">
        <v>1209</v>
      </c>
      <c r="I859" t="s">
        <v>1593</v>
      </c>
      <c r="J859">
        <v>525</v>
      </c>
      <c r="K859" t="s">
        <v>1209</v>
      </c>
      <c r="L859" t="s">
        <v>1208</v>
      </c>
      <c r="O859" t="s">
        <v>1210</v>
      </c>
      <c r="P859" t="s">
        <v>1209</v>
      </c>
      <c r="Q859" t="s">
        <v>1880</v>
      </c>
      <c r="R859" t="s">
        <v>1238</v>
      </c>
    </row>
    <row r="860" spans="1:18">
      <c r="A860" s="1">
        <f>HYPERLINK("https://lsnyc.legalserver.org/matter/dynamic-profile/view/1845674","17-1845674")</f>
        <v>0</v>
      </c>
      <c r="B860" t="s">
        <v>22</v>
      </c>
      <c r="C860" t="s">
        <v>162</v>
      </c>
      <c r="D860" t="s">
        <v>235</v>
      </c>
      <c r="E860" t="s">
        <v>1079</v>
      </c>
      <c r="F860" t="s">
        <v>1158</v>
      </c>
      <c r="G860" t="s">
        <v>1202</v>
      </c>
      <c r="H860" t="s">
        <v>1209</v>
      </c>
      <c r="I860" t="s">
        <v>1594</v>
      </c>
      <c r="J860">
        <v>484</v>
      </c>
      <c r="K860" t="s">
        <v>1209</v>
      </c>
      <c r="L860" t="s">
        <v>1208</v>
      </c>
      <c r="O860" t="s">
        <v>1210</v>
      </c>
      <c r="P860" t="s">
        <v>1209</v>
      </c>
      <c r="Q860" t="s">
        <v>1881</v>
      </c>
      <c r="R860" t="s">
        <v>1238</v>
      </c>
    </row>
    <row r="861" spans="1:18">
      <c r="A861" s="1">
        <f>HYPERLINK("https://lsnyc.legalserver.org/matter/dynamic-profile/view/0800119","16-0800119")</f>
        <v>0</v>
      </c>
      <c r="B861" t="s">
        <v>22</v>
      </c>
      <c r="C861" t="s">
        <v>162</v>
      </c>
      <c r="D861" t="s">
        <v>235</v>
      </c>
      <c r="E861" t="s">
        <v>1080</v>
      </c>
      <c r="F861" t="s">
        <v>1158</v>
      </c>
      <c r="G861" t="s">
        <v>1201</v>
      </c>
      <c r="H861" t="s">
        <v>1209</v>
      </c>
      <c r="I861" t="s">
        <v>1595</v>
      </c>
      <c r="J861">
        <v>1043</v>
      </c>
      <c r="K861" t="s">
        <v>1209</v>
      </c>
      <c r="L861" t="s">
        <v>1208</v>
      </c>
      <c r="O861" t="s">
        <v>1210</v>
      </c>
      <c r="P861" t="s">
        <v>1209</v>
      </c>
      <c r="Q861" t="s">
        <v>1847</v>
      </c>
      <c r="R861" t="s">
        <v>1269</v>
      </c>
    </row>
    <row r="862" spans="1:18">
      <c r="A862" s="1">
        <f>HYPERLINK("https://lsnyc.legalserver.org/matter/dynamic-profile/view/0825026","17-0825026")</f>
        <v>0</v>
      </c>
      <c r="B862" t="s">
        <v>22</v>
      </c>
      <c r="C862" t="s">
        <v>162</v>
      </c>
      <c r="D862" t="s">
        <v>235</v>
      </c>
      <c r="E862" t="s">
        <v>1081</v>
      </c>
      <c r="F862" t="s">
        <v>1158</v>
      </c>
      <c r="G862" t="s">
        <v>1202</v>
      </c>
      <c r="H862" t="s">
        <v>1209</v>
      </c>
      <c r="I862" t="s">
        <v>1520</v>
      </c>
      <c r="J862">
        <v>723</v>
      </c>
      <c r="K862" t="s">
        <v>1209</v>
      </c>
      <c r="L862" t="s">
        <v>1208</v>
      </c>
      <c r="O862" t="s">
        <v>1210</v>
      </c>
      <c r="P862" t="s">
        <v>1209</v>
      </c>
      <c r="Q862" t="s">
        <v>1882</v>
      </c>
      <c r="R862" t="s">
        <v>1269</v>
      </c>
    </row>
    <row r="863" spans="1:18">
      <c r="A863" s="1">
        <f>HYPERLINK("https://lsnyc.legalserver.org/matter/dynamic-profile/view/0784182","15-0784182")</f>
        <v>0</v>
      </c>
      <c r="B863" t="s">
        <v>22</v>
      </c>
      <c r="C863" t="s">
        <v>162</v>
      </c>
      <c r="D863" t="s">
        <v>235</v>
      </c>
      <c r="E863" t="s">
        <v>1082</v>
      </c>
      <c r="F863" t="s">
        <v>1158</v>
      </c>
      <c r="G863" t="s">
        <v>1202</v>
      </c>
      <c r="H863" t="s">
        <v>1209</v>
      </c>
      <c r="I863" t="s">
        <v>1596</v>
      </c>
      <c r="J863">
        <v>1340</v>
      </c>
      <c r="K863" t="s">
        <v>1209</v>
      </c>
      <c r="L863" t="s">
        <v>1208</v>
      </c>
      <c r="O863" t="s">
        <v>1210</v>
      </c>
      <c r="P863" t="s">
        <v>1209</v>
      </c>
      <c r="Q863" t="s">
        <v>1883</v>
      </c>
      <c r="R863" t="s">
        <v>1337</v>
      </c>
    </row>
    <row r="864" spans="1:18">
      <c r="A864" s="1">
        <f>HYPERLINK("https://lsnyc.legalserver.org/matter/dynamic-profile/view/0794588","15-0794588")</f>
        <v>0</v>
      </c>
      <c r="B864" t="s">
        <v>22</v>
      </c>
      <c r="C864" t="s">
        <v>162</v>
      </c>
      <c r="D864" t="s">
        <v>235</v>
      </c>
      <c r="E864" t="s">
        <v>1083</v>
      </c>
      <c r="F864" t="s">
        <v>1158</v>
      </c>
      <c r="G864" t="s">
        <v>1201</v>
      </c>
      <c r="H864" t="s">
        <v>1209</v>
      </c>
      <c r="I864" t="s">
        <v>1597</v>
      </c>
      <c r="J864">
        <v>1197</v>
      </c>
      <c r="K864" t="s">
        <v>1209</v>
      </c>
      <c r="L864" t="s">
        <v>1208</v>
      </c>
      <c r="O864" t="s">
        <v>1210</v>
      </c>
      <c r="P864" t="s">
        <v>1209</v>
      </c>
      <c r="Q864" t="s">
        <v>1597</v>
      </c>
      <c r="R864" t="s">
        <v>1337</v>
      </c>
    </row>
    <row r="865" spans="1:18">
      <c r="A865" s="1">
        <f>HYPERLINK("https://lsnyc.legalserver.org/matter/dynamic-profile/view/0800678","16-0800678")</f>
        <v>0</v>
      </c>
      <c r="B865" t="s">
        <v>22</v>
      </c>
      <c r="C865" t="s">
        <v>162</v>
      </c>
      <c r="D865" t="s">
        <v>235</v>
      </c>
      <c r="E865" t="s">
        <v>1084</v>
      </c>
      <c r="F865" t="s">
        <v>1158</v>
      </c>
      <c r="G865" t="s">
        <v>1201</v>
      </c>
      <c r="H865" t="s">
        <v>1209</v>
      </c>
      <c r="I865" t="s">
        <v>1598</v>
      </c>
      <c r="J865">
        <v>1109</v>
      </c>
      <c r="K865" t="s">
        <v>1209</v>
      </c>
      <c r="L865" t="s">
        <v>1208</v>
      </c>
      <c r="O865" t="s">
        <v>1210</v>
      </c>
      <c r="P865" t="s">
        <v>1209</v>
      </c>
      <c r="Q865" t="s">
        <v>1884</v>
      </c>
      <c r="R865" t="s">
        <v>1337</v>
      </c>
    </row>
    <row r="866" spans="1:18">
      <c r="A866" s="1">
        <f>HYPERLINK("https://lsnyc.legalserver.org/matter/dynamic-profile/view/0804216","16-0804216")</f>
        <v>0</v>
      </c>
      <c r="B866" t="s">
        <v>22</v>
      </c>
      <c r="C866" t="s">
        <v>162</v>
      </c>
      <c r="D866" t="s">
        <v>235</v>
      </c>
      <c r="E866" t="s">
        <v>1085</v>
      </c>
      <c r="F866" t="s">
        <v>1158</v>
      </c>
      <c r="G866" t="s">
        <v>1202</v>
      </c>
      <c r="H866" t="s">
        <v>1209</v>
      </c>
      <c r="I866" t="s">
        <v>1599</v>
      </c>
      <c r="J866">
        <v>1065</v>
      </c>
      <c r="K866" t="s">
        <v>1209</v>
      </c>
      <c r="L866" t="s">
        <v>1208</v>
      </c>
      <c r="O866" t="s">
        <v>1210</v>
      </c>
      <c r="P866" t="s">
        <v>1209</v>
      </c>
      <c r="Q866" t="s">
        <v>1885</v>
      </c>
      <c r="R866" t="s">
        <v>1337</v>
      </c>
    </row>
    <row r="867" spans="1:18">
      <c r="A867" s="1">
        <f>HYPERLINK("https://lsnyc.legalserver.org/matter/dynamic-profile/view/0808722","16-0808722")</f>
        <v>0</v>
      </c>
      <c r="B867" t="s">
        <v>22</v>
      </c>
      <c r="C867" t="s">
        <v>162</v>
      </c>
      <c r="D867" t="s">
        <v>235</v>
      </c>
      <c r="E867" t="s">
        <v>1086</v>
      </c>
      <c r="F867" t="s">
        <v>1158</v>
      </c>
      <c r="G867" t="s">
        <v>1201</v>
      </c>
      <c r="H867" t="s">
        <v>1209</v>
      </c>
      <c r="I867" t="s">
        <v>1600</v>
      </c>
      <c r="J867">
        <v>1004</v>
      </c>
      <c r="K867" t="s">
        <v>1209</v>
      </c>
      <c r="L867" t="s">
        <v>1208</v>
      </c>
      <c r="O867" t="s">
        <v>1210</v>
      </c>
      <c r="P867" t="s">
        <v>1209</v>
      </c>
      <c r="Q867" t="s">
        <v>1886</v>
      </c>
      <c r="R867" t="s">
        <v>1337</v>
      </c>
    </row>
    <row r="868" spans="1:18">
      <c r="A868" s="1">
        <f>HYPERLINK("https://lsnyc.legalserver.org/matter/dynamic-profile/view/0813226","16-0813226")</f>
        <v>0</v>
      </c>
      <c r="B868" t="s">
        <v>22</v>
      </c>
      <c r="C868" t="s">
        <v>162</v>
      </c>
      <c r="D868" t="s">
        <v>235</v>
      </c>
      <c r="E868" t="s">
        <v>1087</v>
      </c>
      <c r="F868" t="s">
        <v>1158</v>
      </c>
      <c r="G868" t="s">
        <v>1201</v>
      </c>
      <c r="H868" t="s">
        <v>1209</v>
      </c>
      <c r="I868" t="s">
        <v>1601</v>
      </c>
      <c r="J868">
        <v>947</v>
      </c>
      <c r="K868" t="s">
        <v>1209</v>
      </c>
      <c r="L868" t="s">
        <v>1208</v>
      </c>
      <c r="O868" t="s">
        <v>1210</v>
      </c>
      <c r="P868" t="s">
        <v>1209</v>
      </c>
      <c r="Q868" t="s">
        <v>1887</v>
      </c>
      <c r="R868" t="s">
        <v>1337</v>
      </c>
    </row>
    <row r="869" spans="1:18">
      <c r="A869" s="1">
        <f>HYPERLINK("https://lsnyc.legalserver.org/matter/dynamic-profile/view/0820426","16-0820426")</f>
        <v>0</v>
      </c>
      <c r="B869" t="s">
        <v>22</v>
      </c>
      <c r="C869" t="s">
        <v>162</v>
      </c>
      <c r="D869" t="s">
        <v>235</v>
      </c>
      <c r="E869" t="s">
        <v>1088</v>
      </c>
      <c r="F869" t="s">
        <v>1158</v>
      </c>
      <c r="G869" t="s">
        <v>1201</v>
      </c>
      <c r="H869" t="s">
        <v>1209</v>
      </c>
      <c r="I869" t="s">
        <v>1602</v>
      </c>
      <c r="J869">
        <v>857</v>
      </c>
      <c r="K869" t="s">
        <v>1209</v>
      </c>
      <c r="L869" t="s">
        <v>1208</v>
      </c>
      <c r="O869" t="s">
        <v>1210</v>
      </c>
      <c r="P869" t="s">
        <v>1209</v>
      </c>
      <c r="Q869" t="s">
        <v>1547</v>
      </c>
      <c r="R869" t="s">
        <v>1337</v>
      </c>
    </row>
    <row r="870" spans="1:18">
      <c r="A870" s="1">
        <f>HYPERLINK("https://lsnyc.legalserver.org/matter/dynamic-profile/view/1836865","17-1836865")</f>
        <v>0</v>
      </c>
      <c r="B870" t="s">
        <v>22</v>
      </c>
      <c r="C870" t="s">
        <v>162</v>
      </c>
      <c r="D870" t="s">
        <v>235</v>
      </c>
      <c r="E870" t="s">
        <v>1089</v>
      </c>
      <c r="F870" t="s">
        <v>1158</v>
      </c>
      <c r="G870" t="s">
        <v>1202</v>
      </c>
      <c r="H870" t="s">
        <v>1209</v>
      </c>
      <c r="I870" t="s">
        <v>1455</v>
      </c>
      <c r="J870">
        <v>667</v>
      </c>
      <c r="K870" t="s">
        <v>1209</v>
      </c>
      <c r="L870" t="s">
        <v>1208</v>
      </c>
      <c r="O870" t="s">
        <v>1210</v>
      </c>
      <c r="P870" t="s">
        <v>1209</v>
      </c>
      <c r="Q870" t="s">
        <v>1321</v>
      </c>
      <c r="R870" t="s">
        <v>1337</v>
      </c>
    </row>
    <row r="871" spans="1:18">
      <c r="A871" s="1">
        <f>HYPERLINK("https://lsnyc.legalserver.org/matter/dynamic-profile/view/0809271","16-0809271")</f>
        <v>0</v>
      </c>
      <c r="B871" t="s">
        <v>22</v>
      </c>
      <c r="C871" t="s">
        <v>162</v>
      </c>
      <c r="D871" t="s">
        <v>235</v>
      </c>
      <c r="E871" t="s">
        <v>1090</v>
      </c>
      <c r="F871" t="s">
        <v>1158</v>
      </c>
      <c r="G871" t="s">
        <v>1201</v>
      </c>
      <c r="H871" t="s">
        <v>1209</v>
      </c>
      <c r="I871" t="s">
        <v>1603</v>
      </c>
      <c r="J871">
        <v>1049</v>
      </c>
      <c r="K871" t="s">
        <v>1209</v>
      </c>
      <c r="L871" t="s">
        <v>1208</v>
      </c>
      <c r="O871" t="s">
        <v>1210</v>
      </c>
      <c r="P871" t="s">
        <v>1209</v>
      </c>
      <c r="Q871" t="s">
        <v>1603</v>
      </c>
      <c r="R871" t="s">
        <v>1276</v>
      </c>
    </row>
    <row r="872" spans="1:18">
      <c r="A872" s="1">
        <f>HYPERLINK("https://lsnyc.legalserver.org/matter/dynamic-profile/view/1842102","17-1842102")</f>
        <v>0</v>
      </c>
      <c r="B872" t="s">
        <v>22</v>
      </c>
      <c r="C872" t="s">
        <v>162</v>
      </c>
      <c r="D872" t="s">
        <v>235</v>
      </c>
      <c r="E872" t="s">
        <v>1091</v>
      </c>
      <c r="F872" t="s">
        <v>1158</v>
      </c>
      <c r="G872" t="s">
        <v>1201</v>
      </c>
      <c r="H872" t="s">
        <v>1209</v>
      </c>
      <c r="I872" t="s">
        <v>1604</v>
      </c>
      <c r="J872">
        <v>657</v>
      </c>
      <c r="K872" t="s">
        <v>1209</v>
      </c>
      <c r="L872" t="s">
        <v>1208</v>
      </c>
      <c r="O872" t="s">
        <v>1210</v>
      </c>
      <c r="P872" t="s">
        <v>1209</v>
      </c>
      <c r="Q872" t="s">
        <v>1458</v>
      </c>
      <c r="R872" t="s">
        <v>1276</v>
      </c>
    </row>
    <row r="873" spans="1:18">
      <c r="A873" s="1">
        <f>HYPERLINK("https://lsnyc.legalserver.org/matter/dynamic-profile/view/0799588","16-0799588")</f>
        <v>0</v>
      </c>
      <c r="B873" t="s">
        <v>22</v>
      </c>
      <c r="C873" t="s">
        <v>162</v>
      </c>
      <c r="D873" t="s">
        <v>235</v>
      </c>
      <c r="E873" t="s">
        <v>1092</v>
      </c>
      <c r="F873" t="s">
        <v>1158</v>
      </c>
      <c r="G873" t="s">
        <v>1201</v>
      </c>
      <c r="H873" t="s">
        <v>1209</v>
      </c>
      <c r="I873" t="s">
        <v>1589</v>
      </c>
      <c r="J873">
        <v>1178</v>
      </c>
      <c r="K873" t="s">
        <v>1209</v>
      </c>
      <c r="L873" t="s">
        <v>1208</v>
      </c>
      <c r="O873" t="s">
        <v>1209</v>
      </c>
      <c r="P873" t="s">
        <v>1209</v>
      </c>
      <c r="Q873" t="s">
        <v>1888</v>
      </c>
      <c r="R873" t="s">
        <v>1291</v>
      </c>
    </row>
    <row r="874" spans="1:18">
      <c r="A874" s="1">
        <f>HYPERLINK("https://lsnyc.legalserver.org/matter/dynamic-profile/view/0794958","15-0794958")</f>
        <v>0</v>
      </c>
      <c r="B874" t="s">
        <v>22</v>
      </c>
      <c r="C874" t="s">
        <v>162</v>
      </c>
      <c r="D874" t="s">
        <v>235</v>
      </c>
      <c r="E874" t="s">
        <v>1093</v>
      </c>
      <c r="F874" t="s">
        <v>1170</v>
      </c>
      <c r="G874" t="s">
        <v>1202</v>
      </c>
      <c r="H874" t="s">
        <v>1209</v>
      </c>
      <c r="I874" t="s">
        <v>1605</v>
      </c>
      <c r="J874">
        <v>1260</v>
      </c>
      <c r="K874" t="s">
        <v>1209</v>
      </c>
      <c r="L874" t="s">
        <v>1208</v>
      </c>
      <c r="O874" t="s">
        <v>1210</v>
      </c>
      <c r="P874" t="s">
        <v>1209</v>
      </c>
      <c r="Q874" t="s">
        <v>1889</v>
      </c>
      <c r="R874" t="s">
        <v>1262</v>
      </c>
    </row>
    <row r="875" spans="1:18">
      <c r="A875" s="1">
        <f>HYPERLINK("https://lsnyc.legalserver.org/matter/dynamic-profile/view/0794960","15-0794960")</f>
        <v>0</v>
      </c>
      <c r="B875" t="s">
        <v>22</v>
      </c>
      <c r="C875" t="s">
        <v>162</v>
      </c>
      <c r="D875" t="s">
        <v>235</v>
      </c>
      <c r="E875" t="s">
        <v>1093</v>
      </c>
      <c r="F875" t="s">
        <v>1170</v>
      </c>
      <c r="G875" t="s">
        <v>1201</v>
      </c>
      <c r="H875" t="s">
        <v>1209</v>
      </c>
      <c r="I875" t="s">
        <v>1605</v>
      </c>
      <c r="J875">
        <v>1262</v>
      </c>
      <c r="K875" t="s">
        <v>1209</v>
      </c>
      <c r="L875" t="s">
        <v>1208</v>
      </c>
      <c r="O875" t="s">
        <v>1210</v>
      </c>
      <c r="P875" t="s">
        <v>1209</v>
      </c>
      <c r="Q875" t="s">
        <v>1889</v>
      </c>
      <c r="R875" t="s">
        <v>1295</v>
      </c>
    </row>
    <row r="876" spans="1:18">
      <c r="A876" s="1">
        <f>HYPERLINK("https://lsnyc.legalserver.org/matter/dynamic-profile/view/0796553","16-0796553")</f>
        <v>0</v>
      </c>
      <c r="B876" t="s">
        <v>22</v>
      </c>
      <c r="C876" t="s">
        <v>162</v>
      </c>
      <c r="D876" t="s">
        <v>235</v>
      </c>
      <c r="E876" t="s">
        <v>1094</v>
      </c>
      <c r="F876" t="s">
        <v>1158</v>
      </c>
      <c r="G876" t="s">
        <v>1201</v>
      </c>
      <c r="H876" t="s">
        <v>1209</v>
      </c>
      <c r="I876" t="s">
        <v>1606</v>
      </c>
      <c r="J876">
        <v>1230</v>
      </c>
      <c r="K876" t="s">
        <v>1209</v>
      </c>
      <c r="L876" t="s">
        <v>1208</v>
      </c>
      <c r="O876" t="s">
        <v>1210</v>
      </c>
      <c r="P876" t="s">
        <v>1209</v>
      </c>
      <c r="Q876" t="s">
        <v>1606</v>
      </c>
      <c r="R876" t="s">
        <v>1295</v>
      </c>
    </row>
    <row r="877" spans="1:18">
      <c r="A877" s="1">
        <f>HYPERLINK("https://lsnyc.legalserver.org/matter/dynamic-profile/view/0802398","16-0802398")</f>
        <v>0</v>
      </c>
      <c r="B877" t="s">
        <v>22</v>
      </c>
      <c r="C877" t="s">
        <v>162</v>
      </c>
      <c r="D877" t="s">
        <v>235</v>
      </c>
      <c r="E877" t="s">
        <v>1095</v>
      </c>
      <c r="F877" t="s">
        <v>1158</v>
      </c>
      <c r="G877" t="s">
        <v>1201</v>
      </c>
      <c r="H877" t="s">
        <v>1209</v>
      </c>
      <c r="I877" t="s">
        <v>1607</v>
      </c>
      <c r="J877">
        <v>1157</v>
      </c>
      <c r="K877" t="s">
        <v>1209</v>
      </c>
      <c r="L877" t="s">
        <v>1208</v>
      </c>
      <c r="O877" t="s">
        <v>1210</v>
      </c>
      <c r="P877" t="s">
        <v>1209</v>
      </c>
      <c r="Q877" t="s">
        <v>1890</v>
      </c>
      <c r="R877" t="s">
        <v>1295</v>
      </c>
    </row>
    <row r="878" spans="1:18">
      <c r="A878" s="1">
        <f>HYPERLINK("https://lsnyc.legalserver.org/matter/dynamic-profile/view/0815320","16-0815320")</f>
        <v>0</v>
      </c>
      <c r="B878" t="s">
        <v>22</v>
      </c>
      <c r="C878" t="s">
        <v>162</v>
      </c>
      <c r="D878" t="s">
        <v>235</v>
      </c>
      <c r="E878" t="s">
        <v>1096</v>
      </c>
      <c r="F878" t="s">
        <v>1158</v>
      </c>
      <c r="G878" t="s">
        <v>1201</v>
      </c>
      <c r="H878" t="s">
        <v>1209</v>
      </c>
      <c r="I878" t="s">
        <v>1599</v>
      </c>
      <c r="J878">
        <v>989</v>
      </c>
      <c r="K878" t="s">
        <v>1209</v>
      </c>
      <c r="L878" t="s">
        <v>1208</v>
      </c>
      <c r="O878" t="s">
        <v>1210</v>
      </c>
      <c r="P878" t="s">
        <v>1209</v>
      </c>
      <c r="Q878" t="s">
        <v>1599</v>
      </c>
      <c r="R878" t="s">
        <v>1295</v>
      </c>
    </row>
    <row r="879" spans="1:18">
      <c r="A879" s="1">
        <f>HYPERLINK("https://lsnyc.legalserver.org/matter/dynamic-profile/view/0816326","16-0816326")</f>
        <v>0</v>
      </c>
      <c r="B879" t="s">
        <v>22</v>
      </c>
      <c r="C879" t="s">
        <v>162</v>
      </c>
      <c r="D879" t="s">
        <v>235</v>
      </c>
      <c r="E879" t="s">
        <v>1097</v>
      </c>
      <c r="F879" t="s">
        <v>1158</v>
      </c>
      <c r="G879" t="s">
        <v>1201</v>
      </c>
      <c r="H879" t="s">
        <v>1209</v>
      </c>
      <c r="I879" t="s">
        <v>1550</v>
      </c>
      <c r="J879">
        <v>979</v>
      </c>
      <c r="K879" t="s">
        <v>1209</v>
      </c>
      <c r="L879" t="s">
        <v>1208</v>
      </c>
      <c r="O879" t="s">
        <v>1210</v>
      </c>
      <c r="P879" t="s">
        <v>1209</v>
      </c>
      <c r="Q879" t="s">
        <v>1891</v>
      </c>
      <c r="R879" t="s">
        <v>1295</v>
      </c>
    </row>
    <row r="880" spans="1:18">
      <c r="A880" s="1">
        <f>HYPERLINK("https://lsnyc.legalserver.org/matter/dynamic-profile/view/1875747","18-1875747")</f>
        <v>0</v>
      </c>
      <c r="B880" t="s">
        <v>22</v>
      </c>
      <c r="C880" t="s">
        <v>27</v>
      </c>
      <c r="D880" t="s">
        <v>236</v>
      </c>
      <c r="E880" t="s">
        <v>1098</v>
      </c>
      <c r="F880" t="s">
        <v>1158</v>
      </c>
      <c r="G880" t="s">
        <v>1201</v>
      </c>
      <c r="H880" t="s">
        <v>1208</v>
      </c>
      <c r="I880" t="s">
        <v>1406</v>
      </c>
      <c r="J880">
        <v>146</v>
      </c>
      <c r="K880" t="s">
        <v>1209</v>
      </c>
      <c r="L880" t="s">
        <v>1208</v>
      </c>
      <c r="O880" t="s">
        <v>1210</v>
      </c>
      <c r="P880" t="s">
        <v>1209</v>
      </c>
      <c r="Q880" t="s">
        <v>1258</v>
      </c>
      <c r="R880" t="s">
        <v>1232</v>
      </c>
    </row>
    <row r="881" spans="1:18">
      <c r="A881" s="1">
        <f>HYPERLINK("https://lsnyc.legalserver.org/matter/dynamic-profile/view/0803134","16-0803134")</f>
        <v>0</v>
      </c>
      <c r="B881" t="s">
        <v>22</v>
      </c>
      <c r="C881" t="s">
        <v>162</v>
      </c>
      <c r="D881" t="s">
        <v>173</v>
      </c>
      <c r="E881" t="s">
        <v>1099</v>
      </c>
      <c r="F881" t="s">
        <v>1158</v>
      </c>
      <c r="G881" t="s">
        <v>1201</v>
      </c>
      <c r="H881" t="s">
        <v>1209</v>
      </c>
      <c r="I881" t="s">
        <v>1608</v>
      </c>
      <c r="J881">
        <v>1141</v>
      </c>
      <c r="K881" t="s">
        <v>1209</v>
      </c>
      <c r="L881" t="s">
        <v>1208</v>
      </c>
      <c r="O881" t="s">
        <v>1210</v>
      </c>
      <c r="P881" t="s">
        <v>1209</v>
      </c>
      <c r="Q881" t="s">
        <v>1892</v>
      </c>
      <c r="R881" t="s">
        <v>1340</v>
      </c>
    </row>
    <row r="882" spans="1:18">
      <c r="A882" s="1">
        <f>HYPERLINK("https://lsnyc.legalserver.org/matter/dynamic-profile/view/1838448","17-1838448")</f>
        <v>0</v>
      </c>
      <c r="B882" t="s">
        <v>22</v>
      </c>
      <c r="C882" t="s">
        <v>163</v>
      </c>
      <c r="D882" t="s">
        <v>173</v>
      </c>
      <c r="E882" t="s">
        <v>1100</v>
      </c>
      <c r="F882" t="s">
        <v>1158</v>
      </c>
      <c r="G882" t="s">
        <v>1201</v>
      </c>
      <c r="H882" t="s">
        <v>1208</v>
      </c>
      <c r="I882" t="s">
        <v>1609</v>
      </c>
      <c r="J882">
        <v>636</v>
      </c>
      <c r="K882" t="s">
        <v>1209</v>
      </c>
      <c r="L882" t="s">
        <v>1208</v>
      </c>
      <c r="O882" t="s">
        <v>1210</v>
      </c>
      <c r="P882" t="s">
        <v>1209</v>
      </c>
      <c r="Q882" t="s">
        <v>1830</v>
      </c>
      <c r="R882" t="s">
        <v>1231</v>
      </c>
    </row>
    <row r="883" spans="1:18">
      <c r="A883" s="1">
        <f>HYPERLINK("https://lsnyc.legalserver.org/matter/dynamic-profile/view/0814703","16-0814703")</f>
        <v>0</v>
      </c>
      <c r="B883" t="s">
        <v>22</v>
      </c>
      <c r="C883" t="s">
        <v>173</v>
      </c>
      <c r="D883" t="s">
        <v>173</v>
      </c>
      <c r="E883" t="s">
        <v>1101</v>
      </c>
      <c r="F883" t="s">
        <v>1158</v>
      </c>
      <c r="G883" t="s">
        <v>1201</v>
      </c>
      <c r="H883" t="s">
        <v>1209</v>
      </c>
      <c r="I883" t="s">
        <v>1608</v>
      </c>
      <c r="J883">
        <v>851</v>
      </c>
      <c r="K883" t="s">
        <v>1209</v>
      </c>
      <c r="L883" t="s">
        <v>1208</v>
      </c>
      <c r="O883" t="s">
        <v>1210</v>
      </c>
      <c r="P883" t="s">
        <v>1209</v>
      </c>
      <c r="Q883" t="s">
        <v>1893</v>
      </c>
      <c r="R883" t="s">
        <v>1269</v>
      </c>
    </row>
    <row r="884" spans="1:18">
      <c r="A884" s="1">
        <f>HYPERLINK("https://lsnyc.legalserver.org/matter/dynamic-profile/view/0814705","16-0814705")</f>
        <v>0</v>
      </c>
      <c r="B884" t="s">
        <v>22</v>
      </c>
      <c r="C884" t="s">
        <v>173</v>
      </c>
      <c r="D884" t="s">
        <v>173</v>
      </c>
      <c r="E884" t="s">
        <v>1102</v>
      </c>
      <c r="F884" t="s">
        <v>1189</v>
      </c>
      <c r="G884" t="s">
        <v>1201</v>
      </c>
      <c r="H884" t="s">
        <v>1208</v>
      </c>
      <c r="I884" t="s">
        <v>1608</v>
      </c>
      <c r="J884">
        <v>851</v>
      </c>
      <c r="K884" t="s">
        <v>1209</v>
      </c>
      <c r="L884" t="s">
        <v>1208</v>
      </c>
      <c r="O884" t="s">
        <v>1210</v>
      </c>
      <c r="P884" t="s">
        <v>1209</v>
      </c>
      <c r="Q884" t="s">
        <v>1893</v>
      </c>
      <c r="R884" t="s">
        <v>1269</v>
      </c>
    </row>
    <row r="885" spans="1:18">
      <c r="A885" s="1">
        <f>HYPERLINK("https://lsnyc.legalserver.org/matter/dynamic-profile/view/1837352","17-1837352")</f>
        <v>0</v>
      </c>
      <c r="B885" t="s">
        <v>22</v>
      </c>
      <c r="C885" t="s">
        <v>173</v>
      </c>
      <c r="D885" t="s">
        <v>173</v>
      </c>
      <c r="E885" t="s">
        <v>1103</v>
      </c>
      <c r="F885" t="s">
        <v>1158</v>
      </c>
      <c r="G885" t="s">
        <v>1201</v>
      </c>
      <c r="H885" t="s">
        <v>1209</v>
      </c>
      <c r="I885" t="s">
        <v>1610</v>
      </c>
      <c r="J885">
        <v>584</v>
      </c>
      <c r="K885" t="s">
        <v>1209</v>
      </c>
      <c r="L885" t="s">
        <v>1208</v>
      </c>
      <c r="O885" t="s">
        <v>1210</v>
      </c>
      <c r="P885" t="s">
        <v>1209</v>
      </c>
      <c r="Q885" t="s">
        <v>1610</v>
      </c>
      <c r="R885" t="s">
        <v>1269</v>
      </c>
    </row>
    <row r="886" spans="1:18">
      <c r="A886" s="1">
        <f>HYPERLINK("https://lsnyc.legalserver.org/matter/dynamic-profile/view/1837599","17-1837599")</f>
        <v>0</v>
      </c>
      <c r="B886" t="s">
        <v>22</v>
      </c>
      <c r="C886" t="s">
        <v>173</v>
      </c>
      <c r="D886" t="s">
        <v>173</v>
      </c>
      <c r="E886" t="s">
        <v>1104</v>
      </c>
      <c r="F886" t="s">
        <v>1165</v>
      </c>
      <c r="G886" t="s">
        <v>1201</v>
      </c>
      <c r="H886" t="s">
        <v>1209</v>
      </c>
      <c r="I886" t="s">
        <v>1611</v>
      </c>
      <c r="J886">
        <v>582</v>
      </c>
      <c r="K886" t="s">
        <v>1209</v>
      </c>
      <c r="L886" t="s">
        <v>1208</v>
      </c>
      <c r="O886" t="s">
        <v>1209</v>
      </c>
      <c r="P886" t="s">
        <v>1209</v>
      </c>
      <c r="Q886" t="s">
        <v>1611</v>
      </c>
      <c r="R886" t="s">
        <v>1269</v>
      </c>
    </row>
    <row r="887" spans="1:18">
      <c r="A887" s="1">
        <f>HYPERLINK("https://lsnyc.legalserver.org/matter/dynamic-profile/view/1840177","17-1840177")</f>
        <v>0</v>
      </c>
      <c r="B887" t="s">
        <v>22</v>
      </c>
      <c r="C887" t="s">
        <v>173</v>
      </c>
      <c r="D887" t="s">
        <v>173</v>
      </c>
      <c r="E887" t="s">
        <v>1105</v>
      </c>
      <c r="F887" t="s">
        <v>1158</v>
      </c>
      <c r="G887" t="s">
        <v>1201</v>
      </c>
      <c r="H887" t="s">
        <v>1209</v>
      </c>
      <c r="I887" t="s">
        <v>1612</v>
      </c>
      <c r="J887">
        <v>550</v>
      </c>
      <c r="K887" t="s">
        <v>1209</v>
      </c>
      <c r="L887" t="s">
        <v>1208</v>
      </c>
      <c r="O887" t="s">
        <v>1210</v>
      </c>
      <c r="P887" t="s">
        <v>1209</v>
      </c>
      <c r="Q887" t="s">
        <v>1364</v>
      </c>
      <c r="R887" t="s">
        <v>1269</v>
      </c>
    </row>
    <row r="888" spans="1:18">
      <c r="A888" s="1">
        <f>HYPERLINK("https://lsnyc.legalserver.org/matter/dynamic-profile/view/1846287","17-1846287")</f>
        <v>0</v>
      </c>
      <c r="B888" t="s">
        <v>22</v>
      </c>
      <c r="C888" t="s">
        <v>173</v>
      </c>
      <c r="D888" t="s">
        <v>173</v>
      </c>
      <c r="E888" t="s">
        <v>1106</v>
      </c>
      <c r="F888" t="s">
        <v>1158</v>
      </c>
      <c r="G888" t="s">
        <v>1201</v>
      </c>
      <c r="H888" t="s">
        <v>1209</v>
      </c>
      <c r="I888" t="s">
        <v>1613</v>
      </c>
      <c r="J888">
        <v>480</v>
      </c>
      <c r="K888" t="s">
        <v>1209</v>
      </c>
      <c r="L888" t="s">
        <v>1208</v>
      </c>
      <c r="O888" t="s">
        <v>1209</v>
      </c>
      <c r="P888" t="s">
        <v>1209</v>
      </c>
      <c r="Q888" t="s">
        <v>1646</v>
      </c>
      <c r="R888" t="s">
        <v>1269</v>
      </c>
    </row>
    <row r="889" spans="1:18">
      <c r="A889" s="1">
        <f>HYPERLINK("https://lsnyc.legalserver.org/matter/dynamic-profile/view/1847804","17-1847804")</f>
        <v>0</v>
      </c>
      <c r="B889" t="s">
        <v>22</v>
      </c>
      <c r="C889" t="s">
        <v>173</v>
      </c>
      <c r="D889" t="s">
        <v>173</v>
      </c>
      <c r="E889" t="s">
        <v>1107</v>
      </c>
      <c r="F889" t="s">
        <v>1158</v>
      </c>
      <c r="G889" t="s">
        <v>1200</v>
      </c>
      <c r="H889" t="s">
        <v>1208</v>
      </c>
      <c r="I889" t="s">
        <v>1614</v>
      </c>
      <c r="J889">
        <v>473</v>
      </c>
      <c r="K889" t="s">
        <v>1209</v>
      </c>
      <c r="L889" t="s">
        <v>1208</v>
      </c>
      <c r="O889" t="s">
        <v>1210</v>
      </c>
      <c r="P889" t="s">
        <v>1209</v>
      </c>
      <c r="Q889" t="s">
        <v>1894</v>
      </c>
      <c r="R889" t="s">
        <v>1269</v>
      </c>
    </row>
    <row r="890" spans="1:18">
      <c r="A890" s="1">
        <f>HYPERLINK("https://lsnyc.legalserver.org/matter/dynamic-profile/view/1847937","17-1847937")</f>
        <v>0</v>
      </c>
      <c r="B890" t="s">
        <v>22</v>
      </c>
      <c r="C890" t="s">
        <v>173</v>
      </c>
      <c r="D890" t="s">
        <v>173</v>
      </c>
      <c r="E890" t="s">
        <v>1108</v>
      </c>
      <c r="F890" t="s">
        <v>1158</v>
      </c>
      <c r="G890" t="s">
        <v>1201</v>
      </c>
      <c r="H890" t="s">
        <v>1208</v>
      </c>
      <c r="I890" t="s">
        <v>1273</v>
      </c>
      <c r="J890">
        <v>463</v>
      </c>
      <c r="K890" t="s">
        <v>1209</v>
      </c>
      <c r="L890" t="s">
        <v>1208</v>
      </c>
      <c r="O890" t="s">
        <v>1209</v>
      </c>
      <c r="P890" t="s">
        <v>1209</v>
      </c>
      <c r="Q890" t="s">
        <v>1439</v>
      </c>
      <c r="R890" t="s">
        <v>1269</v>
      </c>
    </row>
    <row r="891" spans="1:18">
      <c r="A891" s="1">
        <f>HYPERLINK("https://lsnyc.legalserver.org/matter/dynamic-profile/view/1850868","17-1850868")</f>
        <v>0</v>
      </c>
      <c r="B891" t="s">
        <v>22</v>
      </c>
      <c r="C891" t="s">
        <v>173</v>
      </c>
      <c r="D891" t="s">
        <v>173</v>
      </c>
      <c r="E891" t="s">
        <v>1109</v>
      </c>
      <c r="F891" t="s">
        <v>1158</v>
      </c>
      <c r="G891" t="s">
        <v>1201</v>
      </c>
      <c r="H891" t="s">
        <v>1208</v>
      </c>
      <c r="I891" t="s">
        <v>1456</v>
      </c>
      <c r="J891">
        <v>428</v>
      </c>
      <c r="K891" t="s">
        <v>1209</v>
      </c>
      <c r="L891" t="s">
        <v>1208</v>
      </c>
      <c r="O891" t="s">
        <v>1210</v>
      </c>
      <c r="P891" t="s">
        <v>1209</v>
      </c>
      <c r="Q891" t="s">
        <v>1456</v>
      </c>
      <c r="R891" t="s">
        <v>1269</v>
      </c>
    </row>
    <row r="892" spans="1:18">
      <c r="A892" s="1">
        <f>HYPERLINK("https://lsnyc.legalserver.org/matter/dynamic-profile/view/1853437","17-1853437")</f>
        <v>0</v>
      </c>
      <c r="B892" t="s">
        <v>22</v>
      </c>
      <c r="C892" t="s">
        <v>173</v>
      </c>
      <c r="D892" t="s">
        <v>173</v>
      </c>
      <c r="E892" t="s">
        <v>1110</v>
      </c>
      <c r="F892" t="s">
        <v>1158</v>
      </c>
      <c r="G892" t="s">
        <v>1201</v>
      </c>
      <c r="H892" t="s">
        <v>1208</v>
      </c>
      <c r="I892" t="s">
        <v>1499</v>
      </c>
      <c r="J892">
        <v>395</v>
      </c>
      <c r="K892" t="s">
        <v>1209</v>
      </c>
      <c r="L892" t="s">
        <v>1208</v>
      </c>
      <c r="O892" t="s">
        <v>1210</v>
      </c>
      <c r="P892" t="s">
        <v>1209</v>
      </c>
      <c r="Q892" t="s">
        <v>1499</v>
      </c>
      <c r="R892" t="s">
        <v>1269</v>
      </c>
    </row>
    <row r="893" spans="1:18">
      <c r="A893" s="1">
        <f>HYPERLINK("https://lsnyc.legalserver.org/matter/dynamic-profile/view/1840201","17-1840201")</f>
        <v>0</v>
      </c>
      <c r="B893" t="s">
        <v>22</v>
      </c>
      <c r="C893" t="s">
        <v>173</v>
      </c>
      <c r="D893" t="s">
        <v>173</v>
      </c>
      <c r="E893" t="s">
        <v>1111</v>
      </c>
      <c r="F893" t="s">
        <v>1158</v>
      </c>
      <c r="G893" t="s">
        <v>1201</v>
      </c>
      <c r="H893" t="s">
        <v>1208</v>
      </c>
      <c r="I893" t="s">
        <v>1364</v>
      </c>
      <c r="J893">
        <v>553</v>
      </c>
      <c r="K893" t="s">
        <v>1209</v>
      </c>
      <c r="L893" t="s">
        <v>1208</v>
      </c>
      <c r="O893" t="s">
        <v>1210</v>
      </c>
      <c r="P893" t="s">
        <v>1209</v>
      </c>
      <c r="Q893" t="s">
        <v>1364</v>
      </c>
      <c r="R893" t="s">
        <v>1271</v>
      </c>
    </row>
    <row r="894" spans="1:18">
      <c r="A894" s="1">
        <f>HYPERLINK("https://lsnyc.legalserver.org/matter/dynamic-profile/view/1873907","18-1873907")</f>
        <v>0</v>
      </c>
      <c r="B894" t="s">
        <v>22</v>
      </c>
      <c r="C894" t="s">
        <v>173</v>
      </c>
      <c r="D894" t="s">
        <v>173</v>
      </c>
      <c r="E894" t="s">
        <v>1112</v>
      </c>
      <c r="F894" t="s">
        <v>1158</v>
      </c>
      <c r="G894" t="s">
        <v>1201</v>
      </c>
      <c r="H894" t="s">
        <v>1209</v>
      </c>
      <c r="I894" t="s">
        <v>1615</v>
      </c>
      <c r="J894">
        <v>166</v>
      </c>
      <c r="K894" t="s">
        <v>1209</v>
      </c>
      <c r="L894" t="s">
        <v>1208</v>
      </c>
      <c r="O894" t="s">
        <v>1210</v>
      </c>
      <c r="P894" t="s">
        <v>1209</v>
      </c>
      <c r="Q894" t="s">
        <v>1580</v>
      </c>
      <c r="R894" t="s">
        <v>1271</v>
      </c>
    </row>
    <row r="895" spans="1:18">
      <c r="A895" s="1">
        <f>HYPERLINK("https://lsnyc.legalserver.org/matter/dynamic-profile/view/1864707","18-1864707")</f>
        <v>0</v>
      </c>
      <c r="B895" t="s">
        <v>22</v>
      </c>
      <c r="C895" t="s">
        <v>173</v>
      </c>
      <c r="D895" t="s">
        <v>173</v>
      </c>
      <c r="E895" t="s">
        <v>1113</v>
      </c>
      <c r="F895" t="s">
        <v>1158</v>
      </c>
      <c r="G895" t="s">
        <v>1201</v>
      </c>
      <c r="H895" t="s">
        <v>1208</v>
      </c>
      <c r="I895" t="s">
        <v>1402</v>
      </c>
      <c r="J895">
        <v>289</v>
      </c>
      <c r="K895" t="s">
        <v>1209</v>
      </c>
      <c r="L895" t="s">
        <v>1208</v>
      </c>
      <c r="O895" t="s">
        <v>1210</v>
      </c>
      <c r="P895" t="s">
        <v>1209</v>
      </c>
      <c r="Q895" t="s">
        <v>1775</v>
      </c>
      <c r="R895" t="s">
        <v>1333</v>
      </c>
    </row>
    <row r="896" spans="1:18">
      <c r="A896" s="1">
        <f>HYPERLINK("https://lsnyc.legalserver.org/matter/dynamic-profile/view/1848074","17-1848074")</f>
        <v>0</v>
      </c>
      <c r="B896" t="s">
        <v>22</v>
      </c>
      <c r="C896" t="s">
        <v>173</v>
      </c>
      <c r="D896" t="s">
        <v>173</v>
      </c>
      <c r="E896" t="s">
        <v>1114</v>
      </c>
      <c r="F896" t="s">
        <v>1158</v>
      </c>
      <c r="G896" t="s">
        <v>1201</v>
      </c>
      <c r="H896" t="s">
        <v>1209</v>
      </c>
      <c r="I896" t="s">
        <v>1507</v>
      </c>
      <c r="J896">
        <v>572</v>
      </c>
      <c r="K896" t="s">
        <v>1209</v>
      </c>
      <c r="L896" t="s">
        <v>1208</v>
      </c>
      <c r="O896" t="s">
        <v>1210</v>
      </c>
      <c r="P896" t="s">
        <v>1209</v>
      </c>
      <c r="Q896" t="s">
        <v>1754</v>
      </c>
      <c r="R896" t="s">
        <v>1327</v>
      </c>
    </row>
    <row r="897" spans="1:18">
      <c r="A897" s="1">
        <f>HYPERLINK("https://lsnyc.legalserver.org/matter/dynamic-profile/view/1848195","17-1848195")</f>
        <v>0</v>
      </c>
      <c r="B897" t="s">
        <v>22</v>
      </c>
      <c r="C897" t="s">
        <v>173</v>
      </c>
      <c r="D897" t="s">
        <v>173</v>
      </c>
      <c r="E897" t="s">
        <v>1115</v>
      </c>
      <c r="F897" t="s">
        <v>1158</v>
      </c>
      <c r="G897" t="s">
        <v>1201</v>
      </c>
      <c r="H897" t="s">
        <v>1209</v>
      </c>
      <c r="I897" t="s">
        <v>1269</v>
      </c>
      <c r="J897">
        <v>568</v>
      </c>
      <c r="K897" t="s">
        <v>1209</v>
      </c>
      <c r="L897" t="s">
        <v>1208</v>
      </c>
      <c r="O897" t="s">
        <v>1210</v>
      </c>
      <c r="P897" t="s">
        <v>1209</v>
      </c>
      <c r="Q897" t="s">
        <v>1313</v>
      </c>
      <c r="R897" t="s">
        <v>1327</v>
      </c>
    </row>
    <row r="898" spans="1:18">
      <c r="A898" s="1">
        <f>HYPERLINK("https://lsnyc.legalserver.org/matter/dynamic-profile/view/1854596","17-1854596")</f>
        <v>0</v>
      </c>
      <c r="B898" t="s">
        <v>22</v>
      </c>
      <c r="C898" t="s">
        <v>173</v>
      </c>
      <c r="D898" t="s">
        <v>173</v>
      </c>
      <c r="E898" t="s">
        <v>1116</v>
      </c>
      <c r="F898" t="s">
        <v>1158</v>
      </c>
      <c r="G898" t="s">
        <v>1201</v>
      </c>
      <c r="H898" t="s">
        <v>1208</v>
      </c>
      <c r="I898" t="s">
        <v>1327</v>
      </c>
      <c r="J898">
        <v>490</v>
      </c>
      <c r="K898" t="s">
        <v>1209</v>
      </c>
      <c r="L898" t="s">
        <v>1208</v>
      </c>
      <c r="O898" t="s">
        <v>1210</v>
      </c>
      <c r="P898" t="s">
        <v>1209</v>
      </c>
      <c r="Q898" t="s">
        <v>1574</v>
      </c>
      <c r="R898" t="s">
        <v>1327</v>
      </c>
    </row>
    <row r="899" spans="1:18">
      <c r="A899" s="1">
        <f>HYPERLINK("https://lsnyc.legalserver.org/matter/dynamic-profile/view/1854664","17-1854664")</f>
        <v>0</v>
      </c>
      <c r="B899" t="s">
        <v>22</v>
      </c>
      <c r="C899" t="s">
        <v>173</v>
      </c>
      <c r="D899" t="s">
        <v>173</v>
      </c>
      <c r="E899" t="s">
        <v>1117</v>
      </c>
      <c r="F899" t="s">
        <v>1158</v>
      </c>
      <c r="G899" t="s">
        <v>1201</v>
      </c>
      <c r="H899" t="s">
        <v>1208</v>
      </c>
      <c r="I899" t="s">
        <v>1399</v>
      </c>
      <c r="J899">
        <v>490</v>
      </c>
      <c r="K899" t="s">
        <v>1209</v>
      </c>
      <c r="L899" t="s">
        <v>1208</v>
      </c>
      <c r="O899" t="s">
        <v>1210</v>
      </c>
      <c r="P899" t="s">
        <v>1209</v>
      </c>
      <c r="Q899" t="s">
        <v>1574</v>
      </c>
      <c r="R899" t="s">
        <v>1327</v>
      </c>
    </row>
    <row r="900" spans="1:18">
      <c r="A900" s="1">
        <f>HYPERLINK("https://lsnyc.legalserver.org/matter/dynamic-profile/view/1856626","18-1856626")</f>
        <v>0</v>
      </c>
      <c r="B900" t="s">
        <v>22</v>
      </c>
      <c r="C900" t="s">
        <v>161</v>
      </c>
      <c r="D900" t="s">
        <v>161</v>
      </c>
      <c r="E900" t="s">
        <v>1118</v>
      </c>
      <c r="F900" t="s">
        <v>1175</v>
      </c>
      <c r="G900" t="s">
        <v>1200</v>
      </c>
      <c r="H900" t="s">
        <v>1208</v>
      </c>
      <c r="I900" t="s">
        <v>1616</v>
      </c>
      <c r="J900">
        <v>523</v>
      </c>
      <c r="K900" t="s">
        <v>1209</v>
      </c>
      <c r="L900" t="s">
        <v>1208</v>
      </c>
      <c r="O900" t="s">
        <v>1210</v>
      </c>
      <c r="P900" t="s">
        <v>1209</v>
      </c>
      <c r="Q900" t="s">
        <v>1399</v>
      </c>
      <c r="R900" t="s">
        <v>1212</v>
      </c>
    </row>
    <row r="901" spans="1:18">
      <c r="A901" s="1">
        <f>HYPERLINK("https://lsnyc.legalserver.org/matter/dynamic-profile/view/1864987","18-1864987")</f>
        <v>0</v>
      </c>
      <c r="B901" t="s">
        <v>22</v>
      </c>
      <c r="C901" t="s">
        <v>174</v>
      </c>
      <c r="D901" t="s">
        <v>174</v>
      </c>
      <c r="E901" t="s">
        <v>1119</v>
      </c>
      <c r="F901" t="s">
        <v>1171</v>
      </c>
      <c r="G901" t="s">
        <v>1201</v>
      </c>
      <c r="H901" t="s">
        <v>1209</v>
      </c>
      <c r="I901" t="s">
        <v>1246</v>
      </c>
      <c r="J901">
        <v>299</v>
      </c>
      <c r="K901" t="s">
        <v>1209</v>
      </c>
      <c r="L901" t="s">
        <v>1208</v>
      </c>
      <c r="O901" t="s">
        <v>1210</v>
      </c>
      <c r="P901" t="s">
        <v>1209</v>
      </c>
      <c r="Q901" t="s">
        <v>1698</v>
      </c>
      <c r="R901" t="s">
        <v>1246</v>
      </c>
    </row>
    <row r="902" spans="1:18">
      <c r="A902" s="1">
        <f>HYPERLINK("https://lsnyc.legalserver.org/matter/dynamic-profile/view/1875554","18-1875554")</f>
        <v>0</v>
      </c>
      <c r="B902" t="s">
        <v>22</v>
      </c>
      <c r="C902" t="s">
        <v>174</v>
      </c>
      <c r="D902" t="s">
        <v>174</v>
      </c>
      <c r="E902" t="s">
        <v>1120</v>
      </c>
      <c r="F902" t="s">
        <v>1166</v>
      </c>
      <c r="G902" t="s">
        <v>1200</v>
      </c>
      <c r="H902" t="s">
        <v>1209</v>
      </c>
      <c r="I902" t="s">
        <v>1246</v>
      </c>
      <c r="J902">
        <v>174</v>
      </c>
      <c r="K902" t="s">
        <v>1209</v>
      </c>
      <c r="L902" t="s">
        <v>1208</v>
      </c>
      <c r="O902" t="s">
        <v>1209</v>
      </c>
      <c r="P902" t="s">
        <v>1209</v>
      </c>
      <c r="Q902" t="s">
        <v>1425</v>
      </c>
      <c r="R902" t="s">
        <v>1246</v>
      </c>
    </row>
    <row r="903" spans="1:18">
      <c r="A903" s="1">
        <f>HYPERLINK("https://lsnyc.legalserver.org/matter/dynamic-profile/view/1863184","18-1863184")</f>
        <v>0</v>
      </c>
      <c r="B903" t="s">
        <v>22</v>
      </c>
      <c r="C903" t="s">
        <v>174</v>
      </c>
      <c r="D903" t="s">
        <v>174</v>
      </c>
      <c r="E903" t="s">
        <v>1121</v>
      </c>
      <c r="F903" t="s">
        <v>1166</v>
      </c>
      <c r="G903" t="s">
        <v>1200</v>
      </c>
      <c r="H903" t="s">
        <v>1209</v>
      </c>
      <c r="I903" t="s">
        <v>1327</v>
      </c>
      <c r="J903">
        <v>397</v>
      </c>
      <c r="K903" t="s">
        <v>1209</v>
      </c>
      <c r="L903" t="s">
        <v>1208</v>
      </c>
      <c r="O903" t="s">
        <v>1209</v>
      </c>
      <c r="P903" t="s">
        <v>1209</v>
      </c>
      <c r="Q903" t="s">
        <v>1528</v>
      </c>
      <c r="R903" t="s">
        <v>1327</v>
      </c>
    </row>
    <row r="904" spans="1:18">
      <c r="A904" s="1">
        <f>HYPERLINK("https://lsnyc.legalserver.org/matter/dynamic-profile/view/0788804","15-0788804")</f>
        <v>0</v>
      </c>
      <c r="B904" t="s">
        <v>22</v>
      </c>
      <c r="C904" t="s">
        <v>162</v>
      </c>
      <c r="D904" t="s">
        <v>237</v>
      </c>
      <c r="E904" t="s">
        <v>1122</v>
      </c>
      <c r="F904" t="s">
        <v>1158</v>
      </c>
      <c r="G904" t="s">
        <v>1202</v>
      </c>
      <c r="H904" t="s">
        <v>1209</v>
      </c>
      <c r="I904" t="s">
        <v>1617</v>
      </c>
      <c r="J904">
        <v>1326</v>
      </c>
      <c r="K904" t="s">
        <v>1209</v>
      </c>
      <c r="L904" t="s">
        <v>1208</v>
      </c>
      <c r="O904" t="s">
        <v>1210</v>
      </c>
      <c r="P904" t="s">
        <v>1209</v>
      </c>
      <c r="Q904" t="s">
        <v>1895</v>
      </c>
      <c r="R904" t="s">
        <v>1276</v>
      </c>
    </row>
    <row r="905" spans="1:18">
      <c r="A905" s="1">
        <f>HYPERLINK("https://lsnyc.legalserver.org/matter/dynamic-profile/view/0789276","15-0789276")</f>
        <v>0</v>
      </c>
      <c r="B905" t="s">
        <v>22</v>
      </c>
      <c r="C905" t="s">
        <v>162</v>
      </c>
      <c r="D905" t="s">
        <v>237</v>
      </c>
      <c r="E905" t="s">
        <v>1123</v>
      </c>
      <c r="F905" t="s">
        <v>1158</v>
      </c>
      <c r="G905" t="s">
        <v>1202</v>
      </c>
      <c r="H905" t="s">
        <v>1209</v>
      </c>
      <c r="I905" t="s">
        <v>1618</v>
      </c>
      <c r="J905">
        <v>1339</v>
      </c>
      <c r="K905" t="s">
        <v>1209</v>
      </c>
      <c r="L905" t="s">
        <v>1208</v>
      </c>
      <c r="O905" t="s">
        <v>1210</v>
      </c>
      <c r="P905" t="s">
        <v>1209</v>
      </c>
      <c r="Q905" t="s">
        <v>1896</v>
      </c>
      <c r="R905" t="s">
        <v>1295</v>
      </c>
    </row>
    <row r="906" spans="1:18">
      <c r="A906" s="1">
        <f>HYPERLINK("https://lsnyc.legalserver.org/matter/dynamic-profile/view/0790310","15-0790310")</f>
        <v>0</v>
      </c>
      <c r="B906" t="s">
        <v>22</v>
      </c>
      <c r="C906" t="s">
        <v>162</v>
      </c>
      <c r="D906" t="s">
        <v>237</v>
      </c>
      <c r="E906" t="s">
        <v>1124</v>
      </c>
      <c r="F906" t="s">
        <v>1158</v>
      </c>
      <c r="G906" t="s">
        <v>1202</v>
      </c>
      <c r="H906" t="s">
        <v>1209</v>
      </c>
      <c r="I906" t="s">
        <v>1619</v>
      </c>
      <c r="J906">
        <v>1325</v>
      </c>
      <c r="K906" t="s">
        <v>1209</v>
      </c>
      <c r="L906" t="s">
        <v>1208</v>
      </c>
      <c r="O906" t="s">
        <v>1210</v>
      </c>
      <c r="P906" t="s">
        <v>1209</v>
      </c>
      <c r="Q906" t="s">
        <v>1897</v>
      </c>
      <c r="R906" t="s">
        <v>1295</v>
      </c>
    </row>
    <row r="907" spans="1:18">
      <c r="A907" s="1">
        <f>HYPERLINK("https://lsnyc.legalserver.org/matter/dynamic-profile/view/1845205","17-1845205")</f>
        <v>0</v>
      </c>
      <c r="B907" t="s">
        <v>22</v>
      </c>
      <c r="C907" t="s">
        <v>161</v>
      </c>
      <c r="D907" t="s">
        <v>237</v>
      </c>
      <c r="E907" t="s">
        <v>1125</v>
      </c>
      <c r="F907" t="s">
        <v>1182</v>
      </c>
      <c r="G907" t="s">
        <v>1201</v>
      </c>
      <c r="H907" t="s">
        <v>1208</v>
      </c>
      <c r="I907" t="s">
        <v>1620</v>
      </c>
      <c r="J907">
        <v>658</v>
      </c>
      <c r="K907" t="s">
        <v>1209</v>
      </c>
      <c r="L907" t="s">
        <v>1208</v>
      </c>
      <c r="O907" t="s">
        <v>1208</v>
      </c>
      <c r="P907" t="s">
        <v>1209</v>
      </c>
      <c r="Q907" t="s">
        <v>1525</v>
      </c>
      <c r="R907" t="s">
        <v>1305</v>
      </c>
    </row>
    <row r="908" spans="1:18">
      <c r="A908" s="1">
        <f>HYPERLINK("https://lsnyc.legalserver.org/matter/dynamic-profile/view/0815442","16-0815442")</f>
        <v>0</v>
      </c>
      <c r="B908" t="s">
        <v>22</v>
      </c>
      <c r="C908" t="s">
        <v>175</v>
      </c>
      <c r="D908" t="s">
        <v>238</v>
      </c>
      <c r="E908" t="s">
        <v>1126</v>
      </c>
      <c r="F908" t="s">
        <v>1158</v>
      </c>
      <c r="G908" t="s">
        <v>1201</v>
      </c>
      <c r="H908" t="s">
        <v>1209</v>
      </c>
      <c r="I908" t="s">
        <v>1621</v>
      </c>
      <c r="J908">
        <v>840</v>
      </c>
      <c r="K908" t="s">
        <v>1209</v>
      </c>
      <c r="L908" t="s">
        <v>1208</v>
      </c>
      <c r="O908" t="s">
        <v>1209</v>
      </c>
      <c r="P908" t="s">
        <v>1209</v>
      </c>
      <c r="Q908" t="s">
        <v>1898</v>
      </c>
      <c r="R908" t="s">
        <v>1269</v>
      </c>
    </row>
    <row r="909" spans="1:18">
      <c r="A909" s="1">
        <f>HYPERLINK("https://lsnyc.legalserver.org/matter/dynamic-profile/view/1862239","18-1862239")</f>
        <v>0</v>
      </c>
      <c r="B909" t="s">
        <v>22</v>
      </c>
      <c r="C909" t="s">
        <v>176</v>
      </c>
      <c r="D909" t="s">
        <v>176</v>
      </c>
      <c r="E909" t="s">
        <v>1127</v>
      </c>
      <c r="F909" t="s">
        <v>1188</v>
      </c>
      <c r="G909" t="s">
        <v>1201</v>
      </c>
      <c r="H909" t="s">
        <v>1208</v>
      </c>
      <c r="I909" t="s">
        <v>1622</v>
      </c>
      <c r="J909">
        <v>337</v>
      </c>
      <c r="K909" t="s">
        <v>1209</v>
      </c>
      <c r="L909" t="s">
        <v>1208</v>
      </c>
      <c r="O909" t="s">
        <v>1210</v>
      </c>
      <c r="P909" t="s">
        <v>1209</v>
      </c>
      <c r="Q909" t="s">
        <v>1647</v>
      </c>
      <c r="R909" t="s">
        <v>1622</v>
      </c>
    </row>
    <row r="910" spans="1:18">
      <c r="A910" s="1">
        <f>HYPERLINK("https://lsnyc.legalserver.org/matter/dynamic-profile/view/1862450","18-1862450")</f>
        <v>0</v>
      </c>
      <c r="B910" t="s">
        <v>22</v>
      </c>
      <c r="C910" t="s">
        <v>176</v>
      </c>
      <c r="D910" t="s">
        <v>176</v>
      </c>
      <c r="E910" t="s">
        <v>1128</v>
      </c>
      <c r="F910" t="s">
        <v>1188</v>
      </c>
      <c r="G910" t="s">
        <v>1201</v>
      </c>
      <c r="H910" t="s">
        <v>1209</v>
      </c>
      <c r="I910" t="s">
        <v>1420</v>
      </c>
      <c r="J910">
        <v>347</v>
      </c>
      <c r="K910" t="s">
        <v>1209</v>
      </c>
      <c r="L910" t="s">
        <v>1208</v>
      </c>
      <c r="O910" t="s">
        <v>1209</v>
      </c>
      <c r="P910" t="s">
        <v>1209</v>
      </c>
      <c r="Q910" t="s">
        <v>1578</v>
      </c>
      <c r="R910" t="s">
        <v>1382</v>
      </c>
    </row>
    <row r="911" spans="1:18">
      <c r="A911" s="1">
        <f>HYPERLINK("https://lsnyc.legalserver.org/matter/dynamic-profile/view/1874656","18-1874656")</f>
        <v>0</v>
      </c>
      <c r="B911" t="s">
        <v>22</v>
      </c>
      <c r="C911" t="s">
        <v>176</v>
      </c>
      <c r="D911" t="s">
        <v>176</v>
      </c>
      <c r="E911" t="s">
        <v>1129</v>
      </c>
      <c r="F911" t="s">
        <v>1188</v>
      </c>
      <c r="G911" t="s">
        <v>1201</v>
      </c>
      <c r="H911" t="s">
        <v>1208</v>
      </c>
      <c r="I911" t="s">
        <v>1517</v>
      </c>
      <c r="J911">
        <v>225</v>
      </c>
      <c r="K911" t="s">
        <v>1209</v>
      </c>
      <c r="L911" t="s">
        <v>1208</v>
      </c>
      <c r="O911" t="s">
        <v>1210</v>
      </c>
      <c r="P911" t="s">
        <v>1209</v>
      </c>
      <c r="Q911" t="s">
        <v>1770</v>
      </c>
      <c r="R911" t="s">
        <v>1517</v>
      </c>
    </row>
    <row r="912" spans="1:18">
      <c r="A912" s="1">
        <f>HYPERLINK("https://lsnyc.legalserver.org/matter/dynamic-profile/view/1875681","18-1875681")</f>
        <v>0</v>
      </c>
      <c r="B912" t="s">
        <v>22</v>
      </c>
      <c r="C912" t="s">
        <v>176</v>
      </c>
      <c r="D912" t="s">
        <v>176</v>
      </c>
      <c r="E912" t="s">
        <v>1130</v>
      </c>
      <c r="F912" t="s">
        <v>1188</v>
      </c>
      <c r="G912" t="s">
        <v>1201</v>
      </c>
      <c r="H912" t="s">
        <v>1209</v>
      </c>
      <c r="I912" t="s">
        <v>1420</v>
      </c>
      <c r="J912">
        <v>212</v>
      </c>
      <c r="K912" t="s">
        <v>1209</v>
      </c>
      <c r="L912" t="s">
        <v>1208</v>
      </c>
      <c r="O912" t="s">
        <v>1210</v>
      </c>
      <c r="P912" t="s">
        <v>1209</v>
      </c>
      <c r="Q912" t="s">
        <v>1425</v>
      </c>
      <c r="R912" t="s">
        <v>1517</v>
      </c>
    </row>
    <row r="913" spans="1:18">
      <c r="A913" s="1">
        <f>HYPERLINK("https://lsnyc.legalserver.org/matter/dynamic-profile/view/1862461","18-1862461")</f>
        <v>0</v>
      </c>
      <c r="B913" t="s">
        <v>22</v>
      </c>
      <c r="C913" t="s">
        <v>176</v>
      </c>
      <c r="D913" t="s">
        <v>176</v>
      </c>
      <c r="E913" t="s">
        <v>1131</v>
      </c>
      <c r="F913" t="s">
        <v>1188</v>
      </c>
      <c r="G913" t="s">
        <v>1201</v>
      </c>
      <c r="H913" t="s">
        <v>1209</v>
      </c>
      <c r="I913" t="s">
        <v>1251</v>
      </c>
      <c r="J913">
        <v>323</v>
      </c>
      <c r="K913" t="s">
        <v>1209</v>
      </c>
      <c r="L913" t="s">
        <v>1208</v>
      </c>
      <c r="O913" t="s">
        <v>1210</v>
      </c>
      <c r="P913" t="s">
        <v>1209</v>
      </c>
      <c r="Q913" t="s">
        <v>1444</v>
      </c>
      <c r="R913" t="s">
        <v>1251</v>
      </c>
    </row>
    <row r="914" spans="1:18">
      <c r="A914" s="1">
        <f>HYPERLINK("https://lsnyc.legalserver.org/matter/dynamic-profile/view/1868751","18-1868751")</f>
        <v>0</v>
      </c>
      <c r="B914" t="s">
        <v>22</v>
      </c>
      <c r="C914" t="s">
        <v>176</v>
      </c>
      <c r="D914" t="s">
        <v>176</v>
      </c>
      <c r="E914" t="s">
        <v>1132</v>
      </c>
      <c r="F914" t="s">
        <v>1188</v>
      </c>
      <c r="G914" t="s">
        <v>1201</v>
      </c>
      <c r="H914" t="s">
        <v>1208</v>
      </c>
      <c r="I914" t="s">
        <v>1623</v>
      </c>
      <c r="J914">
        <v>406</v>
      </c>
      <c r="K914" t="s">
        <v>1209</v>
      </c>
      <c r="L914" t="s">
        <v>1208</v>
      </c>
      <c r="O914" t="s">
        <v>1209</v>
      </c>
      <c r="P914" t="s">
        <v>1209</v>
      </c>
      <c r="Q914" t="s">
        <v>1777</v>
      </c>
      <c r="R914" t="s">
        <v>1623</v>
      </c>
    </row>
    <row r="915" spans="1:18">
      <c r="A915" s="1">
        <f>HYPERLINK("https://lsnyc.legalserver.org/matter/dynamic-profile/view/0768856","15-0768856")</f>
        <v>0</v>
      </c>
      <c r="B915" t="s">
        <v>22</v>
      </c>
      <c r="C915" t="s">
        <v>159</v>
      </c>
      <c r="D915" t="s">
        <v>177</v>
      </c>
      <c r="E915" t="s">
        <v>1133</v>
      </c>
      <c r="F915" t="s">
        <v>1168</v>
      </c>
      <c r="G915" t="s">
        <v>1200</v>
      </c>
      <c r="H915" t="s">
        <v>1209</v>
      </c>
      <c r="I915" t="s">
        <v>1226</v>
      </c>
      <c r="J915">
        <v>1554</v>
      </c>
      <c r="K915" t="s">
        <v>1209</v>
      </c>
      <c r="L915" t="s">
        <v>1208</v>
      </c>
      <c r="O915" t="s">
        <v>1210</v>
      </c>
      <c r="P915" t="s">
        <v>1209</v>
      </c>
      <c r="Q915" t="s">
        <v>1899</v>
      </c>
      <c r="R915" t="s">
        <v>1230</v>
      </c>
    </row>
    <row r="916" spans="1:18">
      <c r="A916" s="1">
        <f>HYPERLINK("https://lsnyc.legalserver.org/matter/dynamic-profile/view/0769878","15-0769878")</f>
        <v>0</v>
      </c>
      <c r="B916" t="s">
        <v>22</v>
      </c>
      <c r="C916" t="s">
        <v>159</v>
      </c>
      <c r="D916" t="s">
        <v>177</v>
      </c>
      <c r="E916" t="s">
        <v>1134</v>
      </c>
      <c r="F916" t="s">
        <v>1161</v>
      </c>
      <c r="G916" t="s">
        <v>1200</v>
      </c>
      <c r="H916" t="s">
        <v>1209</v>
      </c>
      <c r="I916" t="s">
        <v>1226</v>
      </c>
      <c r="J916">
        <v>1539</v>
      </c>
      <c r="K916" t="s">
        <v>1209</v>
      </c>
      <c r="L916" t="s">
        <v>1208</v>
      </c>
      <c r="O916" t="s">
        <v>1210</v>
      </c>
      <c r="P916" t="s">
        <v>1209</v>
      </c>
      <c r="Q916" t="s">
        <v>1900</v>
      </c>
      <c r="R916" t="s">
        <v>1248</v>
      </c>
    </row>
    <row r="917" spans="1:18">
      <c r="A917" s="1">
        <f>HYPERLINK("https://lsnyc.legalserver.org/matter/dynamic-profile/view/1862284","18-1862284")</f>
        <v>0</v>
      </c>
      <c r="B917" t="s">
        <v>22</v>
      </c>
      <c r="C917" t="s">
        <v>177</v>
      </c>
      <c r="D917" t="s">
        <v>177</v>
      </c>
      <c r="E917" t="s">
        <v>1135</v>
      </c>
      <c r="F917" t="s">
        <v>1158</v>
      </c>
      <c r="G917" t="s">
        <v>1201</v>
      </c>
      <c r="H917" t="s">
        <v>1209</v>
      </c>
      <c r="I917" t="s">
        <v>1240</v>
      </c>
      <c r="J917">
        <v>372</v>
      </c>
      <c r="K917" t="s">
        <v>1209</v>
      </c>
      <c r="L917" t="s">
        <v>1208</v>
      </c>
      <c r="O917" t="s">
        <v>1209</v>
      </c>
      <c r="P917" t="s">
        <v>1209</v>
      </c>
      <c r="Q917" t="s">
        <v>1818</v>
      </c>
      <c r="R917" t="s">
        <v>1240</v>
      </c>
    </row>
    <row r="918" spans="1:18">
      <c r="A918" s="1">
        <f>HYPERLINK("https://lsnyc.legalserver.org/matter/dynamic-profile/view/1866803","18-1866803")</f>
        <v>0</v>
      </c>
      <c r="B918" t="s">
        <v>22</v>
      </c>
      <c r="C918" t="s">
        <v>177</v>
      </c>
      <c r="D918" t="s">
        <v>177</v>
      </c>
      <c r="E918" t="s">
        <v>1136</v>
      </c>
      <c r="F918" t="s">
        <v>1157</v>
      </c>
      <c r="G918" t="s">
        <v>1201</v>
      </c>
      <c r="H918" t="s">
        <v>1209</v>
      </c>
      <c r="I918" t="s">
        <v>1240</v>
      </c>
      <c r="J918">
        <v>324</v>
      </c>
      <c r="K918" t="s">
        <v>1209</v>
      </c>
      <c r="L918" t="s">
        <v>1208</v>
      </c>
      <c r="O918" t="s">
        <v>1210</v>
      </c>
      <c r="P918" t="s">
        <v>1209</v>
      </c>
      <c r="Q918" t="s">
        <v>1416</v>
      </c>
      <c r="R918" t="s">
        <v>1240</v>
      </c>
    </row>
    <row r="919" spans="1:18">
      <c r="A919" s="1">
        <f>HYPERLINK("https://lsnyc.legalserver.org/matter/dynamic-profile/view/1871120","18-1871120")</f>
        <v>0</v>
      </c>
      <c r="B919" t="s">
        <v>22</v>
      </c>
      <c r="C919" t="s">
        <v>177</v>
      </c>
      <c r="D919" t="s">
        <v>177</v>
      </c>
      <c r="E919" t="s">
        <v>1137</v>
      </c>
      <c r="F919" t="s">
        <v>1158</v>
      </c>
      <c r="G919" t="s">
        <v>1201</v>
      </c>
      <c r="H919" t="s">
        <v>1209</v>
      </c>
      <c r="I919" t="s">
        <v>1240</v>
      </c>
      <c r="J919">
        <v>274</v>
      </c>
      <c r="K919" t="s">
        <v>1209</v>
      </c>
      <c r="L919" t="s">
        <v>1208</v>
      </c>
      <c r="O919" t="s">
        <v>1210</v>
      </c>
      <c r="P919" t="s">
        <v>1209</v>
      </c>
      <c r="Q919" t="s">
        <v>1725</v>
      </c>
      <c r="R919" t="s">
        <v>1240</v>
      </c>
    </row>
    <row r="920" spans="1:18">
      <c r="A920" s="1">
        <f>HYPERLINK("https://lsnyc.legalserver.org/matter/dynamic-profile/view/1872364","18-1872364")</f>
        <v>0</v>
      </c>
      <c r="B920" t="s">
        <v>22</v>
      </c>
      <c r="C920" t="s">
        <v>177</v>
      </c>
      <c r="D920" t="s">
        <v>177</v>
      </c>
      <c r="E920" t="s">
        <v>1138</v>
      </c>
      <c r="F920" t="s">
        <v>1157</v>
      </c>
      <c r="G920" t="s">
        <v>1201</v>
      </c>
      <c r="H920" t="s">
        <v>1209</v>
      </c>
      <c r="I920" t="s">
        <v>1240</v>
      </c>
      <c r="J920">
        <v>256</v>
      </c>
      <c r="K920" t="s">
        <v>1209</v>
      </c>
      <c r="L920" t="s">
        <v>1208</v>
      </c>
      <c r="O920" t="s">
        <v>1210</v>
      </c>
      <c r="P920" t="s">
        <v>1209</v>
      </c>
      <c r="Q920" t="s">
        <v>1679</v>
      </c>
      <c r="R920" t="s">
        <v>1240</v>
      </c>
    </row>
    <row r="921" spans="1:18">
      <c r="A921" s="1">
        <f>HYPERLINK("https://lsnyc.legalserver.org/matter/dynamic-profile/view/1879229","18-1879229")</f>
        <v>0</v>
      </c>
      <c r="B921" t="s">
        <v>23</v>
      </c>
      <c r="C921" t="s">
        <v>178</v>
      </c>
      <c r="D921" t="s">
        <v>239</v>
      </c>
      <c r="E921" t="s">
        <v>1139</v>
      </c>
      <c r="F921" t="s">
        <v>1167</v>
      </c>
      <c r="G921" t="s">
        <v>1201</v>
      </c>
      <c r="H921" t="s">
        <v>1209</v>
      </c>
      <c r="I921" t="s">
        <v>1404</v>
      </c>
      <c r="J921">
        <v>141</v>
      </c>
      <c r="K921" t="s">
        <v>1209</v>
      </c>
      <c r="L921" t="s">
        <v>1208</v>
      </c>
      <c r="O921" t="s">
        <v>1210</v>
      </c>
      <c r="P921" t="s">
        <v>1209</v>
      </c>
      <c r="Q921" t="s">
        <v>1508</v>
      </c>
      <c r="R921" t="s">
        <v>1343</v>
      </c>
    </row>
    <row r="922" spans="1:18">
      <c r="A922" s="1">
        <f>HYPERLINK("https://lsnyc.legalserver.org/matter/dynamic-profile/view/1875990","18-1875990")</f>
        <v>0</v>
      </c>
      <c r="B922" t="s">
        <v>23</v>
      </c>
      <c r="C922" t="s">
        <v>179</v>
      </c>
      <c r="D922" t="s">
        <v>179</v>
      </c>
      <c r="E922" t="s">
        <v>1140</v>
      </c>
      <c r="F922" t="s">
        <v>1165</v>
      </c>
      <c r="G922" t="s">
        <v>1200</v>
      </c>
      <c r="H922" t="s">
        <v>1208</v>
      </c>
      <c r="I922" t="s">
        <v>1624</v>
      </c>
      <c r="J922">
        <v>320</v>
      </c>
      <c r="K922" t="s">
        <v>1209</v>
      </c>
      <c r="L922" t="s">
        <v>1208</v>
      </c>
      <c r="O922" t="s">
        <v>1210</v>
      </c>
      <c r="P922" t="s">
        <v>1209</v>
      </c>
      <c r="Q922" t="s">
        <v>1406</v>
      </c>
      <c r="R922" t="s">
        <v>1468</v>
      </c>
    </row>
    <row r="923" spans="1:18">
      <c r="A923" s="1">
        <f>HYPERLINK("https://lsnyc.legalserver.org/matter/dynamic-profile/view/0832898","17-0832898")</f>
        <v>0</v>
      </c>
      <c r="B923" t="s">
        <v>23</v>
      </c>
      <c r="C923" t="s">
        <v>179</v>
      </c>
      <c r="D923" t="s">
        <v>179</v>
      </c>
      <c r="E923" t="s">
        <v>1141</v>
      </c>
      <c r="F923" t="s">
        <v>1170</v>
      </c>
      <c r="G923" t="s">
        <v>1201</v>
      </c>
      <c r="H923" t="s">
        <v>1208</v>
      </c>
      <c r="I923" t="s">
        <v>1368</v>
      </c>
      <c r="J923">
        <v>814</v>
      </c>
      <c r="K923" t="s">
        <v>1209</v>
      </c>
      <c r="L923" t="s">
        <v>1208</v>
      </c>
      <c r="O923" t="s">
        <v>1210</v>
      </c>
      <c r="P923" t="s">
        <v>1209</v>
      </c>
      <c r="Q923" t="s">
        <v>1368</v>
      </c>
      <c r="R923" t="s">
        <v>1623</v>
      </c>
    </row>
    <row r="924" spans="1:18">
      <c r="A924" s="1">
        <f>HYPERLINK("https://lsnyc.legalserver.org/matter/dynamic-profile/view/1835603","17-1835603")</f>
        <v>0</v>
      </c>
      <c r="B924" t="s">
        <v>23</v>
      </c>
      <c r="C924" t="s">
        <v>178</v>
      </c>
      <c r="D924" t="s">
        <v>179</v>
      </c>
      <c r="E924" t="s">
        <v>1142</v>
      </c>
      <c r="F924" t="s">
        <v>1170</v>
      </c>
      <c r="G924" t="s">
        <v>1201</v>
      </c>
      <c r="H924" t="s">
        <v>1209</v>
      </c>
      <c r="I924" t="s">
        <v>1486</v>
      </c>
      <c r="J924">
        <v>722</v>
      </c>
      <c r="K924" t="s">
        <v>1209</v>
      </c>
      <c r="L924" t="s">
        <v>1208</v>
      </c>
      <c r="O924" t="s">
        <v>1209</v>
      </c>
      <c r="P924" t="s">
        <v>1209</v>
      </c>
      <c r="Q924" t="s">
        <v>1520</v>
      </c>
      <c r="R924" t="s">
        <v>1486</v>
      </c>
    </row>
    <row r="925" spans="1:18">
      <c r="A925" s="1">
        <f>HYPERLINK("https://lsnyc.legalserver.org/matter/dynamic-profile/view/0819546","16-0819546")</f>
        <v>0</v>
      </c>
      <c r="B925" t="s">
        <v>23</v>
      </c>
      <c r="C925" t="s">
        <v>178</v>
      </c>
      <c r="D925" t="s">
        <v>179</v>
      </c>
      <c r="E925" t="s">
        <v>1143</v>
      </c>
      <c r="F925" t="s">
        <v>1158</v>
      </c>
      <c r="G925" t="s">
        <v>1200</v>
      </c>
      <c r="H925" t="s">
        <v>1209</v>
      </c>
      <c r="I925" t="s">
        <v>1625</v>
      </c>
      <c r="J925">
        <v>975</v>
      </c>
      <c r="K925" t="s">
        <v>1209</v>
      </c>
      <c r="L925" t="s">
        <v>1208</v>
      </c>
      <c r="O925" t="s">
        <v>1210</v>
      </c>
      <c r="P925" t="s">
        <v>1209</v>
      </c>
      <c r="Q925" t="s">
        <v>1901</v>
      </c>
      <c r="R925" t="s">
        <v>1229</v>
      </c>
    </row>
    <row r="926" spans="1:18">
      <c r="A926" s="1">
        <f>HYPERLINK("https://lsnyc.legalserver.org/matter/dynamic-profile/view/1853017","17-1853017")</f>
        <v>0</v>
      </c>
      <c r="B926" t="s">
        <v>23</v>
      </c>
      <c r="C926" t="s">
        <v>180</v>
      </c>
      <c r="D926" t="s">
        <v>240</v>
      </c>
      <c r="E926" t="s">
        <v>1144</v>
      </c>
      <c r="F926" t="s">
        <v>1190</v>
      </c>
      <c r="G926" t="s">
        <v>1201</v>
      </c>
      <c r="H926" t="s">
        <v>1208</v>
      </c>
      <c r="I926" t="s">
        <v>1235</v>
      </c>
      <c r="J926">
        <v>498</v>
      </c>
      <c r="K926" t="s">
        <v>1209</v>
      </c>
      <c r="L926" t="s">
        <v>1208</v>
      </c>
      <c r="O926" t="s">
        <v>1209</v>
      </c>
      <c r="P926" t="s">
        <v>1209</v>
      </c>
      <c r="Q926" t="s">
        <v>1521</v>
      </c>
      <c r="R926" t="s">
        <v>1235</v>
      </c>
    </row>
    <row r="927" spans="1:18">
      <c r="A927" s="1">
        <f>HYPERLINK("https://lsnyc.legalserver.org/matter/dynamic-profile/view/1860898","18-1860898")</f>
        <v>0</v>
      </c>
      <c r="B927" t="s">
        <v>23</v>
      </c>
      <c r="C927" t="s">
        <v>180</v>
      </c>
      <c r="D927" t="s">
        <v>240</v>
      </c>
      <c r="E927" t="s">
        <v>1145</v>
      </c>
      <c r="F927" t="s">
        <v>1190</v>
      </c>
      <c r="G927" t="s">
        <v>1201</v>
      </c>
      <c r="H927" t="s">
        <v>1208</v>
      </c>
      <c r="I927" t="s">
        <v>1235</v>
      </c>
      <c r="J927">
        <v>399</v>
      </c>
      <c r="K927" t="s">
        <v>1209</v>
      </c>
      <c r="L927" t="s">
        <v>1208</v>
      </c>
      <c r="O927" t="s">
        <v>1210</v>
      </c>
      <c r="P927" t="s">
        <v>1209</v>
      </c>
      <c r="Q927" t="s">
        <v>1562</v>
      </c>
      <c r="R927" t="s">
        <v>1235</v>
      </c>
    </row>
    <row r="928" spans="1:18">
      <c r="A928" s="1">
        <f>HYPERLINK("https://lsnyc.legalserver.org/matter/dynamic-profile/view/1873487","18-1873487")</f>
        <v>0</v>
      </c>
      <c r="B928" t="s">
        <v>23</v>
      </c>
      <c r="C928" t="s">
        <v>180</v>
      </c>
      <c r="D928" t="s">
        <v>240</v>
      </c>
      <c r="E928" t="s">
        <v>1146</v>
      </c>
      <c r="F928" t="s">
        <v>1175</v>
      </c>
      <c r="G928" t="s">
        <v>1201</v>
      </c>
      <c r="H928" t="s">
        <v>1208</v>
      </c>
      <c r="I928" t="s">
        <v>1235</v>
      </c>
      <c r="J928">
        <v>205</v>
      </c>
      <c r="K928" t="s">
        <v>1209</v>
      </c>
      <c r="L928" t="s">
        <v>1208</v>
      </c>
      <c r="O928" t="s">
        <v>1209</v>
      </c>
      <c r="P928" t="s">
        <v>1209</v>
      </c>
      <c r="Q928" t="s">
        <v>1649</v>
      </c>
      <c r="R928" t="s">
        <v>1235</v>
      </c>
    </row>
    <row r="929" spans="1:18">
      <c r="A929" s="1">
        <f>HYPERLINK("https://lsnyc.legalserver.org/matter/dynamic-profile/view/1865922","18-1865922")</f>
        <v>0</v>
      </c>
      <c r="B929" t="s">
        <v>23</v>
      </c>
      <c r="C929" t="s">
        <v>180</v>
      </c>
      <c r="D929" t="s">
        <v>240</v>
      </c>
      <c r="E929" t="s">
        <v>1147</v>
      </c>
      <c r="F929" t="s">
        <v>1190</v>
      </c>
      <c r="G929" t="s">
        <v>1201</v>
      </c>
      <c r="H929" t="s">
        <v>1209</v>
      </c>
      <c r="I929" t="s">
        <v>1626</v>
      </c>
      <c r="J929">
        <v>368</v>
      </c>
      <c r="K929" t="s">
        <v>1209</v>
      </c>
      <c r="L929" t="s">
        <v>1208</v>
      </c>
      <c r="O929" t="s">
        <v>1209</v>
      </c>
      <c r="P929" t="s">
        <v>1209</v>
      </c>
      <c r="Q929" t="s">
        <v>1685</v>
      </c>
      <c r="R929" t="s">
        <v>1626</v>
      </c>
    </row>
    <row r="930" spans="1:18">
      <c r="A930" s="1">
        <f>HYPERLINK("https://lsnyc.legalserver.org/matter/dynamic-profile/view/1871960","18-1871960")</f>
        <v>0</v>
      </c>
      <c r="B930" t="s">
        <v>23</v>
      </c>
      <c r="C930" t="s">
        <v>180</v>
      </c>
      <c r="D930" t="s">
        <v>240</v>
      </c>
      <c r="E930" t="s">
        <v>1148</v>
      </c>
      <c r="F930" t="s">
        <v>1175</v>
      </c>
      <c r="G930" t="s">
        <v>1201</v>
      </c>
      <c r="H930" t="s">
        <v>1209</v>
      </c>
      <c r="I930" t="s">
        <v>1229</v>
      </c>
      <c r="J930">
        <v>357</v>
      </c>
      <c r="K930" t="s">
        <v>1209</v>
      </c>
      <c r="L930" t="s">
        <v>1208</v>
      </c>
      <c r="O930" t="s">
        <v>1209</v>
      </c>
      <c r="P930" t="s">
        <v>1209</v>
      </c>
      <c r="Q930" t="s">
        <v>1217</v>
      </c>
      <c r="R930" t="s">
        <v>1229</v>
      </c>
    </row>
    <row r="931" spans="1:18">
      <c r="A931" s="1">
        <f>HYPERLINK("https://lsnyc.legalserver.org/matter/dynamic-profile/view/1872289","18-1872289")</f>
        <v>0</v>
      </c>
      <c r="B931" t="s">
        <v>23</v>
      </c>
      <c r="C931" t="s">
        <v>178</v>
      </c>
      <c r="D931" t="s">
        <v>240</v>
      </c>
      <c r="E931" t="s">
        <v>1149</v>
      </c>
      <c r="F931" t="s">
        <v>1175</v>
      </c>
      <c r="G931" t="s">
        <v>1201</v>
      </c>
      <c r="H931" t="s">
        <v>1209</v>
      </c>
      <c r="I931" t="s">
        <v>1329</v>
      </c>
      <c r="J931">
        <v>193</v>
      </c>
      <c r="K931" t="s">
        <v>1209</v>
      </c>
      <c r="L931" t="s">
        <v>1208</v>
      </c>
      <c r="O931" t="s">
        <v>1209</v>
      </c>
      <c r="P931" t="s">
        <v>1209</v>
      </c>
      <c r="Q931" t="s">
        <v>1239</v>
      </c>
      <c r="R931" t="s">
        <v>1329</v>
      </c>
    </row>
    <row r="932" spans="1:18">
      <c r="A932" s="1">
        <f>HYPERLINK("https://lsnyc.legalserver.org/matter/dynamic-profile/view/1864211","18-1864211")</f>
        <v>0</v>
      </c>
      <c r="B932" t="s">
        <v>23</v>
      </c>
      <c r="C932" t="s">
        <v>180</v>
      </c>
      <c r="D932" t="s">
        <v>241</v>
      </c>
      <c r="E932" t="s">
        <v>1150</v>
      </c>
      <c r="F932" t="s">
        <v>1190</v>
      </c>
      <c r="G932" t="s">
        <v>1200</v>
      </c>
      <c r="H932" t="s">
        <v>1209</v>
      </c>
      <c r="I932" t="s">
        <v>1229</v>
      </c>
      <c r="J932">
        <v>436</v>
      </c>
      <c r="K932" t="s">
        <v>1209</v>
      </c>
      <c r="L932" t="s">
        <v>1208</v>
      </c>
      <c r="O932" t="s">
        <v>1210</v>
      </c>
      <c r="P932" t="s">
        <v>1209</v>
      </c>
      <c r="Q932" t="s">
        <v>1507</v>
      </c>
      <c r="R932" t="s">
        <v>1229</v>
      </c>
    </row>
    <row r="933" spans="1:18">
      <c r="A933" s="1">
        <f>HYPERLINK("https://lsnyc.legalserver.org/matter/dynamic-profile/view/1869147","18-1869147")</f>
        <v>0</v>
      </c>
      <c r="B933" t="s">
        <v>23</v>
      </c>
      <c r="C933" t="s">
        <v>180</v>
      </c>
      <c r="D933" t="s">
        <v>180</v>
      </c>
      <c r="E933" t="s">
        <v>1151</v>
      </c>
      <c r="F933" t="s">
        <v>1190</v>
      </c>
      <c r="G933" t="s">
        <v>1201</v>
      </c>
      <c r="H933" t="s">
        <v>1209</v>
      </c>
      <c r="I933" t="s">
        <v>1245</v>
      </c>
      <c r="J933">
        <v>238</v>
      </c>
      <c r="K933" t="s">
        <v>1209</v>
      </c>
      <c r="L933" t="s">
        <v>1208</v>
      </c>
      <c r="O933" t="s">
        <v>1209</v>
      </c>
      <c r="P933" t="s">
        <v>1209</v>
      </c>
      <c r="Q933" t="s">
        <v>1386</v>
      </c>
      <c r="R933" t="s">
        <v>1245</v>
      </c>
    </row>
    <row r="934" spans="1:18">
      <c r="A934" s="1">
        <f>HYPERLINK("https://lsnyc.legalserver.org/matter/dynamic-profile/view/1875566","18-1875566")</f>
        <v>0</v>
      </c>
      <c r="B934" t="s">
        <v>23</v>
      </c>
      <c r="C934" t="s">
        <v>178</v>
      </c>
      <c r="D934" t="s">
        <v>242</v>
      </c>
      <c r="E934" t="s">
        <v>1152</v>
      </c>
      <c r="F934" t="s">
        <v>1158</v>
      </c>
      <c r="G934" t="s">
        <v>1200</v>
      </c>
      <c r="H934" t="s">
        <v>1209</v>
      </c>
      <c r="I934" t="s">
        <v>1463</v>
      </c>
      <c r="J934">
        <v>226</v>
      </c>
      <c r="K934" t="s">
        <v>1209</v>
      </c>
      <c r="L934" t="s">
        <v>1208</v>
      </c>
      <c r="O934" t="s">
        <v>1210</v>
      </c>
      <c r="P934" t="s">
        <v>1209</v>
      </c>
      <c r="Q934" t="s">
        <v>1692</v>
      </c>
      <c r="R934" t="s">
        <v>1454</v>
      </c>
    </row>
    <row r="935" spans="1:18">
      <c r="A935" s="1">
        <f>HYPERLINK("https://lsnyc.legalserver.org/matter/dynamic-profile/view/1863023","18-1863023")</f>
        <v>0</v>
      </c>
      <c r="B935" t="s">
        <v>23</v>
      </c>
      <c r="C935" t="s">
        <v>181</v>
      </c>
      <c r="D935" t="s">
        <v>243</v>
      </c>
      <c r="E935" t="s">
        <v>1153</v>
      </c>
      <c r="F935" t="s">
        <v>1184</v>
      </c>
      <c r="G935" t="s">
        <v>1201</v>
      </c>
      <c r="H935" t="s">
        <v>1208</v>
      </c>
      <c r="I935" t="s">
        <v>1627</v>
      </c>
      <c r="J935">
        <v>284</v>
      </c>
      <c r="K935" t="s">
        <v>1209</v>
      </c>
      <c r="L935" t="s">
        <v>1208</v>
      </c>
      <c r="O935" t="s">
        <v>1209</v>
      </c>
      <c r="P935" t="s">
        <v>1209</v>
      </c>
      <c r="Q935" t="s">
        <v>1578</v>
      </c>
      <c r="R935" t="s">
        <v>1902</v>
      </c>
    </row>
    <row r="936" spans="1:18">
      <c r="A936" s="1">
        <f>HYPERLINK("https://lsnyc.legalserver.org/matter/dynamic-profile/view/1844354","17-1844354")</f>
        <v>0</v>
      </c>
      <c r="B936" t="s">
        <v>23</v>
      </c>
      <c r="C936" t="s">
        <v>181</v>
      </c>
      <c r="D936" t="s">
        <v>243</v>
      </c>
      <c r="E936" t="s">
        <v>1154</v>
      </c>
      <c r="F936" t="s">
        <v>1184</v>
      </c>
      <c r="G936" t="s">
        <v>1201</v>
      </c>
      <c r="H936" t="s">
        <v>1208</v>
      </c>
      <c r="I936" t="s">
        <v>1409</v>
      </c>
      <c r="J936">
        <v>600</v>
      </c>
      <c r="K936" t="s">
        <v>1209</v>
      </c>
      <c r="L936" t="s">
        <v>1208</v>
      </c>
      <c r="O936" t="s">
        <v>1209</v>
      </c>
      <c r="P936" t="s">
        <v>1209</v>
      </c>
      <c r="Q936" t="s">
        <v>1765</v>
      </c>
      <c r="R936" t="s">
        <v>1228</v>
      </c>
    </row>
    <row r="937" spans="1:18">
      <c r="A937" s="1">
        <f>HYPERLINK("https://lsnyc.legalserver.org/matter/dynamic-profile/view/1867588","18-1867588")</f>
        <v>0</v>
      </c>
      <c r="B937" t="s">
        <v>23</v>
      </c>
      <c r="C937" t="s">
        <v>181</v>
      </c>
      <c r="D937" t="s">
        <v>244</v>
      </c>
      <c r="E937" t="s">
        <v>1155</v>
      </c>
      <c r="F937" t="s">
        <v>1166</v>
      </c>
      <c r="G937" t="s">
        <v>1201</v>
      </c>
      <c r="H937" t="s">
        <v>1209</v>
      </c>
      <c r="I937" t="s">
        <v>1628</v>
      </c>
      <c r="J937">
        <v>234</v>
      </c>
      <c r="K937" t="s">
        <v>1209</v>
      </c>
      <c r="L937" t="s">
        <v>1208</v>
      </c>
      <c r="O937" t="s">
        <v>1210</v>
      </c>
      <c r="P937" t="s">
        <v>1209</v>
      </c>
      <c r="Q937" t="s">
        <v>1431</v>
      </c>
      <c r="R937" t="s">
        <v>1393</v>
      </c>
    </row>
    <row r="938" spans="1:18">
      <c r="A938" s="1">
        <f>HYPERLINK("https://lsnyc.legalserver.org/matter/dynamic-profile/view/1871993","18-1871993")</f>
        <v>0</v>
      </c>
      <c r="B938" t="s">
        <v>23</v>
      </c>
      <c r="C938" t="s">
        <v>178</v>
      </c>
      <c r="D938" t="s">
        <v>245</v>
      </c>
      <c r="E938" t="s">
        <v>1156</v>
      </c>
      <c r="F938" t="s">
        <v>1167</v>
      </c>
      <c r="G938" t="s">
        <v>1201</v>
      </c>
      <c r="H938" t="s">
        <v>1209</v>
      </c>
      <c r="I938" t="s">
        <v>1295</v>
      </c>
      <c r="J938">
        <v>295</v>
      </c>
      <c r="K938" t="s">
        <v>1209</v>
      </c>
      <c r="L938" t="s">
        <v>1208</v>
      </c>
      <c r="O938" t="s">
        <v>1210</v>
      </c>
      <c r="P938" t="s">
        <v>1209</v>
      </c>
      <c r="Q938" t="s">
        <v>1764</v>
      </c>
      <c r="R938" t="s">
        <v>1295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Compliance Data Cleanup Untime1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2019-07-22T13:52:52Z</dcterms:created>
  <dcterms:modified xsi:type="dcterms:W3CDTF">2019-07-22T13:52:52Z</dcterms:modified>
</cp:coreProperties>
</file>