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ts Management IOI Employmen" sheetId="1" r:id="rId1"/>
  </sheets>
  <calcPr calcId="124519" fullCalcOnLoad="1"/>
</workbook>
</file>

<file path=xl/sharedStrings.xml><?xml version="1.0" encoding="utf-8"?>
<sst xmlns="http://schemas.openxmlformats.org/spreadsheetml/2006/main" count="4620" uniqueCount="1139">
  <si>
    <t>Hyperlinked Case #</t>
  </si>
  <si>
    <t>Full Person/Group Name (Last First)</t>
  </si>
  <si>
    <t>Assigned Branch/CC</t>
  </si>
  <si>
    <t>County of Residence</t>
  </si>
  <si>
    <t>Primary Advocate</t>
  </si>
  <si>
    <t>PAI Case?</t>
  </si>
  <si>
    <t>Matter has current Pro Bono involvement</t>
  </si>
  <si>
    <t>Percentage of Poverty</t>
  </si>
  <si>
    <t>Date Opened</t>
  </si>
  <si>
    <t>Date Closed</t>
  </si>
  <si>
    <t>Intake - Did You Provide Legal Advice?</t>
  </si>
  <si>
    <t>Primary Funding Codes</t>
  </si>
  <si>
    <t>Secondary Funding Codes</t>
  </si>
  <si>
    <t>Legal Problem Code Category</t>
  </si>
  <si>
    <t>Gender</t>
  </si>
  <si>
    <t>Legal Problem Code</t>
  </si>
  <si>
    <t>Zip Code</t>
  </si>
  <si>
    <t>Special Legal Problem Code</t>
  </si>
  <si>
    <t>Language</t>
  </si>
  <si>
    <t>Client First Name</t>
  </si>
  <si>
    <t>Client Last Name</t>
  </si>
  <si>
    <t>Close Reason</t>
  </si>
  <si>
    <t>Level of Service</t>
  </si>
  <si>
    <t>Total Time For Case</t>
  </si>
  <si>
    <t>Number of People under 18</t>
  </si>
  <si>
    <t>Number of People 18 and Over</t>
  </si>
  <si>
    <t>Case Disposition</t>
  </si>
  <si>
    <t>Date of Birth</t>
  </si>
  <si>
    <t>Age at Intake</t>
  </si>
  <si>
    <t xml:space="preserve">Total Annual Income </t>
  </si>
  <si>
    <t>HRA IOI Employment Law Income Waiver Date</t>
  </si>
  <si>
    <t>HRA IOI Employment Law Special Waiver Date</t>
  </si>
  <si>
    <t>HRA IOI Employment Law UIB Hearing Date</t>
  </si>
  <si>
    <t>HRA IOI Employment Law HRA Outcome Date:</t>
  </si>
  <si>
    <t>HRA IOI Employment Law DHCI Form?</t>
  </si>
  <si>
    <t>HRA IOI Employment Law HRA Consent?</t>
  </si>
  <si>
    <t>HRA IOI Employment Law HRA Outcome:</t>
  </si>
  <si>
    <t>HRA IOI Employment Law Retainer?</t>
  </si>
  <si>
    <t>HRA IOI Employment Law IOI Employment Tier Category:</t>
  </si>
  <si>
    <t>HRA IOI Employment Law Special Waiver Obtained?</t>
  </si>
  <si>
    <t>HRA IOI Employment Law UIB Hearing Outcome</t>
  </si>
  <si>
    <t>HRA IOI Employment Law If Client is Over 200% of FPL, Did you seek a waiver from HRA?</t>
  </si>
  <si>
    <t>IOI HRA Effective Date (optional) (IOI 2)</t>
  </si>
  <si>
    <t>Client</t>
  </si>
  <si>
    <t>Alexis, Ayodel</t>
  </si>
  <si>
    <t>Carim Jr, Don Michael</t>
  </si>
  <si>
    <t>Vasquez, Jose</t>
  </si>
  <si>
    <t>Murphy, Patricia</t>
  </si>
  <si>
    <t>Purvis, Paulette</t>
  </si>
  <si>
    <t>Haynes, Nakeda</t>
  </si>
  <si>
    <t>Gashi, Naim</t>
  </si>
  <si>
    <t>Selsey, Thomas</t>
  </si>
  <si>
    <t>Glover, Shontique</t>
  </si>
  <si>
    <t>Stevens, Bernard</t>
  </si>
  <si>
    <t>Anderson, Marvin</t>
  </si>
  <si>
    <t>Johnson, Cherise L</t>
  </si>
  <si>
    <t>Coleman, Arnold</t>
  </si>
  <si>
    <t>Garcia, Alejandra</t>
  </si>
  <si>
    <t>Christakis, Gregorios</t>
  </si>
  <si>
    <t>Armstrong, Antonie</t>
  </si>
  <si>
    <t>McHugh, Michael</t>
  </si>
  <si>
    <t>Torres, Jose</t>
  </si>
  <si>
    <t>Twitty, Nigel</t>
  </si>
  <si>
    <t>Wraich, Sajid</t>
  </si>
  <si>
    <t>Jones, Destiny</t>
  </si>
  <si>
    <t>Martinez, Victor M</t>
  </si>
  <si>
    <t>Reyes, Luis</t>
  </si>
  <si>
    <t>Fagundez Quiros, Juan</t>
  </si>
  <si>
    <t>Suarez, Josefa</t>
  </si>
  <si>
    <t>Antoine, Myrlene</t>
  </si>
  <si>
    <t>Kemp, Kecia</t>
  </si>
  <si>
    <t>Lambacker, Elizabeth</t>
  </si>
  <si>
    <t>Lanton, Paul</t>
  </si>
  <si>
    <t>Gordon, Shaunor</t>
  </si>
  <si>
    <t>Movshovich, Ruslan</t>
  </si>
  <si>
    <t>Leonimm, John</t>
  </si>
  <si>
    <t>Patent, Marina</t>
  </si>
  <si>
    <t>Akher, Maleka S.</t>
  </si>
  <si>
    <t>Roman, Ruben</t>
  </si>
  <si>
    <t>Paige, Angela M</t>
  </si>
  <si>
    <t>Williams, Gem</t>
  </si>
  <si>
    <t>Tyler, Sheila</t>
  </si>
  <si>
    <t>Pierre, Yvane</t>
  </si>
  <si>
    <t>Black, Anthony</t>
  </si>
  <si>
    <t>Soto, Jose</t>
  </si>
  <si>
    <t>Thompson, Martin</t>
  </si>
  <si>
    <t>Wright, Janegila</t>
  </si>
  <si>
    <t>Mitchell, Chanel</t>
  </si>
  <si>
    <t>Clayton, Carl</t>
  </si>
  <si>
    <t>Rhanes, Lavette</t>
  </si>
  <si>
    <t>Forbes, Angela Gordon</t>
  </si>
  <si>
    <t>Bagu, Julie</t>
  </si>
  <si>
    <t>Martinez, Maribel</t>
  </si>
  <si>
    <t>Nicholas, Catulle</t>
  </si>
  <si>
    <t>Medley, Shanee</t>
  </si>
  <si>
    <t>Delva, Eric</t>
  </si>
  <si>
    <t>Santamaria, Nelson</t>
  </si>
  <si>
    <t>Bhuiyan, Sajada</t>
  </si>
  <si>
    <t>Roach, Dara</t>
  </si>
  <si>
    <t>Aybar, Angela</t>
  </si>
  <si>
    <t>Lovett, Stephanie</t>
  </si>
  <si>
    <t>Torres, Angel</t>
  </si>
  <si>
    <t>Best, Timothy</t>
  </si>
  <si>
    <t>Roswell, Juneka</t>
  </si>
  <si>
    <t>Van Cooten, Ariella</t>
  </si>
  <si>
    <t>Zanova, Zulfiya</t>
  </si>
  <si>
    <t>Gonzalez, Diana</t>
  </si>
  <si>
    <t>Victor-Garrido, Charlina</t>
  </si>
  <si>
    <t>Jones, Samantha M</t>
  </si>
  <si>
    <t>Martin, Monique</t>
  </si>
  <si>
    <t>Johnson, Philip</t>
  </si>
  <si>
    <t>Endres, Alexandra</t>
  </si>
  <si>
    <t>Yeinstein, Hadassaa</t>
  </si>
  <si>
    <t>Small, Alison</t>
  </si>
  <si>
    <t>Santos, Nolberto</t>
  </si>
  <si>
    <t>Pekovitch, Sarah</t>
  </si>
  <si>
    <t>Korets, Oksana</t>
  </si>
  <si>
    <t>Simmons, Charles</t>
  </si>
  <si>
    <t>Pierre Louis, Sophonia</t>
  </si>
  <si>
    <t>Smith, Sharnay</t>
  </si>
  <si>
    <t>Cortes, Carmelita</t>
  </si>
  <si>
    <t>Webb, Jinell A</t>
  </si>
  <si>
    <t>Romero, Humberto</t>
  </si>
  <si>
    <t>Lovelace, Bejahda</t>
  </si>
  <si>
    <t>Jones, Kiesha</t>
  </si>
  <si>
    <t>Caraballo, Angel</t>
  </si>
  <si>
    <t>Mayomi, David</t>
  </si>
  <si>
    <t>Machado, Evelyn</t>
  </si>
  <si>
    <t>Blackman, Delcita</t>
  </si>
  <si>
    <t>Mcewan, Triton</t>
  </si>
  <si>
    <t>Abdurakhmanov, Sobirjon</t>
  </si>
  <si>
    <t>Williams, Lisa J</t>
  </si>
  <si>
    <t>John, Lakeish</t>
  </si>
  <si>
    <t>Meza, Michael</t>
  </si>
  <si>
    <t>St. Remy, Emmanuel</t>
  </si>
  <si>
    <t>Barnes, James</t>
  </si>
  <si>
    <t>Perez, Julio</t>
  </si>
  <si>
    <t>Thomas, Andre</t>
  </si>
  <si>
    <t>Altamirano, Rosemonde</t>
  </si>
  <si>
    <t>Mahario-Keene, Desrine</t>
  </si>
  <si>
    <t>Pineiro, Jason</t>
  </si>
  <si>
    <t>Orr, Jonathan</t>
  </si>
  <si>
    <t>Flores, Felix</t>
  </si>
  <si>
    <t>Fonseca, Omari</t>
  </si>
  <si>
    <t>Kimba, Kailou</t>
  </si>
  <si>
    <t>Rivera, Ivonne</t>
  </si>
  <si>
    <t>Vidals, Alberto</t>
  </si>
  <si>
    <t>Jackson, Crystal</t>
  </si>
  <si>
    <t>Machado, Michael</t>
  </si>
  <si>
    <t>Scott, Justin</t>
  </si>
  <si>
    <t>Williams, Michael Wayne</t>
  </si>
  <si>
    <t>Smith, Brandon</t>
  </si>
  <si>
    <t>Zapata, Raul I</t>
  </si>
  <si>
    <t>Lewis, Melika</t>
  </si>
  <si>
    <t>Hernandez, Herbert M</t>
  </si>
  <si>
    <t>Herring, Naquan</t>
  </si>
  <si>
    <t>Herrera, Albert</t>
  </si>
  <si>
    <t>Amazan, Dieudila</t>
  </si>
  <si>
    <t>Dhaheri, Sami</t>
  </si>
  <si>
    <t>Shine, Towanda</t>
  </si>
  <si>
    <t>Prowell, Adiyemi</t>
  </si>
  <si>
    <t>Sewell, Megan</t>
  </si>
  <si>
    <t>Parker, Ashanti C</t>
  </si>
  <si>
    <t>Johnson, Shakena</t>
  </si>
  <si>
    <t>Anthony, Lesley</t>
  </si>
  <si>
    <t>Davidov, Susan</t>
  </si>
  <si>
    <t>Marquez, Daniel</t>
  </si>
  <si>
    <t>Michaud, Merab L</t>
  </si>
  <si>
    <t>Lewis, Steffon</t>
  </si>
  <si>
    <t>De Las Salas, Jovanna</t>
  </si>
  <si>
    <t>Bogdan, Alexandra</t>
  </si>
  <si>
    <t>Taheri, Reza</t>
  </si>
  <si>
    <t>Siri, Eustaquio</t>
  </si>
  <si>
    <t>JENKINS, ANGELLA</t>
  </si>
  <si>
    <t>Barton, Megan</t>
  </si>
  <si>
    <t>Coca, Engels B</t>
  </si>
  <si>
    <t>Osby, Kenneth</t>
  </si>
  <si>
    <t>Sanchez, Jose</t>
  </si>
  <si>
    <t>Singh, Himat</t>
  </si>
  <si>
    <t>King, Ebony</t>
  </si>
  <si>
    <t>St. Phard, Medgine J</t>
  </si>
  <si>
    <t>Evans, Liz</t>
  </si>
  <si>
    <t>Akhtab, Mageedah</t>
  </si>
  <si>
    <t>Blackwood, Mesha</t>
  </si>
  <si>
    <t>King, George W</t>
  </si>
  <si>
    <t>Lugo, Marisol</t>
  </si>
  <si>
    <t>Meade, Katherine</t>
  </si>
  <si>
    <t>Elumeze, Anthony</t>
  </si>
  <si>
    <t>Sukhnanan, Janet</t>
  </si>
  <si>
    <t>Nunez Andino, Cynthia</t>
  </si>
  <si>
    <t>Bernes, Millard</t>
  </si>
  <si>
    <t>Hernandez, Adrian</t>
  </si>
  <si>
    <t>Billups, Paula</t>
  </si>
  <si>
    <t>Robbins, Dawn</t>
  </si>
  <si>
    <t>Moore, Isaiah</t>
  </si>
  <si>
    <t>Morgovskiy, Roman</t>
  </si>
  <si>
    <t>Riaz, Sadia</t>
  </si>
  <si>
    <t>Noel, Zoila</t>
  </si>
  <si>
    <t>Forster, David</t>
  </si>
  <si>
    <t>McCoy, Theron</t>
  </si>
  <si>
    <t>Nunez, Jose</t>
  </si>
  <si>
    <t>Smith, Trevel</t>
  </si>
  <si>
    <t>Sylla, Mahamadou</t>
  </si>
  <si>
    <t>Johnson, Sonya</t>
  </si>
  <si>
    <t>Tarius, Beverly</t>
  </si>
  <si>
    <t>Campbell, Lillian</t>
  </si>
  <si>
    <t>Smalls, Rameses</t>
  </si>
  <si>
    <t>Flores, Ivette</t>
  </si>
  <si>
    <t>Montes, Sheila</t>
  </si>
  <si>
    <t>Pierre-louis, Ariel</t>
  </si>
  <si>
    <t>Lugo, Francis</t>
  </si>
  <si>
    <t>Green, James</t>
  </si>
  <si>
    <t>McGraw, Daniel</t>
  </si>
  <si>
    <t>Ellerbe, Andre</t>
  </si>
  <si>
    <t>Marinez, Fredy</t>
  </si>
  <si>
    <t>Khavina, Regina</t>
  </si>
  <si>
    <t>Leggette, Tiffany N</t>
  </si>
  <si>
    <t>Marquez, Hector</t>
  </si>
  <si>
    <t>Hernandez, Hilario</t>
  </si>
  <si>
    <t>Blanco Ortiz, Edinson</t>
  </si>
  <si>
    <t>Nelson, Leilani</t>
  </si>
  <si>
    <t>Thompson, Sean E</t>
  </si>
  <si>
    <t>Kourouma, Odia</t>
  </si>
  <si>
    <t>Machuca, Angel</t>
  </si>
  <si>
    <t>Yasmin, Ferzana</t>
  </si>
  <si>
    <t>Bundy, Cornell A</t>
  </si>
  <si>
    <t>Garcia, Alexandra</t>
  </si>
  <si>
    <t>Graham, Valarie</t>
  </si>
  <si>
    <t>Kirkland, Starr</t>
  </si>
  <si>
    <t>Guobala, Presley</t>
  </si>
  <si>
    <t>Brooklyn Legal Services</t>
  </si>
  <si>
    <t>Kings</t>
  </si>
  <si>
    <t>Richmond</t>
  </si>
  <si>
    <t>Bronx</t>
  </si>
  <si>
    <t>Queens</t>
  </si>
  <si>
    <t>Essex</t>
  </si>
  <si>
    <t>New York</t>
  </si>
  <si>
    <t>Texas</t>
  </si>
  <si>
    <t>Stafford</t>
  </si>
  <si>
    <t>Dade</t>
  </si>
  <si>
    <t>Odoemene, Udoka</t>
  </si>
  <si>
    <t>Salk, Nicole</t>
  </si>
  <si>
    <t>Surette, Gibb</t>
  </si>
  <si>
    <t>Bowman, Cathy</t>
  </si>
  <si>
    <t>Wilkins, Amanda</t>
  </si>
  <si>
    <t>Elmore, Josh</t>
  </si>
  <si>
    <t>Alba, Sarah</t>
  </si>
  <si>
    <t>Dranoff, Sarah</t>
  </si>
  <si>
    <t>Bedard, Nancy</t>
  </si>
  <si>
    <t xml:space="preserve"> </t>
  </si>
  <si>
    <t>Yes</t>
  </si>
  <si>
    <t>No</t>
  </si>
  <si>
    <t>05/09/2018</t>
  </si>
  <si>
    <t>06/19/2018</t>
  </si>
  <si>
    <t>07/10/2018</t>
  </si>
  <si>
    <t>08/14/2018</t>
  </si>
  <si>
    <t>08/15/2018</t>
  </si>
  <si>
    <t>08/16/2018</t>
  </si>
  <si>
    <t>08/17/2018</t>
  </si>
  <si>
    <t>08/21/2018</t>
  </si>
  <si>
    <t>08/24/2018</t>
  </si>
  <si>
    <t>08/28/2018</t>
  </si>
  <si>
    <t>08/31/2018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</si>
  <si>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</si>
  <si>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</si>
  <si>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</si>
  <si>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</si>
  <si>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</si>
  <si>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</si>
  <si>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</si>
  <si>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</si>
  <si>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09/18/2018</t>
  </si>
  <si>
    <t>09/20/2018</t>
  </si>
  <si>
    <t>09/21/2018</t>
  </si>
  <si>
    <t>09/24/2018</t>
  </si>
  <si>
    <t>10/05/2018</t>
  </si>
  <si>
    <t>10/11/2018</t>
  </si>
  <si>
    <t>10/15/2018</t>
  </si>
  <si>
    <t>10/18/2018</t>
  </si>
  <si>
    <t>10/19/2018</t>
  </si>
  <si>
    <t>10/22/2018</t>
  </si>
  <si>
    <t>10/25/2018</t>
  </si>
  <si>
    <t>10/30/2018</t>
  </si>
  <si>
    <t>11/05/2018</t>
  </si>
  <si>
    <t>11/07/2018</t>
  </si>
  <si>
    <t>11/09/2018</t>
  </si>
  <si>
    <t>11/13/2018</t>
  </si>
  <si>
    <t>11/15/2018</t>
  </si>
  <si>
    <t>11/19/2018</t>
  </si>
  <si>
    <t>11/20/2018</t>
  </si>
  <si>
    <t>11/21/2018</t>
  </si>
  <si>
    <t>11/26/2018</t>
  </si>
  <si>
    <t>11/27/2018</t>
  </si>
  <si>
    <t>11/28/2018</t>
  </si>
  <si>
    <t>11/29/2018</t>
  </si>
  <si>
    <t>12/03/2018</t>
  </si>
  <si>
    <t>12/04/2018</t>
  </si>
  <si>
    <t>12/07/2018</t>
  </si>
  <si>
    <t>12/14/2018</t>
  </si>
  <si>
    <t>12/18/2018</t>
  </si>
  <si>
    <t>12/21/2018</t>
  </si>
  <si>
    <t>12/27/2018</t>
  </si>
  <si>
    <t>12/31/2018</t>
  </si>
  <si>
    <t>01/02/2019</t>
  </si>
  <si>
    <t>01/03/2019</t>
  </si>
  <si>
    <t>01/08/2019</t>
  </si>
  <si>
    <t>01/10/2019</t>
  </si>
  <si>
    <t>01/16/2019</t>
  </si>
  <si>
    <t>01/17/2019</t>
  </si>
  <si>
    <t>01/22/2019</t>
  </si>
  <si>
    <t>01/23/2019</t>
  </si>
  <si>
    <t>01/24/2019</t>
  </si>
  <si>
    <t>01/25/2019</t>
  </si>
  <si>
    <t>01/28/2019</t>
  </si>
  <si>
    <t>01/30/2019</t>
  </si>
  <si>
    <t>01/31/2019</t>
  </si>
  <si>
    <t>02/06/2019</t>
  </si>
  <si>
    <t>02/11/2019</t>
  </si>
  <si>
    <t>02/14/2019</t>
  </si>
  <si>
    <t>02/15/2019</t>
  </si>
  <si>
    <t>02/21/2019</t>
  </si>
  <si>
    <t>02/22/2019</t>
  </si>
  <si>
    <t>02/25/2019</t>
  </si>
  <si>
    <t>02/27/2019</t>
  </si>
  <si>
    <t>03/04/2019</t>
  </si>
  <si>
    <t>03/07/2019</t>
  </si>
  <si>
    <t>03/08/2019</t>
  </si>
  <si>
    <t>03/11/2019</t>
  </si>
  <si>
    <t>03/13/2019</t>
  </si>
  <si>
    <t>03/15/2019</t>
  </si>
  <si>
    <t>03/18/2019</t>
  </si>
  <si>
    <t>03/19/2019</t>
  </si>
  <si>
    <t>03/20/2019</t>
  </si>
  <si>
    <t>03/22/2019</t>
  </si>
  <si>
    <t>03/26/2019</t>
  </si>
  <si>
    <t>03/28/2019</t>
  </si>
  <si>
    <t>04/01/2019</t>
  </si>
  <si>
    <t>04/02/2019</t>
  </si>
  <si>
    <t>04/04/2019</t>
  </si>
  <si>
    <t>04/05/2019</t>
  </si>
  <si>
    <t>04/08/2019</t>
  </si>
  <si>
    <t>04/09/2019</t>
  </si>
  <si>
    <t>04/10/2019</t>
  </si>
  <si>
    <t>04/11/2019</t>
  </si>
  <si>
    <t>04/15/2019</t>
  </si>
  <si>
    <t>04/16/2019</t>
  </si>
  <si>
    <t>04/17/2019</t>
  </si>
  <si>
    <t>04/18/2019</t>
  </si>
  <si>
    <t>04/19/2019</t>
  </si>
  <si>
    <t>04/22/2019</t>
  </si>
  <si>
    <t>04/23/2019</t>
  </si>
  <si>
    <t>04/24/2019</t>
  </si>
  <si>
    <t>04/29/2019</t>
  </si>
  <si>
    <t>04/30/2019</t>
  </si>
  <si>
    <t>05/01/2019</t>
  </si>
  <si>
    <t>05/02/2019</t>
  </si>
  <si>
    <t>05/03/2019</t>
  </si>
  <si>
    <t>05/06/2019</t>
  </si>
  <si>
    <t>05/08/2019</t>
  </si>
  <si>
    <t>05/09/2019</t>
  </si>
  <si>
    <t>05/10/2019</t>
  </si>
  <si>
    <t>05/14/2019</t>
  </si>
  <si>
    <t>05/15/2019</t>
  </si>
  <si>
    <t>05/16/2019</t>
  </si>
  <si>
    <t>05/17/2019</t>
  </si>
  <si>
    <t>05/21/2019</t>
  </si>
  <si>
    <t>05/22/2019</t>
  </si>
  <si>
    <t>05/23/2019</t>
  </si>
  <si>
    <t>05/30/2019</t>
  </si>
  <si>
    <t>05/31/2019</t>
  </si>
  <si>
    <t>06/03/2019</t>
  </si>
  <si>
    <t>06/05/2019</t>
  </si>
  <si>
    <t>06/06/2019</t>
  </si>
  <si>
    <t>06/12/2019</t>
  </si>
  <si>
    <t>06/13/2019</t>
  </si>
  <si>
    <t>06/17/2019</t>
  </si>
  <si>
    <t>06/18/2019</t>
  </si>
  <si>
    <t>06/20/2019</t>
  </si>
  <si>
    <t>06/24/2019</t>
  </si>
  <si>
    <t>06/25/2019</t>
  </si>
  <si>
    <t>06/27/2019</t>
  </si>
  <si>
    <t>09/04/2018</t>
  </si>
  <si>
    <t>08/29/2018</t>
  </si>
  <si>
    <t>09/27/2018</t>
  </si>
  <si>
    <t>10/10/2018</t>
  </si>
  <si>
    <t>10/26/2018</t>
  </si>
  <si>
    <t>03/14/2019</t>
  </si>
  <si>
    <t>07/09/2019</t>
  </si>
  <si>
    <t>12/20/2018</t>
  </si>
  <si>
    <t>02/04/2019</t>
  </si>
  <si>
    <t>04/26/2019</t>
  </si>
  <si>
    <t>02/26/2019</t>
  </si>
  <si>
    <t>07/03/2019</t>
  </si>
  <si>
    <t>06/07/2019</t>
  </si>
  <si>
    <t>05/07/2019</t>
  </si>
  <si>
    <t>03/21/2019</t>
  </si>
  <si>
    <t>02/05/2019</t>
  </si>
  <si>
    <t>04/12/2019</t>
  </si>
  <si>
    <t>06/14/2019</t>
  </si>
  <si>
    <t>06/19/2019</t>
  </si>
  <si>
    <t>07/05/2019</t>
  </si>
  <si>
    <t>04/25/2019</t>
  </si>
  <si>
    <t>07/02/2019</t>
  </si>
  <si>
    <t>06/10/2019</t>
  </si>
  <si>
    <t>05/20/2019</t>
  </si>
  <si>
    <t>07/08/2019</t>
  </si>
  <si>
    <t>3474 IOI Employment</t>
  </si>
  <si>
    <t>2157 OCA-City-wide Civil Legal Services Grant</t>
  </si>
  <si>
    <t>20-29 Employment</t>
  </si>
  <si>
    <t>70-79 Income Maintenance</t>
  </si>
  <si>
    <t>80-89 Individual Rights</t>
  </si>
  <si>
    <t>90-99 Misc</t>
  </si>
  <si>
    <t>Female</t>
  </si>
  <si>
    <t>Male</t>
  </si>
  <si>
    <t>Prefer Not To Say</t>
  </si>
  <si>
    <t>22 Wage Claims and Other FLSA Issues</t>
  </si>
  <si>
    <t>21 Employment Discrimination</t>
  </si>
  <si>
    <t>25 Employee Rights</t>
  </si>
  <si>
    <t>76 Unemployment Compensation</t>
  </si>
  <si>
    <t>29 Other Employment</t>
  </si>
  <si>
    <t>85 Civil Rights</t>
  </si>
  <si>
    <t>93 Licenses (Drivers, Occupational, and Others)</t>
  </si>
  <si>
    <t>220 Wage/Hour Claims</t>
  </si>
  <si>
    <t>211 Race/Color Discrimination</t>
  </si>
  <si>
    <t>29-2 Other Employment</t>
  </si>
  <si>
    <t>760 Unemployment Compensation</t>
  </si>
  <si>
    <t>294 Criminal History</t>
  </si>
  <si>
    <t>22-1 Wage/Hour (Minimum Wage)</t>
  </si>
  <si>
    <t>22-6 Misclassification</t>
  </si>
  <si>
    <t>213 Disability Discrimination</t>
  </si>
  <si>
    <t>21-13 Discrimination (Other)</t>
  </si>
  <si>
    <t>291 Pensions/Benefits</t>
  </si>
  <si>
    <t>215 National Origin Discrimination</t>
  </si>
  <si>
    <t>29-1 Sick Days</t>
  </si>
  <si>
    <t>21-14 Retaliation (Discrimination), 213 Disability Discrimination</t>
  </si>
  <si>
    <t>21-14 Retaliation (Discrimination), 212 Gender Discrimination</t>
  </si>
  <si>
    <t>21-14 Retaliation (Discrimination), 214 Age Discrimination</t>
  </si>
  <si>
    <t>216 Marital Status Discrimination</t>
  </si>
  <si>
    <t>21-14 Retaliation (Discrimination)</t>
  </si>
  <si>
    <t>214 Age Discrimination</t>
  </si>
  <si>
    <t>220 Wage/Hour Claims, 293 - Family Medical Leave Act</t>
  </si>
  <si>
    <t>29-1 Sick Days, 29-2 Other Employment</t>
  </si>
  <si>
    <t>21-9 Discrimination (Sexual Orientation)</t>
  </si>
  <si>
    <t>930 Licenses (Auto &amp; Other)</t>
  </si>
  <si>
    <t>English</t>
  </si>
  <si>
    <t>Spanish</t>
  </si>
  <si>
    <t>Dutch</t>
  </si>
  <si>
    <t>Finnish</t>
  </si>
  <si>
    <t>Russian</t>
  </si>
  <si>
    <t>Panjabi</t>
  </si>
  <si>
    <t>French</t>
  </si>
  <si>
    <t>Ayodel</t>
  </si>
  <si>
    <t>Don</t>
  </si>
  <si>
    <t>Jose</t>
  </si>
  <si>
    <t>Patricia</t>
  </si>
  <si>
    <t>Paulette</t>
  </si>
  <si>
    <t>Nakeda</t>
  </si>
  <si>
    <t>Naim</t>
  </si>
  <si>
    <t>Thomas</t>
  </si>
  <si>
    <t>Shontique</t>
  </si>
  <si>
    <t>Bernard</t>
  </si>
  <si>
    <t>Marvin</t>
  </si>
  <si>
    <t>Cherise</t>
  </si>
  <si>
    <t>Arnold</t>
  </si>
  <si>
    <t>Alejandra</t>
  </si>
  <si>
    <t>Gregorios</t>
  </si>
  <si>
    <t>Antonie</t>
  </si>
  <si>
    <t>Michael</t>
  </si>
  <si>
    <t>Nigel</t>
  </si>
  <si>
    <t>Sajid</t>
  </si>
  <si>
    <t>Destiny</t>
  </si>
  <si>
    <t>Victor</t>
  </si>
  <si>
    <t>Luis</t>
  </si>
  <si>
    <t>Juan</t>
  </si>
  <si>
    <t>Josefa</t>
  </si>
  <si>
    <t>Myrlene</t>
  </si>
  <si>
    <t>Kecia</t>
  </si>
  <si>
    <t>Elizabeth</t>
  </si>
  <si>
    <t>Paul</t>
  </si>
  <si>
    <t>Shaunor</t>
  </si>
  <si>
    <t>Ruslan</t>
  </si>
  <si>
    <t>John</t>
  </si>
  <si>
    <t>Marina</t>
  </si>
  <si>
    <t>Maleka</t>
  </si>
  <si>
    <t>Ruben</t>
  </si>
  <si>
    <t>Angela</t>
  </si>
  <si>
    <t>Gem</t>
  </si>
  <si>
    <t>Sheila</t>
  </si>
  <si>
    <t>Yvane</t>
  </si>
  <si>
    <t>Anthony</t>
  </si>
  <si>
    <t>Martin</t>
  </si>
  <si>
    <t>Janegila</t>
  </si>
  <si>
    <t>Chanel</t>
  </si>
  <si>
    <t>Carl</t>
  </si>
  <si>
    <t>Lavette</t>
  </si>
  <si>
    <t>Julie</t>
  </si>
  <si>
    <t>Maribel</t>
  </si>
  <si>
    <t>Catulle</t>
  </si>
  <si>
    <t>Shanee</t>
  </si>
  <si>
    <t>Eric</t>
  </si>
  <si>
    <t>Nelson</t>
  </si>
  <si>
    <t>Sajada</t>
  </si>
  <si>
    <t>Dara</t>
  </si>
  <si>
    <t>Stephanie</t>
  </si>
  <si>
    <t>Angel</t>
  </si>
  <si>
    <t>Timothy</t>
  </si>
  <si>
    <t>Juneka</t>
  </si>
  <si>
    <t>Ariella</t>
  </si>
  <si>
    <t>Zulfiya</t>
  </si>
  <si>
    <t>Diana</t>
  </si>
  <si>
    <t>Charlina</t>
  </si>
  <si>
    <t>Samantha</t>
  </si>
  <si>
    <t>Monique</t>
  </si>
  <si>
    <t>Philip</t>
  </si>
  <si>
    <t>Alexandra</t>
  </si>
  <si>
    <t>Hadassaa</t>
  </si>
  <si>
    <t>Alison</t>
  </si>
  <si>
    <t>Nolberto</t>
  </si>
  <si>
    <t>Sarah</t>
  </si>
  <si>
    <t>Oksana</t>
  </si>
  <si>
    <t>Charles</t>
  </si>
  <si>
    <t>Sophonia</t>
  </si>
  <si>
    <t>Sharnay</t>
  </si>
  <si>
    <t>Carmelita</t>
  </si>
  <si>
    <t>Jinell</t>
  </si>
  <si>
    <t>Humberto</t>
  </si>
  <si>
    <t>Bejahda</t>
  </si>
  <si>
    <t>Kiesha</t>
  </si>
  <si>
    <t>David</t>
  </si>
  <si>
    <t>Evelyn</t>
  </si>
  <si>
    <t>Delcita</t>
  </si>
  <si>
    <t>Triton</t>
  </si>
  <si>
    <t>Sobirjon</t>
  </si>
  <si>
    <t>Lisa</t>
  </si>
  <si>
    <t>Lakeish</t>
  </si>
  <si>
    <t>Emmanuel</t>
  </si>
  <si>
    <t>James</t>
  </si>
  <si>
    <t>Julio</t>
  </si>
  <si>
    <t>Andre</t>
  </si>
  <si>
    <t>Rosemonde</t>
  </si>
  <si>
    <t>Desrine</t>
  </si>
  <si>
    <t>Jason</t>
  </si>
  <si>
    <t>Jonathan</t>
  </si>
  <si>
    <t>Felix</t>
  </si>
  <si>
    <t>Omari</t>
  </si>
  <si>
    <t>Kailou</t>
  </si>
  <si>
    <t>Ivonne</t>
  </si>
  <si>
    <t>Alberto</t>
  </si>
  <si>
    <t>Crystal</t>
  </si>
  <si>
    <t>Justin</t>
  </si>
  <si>
    <t>Brandon</t>
  </si>
  <si>
    <t>Raul</t>
  </si>
  <si>
    <t>Melika</t>
  </si>
  <si>
    <t>Herbert</t>
  </si>
  <si>
    <t>Naquan</t>
  </si>
  <si>
    <t>Albert</t>
  </si>
  <si>
    <t>Dieudila</t>
  </si>
  <si>
    <t>Sami</t>
  </si>
  <si>
    <t>Towanda</t>
  </si>
  <si>
    <t>Adiyemi</t>
  </si>
  <si>
    <t>Megan</t>
  </si>
  <si>
    <t>Ashanti</t>
  </si>
  <si>
    <t>Shakena</t>
  </si>
  <si>
    <t>Lesley</t>
  </si>
  <si>
    <t>Susan</t>
  </si>
  <si>
    <t>Daniel</t>
  </si>
  <si>
    <t>Merab</t>
  </si>
  <si>
    <t>Steffon</t>
  </si>
  <si>
    <t>Jovanna</t>
  </si>
  <si>
    <t>Reza</t>
  </si>
  <si>
    <t>Eustaquio</t>
  </si>
  <si>
    <t>ANGELLA</t>
  </si>
  <si>
    <t>Engels</t>
  </si>
  <si>
    <t>Kenneth</t>
  </si>
  <si>
    <t>Himat</t>
  </si>
  <si>
    <t>Ebony</t>
  </si>
  <si>
    <t>Medgine</t>
  </si>
  <si>
    <t>Liz</t>
  </si>
  <si>
    <t>Mageedah</t>
  </si>
  <si>
    <t>Mesha</t>
  </si>
  <si>
    <t>George</t>
  </si>
  <si>
    <t>Marisol</t>
  </si>
  <si>
    <t>Katherine</t>
  </si>
  <si>
    <t>Janet</t>
  </si>
  <si>
    <t>Cynthia</t>
  </si>
  <si>
    <t>Millard</t>
  </si>
  <si>
    <t>Adrian</t>
  </si>
  <si>
    <t>Paula</t>
  </si>
  <si>
    <t>Dawn</t>
  </si>
  <si>
    <t>Isaiah</t>
  </si>
  <si>
    <t>Roman</t>
  </si>
  <si>
    <t>Sadia</t>
  </si>
  <si>
    <t>Zoila</t>
  </si>
  <si>
    <t>Theron</t>
  </si>
  <si>
    <t>Trevel</t>
  </si>
  <si>
    <t>Mahamadou</t>
  </si>
  <si>
    <t>Sonya</t>
  </si>
  <si>
    <t>Beverly</t>
  </si>
  <si>
    <t>Lillian</t>
  </si>
  <si>
    <t>Rameses</t>
  </si>
  <si>
    <t>Ivette</t>
  </si>
  <si>
    <t>Ariel</t>
  </si>
  <si>
    <t>Francis</t>
  </si>
  <si>
    <t>Fredy</t>
  </si>
  <si>
    <t>Regina</t>
  </si>
  <si>
    <t>Tiffany</t>
  </si>
  <si>
    <t>Hector</t>
  </si>
  <si>
    <t>Hilario</t>
  </si>
  <si>
    <t>Edinson</t>
  </si>
  <si>
    <t>Leilani</t>
  </si>
  <si>
    <t>Sean</t>
  </si>
  <si>
    <t>Odia</t>
  </si>
  <si>
    <t>Ferzana</t>
  </si>
  <si>
    <t>Cornell</t>
  </si>
  <si>
    <t>Valarie</t>
  </si>
  <si>
    <t>Starr</t>
  </si>
  <si>
    <t>Presley</t>
  </si>
  <si>
    <t>Alexis</t>
  </si>
  <si>
    <t>Carim</t>
  </si>
  <si>
    <t>Vasquez</t>
  </si>
  <si>
    <t>Murphy</t>
  </si>
  <si>
    <t>Purvis</t>
  </si>
  <si>
    <t>Haynes</t>
  </si>
  <si>
    <t>Gashi</t>
  </si>
  <si>
    <t>Selsey</t>
  </si>
  <si>
    <t>Glover</t>
  </si>
  <si>
    <t>Stevens</t>
  </si>
  <si>
    <t>Anderson</t>
  </si>
  <si>
    <t>Johnson</t>
  </si>
  <si>
    <t>Coleman</t>
  </si>
  <si>
    <t>Garcia</t>
  </si>
  <si>
    <t>Christakis</t>
  </si>
  <si>
    <t>Armstrong</t>
  </si>
  <si>
    <t>McHugh</t>
  </si>
  <si>
    <t>Torres</t>
  </si>
  <si>
    <t>Twitty</t>
  </si>
  <si>
    <t>Wraich</t>
  </si>
  <si>
    <t>Jones</t>
  </si>
  <si>
    <t>Martinez</t>
  </si>
  <si>
    <t>Reyes</t>
  </si>
  <si>
    <t>Fagundez Quiros</t>
  </si>
  <si>
    <t>Suarez</t>
  </si>
  <si>
    <t>Antoine</t>
  </si>
  <si>
    <t>Kemp</t>
  </si>
  <si>
    <t>Lambacker</t>
  </si>
  <si>
    <t>Lanton</t>
  </si>
  <si>
    <t>Gordon</t>
  </si>
  <si>
    <t>Movshovich</t>
  </si>
  <si>
    <t>Leonimm</t>
  </si>
  <si>
    <t>Patent</t>
  </si>
  <si>
    <t>Akher</t>
  </si>
  <si>
    <t>Paige</t>
  </si>
  <si>
    <t>Williams</t>
  </si>
  <si>
    <t>Tyler</t>
  </si>
  <si>
    <t>Pierre</t>
  </si>
  <si>
    <t>Black</t>
  </si>
  <si>
    <t>Soto</t>
  </si>
  <si>
    <t>Thompson</t>
  </si>
  <si>
    <t>Wright</t>
  </si>
  <si>
    <t>Mitchell</t>
  </si>
  <si>
    <t>Clayton</t>
  </si>
  <si>
    <t>Rhanes</t>
  </si>
  <si>
    <t>Forbes</t>
  </si>
  <si>
    <t>Bagu</t>
  </si>
  <si>
    <t>Nicholas</t>
  </si>
  <si>
    <t>Medley</t>
  </si>
  <si>
    <t>Delva</t>
  </si>
  <si>
    <t>Santamaria</t>
  </si>
  <si>
    <t>Bhuiyan</t>
  </si>
  <si>
    <t>Roach</t>
  </si>
  <si>
    <t>Aybar</t>
  </si>
  <si>
    <t>Lovett</t>
  </si>
  <si>
    <t>Best</t>
  </si>
  <si>
    <t>Roswell</t>
  </si>
  <si>
    <t>Van Cooten</t>
  </si>
  <si>
    <t>Zanova</t>
  </si>
  <si>
    <t>Gonzalez</t>
  </si>
  <si>
    <t>Victor-Garrido</t>
  </si>
  <si>
    <t>Endres</t>
  </si>
  <si>
    <t>Yeinstein</t>
  </si>
  <si>
    <t>Small</t>
  </si>
  <si>
    <t>Santos</t>
  </si>
  <si>
    <t>Pekovitch</t>
  </si>
  <si>
    <t>Korets</t>
  </si>
  <si>
    <t>Simmons</t>
  </si>
  <si>
    <t>Pierre Louis</t>
  </si>
  <si>
    <t>Smith</t>
  </si>
  <si>
    <t>Cortes</t>
  </si>
  <si>
    <t>Webb</t>
  </si>
  <si>
    <t>Romero</t>
  </si>
  <si>
    <t>Lovelace</t>
  </si>
  <si>
    <t>Caraballo</t>
  </si>
  <si>
    <t>Mayomi</t>
  </si>
  <si>
    <t>Machado</t>
  </si>
  <si>
    <t>Blackman</t>
  </si>
  <si>
    <t>Mcewan</t>
  </si>
  <si>
    <t>Abdurakhmanov</t>
  </si>
  <si>
    <t>Meza</t>
  </si>
  <si>
    <t>St. Remy</t>
  </si>
  <si>
    <t>Barnes</t>
  </si>
  <si>
    <t>Perez</t>
  </si>
  <si>
    <t>Altamirano</t>
  </si>
  <si>
    <t>Mahario-Keene</t>
  </si>
  <si>
    <t>Pineiro</t>
  </si>
  <si>
    <t>Orr</t>
  </si>
  <si>
    <t>Flores</t>
  </si>
  <si>
    <t>Fonseca</t>
  </si>
  <si>
    <t>Kimba</t>
  </si>
  <si>
    <t>Rivera</t>
  </si>
  <si>
    <t>Vidals</t>
  </si>
  <si>
    <t>Jackson</t>
  </si>
  <si>
    <t>Scott</t>
  </si>
  <si>
    <t>Zapata</t>
  </si>
  <si>
    <t>Lewis</t>
  </si>
  <si>
    <t>Hernandez</t>
  </si>
  <si>
    <t>Herring</t>
  </si>
  <si>
    <t>Herrera</t>
  </si>
  <si>
    <t>Amazan</t>
  </si>
  <si>
    <t>Dhaheri</t>
  </si>
  <si>
    <t>Shine</t>
  </si>
  <si>
    <t>Prowell</t>
  </si>
  <si>
    <t>Sewell</t>
  </si>
  <si>
    <t>Parker</t>
  </si>
  <si>
    <t>Davidov</t>
  </si>
  <si>
    <t>Marquez</t>
  </si>
  <si>
    <t>Michaud</t>
  </si>
  <si>
    <t>De Las Salas</t>
  </si>
  <si>
    <t>Bogdan</t>
  </si>
  <si>
    <t>Taheri</t>
  </si>
  <si>
    <t>Siri</t>
  </si>
  <si>
    <t>JENKINS</t>
  </si>
  <si>
    <t>Barton</t>
  </si>
  <si>
    <t>Coca</t>
  </si>
  <si>
    <t>Osby</t>
  </si>
  <si>
    <t>Sanchez</t>
  </si>
  <si>
    <t>Singh</t>
  </si>
  <si>
    <t>King</t>
  </si>
  <si>
    <t>St. Phard</t>
  </si>
  <si>
    <t>Evans</t>
  </si>
  <si>
    <t>Akhtab</t>
  </si>
  <si>
    <t>Blackwood</t>
  </si>
  <si>
    <t>Lugo</t>
  </si>
  <si>
    <t>Meade</t>
  </si>
  <si>
    <t>Elumeze</t>
  </si>
  <si>
    <t>Sukhnanan</t>
  </si>
  <si>
    <t>Nunez Andino</t>
  </si>
  <si>
    <t>Bernes</t>
  </si>
  <si>
    <t>Billups</t>
  </si>
  <si>
    <t>Robbins</t>
  </si>
  <si>
    <t>Moore</t>
  </si>
  <si>
    <t>Morgovskiy</t>
  </si>
  <si>
    <t>Riaz</t>
  </si>
  <si>
    <t>Noel</t>
  </si>
  <si>
    <t>Forster</t>
  </si>
  <si>
    <t>McCoy</t>
  </si>
  <si>
    <t>Nunez</t>
  </si>
  <si>
    <t>Sylla</t>
  </si>
  <si>
    <t>Tarius</t>
  </si>
  <si>
    <t>Campbell</t>
  </si>
  <si>
    <t>Smalls</t>
  </si>
  <si>
    <t>Montes</t>
  </si>
  <si>
    <t>Pierre-louis</t>
  </si>
  <si>
    <t>Green</t>
  </si>
  <si>
    <t>McGraw</t>
  </si>
  <si>
    <t>Ellerbe</t>
  </si>
  <si>
    <t>Marinez</t>
  </si>
  <si>
    <t>Khavina</t>
  </si>
  <si>
    <t>Leggette</t>
  </si>
  <si>
    <t>Blanco Ortiz</t>
  </si>
  <si>
    <t>Kourouma</t>
  </si>
  <si>
    <t>Machuca</t>
  </si>
  <si>
    <t>Yasmin</t>
  </si>
  <si>
    <t>Bundy</t>
  </si>
  <si>
    <t>Graham</t>
  </si>
  <si>
    <t>Kirkland</t>
  </si>
  <si>
    <t>Guobala</t>
  </si>
  <si>
    <t>A - Counsel and Advice</t>
  </si>
  <si>
    <t>H - Administrative Agency Decision</t>
  </si>
  <si>
    <t>L - Extensive Service (not resulting in Settlement of Court or Administrative Action)</t>
  </si>
  <si>
    <t>B - Limited Action (Brief Service)</t>
  </si>
  <si>
    <t>F - Negotiated Settlement w/out Litigation</t>
  </si>
  <si>
    <t>Out-of-Court Advocacy</t>
  </si>
  <si>
    <t>Representation - Admin. Agency</t>
  </si>
  <si>
    <t>Advice</t>
  </si>
  <si>
    <t>Hold For Review</t>
  </si>
  <si>
    <t>Brief Service</t>
  </si>
  <si>
    <t>Representation - Federal Court</t>
  </si>
  <si>
    <t>Open</t>
  </si>
  <si>
    <t>Closed</t>
  </si>
  <si>
    <t>12/27/1984</t>
  </si>
  <si>
    <t>05/17/1984</t>
  </si>
  <si>
    <t>10/28/1953</t>
  </si>
  <si>
    <t>11/05/1953</t>
  </si>
  <si>
    <t>03/16/1964</t>
  </si>
  <si>
    <t>03/15/1997</t>
  </si>
  <si>
    <t>03/13/1963</t>
  </si>
  <si>
    <t>04/11/1960</t>
  </si>
  <si>
    <t>03/09/1972</t>
  </si>
  <si>
    <t>07/29/1959</t>
  </si>
  <si>
    <t>08/03/1990</t>
  </si>
  <si>
    <t>09/14/1996</t>
  </si>
  <si>
    <t>10/18/1965</t>
  </si>
  <si>
    <t>01/21/1988</t>
  </si>
  <si>
    <t>03/01/1963</t>
  </si>
  <si>
    <t>11/10/1986</t>
  </si>
  <si>
    <t>06/11/1982</t>
  </si>
  <si>
    <t>05/23/1966</t>
  </si>
  <si>
    <t>03/05/1955</t>
  </si>
  <si>
    <t>01/10/1964</t>
  </si>
  <si>
    <t>04/17/1998</t>
  </si>
  <si>
    <t>05/10/1965</t>
  </si>
  <si>
    <t>05/24/1974</t>
  </si>
  <si>
    <t>02/23/1971</t>
  </si>
  <si>
    <t>03/11/1962</t>
  </si>
  <si>
    <t>01/14/1977</t>
  </si>
  <si>
    <t>06/03/1964</t>
  </si>
  <si>
    <t>11/08/1961</t>
  </si>
  <si>
    <t>12/26/1966</t>
  </si>
  <si>
    <t>03/25/1985</t>
  </si>
  <si>
    <t>01/06/1982</t>
  </si>
  <si>
    <t>01/03/1975</t>
  </si>
  <si>
    <t>11/08/1972</t>
  </si>
  <si>
    <t>04/08/1974</t>
  </si>
  <si>
    <t>09/28/1969</t>
  </si>
  <si>
    <t>09/09/1964</t>
  </si>
  <si>
    <t>05/15/1960</t>
  </si>
  <si>
    <t>09/16/1968</t>
  </si>
  <si>
    <t>06/06/1952</t>
  </si>
  <si>
    <t>02/10/1969</t>
  </si>
  <si>
    <t>04/26/1967</t>
  </si>
  <si>
    <t>12/03/1983</t>
  </si>
  <si>
    <t>04/21/1982</t>
  </si>
  <si>
    <t>02/12/1987</t>
  </si>
  <si>
    <t>01/27/1988</t>
  </si>
  <si>
    <t>05/23/1970</t>
  </si>
  <si>
    <t>06/29/1963</t>
  </si>
  <si>
    <t>10/20/1974</t>
  </si>
  <si>
    <t>11/20/1971</t>
  </si>
  <si>
    <t>02/07/1986</t>
  </si>
  <si>
    <t>09/23/1988</t>
  </si>
  <si>
    <t>07/18/1983</t>
  </si>
  <si>
    <t>02/15/1978</t>
  </si>
  <si>
    <t>02/15/1992</t>
  </si>
  <si>
    <t>11/02/1971</t>
  </si>
  <si>
    <t>10/21/1992</t>
  </si>
  <si>
    <t>01/01/1975</t>
  </si>
  <si>
    <t>10/13/1971</t>
  </si>
  <si>
    <t>05/14/1966</t>
  </si>
  <si>
    <t>10/12/1991</t>
  </si>
  <si>
    <t>10/11/1991</t>
  </si>
  <si>
    <t>03/02/1976</t>
  </si>
  <si>
    <t>10/12/1968</t>
  </si>
  <si>
    <t>05/13/1984</t>
  </si>
  <si>
    <t>02/25/1994</t>
  </si>
  <si>
    <t>08/26/1967</t>
  </si>
  <si>
    <t>11/06/1972</t>
  </si>
  <si>
    <t>02/04/1992</t>
  </si>
  <si>
    <t>03/25/1962</t>
  </si>
  <si>
    <t>10/01/1975</t>
  </si>
  <si>
    <t>06/20/1974</t>
  </si>
  <si>
    <t>02/26/1986</t>
  </si>
  <si>
    <t>08/24/1973</t>
  </si>
  <si>
    <t>07/04/1978</t>
  </si>
  <si>
    <t>01/25/1985</t>
  </si>
  <si>
    <t>08/31/1979</t>
  </si>
  <si>
    <t>01/27/1977</t>
  </si>
  <si>
    <t>01/13/1993</t>
  </si>
  <si>
    <t>05/01/1951</t>
  </si>
  <si>
    <t>04/08/1984</t>
  </si>
  <si>
    <t>06/26/1982</t>
  </si>
  <si>
    <t>06/05/1979</t>
  </si>
  <si>
    <t>03/05/1979</t>
  </si>
  <si>
    <t>01/29/1958</t>
  </si>
  <si>
    <t>01/30/1972</t>
  </si>
  <si>
    <t>08/12/1984</t>
  </si>
  <si>
    <t>10/26/1982</t>
  </si>
  <si>
    <t>11/17/1968</t>
  </si>
  <si>
    <t>03/29/1987</t>
  </si>
  <si>
    <t>02/12/1997</t>
  </si>
  <si>
    <t>01/31/1981</t>
  </si>
  <si>
    <t>02/07/1960</t>
  </si>
  <si>
    <t>07/15/1978</t>
  </si>
  <si>
    <t>01/23/1978</t>
  </si>
  <si>
    <t>10/26/1950</t>
  </si>
  <si>
    <t>05/07/1957</t>
  </si>
  <si>
    <t>06/19/1986</t>
  </si>
  <si>
    <t>07/10/1974</t>
  </si>
  <si>
    <t>07/22/1984</t>
  </si>
  <si>
    <t>03/14/1991</t>
  </si>
  <si>
    <t>01/01/1969</t>
  </si>
  <si>
    <t>12/04/1957</t>
  </si>
  <si>
    <t>12/01/1970</t>
  </si>
  <si>
    <t>05/22/1963</t>
  </si>
  <si>
    <t>11/17/1989</t>
  </si>
  <si>
    <t>08/17/1981</t>
  </si>
  <si>
    <t>10/15/1944</t>
  </si>
  <si>
    <t>05/25/1993</t>
  </si>
  <si>
    <t>01/14/1964</t>
  </si>
  <si>
    <t>04/16/1996</t>
  </si>
  <si>
    <t>05/05/1988</t>
  </si>
  <si>
    <t>06/01/1957</t>
  </si>
  <si>
    <t>01/01/1980</t>
  </si>
  <si>
    <t>06/07/1971</t>
  </si>
  <si>
    <t>01/16/1986</t>
  </si>
  <si>
    <t>04/11/1995</t>
  </si>
  <si>
    <t>01/25/1993</t>
  </si>
  <si>
    <t>01/11/1994</t>
  </si>
  <si>
    <t>03/14/1966</t>
  </si>
  <si>
    <t>05/16/1988</t>
  </si>
  <si>
    <t>05/02/1971</t>
  </si>
  <si>
    <t>06/21/1993</t>
  </si>
  <si>
    <t>06/06/1977</t>
  </si>
  <si>
    <t>03/28/1976</t>
  </si>
  <si>
    <t>06/20/1991</t>
  </si>
  <si>
    <t>12/25/1952</t>
  </si>
  <si>
    <t>03/14/1973</t>
  </si>
  <si>
    <t>07/12/1966</t>
  </si>
  <si>
    <t>08/16/1987</t>
  </si>
  <si>
    <t>10/17/1987</t>
  </si>
  <si>
    <t>06/28/1964</t>
  </si>
  <si>
    <t>11/12/1975</t>
  </si>
  <si>
    <t>04/20/1960</t>
  </si>
  <si>
    <t>01/16/1981</t>
  </si>
  <si>
    <t>08/30/1965</t>
  </si>
  <si>
    <t>11/23/1973</t>
  </si>
  <si>
    <t>06/11/1985</t>
  </si>
  <si>
    <t>05/09/1973</t>
  </si>
  <si>
    <t>05/24/1962</t>
  </si>
  <si>
    <t>06/02/1987</t>
  </si>
  <si>
    <t>08/04/1979</t>
  </si>
  <si>
    <t>03/09/1955</t>
  </si>
  <si>
    <t>03/12/1976</t>
  </si>
  <si>
    <t>08/19/1954</t>
  </si>
  <si>
    <t>09/30/1960</t>
  </si>
  <si>
    <t>12/09/1982</t>
  </si>
  <si>
    <t>08/15/1967</t>
  </si>
  <si>
    <t>08/10/1987</t>
  </si>
  <si>
    <t>08/05/1982</t>
  </si>
  <si>
    <t>05/15/1978</t>
  </si>
  <si>
    <t>02/26/1981</t>
  </si>
  <si>
    <t>12/17/1973</t>
  </si>
  <si>
    <t>04/12/1985</t>
  </si>
  <si>
    <t>04/25/1964</t>
  </si>
  <si>
    <t>03/07/1989</t>
  </si>
  <si>
    <t>09/23/1977</t>
  </si>
  <si>
    <t>01/11/1966</t>
  </si>
  <si>
    <t>11/06/1991</t>
  </si>
  <si>
    <t>02/14/1975</t>
  </si>
  <si>
    <t>04/19/1993</t>
  </si>
  <si>
    <t>08/27/1967</t>
  </si>
  <si>
    <t>10/21/1983</t>
  </si>
  <si>
    <t>03/16/1995</t>
  </si>
  <si>
    <t>01/04/1953</t>
  </si>
  <si>
    <t>01/01/1970</t>
  </si>
  <si>
    <t>04/03/1992</t>
  </si>
  <si>
    <t>11/22/1957</t>
  </si>
  <si>
    <t>06/25/1978</t>
  </si>
  <si>
    <t>09/10/1965</t>
  </si>
  <si>
    <t>09/24/1983</t>
  </si>
  <si>
    <t>11/13/1981</t>
  </si>
  <si>
    <t>12/31/1969</t>
  </si>
  <si>
    <t>02/09/1979</t>
  </si>
  <si>
    <t>08/09/1984</t>
  </si>
  <si>
    <t>06/29/1994</t>
  </si>
  <si>
    <t>03/01/1973</t>
  </si>
  <si>
    <t>02/25/1956</t>
  </si>
  <si>
    <t>11/02/1989</t>
  </si>
  <si>
    <t>06/19/1945</t>
  </si>
  <si>
    <t>11/11/1995</t>
  </si>
  <si>
    <t>10/03/1962</t>
  </si>
  <si>
    <t>01/10/1998</t>
  </si>
  <si>
    <t>05/01/1995</t>
  </si>
  <si>
    <t>$10,400.00</t>
  </si>
  <si>
    <t>$16,380.00</t>
  </si>
  <si>
    <t>$12,360.00</t>
  </si>
  <si>
    <t>$0.00</t>
  </si>
  <si>
    <t>$2,660.00</t>
  </si>
  <si>
    <t>$6,000.00</t>
  </si>
  <si>
    <t>$23,400.00</t>
  </si>
  <si>
    <t>$18,000.00</t>
  </si>
  <si>
    <t>$4,512.00</t>
  </si>
  <si>
    <t>$24,596.00</t>
  </si>
  <si>
    <t>$29,952.00</t>
  </si>
  <si>
    <t>$42,000.00</t>
  </si>
  <si>
    <t>$15,392.00</t>
  </si>
  <si>
    <t>$3,972.00</t>
  </si>
  <si>
    <t>$2,544.00</t>
  </si>
  <si>
    <t>$29,900.00</t>
  </si>
  <si>
    <t>$19,896.00</t>
  </si>
  <si>
    <t>$9,300.00</t>
  </si>
  <si>
    <t>$21,580.00</t>
  </si>
  <si>
    <t>$20,028.00</t>
  </si>
  <si>
    <t>$10,044.00</t>
  </si>
  <si>
    <t>$20,800.00</t>
  </si>
  <si>
    <t>$3,864.00</t>
  </si>
  <si>
    <t>$18,720.00</t>
  </si>
  <si>
    <t>$9,750.00</t>
  </si>
  <si>
    <t>$1,284.00</t>
  </si>
  <si>
    <t>$13,200.00</t>
  </si>
  <si>
    <t>$61,800.00</t>
  </si>
  <si>
    <t>$28,600.00</t>
  </si>
  <si>
    <t>$12,000.00</t>
  </si>
  <si>
    <t>$3,692.00</t>
  </si>
  <si>
    <t>$12,147.84</t>
  </si>
  <si>
    <t>$49,400.00</t>
  </si>
  <si>
    <t>$19,760.00</t>
  </si>
  <si>
    <t>$15,600.00</t>
  </si>
  <si>
    <t>$16,800.00</t>
  </si>
  <si>
    <t>$3,552.00</t>
  </si>
  <si>
    <t>$2,376.00</t>
  </si>
  <si>
    <t>$34,398.00</t>
  </si>
  <si>
    <t>$18,200.00</t>
  </si>
  <si>
    <t>$67,000.00</t>
  </si>
  <si>
    <t>$3,783.00</t>
  </si>
  <si>
    <t>$24,000.00</t>
  </si>
  <si>
    <t>$32,000.00</t>
  </si>
  <si>
    <t>$25,896.00</t>
  </si>
  <si>
    <t>$17,420.00</t>
  </si>
  <si>
    <t>$39,000.00</t>
  </si>
  <si>
    <t>$33,800.00</t>
  </si>
  <si>
    <t>$10,296.00</t>
  </si>
  <si>
    <t>$11,683.00</t>
  </si>
  <si>
    <t>$4,800.00</t>
  </si>
  <si>
    <t>$14,040.00</t>
  </si>
  <si>
    <t>$7,800.00</t>
  </si>
  <si>
    <t>$4,860.00</t>
  </si>
  <si>
    <t>$44,200.00</t>
  </si>
  <si>
    <t>$8,424.00</t>
  </si>
  <si>
    <t>$28,404.00</t>
  </si>
  <si>
    <t>$2,600.00</t>
  </si>
  <si>
    <t>$26,000.00</t>
  </si>
  <si>
    <t>$6,780.00</t>
  </si>
  <si>
    <t>$2,304.00</t>
  </si>
  <si>
    <t>$2,160.00</t>
  </si>
  <si>
    <t>$9,672.00</t>
  </si>
  <si>
    <t>$56,000.00</t>
  </si>
  <si>
    <t>$82,000.00</t>
  </si>
  <si>
    <t>$41,262.00</t>
  </si>
  <si>
    <t>$21,120.00</t>
  </si>
  <si>
    <t>$16,640.00</t>
  </si>
  <si>
    <t>$23,000.00</t>
  </si>
  <si>
    <t>$19,428.00</t>
  </si>
  <si>
    <t>$7,436.00</t>
  </si>
  <si>
    <t>$10,348.00</t>
  </si>
  <si>
    <t>$13,000.00</t>
  </si>
  <si>
    <t>$11,280.00</t>
  </si>
  <si>
    <t>$9,372.00</t>
  </si>
  <si>
    <t>$5,824.00</t>
  </si>
  <si>
    <t>$2,196.00</t>
  </si>
  <si>
    <t>$30,000.00</t>
  </si>
  <si>
    <t>$23,572.00</t>
  </si>
  <si>
    <t>$20,696.00</t>
  </si>
  <si>
    <t>$192.00</t>
  </si>
  <si>
    <t>$29,120.00</t>
  </si>
  <si>
    <t>$14,404.00</t>
  </si>
  <si>
    <t>$24,960.00</t>
  </si>
  <si>
    <t>$23,700.00</t>
  </si>
  <si>
    <t>$2,208.00</t>
  </si>
  <si>
    <t>$14,420.00</t>
  </si>
  <si>
    <t>$33,600.00</t>
  </si>
  <si>
    <t>$31,200.00</t>
  </si>
  <si>
    <t>$40,019.98</t>
  </si>
  <si>
    <t>$34,420.00</t>
  </si>
  <si>
    <t>$21,424.00</t>
  </si>
  <si>
    <t>$11,232.00</t>
  </si>
  <si>
    <t>2019-04-15</t>
  </si>
  <si>
    <t>2019-05-14</t>
  </si>
  <si>
    <t>2018-11-16</t>
  </si>
  <si>
    <t>2019-01-25</t>
  </si>
  <si>
    <t>2019-03-21</t>
  </si>
  <si>
    <t>2019-03-08</t>
  </si>
  <si>
    <t>2019-05-02</t>
  </si>
  <si>
    <t>2019-03-12</t>
  </si>
  <si>
    <t>2018-08-02</t>
  </si>
  <si>
    <t>2018-08-31</t>
  </si>
  <si>
    <t>2018-08-17</t>
  </si>
  <si>
    <t>2018-08-29</t>
  </si>
  <si>
    <t>2018-09-11</t>
  </si>
  <si>
    <t>2019-04-24</t>
  </si>
  <si>
    <t>2018-09-05</t>
  </si>
  <si>
    <t>2019-04-19</t>
  </si>
  <si>
    <t>2018-11-30</t>
  </si>
  <si>
    <t>2019-01-31</t>
  </si>
  <si>
    <t>2018-10-29</t>
  </si>
  <si>
    <t>2018-10-30</t>
  </si>
  <si>
    <t>2019-03-14</t>
  </si>
  <si>
    <t>2018-11-03</t>
  </si>
  <si>
    <t>2018-11-29</t>
  </si>
  <si>
    <t>2019-03-29</t>
  </si>
  <si>
    <t>2019-01-08</t>
  </si>
  <si>
    <t>2019-01-02</t>
  </si>
  <si>
    <t>2018-12-06</t>
  </si>
  <si>
    <t>2019-02-04</t>
  </si>
  <si>
    <t>2018-12-04</t>
  </si>
  <si>
    <t>2018-12-18</t>
  </si>
  <si>
    <t>2018-12-12</t>
  </si>
  <si>
    <t>2019-02-26</t>
  </si>
  <si>
    <t>2018-12-21</t>
  </si>
  <si>
    <t>2019-04-01</t>
  </si>
  <si>
    <t>2019-01-29</t>
  </si>
  <si>
    <t>2019-05-07</t>
  </si>
  <si>
    <t>2019-06-03</t>
  </si>
  <si>
    <t>2019-02-27</t>
  </si>
  <si>
    <t>2019-04-11</t>
  </si>
  <si>
    <t>2019-04-04</t>
  </si>
  <si>
    <t>2019-06-07</t>
  </si>
  <si>
    <t>2019-05-01</t>
  </si>
  <si>
    <t>2019-03-25</t>
  </si>
  <si>
    <t>2019-05-06</t>
  </si>
  <si>
    <t>2019-06-01</t>
  </si>
  <si>
    <t>2019-06-06</t>
  </si>
  <si>
    <t>2019-05-21</t>
  </si>
  <si>
    <t>2019-05-17</t>
  </si>
  <si>
    <t>2019-06-05</t>
  </si>
  <si>
    <t>2019-05-15</t>
  </si>
  <si>
    <t>2019-06-21</t>
  </si>
  <si>
    <t>2019-07-02</t>
  </si>
  <si>
    <t>2019-06-18</t>
  </si>
  <si>
    <t>Consent Form (All Other Cases)</t>
  </si>
  <si>
    <t>Verbal Consent (Advice No Retainer)</t>
  </si>
  <si>
    <t>Refused to Consent</t>
  </si>
  <si>
    <t>Complaint Submitted</t>
  </si>
  <si>
    <t>Advice Given</t>
  </si>
  <si>
    <t>Approved by Presiding Court/Tribunal</t>
  </si>
  <si>
    <t>Denied by Presiding Court/Tribunal</t>
  </si>
  <si>
    <t>Pre-Litigation Settlement</t>
  </si>
  <si>
    <t>Investigation Retainer</t>
  </si>
  <si>
    <t>Rep Retainer</t>
  </si>
  <si>
    <t>No Retainer</t>
  </si>
  <si>
    <t>Demand Letter-Negotiation</t>
  </si>
  <si>
    <t>Admin Rep (Non-UI)</t>
  </si>
  <si>
    <t>Advice-Investigation Retainer</t>
  </si>
  <si>
    <t>Advice-No Retainer</t>
  </si>
  <si>
    <t>UI Representation</t>
  </si>
  <si>
    <t>Litigation</t>
  </si>
  <si>
    <t>Hearing Loss</t>
  </si>
  <si>
    <t>Hearing Win</t>
  </si>
  <si>
    <t>12/13/2018</t>
  </si>
  <si>
    <t>08/16/2019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</si>
</sst>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3"/>
  <sheetViews>
    <sheetView tabSelected="1" workbookViewId="0"/>
  </sheetViews>
  <sheetFormatPr defaultRowHeight="15"/>
  <cols>
    <col min="1" max="1" width="20.7109375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1">
        <f>HYPERLINK("https://lsnyc.legalserver.org/matter/dynamic-profile/view/1866888","18-1866888")</f>
        <v>0</v>
      </c>
      <c r="B2" t="s">
        <v>44</v>
      </c>
      <c r="C2" t="s">
        <v>230</v>
      </c>
      <c r="D2" t="s">
        <v>231</v>
      </c>
      <c r="E2" t="s">
        <v>240</v>
      </c>
      <c r="F2" t="s">
        <v>249</v>
      </c>
      <c r="G2" t="s">
        <v>251</v>
      </c>
      <c r="H2">
        <v>63.18</v>
      </c>
      <c r="I2" t="s">
        <v>252</v>
      </c>
      <c r="L2" t="s">
        <v>406</v>
      </c>
      <c r="N2" t="s">
        <v>408</v>
      </c>
      <c r="O2" t="s">
        <v>412</v>
      </c>
      <c r="P2" t="s">
        <v>415</v>
      </c>
      <c r="Q2">
        <v>11212</v>
      </c>
      <c r="R2" t="s">
        <v>422</v>
      </c>
      <c r="S2" t="s">
        <v>444</v>
      </c>
      <c r="T2" t="s">
        <v>451</v>
      </c>
      <c r="U2" t="s">
        <v>617</v>
      </c>
      <c r="W2" t="s">
        <v>781</v>
      </c>
      <c r="X2">
        <v>49.1</v>
      </c>
      <c r="Y2">
        <v>0</v>
      </c>
      <c r="Z2">
        <v>2</v>
      </c>
      <c r="AA2" t="s">
        <v>787</v>
      </c>
      <c r="AB2" t="s">
        <v>789</v>
      </c>
      <c r="AC2">
        <v>33</v>
      </c>
      <c r="AD2" t="s">
        <v>972</v>
      </c>
      <c r="AI2" t="s">
        <v>250</v>
      </c>
      <c r="AJ2" t="s">
        <v>1118</v>
      </c>
      <c r="AL2" t="s">
        <v>1126</v>
      </c>
      <c r="AM2" t="s">
        <v>1129</v>
      </c>
      <c r="AQ2" t="s">
        <v>1137</v>
      </c>
      <c r="AR2">
        <v>1867480</v>
      </c>
    </row>
    <row r="3" spans="1:44">
      <c r="A3" s="1">
        <f>HYPERLINK("https://lsnyc.legalserver.org/matter/dynamic-profile/view/1870362","18-1870362")</f>
        <v>0</v>
      </c>
      <c r="B3" t="s">
        <v>45</v>
      </c>
      <c r="C3" t="s">
        <v>230</v>
      </c>
      <c r="D3" t="s">
        <v>232</v>
      </c>
      <c r="E3" t="s">
        <v>241</v>
      </c>
      <c r="F3" t="s">
        <v>250</v>
      </c>
      <c r="G3" t="s">
        <v>250</v>
      </c>
      <c r="H3">
        <v>134.93</v>
      </c>
      <c r="I3" t="s">
        <v>253</v>
      </c>
      <c r="K3" t="s">
        <v>251</v>
      </c>
      <c r="L3" t="s">
        <v>406</v>
      </c>
      <c r="N3" t="s">
        <v>408</v>
      </c>
      <c r="O3" t="s">
        <v>413</v>
      </c>
      <c r="P3" t="s">
        <v>416</v>
      </c>
      <c r="Q3">
        <v>10314</v>
      </c>
      <c r="R3" t="s">
        <v>423</v>
      </c>
      <c r="S3" t="s">
        <v>444</v>
      </c>
      <c r="T3" t="s">
        <v>452</v>
      </c>
      <c r="U3" t="s">
        <v>618</v>
      </c>
      <c r="W3" t="s">
        <v>782</v>
      </c>
      <c r="X3">
        <v>85.55</v>
      </c>
      <c r="Y3">
        <v>0</v>
      </c>
      <c r="Z3">
        <v>1</v>
      </c>
      <c r="AA3" t="s">
        <v>787</v>
      </c>
      <c r="AB3" t="s">
        <v>790</v>
      </c>
      <c r="AC3">
        <v>34</v>
      </c>
      <c r="AD3" t="s">
        <v>973</v>
      </c>
      <c r="AH3" t="s">
        <v>1072</v>
      </c>
      <c r="AI3" t="s">
        <v>250</v>
      </c>
      <c r="AJ3" t="s">
        <v>1118</v>
      </c>
      <c r="AK3" t="s">
        <v>1121</v>
      </c>
      <c r="AL3" t="s">
        <v>1127</v>
      </c>
      <c r="AM3" t="s">
        <v>1130</v>
      </c>
      <c r="AQ3" t="s">
        <v>1138</v>
      </c>
      <c r="AR3">
        <v>1863567</v>
      </c>
    </row>
    <row r="4" spans="1:44">
      <c r="A4" s="1">
        <f>HYPERLINK("https://lsnyc.legalserver.org/matter/dynamic-profile/view/1872020","18-1872020")</f>
        <v>0</v>
      </c>
      <c r="B4" t="s">
        <v>46</v>
      </c>
      <c r="C4" t="s">
        <v>230</v>
      </c>
      <c r="D4" t="s">
        <v>231</v>
      </c>
      <c r="E4" t="s">
        <v>242</v>
      </c>
      <c r="F4" t="s">
        <v>249</v>
      </c>
      <c r="G4" t="s">
        <v>251</v>
      </c>
      <c r="H4">
        <v>101.81</v>
      </c>
      <c r="I4" t="s">
        <v>254</v>
      </c>
      <c r="J4" t="s">
        <v>265</v>
      </c>
      <c r="L4" t="s">
        <v>406</v>
      </c>
      <c r="N4" t="s">
        <v>408</v>
      </c>
      <c r="O4" t="s">
        <v>413</v>
      </c>
      <c r="P4" t="s">
        <v>417</v>
      </c>
      <c r="Q4">
        <v>11207</v>
      </c>
      <c r="S4" t="s">
        <v>444</v>
      </c>
      <c r="T4" t="s">
        <v>453</v>
      </c>
      <c r="U4" t="s">
        <v>619</v>
      </c>
      <c r="V4" t="s">
        <v>776</v>
      </c>
      <c r="X4">
        <v>1.8</v>
      </c>
      <c r="Y4">
        <v>0</v>
      </c>
      <c r="Z4">
        <v>1</v>
      </c>
      <c r="AA4" t="s">
        <v>788</v>
      </c>
      <c r="AB4" t="s">
        <v>791</v>
      </c>
      <c r="AC4">
        <v>64</v>
      </c>
      <c r="AD4" t="s">
        <v>974</v>
      </c>
      <c r="AH4" t="s">
        <v>1073</v>
      </c>
      <c r="AI4" t="s">
        <v>250</v>
      </c>
      <c r="AK4" t="s">
        <v>1122</v>
      </c>
      <c r="AM4" t="s">
        <v>1131</v>
      </c>
      <c r="AR4">
        <v>1872621</v>
      </c>
    </row>
    <row r="5" spans="1:44">
      <c r="A5" s="1">
        <f>HYPERLINK("https://lsnyc.legalserver.org/matter/dynamic-profile/view/1875093","18-1875093")</f>
        <v>0</v>
      </c>
      <c r="B5" t="s">
        <v>47</v>
      </c>
      <c r="C5" t="s">
        <v>230</v>
      </c>
      <c r="D5" t="s">
        <v>233</v>
      </c>
      <c r="E5" t="s">
        <v>241</v>
      </c>
      <c r="F5" t="s">
        <v>249</v>
      </c>
      <c r="G5" t="s">
        <v>251</v>
      </c>
      <c r="H5">
        <v>0</v>
      </c>
      <c r="I5" t="s">
        <v>255</v>
      </c>
      <c r="J5" t="s">
        <v>381</v>
      </c>
      <c r="L5" t="s">
        <v>406</v>
      </c>
      <c r="N5" t="s">
        <v>409</v>
      </c>
      <c r="O5" t="s">
        <v>412</v>
      </c>
      <c r="P5" t="s">
        <v>418</v>
      </c>
      <c r="Q5">
        <v>10462</v>
      </c>
      <c r="S5" t="s">
        <v>444</v>
      </c>
      <c r="T5" t="s">
        <v>454</v>
      </c>
      <c r="U5" t="s">
        <v>620</v>
      </c>
      <c r="V5" t="s">
        <v>776</v>
      </c>
      <c r="X5">
        <v>4.5</v>
      </c>
      <c r="Y5">
        <v>0</v>
      </c>
      <c r="Z5">
        <v>2</v>
      </c>
      <c r="AA5" t="s">
        <v>788</v>
      </c>
      <c r="AB5" t="s">
        <v>792</v>
      </c>
      <c r="AC5">
        <v>64</v>
      </c>
      <c r="AD5" t="s">
        <v>975</v>
      </c>
      <c r="AH5" t="s">
        <v>1074</v>
      </c>
      <c r="AI5" t="s">
        <v>251</v>
      </c>
      <c r="AL5" t="s">
        <v>1128</v>
      </c>
      <c r="AM5" t="s">
        <v>1132</v>
      </c>
      <c r="AR5">
        <v>1863745</v>
      </c>
    </row>
    <row r="6" spans="1:44">
      <c r="A6" s="1">
        <f>HYPERLINK("https://lsnyc.legalserver.org/matter/dynamic-profile/view/1875181","18-1875181")</f>
        <v>0</v>
      </c>
      <c r="B6" t="s">
        <v>48</v>
      </c>
      <c r="C6" t="s">
        <v>230</v>
      </c>
      <c r="D6" t="s">
        <v>231</v>
      </c>
      <c r="E6" t="s">
        <v>241</v>
      </c>
      <c r="F6" t="s">
        <v>249</v>
      </c>
      <c r="G6" t="s">
        <v>251</v>
      </c>
      <c r="H6">
        <v>0</v>
      </c>
      <c r="I6" t="s">
        <v>256</v>
      </c>
      <c r="J6" t="s">
        <v>273</v>
      </c>
      <c r="L6" t="s">
        <v>406</v>
      </c>
      <c r="N6" t="s">
        <v>408</v>
      </c>
      <c r="O6" t="s">
        <v>412</v>
      </c>
      <c r="P6" t="s">
        <v>419</v>
      </c>
      <c r="Q6">
        <v>11224</v>
      </c>
      <c r="R6" t="s">
        <v>424</v>
      </c>
      <c r="S6" t="s">
        <v>444</v>
      </c>
      <c r="T6" t="s">
        <v>455</v>
      </c>
      <c r="U6" t="s">
        <v>621</v>
      </c>
      <c r="V6" t="s">
        <v>776</v>
      </c>
      <c r="X6">
        <v>2.45</v>
      </c>
      <c r="Y6">
        <v>0</v>
      </c>
      <c r="Z6">
        <v>3</v>
      </c>
      <c r="AA6" t="s">
        <v>788</v>
      </c>
      <c r="AB6" t="s">
        <v>793</v>
      </c>
      <c r="AC6">
        <v>54</v>
      </c>
      <c r="AD6" t="s">
        <v>975</v>
      </c>
      <c r="AH6" t="s">
        <v>1075</v>
      </c>
      <c r="AI6" t="s">
        <v>251</v>
      </c>
      <c r="AK6" t="s">
        <v>1122</v>
      </c>
      <c r="AM6" t="s">
        <v>1132</v>
      </c>
      <c r="AR6">
        <v>1875787</v>
      </c>
    </row>
    <row r="7" spans="1:44">
      <c r="A7" s="1">
        <f>HYPERLINK("https://lsnyc.legalserver.org/matter/dynamic-profile/view/1875318","18-1875318")</f>
        <v>0</v>
      </c>
      <c r="B7" t="s">
        <v>49</v>
      </c>
      <c r="C7" t="s">
        <v>230</v>
      </c>
      <c r="D7" t="s">
        <v>231</v>
      </c>
      <c r="E7" t="s">
        <v>241</v>
      </c>
      <c r="F7" t="s">
        <v>249</v>
      </c>
      <c r="G7" t="s">
        <v>251</v>
      </c>
      <c r="H7">
        <v>16.16</v>
      </c>
      <c r="I7" t="s">
        <v>257</v>
      </c>
      <c r="J7" t="s">
        <v>382</v>
      </c>
      <c r="L7" t="s">
        <v>406</v>
      </c>
      <c r="N7" t="s">
        <v>408</v>
      </c>
      <c r="O7" t="s">
        <v>412</v>
      </c>
      <c r="P7" t="s">
        <v>417</v>
      </c>
      <c r="Q7">
        <v>11212</v>
      </c>
      <c r="S7" t="s">
        <v>444</v>
      </c>
      <c r="T7" t="s">
        <v>456</v>
      </c>
      <c r="U7" t="s">
        <v>622</v>
      </c>
      <c r="V7" t="s">
        <v>776</v>
      </c>
      <c r="W7" t="s">
        <v>783</v>
      </c>
      <c r="X7">
        <v>0.75</v>
      </c>
      <c r="Y7">
        <v>0</v>
      </c>
      <c r="Z7">
        <v>2</v>
      </c>
      <c r="AA7" t="s">
        <v>788</v>
      </c>
      <c r="AB7" t="s">
        <v>794</v>
      </c>
      <c r="AC7">
        <v>21</v>
      </c>
      <c r="AD7" t="s">
        <v>976</v>
      </c>
      <c r="AH7" t="s">
        <v>1076</v>
      </c>
      <c r="AK7" t="s">
        <v>1122</v>
      </c>
      <c r="AL7" t="s">
        <v>1128</v>
      </c>
      <c r="AM7" t="s">
        <v>1132</v>
      </c>
      <c r="AR7">
        <v>1875926</v>
      </c>
    </row>
    <row r="8" spans="1:44">
      <c r="A8" s="1">
        <f>HYPERLINK("https://lsnyc.legalserver.org/matter/dynamic-profile/view/1875345","18-1875345")</f>
        <v>0</v>
      </c>
      <c r="B8" t="s">
        <v>50</v>
      </c>
      <c r="C8" t="s">
        <v>230</v>
      </c>
      <c r="D8" t="s">
        <v>231</v>
      </c>
      <c r="E8" t="s">
        <v>241</v>
      </c>
      <c r="F8" t="s">
        <v>249</v>
      </c>
      <c r="G8" t="s">
        <v>251</v>
      </c>
      <c r="H8">
        <v>36.45</v>
      </c>
      <c r="I8" t="s">
        <v>258</v>
      </c>
      <c r="J8" t="s">
        <v>298</v>
      </c>
      <c r="K8" t="s">
        <v>251</v>
      </c>
      <c r="L8" t="s">
        <v>406</v>
      </c>
      <c r="N8" t="s">
        <v>408</v>
      </c>
      <c r="O8" t="s">
        <v>413</v>
      </c>
      <c r="P8" t="s">
        <v>419</v>
      </c>
      <c r="Q8">
        <v>11218</v>
      </c>
      <c r="R8" t="s">
        <v>424</v>
      </c>
      <c r="S8" t="s">
        <v>444</v>
      </c>
      <c r="T8" t="s">
        <v>457</v>
      </c>
      <c r="U8" t="s">
        <v>623</v>
      </c>
      <c r="V8" t="s">
        <v>776</v>
      </c>
      <c r="W8" t="s">
        <v>784</v>
      </c>
      <c r="X8">
        <v>6.7</v>
      </c>
      <c r="Y8">
        <v>0</v>
      </c>
      <c r="Z8">
        <v>2</v>
      </c>
      <c r="AA8" t="s">
        <v>788</v>
      </c>
      <c r="AB8" t="s">
        <v>795</v>
      </c>
      <c r="AC8">
        <v>55</v>
      </c>
      <c r="AD8" t="s">
        <v>977</v>
      </c>
      <c r="AH8" t="s">
        <v>1077</v>
      </c>
      <c r="AI8" t="s">
        <v>251</v>
      </c>
      <c r="AM8" t="s">
        <v>1132</v>
      </c>
      <c r="AR8">
        <v>1874789</v>
      </c>
    </row>
    <row r="9" spans="1:44">
      <c r="A9" s="1">
        <f>HYPERLINK("https://lsnyc.legalserver.org/matter/dynamic-profile/view/1875552","18-1875552")</f>
        <v>0</v>
      </c>
      <c r="B9" t="s">
        <v>51</v>
      </c>
      <c r="C9" t="s">
        <v>230</v>
      </c>
      <c r="D9" t="s">
        <v>231</v>
      </c>
      <c r="E9" t="s">
        <v>242</v>
      </c>
      <c r="F9" t="s">
        <v>249</v>
      </c>
      <c r="G9" t="s">
        <v>251</v>
      </c>
      <c r="H9">
        <v>192.75</v>
      </c>
      <c r="I9" t="s">
        <v>259</v>
      </c>
      <c r="J9" t="s">
        <v>374</v>
      </c>
      <c r="K9" t="s">
        <v>250</v>
      </c>
      <c r="L9" t="s">
        <v>406</v>
      </c>
      <c r="N9" t="s">
        <v>409</v>
      </c>
      <c r="O9" t="s">
        <v>413</v>
      </c>
      <c r="P9" t="s">
        <v>418</v>
      </c>
      <c r="Q9">
        <v>11236</v>
      </c>
      <c r="R9" t="s">
        <v>425</v>
      </c>
      <c r="S9" t="s">
        <v>444</v>
      </c>
      <c r="T9" t="s">
        <v>458</v>
      </c>
      <c r="U9" t="s">
        <v>624</v>
      </c>
      <c r="V9" t="s">
        <v>777</v>
      </c>
      <c r="W9" t="s">
        <v>782</v>
      </c>
      <c r="X9">
        <v>21.2</v>
      </c>
      <c r="Y9">
        <v>0</v>
      </c>
      <c r="Z9">
        <v>1</v>
      </c>
      <c r="AA9" t="s">
        <v>788</v>
      </c>
      <c r="AB9" t="s">
        <v>796</v>
      </c>
      <c r="AC9">
        <v>58</v>
      </c>
      <c r="AD9" t="s">
        <v>978</v>
      </c>
      <c r="AH9" t="s">
        <v>1078</v>
      </c>
      <c r="AI9" t="s">
        <v>250</v>
      </c>
      <c r="AJ9" t="s">
        <v>1118</v>
      </c>
      <c r="AK9" t="s">
        <v>1122</v>
      </c>
      <c r="AL9" t="s">
        <v>1127</v>
      </c>
      <c r="AM9" t="s">
        <v>1133</v>
      </c>
      <c r="AR9">
        <v>1876161</v>
      </c>
    </row>
    <row r="10" spans="1:44">
      <c r="A10" s="1">
        <f>HYPERLINK("https://lsnyc.legalserver.org/matter/dynamic-profile/view/1875932","18-1875932")</f>
        <v>0</v>
      </c>
      <c r="B10" t="s">
        <v>52</v>
      </c>
      <c r="C10" t="s">
        <v>230</v>
      </c>
      <c r="D10" t="s">
        <v>231</v>
      </c>
      <c r="E10" t="s">
        <v>242</v>
      </c>
      <c r="F10" t="s">
        <v>249</v>
      </c>
      <c r="G10" t="s">
        <v>251</v>
      </c>
      <c r="H10">
        <v>0</v>
      </c>
      <c r="I10" t="s">
        <v>260</v>
      </c>
      <c r="J10" t="s">
        <v>265</v>
      </c>
      <c r="K10" t="s">
        <v>250</v>
      </c>
      <c r="L10" t="s">
        <v>406</v>
      </c>
      <c r="N10" t="s">
        <v>409</v>
      </c>
      <c r="O10" t="s">
        <v>412</v>
      </c>
      <c r="P10" t="s">
        <v>418</v>
      </c>
      <c r="Q10">
        <v>11238</v>
      </c>
      <c r="R10" t="s">
        <v>425</v>
      </c>
      <c r="S10" t="s">
        <v>444</v>
      </c>
      <c r="T10" t="s">
        <v>459</v>
      </c>
      <c r="U10" t="s">
        <v>625</v>
      </c>
      <c r="V10" t="s">
        <v>776</v>
      </c>
      <c r="W10" t="s">
        <v>783</v>
      </c>
      <c r="X10">
        <v>3.3</v>
      </c>
      <c r="Y10">
        <v>0</v>
      </c>
      <c r="Z10">
        <v>1</v>
      </c>
      <c r="AA10" t="s">
        <v>788</v>
      </c>
      <c r="AB10" t="s">
        <v>797</v>
      </c>
      <c r="AC10">
        <v>46</v>
      </c>
      <c r="AD10" t="s">
        <v>975</v>
      </c>
      <c r="AH10" t="s">
        <v>1079</v>
      </c>
      <c r="AK10" t="s">
        <v>1122</v>
      </c>
      <c r="AM10" t="s">
        <v>1132</v>
      </c>
      <c r="AR10">
        <v>1876541</v>
      </c>
    </row>
    <row r="11" spans="1:44">
      <c r="A11" s="1">
        <f>HYPERLINK("https://lsnyc.legalserver.org/matter/dynamic-profile/view/1876238","18-1876238")</f>
        <v>0</v>
      </c>
      <c r="B11" t="s">
        <v>53</v>
      </c>
      <c r="C11" t="s">
        <v>230</v>
      </c>
      <c r="D11" t="s">
        <v>231</v>
      </c>
      <c r="E11" t="s">
        <v>243</v>
      </c>
      <c r="F11" t="s">
        <v>249</v>
      </c>
      <c r="G11" t="s">
        <v>251</v>
      </c>
      <c r="H11">
        <v>148.27</v>
      </c>
      <c r="I11" t="s">
        <v>261</v>
      </c>
      <c r="K11" t="s">
        <v>251</v>
      </c>
      <c r="L11" t="s">
        <v>406</v>
      </c>
      <c r="N11" t="s">
        <v>408</v>
      </c>
      <c r="O11" t="s">
        <v>413</v>
      </c>
      <c r="P11" t="s">
        <v>416</v>
      </c>
      <c r="Q11">
        <v>11208</v>
      </c>
      <c r="S11" t="s">
        <v>444</v>
      </c>
      <c r="T11" t="s">
        <v>460</v>
      </c>
      <c r="U11" t="s">
        <v>626</v>
      </c>
      <c r="X11">
        <v>29.4</v>
      </c>
      <c r="Y11">
        <v>0</v>
      </c>
      <c r="Z11">
        <v>1</v>
      </c>
      <c r="AA11" t="s">
        <v>787</v>
      </c>
      <c r="AB11" t="s">
        <v>798</v>
      </c>
      <c r="AC11">
        <v>59</v>
      </c>
      <c r="AD11" t="s">
        <v>979</v>
      </c>
      <c r="AR11">
        <v>1876847</v>
      </c>
    </row>
    <row r="12" spans="1:44">
      <c r="A12" s="1">
        <f>HYPERLINK("https://lsnyc.legalserver.org/matter/dynamic-profile/view/1876495","18-1876495")</f>
        <v>0</v>
      </c>
      <c r="B12" t="s">
        <v>54</v>
      </c>
      <c r="C12" t="s">
        <v>230</v>
      </c>
      <c r="D12" t="s">
        <v>231</v>
      </c>
      <c r="E12" t="s">
        <v>243</v>
      </c>
      <c r="F12" t="s">
        <v>251</v>
      </c>
      <c r="G12" t="s">
        <v>251</v>
      </c>
      <c r="H12">
        <v>37.17</v>
      </c>
      <c r="I12" t="s">
        <v>262</v>
      </c>
      <c r="J12" t="s">
        <v>270</v>
      </c>
      <c r="K12" t="s">
        <v>251</v>
      </c>
      <c r="L12" t="s">
        <v>406</v>
      </c>
      <c r="N12" t="s">
        <v>410</v>
      </c>
      <c r="O12" t="s">
        <v>413</v>
      </c>
      <c r="P12" t="s">
        <v>420</v>
      </c>
      <c r="Q12">
        <v>11207</v>
      </c>
      <c r="S12" t="s">
        <v>444</v>
      </c>
      <c r="T12" t="s">
        <v>461</v>
      </c>
      <c r="U12" t="s">
        <v>627</v>
      </c>
      <c r="V12" t="s">
        <v>776</v>
      </c>
      <c r="X12">
        <v>3.25</v>
      </c>
      <c r="Y12">
        <v>0</v>
      </c>
      <c r="Z12">
        <v>1</v>
      </c>
      <c r="AA12" t="s">
        <v>788</v>
      </c>
      <c r="AB12" t="s">
        <v>799</v>
      </c>
      <c r="AC12">
        <v>28</v>
      </c>
      <c r="AD12" t="s">
        <v>980</v>
      </c>
      <c r="AR12">
        <v>1877105</v>
      </c>
    </row>
    <row r="13" spans="1:44">
      <c r="A13" s="1">
        <f>HYPERLINK("https://lsnyc.legalserver.org/matter/dynamic-profile/view/1876768","18-1876768")</f>
        <v>0</v>
      </c>
      <c r="B13" t="s">
        <v>55</v>
      </c>
      <c r="C13" t="s">
        <v>230</v>
      </c>
      <c r="D13" t="s">
        <v>231</v>
      </c>
      <c r="E13" t="s">
        <v>244</v>
      </c>
      <c r="F13" t="s">
        <v>249</v>
      </c>
      <c r="G13" t="s">
        <v>251</v>
      </c>
      <c r="H13">
        <v>149.43</v>
      </c>
      <c r="I13" t="s">
        <v>263</v>
      </c>
      <c r="J13" t="s">
        <v>267</v>
      </c>
      <c r="K13" t="s">
        <v>251</v>
      </c>
      <c r="L13" t="s">
        <v>406</v>
      </c>
      <c r="N13" t="s">
        <v>408</v>
      </c>
      <c r="O13" t="s">
        <v>412</v>
      </c>
      <c r="P13" t="s">
        <v>416</v>
      </c>
      <c r="Q13">
        <v>11207</v>
      </c>
      <c r="S13" t="s">
        <v>444</v>
      </c>
      <c r="T13" t="s">
        <v>462</v>
      </c>
      <c r="U13" t="s">
        <v>628</v>
      </c>
      <c r="V13" t="s">
        <v>776</v>
      </c>
      <c r="W13" t="s">
        <v>783</v>
      </c>
      <c r="X13">
        <v>6.05</v>
      </c>
      <c r="Y13">
        <v>1</v>
      </c>
      <c r="Z13">
        <v>1</v>
      </c>
      <c r="AA13" t="s">
        <v>788</v>
      </c>
      <c r="AB13" t="s">
        <v>800</v>
      </c>
      <c r="AC13">
        <v>21</v>
      </c>
      <c r="AD13" t="s">
        <v>981</v>
      </c>
      <c r="AI13" t="s">
        <v>251</v>
      </c>
      <c r="AM13" t="s">
        <v>1132</v>
      </c>
      <c r="AR13">
        <v>1877378</v>
      </c>
    </row>
    <row r="14" spans="1:44">
      <c r="A14" s="1">
        <f>HYPERLINK("https://lsnyc.legalserver.org/matter/dynamic-profile/view/1876844","18-1876844")</f>
        <v>0</v>
      </c>
      <c r="B14" t="s">
        <v>56</v>
      </c>
      <c r="C14" t="s">
        <v>230</v>
      </c>
      <c r="D14" t="s">
        <v>231</v>
      </c>
      <c r="E14" t="s">
        <v>244</v>
      </c>
      <c r="F14" t="s">
        <v>249</v>
      </c>
      <c r="G14" t="s">
        <v>251</v>
      </c>
      <c r="H14">
        <v>0</v>
      </c>
      <c r="I14" t="s">
        <v>263</v>
      </c>
      <c r="J14" t="s">
        <v>383</v>
      </c>
      <c r="K14" t="s">
        <v>250</v>
      </c>
      <c r="L14" t="s">
        <v>406</v>
      </c>
      <c r="N14" t="s">
        <v>408</v>
      </c>
      <c r="O14" t="s">
        <v>413</v>
      </c>
      <c r="P14" t="s">
        <v>416</v>
      </c>
      <c r="Q14">
        <v>11215</v>
      </c>
      <c r="S14" t="s">
        <v>444</v>
      </c>
      <c r="T14" t="s">
        <v>463</v>
      </c>
      <c r="U14" t="s">
        <v>629</v>
      </c>
      <c r="V14" t="s">
        <v>776</v>
      </c>
      <c r="W14" t="s">
        <v>783</v>
      </c>
      <c r="X14">
        <v>7.9</v>
      </c>
      <c r="Y14">
        <v>0</v>
      </c>
      <c r="Z14">
        <v>1</v>
      </c>
      <c r="AA14" t="s">
        <v>788</v>
      </c>
      <c r="AB14" t="s">
        <v>801</v>
      </c>
      <c r="AC14">
        <v>52</v>
      </c>
      <c r="AD14" t="s">
        <v>975</v>
      </c>
      <c r="AI14" t="s">
        <v>251</v>
      </c>
      <c r="AM14" t="s">
        <v>1132</v>
      </c>
      <c r="AR14">
        <v>1877454</v>
      </c>
    </row>
    <row r="15" spans="1:44">
      <c r="A15" s="1">
        <f>HYPERLINK("https://lsnyc.legalserver.org/matter/dynamic-profile/view/1876742","18-1876742")</f>
        <v>0</v>
      </c>
      <c r="B15" t="s">
        <v>57</v>
      </c>
      <c r="C15" t="s">
        <v>230</v>
      </c>
      <c r="D15" t="s">
        <v>231</v>
      </c>
      <c r="E15" t="s">
        <v>244</v>
      </c>
      <c r="F15" t="s">
        <v>249</v>
      </c>
      <c r="G15" t="s">
        <v>251</v>
      </c>
      <c r="H15">
        <v>246.72</v>
      </c>
      <c r="I15" t="s">
        <v>263</v>
      </c>
      <c r="J15" t="s">
        <v>342</v>
      </c>
      <c r="K15" t="s">
        <v>250</v>
      </c>
      <c r="L15" t="s">
        <v>406</v>
      </c>
      <c r="N15" t="s">
        <v>408</v>
      </c>
      <c r="O15" t="s">
        <v>412</v>
      </c>
      <c r="P15" t="s">
        <v>416</v>
      </c>
      <c r="Q15">
        <v>11216</v>
      </c>
      <c r="S15" t="s">
        <v>444</v>
      </c>
      <c r="T15" t="s">
        <v>464</v>
      </c>
      <c r="U15" t="s">
        <v>630</v>
      </c>
      <c r="V15" t="s">
        <v>776</v>
      </c>
      <c r="W15" t="s">
        <v>783</v>
      </c>
      <c r="X15">
        <v>1.95</v>
      </c>
      <c r="Y15">
        <v>0</v>
      </c>
      <c r="Z15">
        <v>1</v>
      </c>
      <c r="AA15" t="s">
        <v>788</v>
      </c>
      <c r="AB15" t="s">
        <v>802</v>
      </c>
      <c r="AC15">
        <v>30</v>
      </c>
      <c r="AD15" t="s">
        <v>982</v>
      </c>
      <c r="AI15" t="s">
        <v>251</v>
      </c>
      <c r="AL15" t="s">
        <v>1128</v>
      </c>
      <c r="AM15" t="s">
        <v>1132</v>
      </c>
      <c r="AP15" t="s">
        <v>251</v>
      </c>
      <c r="AR15">
        <v>1877352</v>
      </c>
    </row>
    <row r="16" spans="1:44">
      <c r="A16" s="1">
        <f>HYPERLINK("https://lsnyc.legalserver.org/matter/dynamic-profile/view/1876995","18-1876995")</f>
        <v>0</v>
      </c>
      <c r="B16" t="s">
        <v>58</v>
      </c>
      <c r="C16" t="s">
        <v>230</v>
      </c>
      <c r="D16" t="s">
        <v>234</v>
      </c>
      <c r="E16" t="s">
        <v>244</v>
      </c>
      <c r="F16" t="s">
        <v>249</v>
      </c>
      <c r="G16" t="s">
        <v>251</v>
      </c>
      <c r="H16">
        <v>167.33</v>
      </c>
      <c r="I16" t="s">
        <v>264</v>
      </c>
      <c r="J16" t="s">
        <v>274</v>
      </c>
      <c r="K16" t="s">
        <v>250</v>
      </c>
      <c r="L16" t="s">
        <v>406</v>
      </c>
      <c r="N16" t="s">
        <v>408</v>
      </c>
      <c r="O16" t="s">
        <v>413</v>
      </c>
      <c r="P16" t="s">
        <v>415</v>
      </c>
      <c r="Q16">
        <v>11105</v>
      </c>
      <c r="R16" t="s">
        <v>422</v>
      </c>
      <c r="S16" t="s">
        <v>444</v>
      </c>
      <c r="T16" t="s">
        <v>465</v>
      </c>
      <c r="U16" t="s">
        <v>631</v>
      </c>
      <c r="V16" t="s">
        <v>776</v>
      </c>
      <c r="W16" t="s">
        <v>783</v>
      </c>
      <c r="X16">
        <v>8.699999999999999</v>
      </c>
      <c r="Y16">
        <v>2</v>
      </c>
      <c r="Z16">
        <v>2</v>
      </c>
      <c r="AA16" t="s">
        <v>788</v>
      </c>
      <c r="AB16" t="s">
        <v>803</v>
      </c>
      <c r="AC16">
        <v>55</v>
      </c>
      <c r="AD16" t="s">
        <v>983</v>
      </c>
      <c r="AI16" t="s">
        <v>251</v>
      </c>
      <c r="AM16" t="s">
        <v>1132</v>
      </c>
      <c r="AR16">
        <v>1877605</v>
      </c>
    </row>
    <row r="17" spans="1:44">
      <c r="A17" s="1">
        <f>HYPERLINK("https://lsnyc.legalserver.org/matter/dynamic-profile/view/1877026","18-1877026")</f>
        <v>0</v>
      </c>
      <c r="B17" t="s">
        <v>59</v>
      </c>
      <c r="C17" t="s">
        <v>230</v>
      </c>
      <c r="D17" t="s">
        <v>231</v>
      </c>
      <c r="E17" t="s">
        <v>241</v>
      </c>
      <c r="F17" t="s">
        <v>249</v>
      </c>
      <c r="G17" t="s">
        <v>251</v>
      </c>
      <c r="H17">
        <v>0</v>
      </c>
      <c r="I17" t="s">
        <v>265</v>
      </c>
      <c r="L17" t="s">
        <v>406</v>
      </c>
      <c r="N17" t="s">
        <v>408</v>
      </c>
      <c r="O17" t="s">
        <v>413</v>
      </c>
      <c r="P17" t="s">
        <v>419</v>
      </c>
      <c r="Q17">
        <v>11201</v>
      </c>
      <c r="R17" t="s">
        <v>426</v>
      </c>
      <c r="S17" t="s">
        <v>444</v>
      </c>
      <c r="T17" t="s">
        <v>466</v>
      </c>
      <c r="U17" t="s">
        <v>632</v>
      </c>
      <c r="W17" t="s">
        <v>783</v>
      </c>
      <c r="X17">
        <v>2.15</v>
      </c>
      <c r="Y17">
        <v>0</v>
      </c>
      <c r="Z17">
        <v>2</v>
      </c>
      <c r="AA17" t="s">
        <v>787</v>
      </c>
      <c r="AB17" t="s">
        <v>804</v>
      </c>
      <c r="AC17">
        <v>31</v>
      </c>
      <c r="AD17" t="s">
        <v>975</v>
      </c>
      <c r="AH17" t="s">
        <v>1080</v>
      </c>
      <c r="AK17" t="s">
        <v>1122</v>
      </c>
      <c r="AM17" t="s">
        <v>1132</v>
      </c>
      <c r="AR17">
        <v>1877636</v>
      </c>
    </row>
    <row r="18" spans="1:44">
      <c r="A18" s="1">
        <f>HYPERLINK("https://lsnyc.legalserver.org/matter/dynamic-profile/view/1877226","18-1877226")</f>
        <v>0</v>
      </c>
      <c r="B18" t="s">
        <v>60</v>
      </c>
      <c r="C18" t="s">
        <v>230</v>
      </c>
      <c r="D18" t="s">
        <v>231</v>
      </c>
      <c r="E18" t="s">
        <v>244</v>
      </c>
      <c r="F18" t="s">
        <v>249</v>
      </c>
      <c r="G18" t="s">
        <v>251</v>
      </c>
      <c r="H18">
        <v>0</v>
      </c>
      <c r="I18" t="s">
        <v>266</v>
      </c>
      <c r="J18" t="s">
        <v>269</v>
      </c>
      <c r="K18" t="s">
        <v>250</v>
      </c>
      <c r="L18" t="s">
        <v>406</v>
      </c>
      <c r="N18" t="s">
        <v>409</v>
      </c>
      <c r="O18" t="s">
        <v>413</v>
      </c>
      <c r="P18" t="s">
        <v>418</v>
      </c>
      <c r="Q18">
        <v>11210</v>
      </c>
      <c r="S18" t="s">
        <v>444</v>
      </c>
      <c r="T18" t="s">
        <v>467</v>
      </c>
      <c r="U18" t="s">
        <v>633</v>
      </c>
      <c r="V18" t="s">
        <v>776</v>
      </c>
      <c r="W18" t="s">
        <v>783</v>
      </c>
      <c r="X18">
        <v>1.3</v>
      </c>
      <c r="Y18">
        <v>0</v>
      </c>
      <c r="Z18">
        <v>1</v>
      </c>
      <c r="AA18" t="s">
        <v>788</v>
      </c>
      <c r="AB18" t="s">
        <v>805</v>
      </c>
      <c r="AC18">
        <v>36</v>
      </c>
      <c r="AD18" t="s">
        <v>975</v>
      </c>
      <c r="AI18" t="s">
        <v>251</v>
      </c>
      <c r="AM18" t="s">
        <v>1132</v>
      </c>
      <c r="AR18">
        <v>1877838</v>
      </c>
    </row>
    <row r="19" spans="1:44">
      <c r="A19" s="1">
        <f>HYPERLINK("https://lsnyc.legalserver.org/matter/dynamic-profile/view/1877368","18-1877368")</f>
        <v>0</v>
      </c>
      <c r="B19" t="s">
        <v>61</v>
      </c>
      <c r="C19" t="s">
        <v>230</v>
      </c>
      <c r="D19" t="s">
        <v>231</v>
      </c>
      <c r="E19" t="s">
        <v>242</v>
      </c>
      <c r="F19" t="s">
        <v>249</v>
      </c>
      <c r="G19" t="s">
        <v>251</v>
      </c>
      <c r="H19">
        <v>126.79</v>
      </c>
      <c r="I19" t="s">
        <v>267</v>
      </c>
      <c r="L19" t="s">
        <v>406</v>
      </c>
      <c r="N19" t="s">
        <v>408</v>
      </c>
      <c r="O19" t="s">
        <v>413</v>
      </c>
      <c r="P19" t="s">
        <v>415</v>
      </c>
      <c r="Q19">
        <v>11220</v>
      </c>
      <c r="R19" t="s">
        <v>427</v>
      </c>
      <c r="S19" t="s">
        <v>444</v>
      </c>
      <c r="T19" t="s">
        <v>453</v>
      </c>
      <c r="U19" t="s">
        <v>634</v>
      </c>
      <c r="W19" t="s">
        <v>781</v>
      </c>
      <c r="X19">
        <v>89.75</v>
      </c>
      <c r="Y19">
        <v>0</v>
      </c>
      <c r="Z19">
        <v>1</v>
      </c>
      <c r="AA19" t="s">
        <v>787</v>
      </c>
      <c r="AB19" t="s">
        <v>806</v>
      </c>
      <c r="AC19">
        <v>52</v>
      </c>
      <c r="AD19" t="s">
        <v>984</v>
      </c>
      <c r="AI19" t="s">
        <v>251</v>
      </c>
      <c r="AL19" t="s">
        <v>1127</v>
      </c>
      <c r="AM19" t="s">
        <v>1129</v>
      </c>
      <c r="AR19">
        <v>1873194</v>
      </c>
    </row>
    <row r="20" spans="1:44">
      <c r="A20" s="1">
        <f>HYPERLINK("https://lsnyc.legalserver.org/matter/dynamic-profile/view/1877498","18-1877498")</f>
        <v>0</v>
      </c>
      <c r="B20" t="s">
        <v>62</v>
      </c>
      <c r="C20" t="s">
        <v>230</v>
      </c>
      <c r="D20" t="s">
        <v>231</v>
      </c>
      <c r="E20" t="s">
        <v>244</v>
      </c>
      <c r="F20" t="s">
        <v>249</v>
      </c>
      <c r="G20" t="s">
        <v>251</v>
      </c>
      <c r="H20">
        <v>32.72</v>
      </c>
      <c r="I20" t="s">
        <v>268</v>
      </c>
      <c r="J20" t="s">
        <v>384</v>
      </c>
      <c r="K20" t="s">
        <v>250</v>
      </c>
      <c r="L20" t="s">
        <v>406</v>
      </c>
      <c r="N20" t="s">
        <v>408</v>
      </c>
      <c r="O20" t="s">
        <v>413</v>
      </c>
      <c r="P20" t="s">
        <v>419</v>
      </c>
      <c r="Q20">
        <v>11206</v>
      </c>
      <c r="S20" t="s">
        <v>444</v>
      </c>
      <c r="T20" t="s">
        <v>468</v>
      </c>
      <c r="U20" t="s">
        <v>635</v>
      </c>
      <c r="V20" t="s">
        <v>776</v>
      </c>
      <c r="W20" t="s">
        <v>783</v>
      </c>
      <c r="X20">
        <v>3</v>
      </c>
      <c r="Y20">
        <v>0</v>
      </c>
      <c r="Z20">
        <v>1</v>
      </c>
      <c r="AA20" t="s">
        <v>788</v>
      </c>
      <c r="AB20" t="s">
        <v>807</v>
      </c>
      <c r="AC20">
        <v>63</v>
      </c>
      <c r="AD20" t="s">
        <v>985</v>
      </c>
      <c r="AI20" t="s">
        <v>251</v>
      </c>
      <c r="AL20" t="s">
        <v>1128</v>
      </c>
      <c r="AM20" t="s">
        <v>1132</v>
      </c>
      <c r="AR20">
        <v>1878111</v>
      </c>
    </row>
    <row r="21" spans="1:44">
      <c r="A21" s="1">
        <f>HYPERLINK("https://lsnyc.legalserver.org/matter/dynamic-profile/view/1877645","18-1877645")</f>
        <v>0</v>
      </c>
      <c r="B21" t="s">
        <v>63</v>
      </c>
      <c r="C21" t="s">
        <v>230</v>
      </c>
      <c r="D21" t="s">
        <v>231</v>
      </c>
      <c r="E21" t="s">
        <v>240</v>
      </c>
      <c r="F21" t="s">
        <v>249</v>
      </c>
      <c r="G21" t="s">
        <v>251</v>
      </c>
      <c r="H21">
        <v>20.96</v>
      </c>
      <c r="I21" t="s">
        <v>269</v>
      </c>
      <c r="K21" t="s">
        <v>250</v>
      </c>
      <c r="L21" t="s">
        <v>406</v>
      </c>
      <c r="N21" t="s">
        <v>408</v>
      </c>
      <c r="O21" t="s">
        <v>413</v>
      </c>
      <c r="P21" t="s">
        <v>416</v>
      </c>
      <c r="Q21">
        <v>11235</v>
      </c>
      <c r="S21" t="s">
        <v>444</v>
      </c>
      <c r="T21" t="s">
        <v>469</v>
      </c>
      <c r="U21" t="s">
        <v>636</v>
      </c>
      <c r="W21" t="s">
        <v>782</v>
      </c>
      <c r="X21">
        <v>21.05</v>
      </c>
      <c r="Y21">
        <v>0</v>
      </c>
      <c r="Z21">
        <v>1</v>
      </c>
      <c r="AA21" t="s">
        <v>787</v>
      </c>
      <c r="AB21" t="s">
        <v>808</v>
      </c>
      <c r="AC21">
        <v>54</v>
      </c>
      <c r="AD21" t="s">
        <v>986</v>
      </c>
      <c r="AI21" t="s">
        <v>250</v>
      </c>
      <c r="AJ21" t="s">
        <v>1119</v>
      </c>
      <c r="AL21" t="s">
        <v>1126</v>
      </c>
      <c r="AM21" t="s">
        <v>1129</v>
      </c>
      <c r="AR21">
        <v>1878258</v>
      </c>
    </row>
    <row r="22" spans="1:44">
      <c r="A22" s="1">
        <f>HYPERLINK("https://lsnyc.legalserver.org/matter/dynamic-profile/view/1877796","18-1877796")</f>
        <v>0</v>
      </c>
      <c r="B22" t="s">
        <v>64</v>
      </c>
      <c r="C22" t="s">
        <v>230</v>
      </c>
      <c r="D22" t="s">
        <v>231</v>
      </c>
      <c r="E22" t="s">
        <v>244</v>
      </c>
      <c r="F22" t="s">
        <v>249</v>
      </c>
      <c r="G22" t="s">
        <v>251</v>
      </c>
      <c r="H22">
        <v>0</v>
      </c>
      <c r="I22" t="s">
        <v>270</v>
      </c>
      <c r="J22" t="s">
        <v>331</v>
      </c>
      <c r="K22" t="s">
        <v>251</v>
      </c>
      <c r="L22" t="s">
        <v>406</v>
      </c>
      <c r="N22" t="s">
        <v>408</v>
      </c>
      <c r="O22" t="s">
        <v>412</v>
      </c>
      <c r="P22" t="s">
        <v>416</v>
      </c>
      <c r="Q22">
        <v>11233</v>
      </c>
      <c r="S22" t="s">
        <v>444</v>
      </c>
      <c r="T22" t="s">
        <v>470</v>
      </c>
      <c r="U22" t="s">
        <v>637</v>
      </c>
      <c r="V22" t="s">
        <v>776</v>
      </c>
      <c r="X22">
        <v>1.8</v>
      </c>
      <c r="Y22">
        <v>0</v>
      </c>
      <c r="Z22">
        <v>1</v>
      </c>
      <c r="AA22" t="s">
        <v>788</v>
      </c>
      <c r="AB22" t="s">
        <v>809</v>
      </c>
      <c r="AC22">
        <v>20</v>
      </c>
      <c r="AD22" t="s">
        <v>975</v>
      </c>
      <c r="AI22" t="s">
        <v>251</v>
      </c>
      <c r="AJ22" t="s">
        <v>1119</v>
      </c>
      <c r="AM22" t="s">
        <v>1132</v>
      </c>
      <c r="AR22">
        <v>1878410</v>
      </c>
    </row>
    <row r="23" spans="1:44">
      <c r="A23" s="1">
        <f>HYPERLINK("https://lsnyc.legalserver.org/matter/dynamic-profile/view/1878002","18-1878002")</f>
        <v>0</v>
      </c>
      <c r="B23" t="s">
        <v>65</v>
      </c>
      <c r="C23" t="s">
        <v>230</v>
      </c>
      <c r="D23" t="s">
        <v>231</v>
      </c>
      <c r="E23" t="s">
        <v>242</v>
      </c>
      <c r="F23" t="s">
        <v>249</v>
      </c>
      <c r="G23" t="s">
        <v>251</v>
      </c>
      <c r="H23">
        <v>246.29</v>
      </c>
      <c r="I23" t="s">
        <v>271</v>
      </c>
      <c r="K23" t="s">
        <v>250</v>
      </c>
      <c r="L23" t="s">
        <v>406</v>
      </c>
      <c r="N23" t="s">
        <v>408</v>
      </c>
      <c r="O23" t="s">
        <v>413</v>
      </c>
      <c r="P23" t="s">
        <v>416</v>
      </c>
      <c r="Q23">
        <v>11220</v>
      </c>
      <c r="S23" t="s">
        <v>445</v>
      </c>
      <c r="T23" t="s">
        <v>471</v>
      </c>
      <c r="U23" t="s">
        <v>638</v>
      </c>
      <c r="W23" t="s">
        <v>784</v>
      </c>
      <c r="X23">
        <v>1.35</v>
      </c>
      <c r="Y23">
        <v>0</v>
      </c>
      <c r="Z23">
        <v>1</v>
      </c>
      <c r="AA23" t="s">
        <v>787</v>
      </c>
      <c r="AB23" t="s">
        <v>810</v>
      </c>
      <c r="AC23">
        <v>53</v>
      </c>
      <c r="AD23" t="s">
        <v>987</v>
      </c>
      <c r="AR23">
        <v>1878616</v>
      </c>
    </row>
    <row r="24" spans="1:44">
      <c r="A24" s="1">
        <f>HYPERLINK("https://lsnyc.legalserver.org/matter/dynamic-profile/view/1878285","18-1878285")</f>
        <v>0</v>
      </c>
      <c r="B24" t="s">
        <v>66</v>
      </c>
      <c r="C24" t="s">
        <v>230</v>
      </c>
      <c r="D24" t="s">
        <v>232</v>
      </c>
      <c r="E24" t="s">
        <v>242</v>
      </c>
      <c r="F24" t="s">
        <v>251</v>
      </c>
      <c r="G24" t="s">
        <v>251</v>
      </c>
      <c r="H24">
        <v>67.63</v>
      </c>
      <c r="I24" t="s">
        <v>272</v>
      </c>
      <c r="J24" t="s">
        <v>347</v>
      </c>
      <c r="K24" t="s">
        <v>250</v>
      </c>
      <c r="L24" t="s">
        <v>406</v>
      </c>
      <c r="N24" t="s">
        <v>409</v>
      </c>
      <c r="O24" t="s">
        <v>413</v>
      </c>
      <c r="P24" t="s">
        <v>418</v>
      </c>
      <c r="Q24">
        <v>10303</v>
      </c>
      <c r="R24" t="s">
        <v>425</v>
      </c>
      <c r="S24" t="s">
        <v>444</v>
      </c>
      <c r="T24" t="s">
        <v>472</v>
      </c>
      <c r="U24" t="s">
        <v>639</v>
      </c>
      <c r="V24" t="s">
        <v>777</v>
      </c>
      <c r="W24" t="s">
        <v>782</v>
      </c>
      <c r="X24">
        <v>56.05</v>
      </c>
      <c r="Y24">
        <v>3</v>
      </c>
      <c r="Z24">
        <v>2</v>
      </c>
      <c r="AA24" t="s">
        <v>788</v>
      </c>
      <c r="AB24" t="s">
        <v>811</v>
      </c>
      <c r="AC24">
        <v>44</v>
      </c>
      <c r="AD24" t="s">
        <v>988</v>
      </c>
      <c r="AG24" t="s">
        <v>1067</v>
      </c>
      <c r="AH24" t="s">
        <v>1081</v>
      </c>
      <c r="AI24" t="s">
        <v>250</v>
      </c>
      <c r="AJ24" t="s">
        <v>1118</v>
      </c>
      <c r="AL24" t="s">
        <v>1127</v>
      </c>
      <c r="AM24" t="s">
        <v>1133</v>
      </c>
      <c r="AO24" t="s">
        <v>1135</v>
      </c>
      <c r="AR24">
        <v>1878900</v>
      </c>
    </row>
    <row r="25" spans="1:44">
      <c r="A25" s="1">
        <f>HYPERLINK("https://lsnyc.legalserver.org/matter/dynamic-profile/view/1878385","18-1878385")</f>
        <v>0</v>
      </c>
      <c r="B25" t="s">
        <v>67</v>
      </c>
      <c r="C25" t="s">
        <v>230</v>
      </c>
      <c r="D25" t="s">
        <v>231</v>
      </c>
      <c r="E25" t="s">
        <v>245</v>
      </c>
      <c r="F25" t="s">
        <v>251</v>
      </c>
      <c r="G25" t="s">
        <v>251</v>
      </c>
      <c r="H25">
        <v>0</v>
      </c>
      <c r="I25" t="s">
        <v>273</v>
      </c>
      <c r="J25" t="s">
        <v>302</v>
      </c>
      <c r="K25" t="s">
        <v>250</v>
      </c>
      <c r="L25" t="s">
        <v>406</v>
      </c>
      <c r="N25" t="s">
        <v>408</v>
      </c>
      <c r="O25" t="s">
        <v>413</v>
      </c>
      <c r="P25" t="s">
        <v>416</v>
      </c>
      <c r="Q25">
        <v>11226</v>
      </c>
      <c r="S25" t="s">
        <v>444</v>
      </c>
      <c r="T25" t="s">
        <v>473</v>
      </c>
      <c r="U25" t="s">
        <v>640</v>
      </c>
      <c r="V25" t="s">
        <v>776</v>
      </c>
      <c r="X25">
        <v>4.5</v>
      </c>
      <c r="Y25">
        <v>0</v>
      </c>
      <c r="Z25">
        <v>1</v>
      </c>
      <c r="AA25" t="s">
        <v>788</v>
      </c>
      <c r="AB25" t="s">
        <v>812</v>
      </c>
      <c r="AC25">
        <v>47</v>
      </c>
      <c r="AD25" t="s">
        <v>975</v>
      </c>
      <c r="AR25">
        <v>761021</v>
      </c>
    </row>
    <row r="26" spans="1:44">
      <c r="A26" s="1">
        <f>HYPERLINK("https://lsnyc.legalserver.org/matter/dynamic-profile/view/1878323","18-1878323")</f>
        <v>0</v>
      </c>
      <c r="B26" t="s">
        <v>68</v>
      </c>
      <c r="C26" t="s">
        <v>230</v>
      </c>
      <c r="D26" t="s">
        <v>235</v>
      </c>
      <c r="E26" t="s">
        <v>241</v>
      </c>
      <c r="F26" t="s">
        <v>249</v>
      </c>
      <c r="G26" t="s">
        <v>251</v>
      </c>
      <c r="H26">
        <v>44.75</v>
      </c>
      <c r="I26" t="s">
        <v>273</v>
      </c>
      <c r="J26" t="s">
        <v>380</v>
      </c>
      <c r="K26" t="s">
        <v>250</v>
      </c>
      <c r="L26" t="s">
        <v>406</v>
      </c>
      <c r="N26" t="s">
        <v>409</v>
      </c>
      <c r="O26" t="s">
        <v>412</v>
      </c>
      <c r="P26" t="s">
        <v>418</v>
      </c>
      <c r="Q26">
        <v>7112</v>
      </c>
      <c r="S26" t="s">
        <v>445</v>
      </c>
      <c r="T26" t="s">
        <v>474</v>
      </c>
      <c r="U26" t="s">
        <v>641</v>
      </c>
      <c r="V26" t="s">
        <v>777</v>
      </c>
      <c r="W26" t="s">
        <v>782</v>
      </c>
      <c r="X26">
        <v>30.95</v>
      </c>
      <c r="Y26">
        <v>0</v>
      </c>
      <c r="Z26">
        <v>3</v>
      </c>
      <c r="AA26" t="s">
        <v>788</v>
      </c>
      <c r="AB26" t="s">
        <v>813</v>
      </c>
      <c r="AC26">
        <v>56</v>
      </c>
      <c r="AD26" t="s">
        <v>989</v>
      </c>
      <c r="AG26" t="s">
        <v>1068</v>
      </c>
      <c r="AH26" t="s">
        <v>1082</v>
      </c>
      <c r="AI26" t="s">
        <v>250</v>
      </c>
      <c r="AJ26" t="s">
        <v>1118</v>
      </c>
      <c r="AK26" t="s">
        <v>1123</v>
      </c>
      <c r="AL26" t="s">
        <v>1127</v>
      </c>
      <c r="AM26" t="s">
        <v>1133</v>
      </c>
      <c r="AO26" t="s">
        <v>1136</v>
      </c>
      <c r="AR26">
        <v>1878938</v>
      </c>
    </row>
    <row r="27" spans="1:44">
      <c r="A27" s="1">
        <f>HYPERLINK("https://lsnyc.legalserver.org/matter/dynamic-profile/view/1878543","18-1878543")</f>
        <v>0</v>
      </c>
      <c r="B27" t="s">
        <v>69</v>
      </c>
      <c r="C27" t="s">
        <v>230</v>
      </c>
      <c r="D27" t="s">
        <v>231</v>
      </c>
      <c r="E27" t="s">
        <v>244</v>
      </c>
      <c r="F27" t="s">
        <v>249</v>
      </c>
      <c r="G27" t="s">
        <v>251</v>
      </c>
      <c r="H27">
        <v>177.76</v>
      </c>
      <c r="I27" t="s">
        <v>274</v>
      </c>
      <c r="J27" t="s">
        <v>324</v>
      </c>
      <c r="K27" t="s">
        <v>251</v>
      </c>
      <c r="L27" t="s">
        <v>406</v>
      </c>
      <c r="N27" t="s">
        <v>408</v>
      </c>
      <c r="O27" t="s">
        <v>412</v>
      </c>
      <c r="P27" t="s">
        <v>419</v>
      </c>
      <c r="Q27">
        <v>11226</v>
      </c>
      <c r="S27" t="s">
        <v>444</v>
      </c>
      <c r="T27" t="s">
        <v>475</v>
      </c>
      <c r="U27" t="s">
        <v>642</v>
      </c>
      <c r="V27" t="s">
        <v>776</v>
      </c>
      <c r="W27" t="s">
        <v>783</v>
      </c>
      <c r="X27">
        <v>5.4</v>
      </c>
      <c r="Y27">
        <v>0</v>
      </c>
      <c r="Z27">
        <v>1</v>
      </c>
      <c r="AA27" t="s">
        <v>788</v>
      </c>
      <c r="AB27" t="s">
        <v>814</v>
      </c>
      <c r="AC27">
        <v>41</v>
      </c>
      <c r="AD27" t="s">
        <v>990</v>
      </c>
      <c r="AI27" t="s">
        <v>251</v>
      </c>
      <c r="AM27" t="s">
        <v>1132</v>
      </c>
      <c r="AR27">
        <v>1879158</v>
      </c>
    </row>
    <row r="28" spans="1:44">
      <c r="A28" s="1">
        <f>HYPERLINK("https://lsnyc.legalserver.org/matter/dynamic-profile/view/1879745","18-1879745")</f>
        <v>0</v>
      </c>
      <c r="B28" t="s">
        <v>70</v>
      </c>
      <c r="C28" t="s">
        <v>230</v>
      </c>
      <c r="D28" t="s">
        <v>231</v>
      </c>
      <c r="E28" t="s">
        <v>244</v>
      </c>
      <c r="F28" t="s">
        <v>249</v>
      </c>
      <c r="G28" t="s">
        <v>251</v>
      </c>
      <c r="H28">
        <v>164.98</v>
      </c>
      <c r="I28" t="s">
        <v>275</v>
      </c>
      <c r="J28" t="s">
        <v>385</v>
      </c>
      <c r="K28" t="s">
        <v>250</v>
      </c>
      <c r="L28" t="s">
        <v>406</v>
      </c>
      <c r="N28" t="s">
        <v>408</v>
      </c>
      <c r="O28" t="s">
        <v>412</v>
      </c>
      <c r="P28" t="s">
        <v>416</v>
      </c>
      <c r="Q28">
        <v>11224</v>
      </c>
      <c r="S28" t="s">
        <v>444</v>
      </c>
      <c r="T28" t="s">
        <v>476</v>
      </c>
      <c r="U28" t="s">
        <v>643</v>
      </c>
      <c r="V28" t="s">
        <v>776</v>
      </c>
      <c r="W28" t="s">
        <v>783</v>
      </c>
      <c r="X28">
        <v>4.9</v>
      </c>
      <c r="Y28">
        <v>0</v>
      </c>
      <c r="Z28">
        <v>1</v>
      </c>
      <c r="AA28" t="s">
        <v>788</v>
      </c>
      <c r="AB28" t="s">
        <v>815</v>
      </c>
      <c r="AC28">
        <v>54</v>
      </c>
      <c r="AD28" t="s">
        <v>991</v>
      </c>
      <c r="AI28" t="s">
        <v>251</v>
      </c>
      <c r="AM28" t="s">
        <v>1132</v>
      </c>
      <c r="AR28">
        <v>1880360</v>
      </c>
    </row>
    <row r="29" spans="1:44">
      <c r="A29" s="1">
        <f>HYPERLINK("https://lsnyc.legalserver.org/matter/dynamic-profile/view/1880212","18-1880212")</f>
        <v>0</v>
      </c>
      <c r="B29" t="s">
        <v>71</v>
      </c>
      <c r="C29" t="s">
        <v>230</v>
      </c>
      <c r="D29" t="s">
        <v>231</v>
      </c>
      <c r="E29" t="s">
        <v>242</v>
      </c>
      <c r="F29" t="s">
        <v>249</v>
      </c>
      <c r="G29" t="s">
        <v>251</v>
      </c>
      <c r="H29">
        <v>82.73</v>
      </c>
      <c r="I29" t="s">
        <v>276</v>
      </c>
      <c r="J29" t="s">
        <v>345</v>
      </c>
      <c r="L29" t="s">
        <v>406</v>
      </c>
      <c r="N29" t="s">
        <v>408</v>
      </c>
      <c r="O29" t="s">
        <v>412</v>
      </c>
      <c r="P29" t="s">
        <v>415</v>
      </c>
      <c r="Q29">
        <v>11231</v>
      </c>
      <c r="R29" t="s">
        <v>422</v>
      </c>
      <c r="S29" t="s">
        <v>444</v>
      </c>
      <c r="T29" t="s">
        <v>477</v>
      </c>
      <c r="U29" t="s">
        <v>644</v>
      </c>
      <c r="V29" t="s">
        <v>776</v>
      </c>
      <c r="W29" t="s">
        <v>783</v>
      </c>
      <c r="X29">
        <v>7.4</v>
      </c>
      <c r="Y29">
        <v>0</v>
      </c>
      <c r="Z29">
        <v>1</v>
      </c>
      <c r="AA29" t="s">
        <v>788</v>
      </c>
      <c r="AB29" t="s">
        <v>816</v>
      </c>
      <c r="AC29">
        <v>56</v>
      </c>
      <c r="AD29" t="s">
        <v>992</v>
      </c>
      <c r="AH29" t="s">
        <v>1083</v>
      </c>
      <c r="AK29" t="s">
        <v>1122</v>
      </c>
      <c r="AM29" t="s">
        <v>1132</v>
      </c>
      <c r="AR29">
        <v>273117</v>
      </c>
    </row>
    <row r="30" spans="1:44">
      <c r="A30" s="1">
        <f>HYPERLINK("https://lsnyc.legalserver.org/matter/dynamic-profile/view/1880465","18-1880465")</f>
        <v>0</v>
      </c>
      <c r="B30" t="s">
        <v>72</v>
      </c>
      <c r="C30" t="s">
        <v>230</v>
      </c>
      <c r="D30" t="s">
        <v>231</v>
      </c>
      <c r="E30" t="s">
        <v>244</v>
      </c>
      <c r="F30" t="s">
        <v>249</v>
      </c>
      <c r="G30" t="s">
        <v>251</v>
      </c>
      <c r="H30">
        <v>192.75</v>
      </c>
      <c r="I30" t="s">
        <v>277</v>
      </c>
      <c r="J30" t="s">
        <v>287</v>
      </c>
      <c r="K30" t="s">
        <v>251</v>
      </c>
      <c r="L30" t="s">
        <v>406</v>
      </c>
      <c r="N30" t="s">
        <v>408</v>
      </c>
      <c r="O30" t="s">
        <v>413</v>
      </c>
      <c r="P30" t="s">
        <v>417</v>
      </c>
      <c r="Q30">
        <v>11203</v>
      </c>
      <c r="S30" t="s">
        <v>444</v>
      </c>
      <c r="T30" t="s">
        <v>478</v>
      </c>
      <c r="U30" t="s">
        <v>645</v>
      </c>
      <c r="V30" t="s">
        <v>776</v>
      </c>
      <c r="W30" t="s">
        <v>783</v>
      </c>
      <c r="X30">
        <v>4.05</v>
      </c>
      <c r="Y30">
        <v>0</v>
      </c>
      <c r="Z30">
        <v>1</v>
      </c>
      <c r="AA30" t="s">
        <v>788</v>
      </c>
      <c r="AB30" t="s">
        <v>817</v>
      </c>
      <c r="AC30">
        <v>51</v>
      </c>
      <c r="AD30" t="s">
        <v>978</v>
      </c>
      <c r="AI30" t="s">
        <v>251</v>
      </c>
      <c r="AM30" t="s">
        <v>1132</v>
      </c>
      <c r="AR30">
        <v>1881082</v>
      </c>
    </row>
    <row r="31" spans="1:44">
      <c r="A31" s="1">
        <f>HYPERLINK("https://lsnyc.legalserver.org/matter/dynamic-profile/view/1880882","18-1880882")</f>
        <v>0</v>
      </c>
      <c r="B31" t="s">
        <v>73</v>
      </c>
      <c r="C31" t="s">
        <v>230</v>
      </c>
      <c r="D31" t="s">
        <v>236</v>
      </c>
      <c r="E31" t="s">
        <v>241</v>
      </c>
      <c r="F31" t="s">
        <v>249</v>
      </c>
      <c r="G31" t="s">
        <v>251</v>
      </c>
      <c r="H31">
        <v>0</v>
      </c>
      <c r="I31" t="s">
        <v>278</v>
      </c>
      <c r="J31" t="s">
        <v>298</v>
      </c>
      <c r="K31" t="s">
        <v>251</v>
      </c>
      <c r="L31" t="s">
        <v>406</v>
      </c>
      <c r="N31" t="s">
        <v>408</v>
      </c>
      <c r="O31" t="s">
        <v>413</v>
      </c>
      <c r="P31" t="s">
        <v>415</v>
      </c>
      <c r="Q31">
        <v>10022</v>
      </c>
      <c r="R31" t="s">
        <v>428</v>
      </c>
      <c r="S31" t="s">
        <v>444</v>
      </c>
      <c r="T31" t="s">
        <v>479</v>
      </c>
      <c r="U31" t="s">
        <v>646</v>
      </c>
      <c r="V31" t="s">
        <v>776</v>
      </c>
      <c r="W31" t="s">
        <v>783</v>
      </c>
      <c r="X31">
        <v>3.1</v>
      </c>
      <c r="Y31">
        <v>0</v>
      </c>
      <c r="Z31">
        <v>1</v>
      </c>
      <c r="AA31" t="s">
        <v>788</v>
      </c>
      <c r="AB31" t="s">
        <v>818</v>
      </c>
      <c r="AC31">
        <v>33</v>
      </c>
      <c r="AD31" t="s">
        <v>975</v>
      </c>
      <c r="AH31" t="s">
        <v>1084</v>
      </c>
      <c r="AI31" t="s">
        <v>251</v>
      </c>
      <c r="AJ31" t="s">
        <v>1119</v>
      </c>
      <c r="AK31" t="s">
        <v>1122</v>
      </c>
      <c r="AL31" t="s">
        <v>1128</v>
      </c>
      <c r="AM31" t="s">
        <v>1132</v>
      </c>
      <c r="AR31">
        <v>1881501</v>
      </c>
    </row>
    <row r="32" spans="1:44">
      <c r="A32" s="1">
        <f>HYPERLINK("https://lsnyc.legalserver.org/matter/dynamic-profile/view/1880936","18-1880936")</f>
        <v>0</v>
      </c>
      <c r="B32" t="s">
        <v>74</v>
      </c>
      <c r="C32" t="s">
        <v>230</v>
      </c>
      <c r="D32" t="s">
        <v>231</v>
      </c>
      <c r="E32" t="s">
        <v>241</v>
      </c>
      <c r="F32" t="s">
        <v>249</v>
      </c>
      <c r="G32" t="s">
        <v>251</v>
      </c>
      <c r="H32">
        <v>0</v>
      </c>
      <c r="I32" t="s">
        <v>279</v>
      </c>
      <c r="J32" t="s">
        <v>386</v>
      </c>
      <c r="K32" t="s">
        <v>250</v>
      </c>
      <c r="L32" t="s">
        <v>406</v>
      </c>
      <c r="N32" t="s">
        <v>408</v>
      </c>
      <c r="O32" t="s">
        <v>413</v>
      </c>
      <c r="P32" t="s">
        <v>416</v>
      </c>
      <c r="Q32">
        <v>11235</v>
      </c>
      <c r="R32" t="s">
        <v>429</v>
      </c>
      <c r="S32" t="s">
        <v>444</v>
      </c>
      <c r="T32" t="s">
        <v>480</v>
      </c>
      <c r="U32" t="s">
        <v>647</v>
      </c>
      <c r="V32" t="s">
        <v>776</v>
      </c>
      <c r="X32">
        <v>9.15</v>
      </c>
      <c r="Y32">
        <v>0</v>
      </c>
      <c r="Z32">
        <v>1</v>
      </c>
      <c r="AA32" t="s">
        <v>788</v>
      </c>
      <c r="AB32" t="s">
        <v>819</v>
      </c>
      <c r="AC32">
        <v>36</v>
      </c>
      <c r="AD32" t="s">
        <v>975</v>
      </c>
      <c r="AH32" t="s">
        <v>1085</v>
      </c>
      <c r="AI32" t="s">
        <v>251</v>
      </c>
      <c r="AJ32" t="s">
        <v>1119</v>
      </c>
      <c r="AK32" t="s">
        <v>1122</v>
      </c>
      <c r="AM32" t="s">
        <v>1132</v>
      </c>
      <c r="AR32">
        <v>1881555</v>
      </c>
    </row>
    <row r="33" spans="1:44">
      <c r="A33" s="1">
        <f>HYPERLINK("https://lsnyc.legalserver.org/matter/dynamic-profile/view/1881005","18-1881005")</f>
        <v>0</v>
      </c>
      <c r="B33" t="s">
        <v>75</v>
      </c>
      <c r="C33" t="s">
        <v>230</v>
      </c>
      <c r="D33" t="s">
        <v>231</v>
      </c>
      <c r="E33" t="s">
        <v>242</v>
      </c>
      <c r="F33" t="s">
        <v>251</v>
      </c>
      <c r="G33" t="s">
        <v>251</v>
      </c>
      <c r="H33">
        <v>171.33</v>
      </c>
      <c r="I33" t="s">
        <v>279</v>
      </c>
      <c r="J33" t="s">
        <v>345</v>
      </c>
      <c r="K33" t="s">
        <v>251</v>
      </c>
      <c r="L33" t="s">
        <v>406</v>
      </c>
      <c r="N33" t="s">
        <v>408</v>
      </c>
      <c r="O33" t="s">
        <v>413</v>
      </c>
      <c r="P33" t="s">
        <v>419</v>
      </c>
      <c r="Q33">
        <v>11210</v>
      </c>
      <c r="R33" t="s">
        <v>424</v>
      </c>
      <c r="S33" t="s">
        <v>444</v>
      </c>
      <c r="T33" t="s">
        <v>481</v>
      </c>
      <c r="U33" t="s">
        <v>648</v>
      </c>
      <c r="V33" t="s">
        <v>776</v>
      </c>
      <c r="X33">
        <v>6.5</v>
      </c>
      <c r="Y33">
        <v>0</v>
      </c>
      <c r="Z33">
        <v>1</v>
      </c>
      <c r="AA33" t="s">
        <v>788</v>
      </c>
      <c r="AB33" t="s">
        <v>820</v>
      </c>
      <c r="AC33">
        <v>43</v>
      </c>
      <c r="AD33" t="s">
        <v>993</v>
      </c>
      <c r="AH33" t="s">
        <v>1086</v>
      </c>
      <c r="AK33" t="s">
        <v>1122</v>
      </c>
      <c r="AM33" t="s">
        <v>1132</v>
      </c>
      <c r="AR33">
        <v>1881625</v>
      </c>
    </row>
    <row r="34" spans="1:44">
      <c r="A34" s="1">
        <f>HYPERLINK("https://lsnyc.legalserver.org/matter/dynamic-profile/view/1881138","18-1881138")</f>
        <v>0</v>
      </c>
      <c r="B34" t="s">
        <v>76</v>
      </c>
      <c r="C34" t="s">
        <v>230</v>
      </c>
      <c r="D34" t="s">
        <v>231</v>
      </c>
      <c r="E34" t="s">
        <v>244</v>
      </c>
      <c r="F34" t="s">
        <v>249</v>
      </c>
      <c r="G34" t="s">
        <v>251</v>
      </c>
      <c r="H34">
        <v>0</v>
      </c>
      <c r="I34" t="s">
        <v>280</v>
      </c>
      <c r="J34" t="s">
        <v>287</v>
      </c>
      <c r="K34" t="s">
        <v>251</v>
      </c>
      <c r="L34" t="s">
        <v>406</v>
      </c>
      <c r="N34" t="s">
        <v>408</v>
      </c>
      <c r="O34" t="s">
        <v>412</v>
      </c>
      <c r="P34" t="s">
        <v>416</v>
      </c>
      <c r="Q34">
        <v>11224</v>
      </c>
      <c r="S34" t="s">
        <v>444</v>
      </c>
      <c r="T34" t="s">
        <v>482</v>
      </c>
      <c r="U34" t="s">
        <v>649</v>
      </c>
      <c r="V34" t="s">
        <v>776</v>
      </c>
      <c r="W34" t="s">
        <v>783</v>
      </c>
      <c r="X34">
        <v>2.5</v>
      </c>
      <c r="Y34">
        <v>0</v>
      </c>
      <c r="Z34">
        <v>1</v>
      </c>
      <c r="AA34" t="s">
        <v>788</v>
      </c>
      <c r="AB34" t="s">
        <v>821</v>
      </c>
      <c r="AC34">
        <v>45</v>
      </c>
      <c r="AD34" t="s">
        <v>975</v>
      </c>
      <c r="AI34" t="s">
        <v>251</v>
      </c>
      <c r="AM34" t="s">
        <v>1132</v>
      </c>
      <c r="AR34">
        <v>1881759</v>
      </c>
    </row>
    <row r="35" spans="1:44">
      <c r="A35" s="1">
        <f>HYPERLINK("https://lsnyc.legalserver.org/matter/dynamic-profile/view/1881566","18-1881566")</f>
        <v>0</v>
      </c>
      <c r="B35" t="s">
        <v>77</v>
      </c>
      <c r="C35" t="s">
        <v>230</v>
      </c>
      <c r="D35" t="s">
        <v>231</v>
      </c>
      <c r="E35" t="s">
        <v>244</v>
      </c>
      <c r="F35" t="s">
        <v>249</v>
      </c>
      <c r="G35" t="s">
        <v>251</v>
      </c>
      <c r="H35">
        <v>18.59</v>
      </c>
      <c r="I35" t="s">
        <v>281</v>
      </c>
      <c r="J35" t="s">
        <v>309</v>
      </c>
      <c r="K35" t="s">
        <v>251</v>
      </c>
      <c r="L35" t="s">
        <v>406</v>
      </c>
      <c r="N35" t="s">
        <v>408</v>
      </c>
      <c r="O35" t="s">
        <v>412</v>
      </c>
      <c r="P35" t="s">
        <v>416</v>
      </c>
      <c r="Q35">
        <v>11233</v>
      </c>
      <c r="S35" t="s">
        <v>444</v>
      </c>
      <c r="T35" t="s">
        <v>483</v>
      </c>
      <c r="U35" t="s">
        <v>650</v>
      </c>
      <c r="V35" t="s">
        <v>776</v>
      </c>
      <c r="X35">
        <v>3</v>
      </c>
      <c r="Y35">
        <v>1</v>
      </c>
      <c r="Z35">
        <v>2</v>
      </c>
      <c r="AA35" t="s">
        <v>788</v>
      </c>
      <c r="AB35" t="s">
        <v>822</v>
      </c>
      <c r="AC35">
        <v>44</v>
      </c>
      <c r="AD35" t="s">
        <v>994</v>
      </c>
      <c r="AR35">
        <v>202420</v>
      </c>
    </row>
    <row r="36" spans="1:44">
      <c r="A36" s="1">
        <f>HYPERLINK("https://lsnyc.legalserver.org/matter/dynamic-profile/view/1881955","18-1881955")</f>
        <v>0</v>
      </c>
      <c r="B36" t="s">
        <v>78</v>
      </c>
      <c r="C36" t="s">
        <v>230</v>
      </c>
      <c r="D36" t="s">
        <v>231</v>
      </c>
      <c r="E36" t="s">
        <v>242</v>
      </c>
      <c r="F36" t="s">
        <v>249</v>
      </c>
      <c r="G36" t="s">
        <v>251</v>
      </c>
      <c r="H36">
        <v>113.73</v>
      </c>
      <c r="I36" t="s">
        <v>282</v>
      </c>
      <c r="J36" t="s">
        <v>347</v>
      </c>
      <c r="K36" t="s">
        <v>250</v>
      </c>
      <c r="L36" t="s">
        <v>406</v>
      </c>
      <c r="N36" t="s">
        <v>408</v>
      </c>
      <c r="O36" t="s">
        <v>413</v>
      </c>
      <c r="P36" t="s">
        <v>416</v>
      </c>
      <c r="Q36">
        <v>11209</v>
      </c>
      <c r="R36" t="s">
        <v>430</v>
      </c>
      <c r="S36" t="s">
        <v>445</v>
      </c>
      <c r="T36" t="s">
        <v>484</v>
      </c>
      <c r="U36" t="s">
        <v>590</v>
      </c>
      <c r="V36" t="s">
        <v>776</v>
      </c>
      <c r="W36" t="s">
        <v>783</v>
      </c>
      <c r="X36">
        <v>2.5</v>
      </c>
      <c r="Y36">
        <v>0</v>
      </c>
      <c r="Z36">
        <v>2</v>
      </c>
      <c r="AA36" t="s">
        <v>788</v>
      </c>
      <c r="AB36" t="s">
        <v>823</v>
      </c>
      <c r="AC36">
        <v>49</v>
      </c>
      <c r="AD36" t="s">
        <v>995</v>
      </c>
      <c r="AH36" t="s">
        <v>1081</v>
      </c>
      <c r="AK36" t="s">
        <v>1122</v>
      </c>
      <c r="AM36" t="s">
        <v>1132</v>
      </c>
      <c r="AR36">
        <v>1882578</v>
      </c>
    </row>
    <row r="37" spans="1:44">
      <c r="A37" s="1">
        <f>HYPERLINK("https://lsnyc.legalserver.org/matter/dynamic-profile/view/1882377","18-1882377")</f>
        <v>0</v>
      </c>
      <c r="B37" t="s">
        <v>79</v>
      </c>
      <c r="C37" t="s">
        <v>230</v>
      </c>
      <c r="D37" t="s">
        <v>231</v>
      </c>
      <c r="E37" t="s">
        <v>244</v>
      </c>
      <c r="F37" t="s">
        <v>249</v>
      </c>
      <c r="G37" t="s">
        <v>251</v>
      </c>
      <c r="H37">
        <v>80.31</v>
      </c>
      <c r="I37" t="s">
        <v>283</v>
      </c>
      <c r="K37" t="s">
        <v>250</v>
      </c>
      <c r="L37" t="s">
        <v>406</v>
      </c>
      <c r="N37" t="s">
        <v>409</v>
      </c>
      <c r="O37" t="s">
        <v>412</v>
      </c>
      <c r="P37" t="s">
        <v>418</v>
      </c>
      <c r="Q37">
        <v>11225</v>
      </c>
      <c r="S37" t="s">
        <v>444</v>
      </c>
      <c r="T37" t="s">
        <v>485</v>
      </c>
      <c r="U37" t="s">
        <v>651</v>
      </c>
      <c r="X37">
        <v>32.85</v>
      </c>
      <c r="Y37">
        <v>0</v>
      </c>
      <c r="Z37">
        <v>1</v>
      </c>
      <c r="AA37" t="s">
        <v>787</v>
      </c>
      <c r="AB37" t="s">
        <v>824</v>
      </c>
      <c r="AC37">
        <v>54</v>
      </c>
      <c r="AD37" t="s">
        <v>996</v>
      </c>
      <c r="AR37">
        <v>1883001</v>
      </c>
    </row>
    <row r="38" spans="1:44">
      <c r="A38" s="1">
        <f>HYPERLINK("https://lsnyc.legalserver.org/matter/dynamic-profile/view/1882543","18-1882543")</f>
        <v>0</v>
      </c>
      <c r="B38" t="s">
        <v>80</v>
      </c>
      <c r="C38" t="s">
        <v>230</v>
      </c>
      <c r="D38" t="s">
        <v>231</v>
      </c>
      <c r="E38" t="s">
        <v>242</v>
      </c>
      <c r="F38" t="s">
        <v>251</v>
      </c>
      <c r="G38" t="s">
        <v>251</v>
      </c>
      <c r="H38">
        <v>10.58</v>
      </c>
      <c r="I38" t="s">
        <v>284</v>
      </c>
      <c r="J38" t="s">
        <v>294</v>
      </c>
      <c r="K38" t="s">
        <v>250</v>
      </c>
      <c r="L38" t="s">
        <v>406</v>
      </c>
      <c r="N38" t="s">
        <v>408</v>
      </c>
      <c r="O38" t="s">
        <v>412</v>
      </c>
      <c r="P38" t="s">
        <v>416</v>
      </c>
      <c r="Q38">
        <v>11236</v>
      </c>
      <c r="R38" t="s">
        <v>429</v>
      </c>
      <c r="S38" t="s">
        <v>444</v>
      </c>
      <c r="T38" t="s">
        <v>486</v>
      </c>
      <c r="U38" t="s">
        <v>652</v>
      </c>
      <c r="V38" t="s">
        <v>776</v>
      </c>
      <c r="W38" t="s">
        <v>783</v>
      </c>
      <c r="X38">
        <v>2.6</v>
      </c>
      <c r="Y38">
        <v>0</v>
      </c>
      <c r="Z38">
        <v>1</v>
      </c>
      <c r="AA38" t="s">
        <v>788</v>
      </c>
      <c r="AB38" t="s">
        <v>825</v>
      </c>
      <c r="AC38">
        <v>58</v>
      </c>
      <c r="AD38" t="s">
        <v>997</v>
      </c>
      <c r="AH38" t="s">
        <v>1087</v>
      </c>
      <c r="AK38" t="s">
        <v>1122</v>
      </c>
      <c r="AM38" t="s">
        <v>1132</v>
      </c>
      <c r="AR38">
        <v>1883168</v>
      </c>
    </row>
    <row r="39" spans="1:44">
      <c r="A39" s="1">
        <f>HYPERLINK("https://lsnyc.legalserver.org/matter/dynamic-profile/view/1882785","18-1882785")</f>
        <v>0</v>
      </c>
      <c r="B39" t="s">
        <v>81</v>
      </c>
      <c r="C39" t="s">
        <v>230</v>
      </c>
      <c r="D39" t="s">
        <v>231</v>
      </c>
      <c r="E39" t="s">
        <v>244</v>
      </c>
      <c r="F39" t="s">
        <v>249</v>
      </c>
      <c r="G39" t="s">
        <v>251</v>
      </c>
      <c r="H39">
        <v>0</v>
      </c>
      <c r="I39" t="s">
        <v>285</v>
      </c>
      <c r="J39" t="s">
        <v>297</v>
      </c>
      <c r="K39" t="s">
        <v>251</v>
      </c>
      <c r="L39" t="s">
        <v>406</v>
      </c>
      <c r="N39" t="s">
        <v>408</v>
      </c>
      <c r="O39" t="s">
        <v>412</v>
      </c>
      <c r="P39" t="s">
        <v>416</v>
      </c>
      <c r="Q39">
        <v>11211</v>
      </c>
      <c r="S39" t="s">
        <v>444</v>
      </c>
      <c r="T39" t="s">
        <v>487</v>
      </c>
      <c r="U39" t="s">
        <v>653</v>
      </c>
      <c r="V39" t="s">
        <v>776</v>
      </c>
      <c r="W39" t="s">
        <v>783</v>
      </c>
      <c r="X39">
        <v>2.8</v>
      </c>
      <c r="Y39">
        <v>0</v>
      </c>
      <c r="Z39">
        <v>1</v>
      </c>
      <c r="AA39" t="s">
        <v>788</v>
      </c>
      <c r="AB39" t="s">
        <v>826</v>
      </c>
      <c r="AC39">
        <v>50</v>
      </c>
      <c r="AD39" t="s">
        <v>975</v>
      </c>
      <c r="AI39" t="s">
        <v>251</v>
      </c>
      <c r="AL39" t="s">
        <v>1128</v>
      </c>
      <c r="AM39" t="s">
        <v>1132</v>
      </c>
      <c r="AR39">
        <v>1883410</v>
      </c>
    </row>
    <row r="40" spans="1:44">
      <c r="A40" s="1">
        <f>HYPERLINK("https://lsnyc.legalserver.org/matter/dynamic-profile/view/1882923","18-1882923")</f>
        <v>0</v>
      </c>
      <c r="B40" t="s">
        <v>82</v>
      </c>
      <c r="C40" t="s">
        <v>230</v>
      </c>
      <c r="D40" t="s">
        <v>231</v>
      </c>
      <c r="E40" t="s">
        <v>241</v>
      </c>
      <c r="F40" t="s">
        <v>249</v>
      </c>
      <c r="G40" t="s">
        <v>251</v>
      </c>
      <c r="H40">
        <v>108.73</v>
      </c>
      <c r="I40" t="s">
        <v>286</v>
      </c>
      <c r="J40" t="s">
        <v>339</v>
      </c>
      <c r="K40" t="s">
        <v>251</v>
      </c>
      <c r="L40" t="s">
        <v>406</v>
      </c>
      <c r="N40" t="s">
        <v>408</v>
      </c>
      <c r="O40" t="s">
        <v>413</v>
      </c>
      <c r="P40" t="s">
        <v>416</v>
      </c>
      <c r="Q40">
        <v>11226</v>
      </c>
      <c r="S40" t="s">
        <v>444</v>
      </c>
      <c r="T40" t="s">
        <v>488</v>
      </c>
      <c r="U40" t="s">
        <v>654</v>
      </c>
      <c r="V40" t="s">
        <v>776</v>
      </c>
      <c r="W40" t="s">
        <v>783</v>
      </c>
      <c r="X40">
        <v>10.55</v>
      </c>
      <c r="Y40">
        <v>0</v>
      </c>
      <c r="Z40">
        <v>1</v>
      </c>
      <c r="AA40" t="s">
        <v>788</v>
      </c>
      <c r="AB40" t="s">
        <v>827</v>
      </c>
      <c r="AC40">
        <v>66</v>
      </c>
      <c r="AD40" t="s">
        <v>998</v>
      </c>
      <c r="AH40" t="s">
        <v>1088</v>
      </c>
      <c r="AJ40" t="s">
        <v>1119</v>
      </c>
      <c r="AK40" t="s">
        <v>1122</v>
      </c>
      <c r="AL40" t="s">
        <v>1128</v>
      </c>
      <c r="AM40" t="s">
        <v>1132</v>
      </c>
      <c r="AR40">
        <v>1883548</v>
      </c>
    </row>
    <row r="41" spans="1:44">
      <c r="A41" s="1">
        <f>HYPERLINK("https://lsnyc.legalserver.org/matter/dynamic-profile/view/1883013","18-1883013")</f>
        <v>0</v>
      </c>
      <c r="B41" t="s">
        <v>83</v>
      </c>
      <c r="C41" t="s">
        <v>230</v>
      </c>
      <c r="D41" t="s">
        <v>231</v>
      </c>
      <c r="E41" t="s">
        <v>242</v>
      </c>
      <c r="F41" t="s">
        <v>251</v>
      </c>
      <c r="G41" t="s">
        <v>251</v>
      </c>
      <c r="H41">
        <v>297.4</v>
      </c>
      <c r="I41" t="s">
        <v>286</v>
      </c>
      <c r="J41" t="s">
        <v>345</v>
      </c>
      <c r="K41" t="s">
        <v>251</v>
      </c>
      <c r="L41" t="s">
        <v>406</v>
      </c>
      <c r="M41" t="s">
        <v>406</v>
      </c>
      <c r="N41" t="s">
        <v>408</v>
      </c>
      <c r="O41" t="s">
        <v>413</v>
      </c>
      <c r="P41" t="s">
        <v>416</v>
      </c>
      <c r="Q41">
        <v>11236</v>
      </c>
      <c r="R41" t="s">
        <v>429</v>
      </c>
      <c r="S41" t="s">
        <v>444</v>
      </c>
      <c r="T41" t="s">
        <v>489</v>
      </c>
      <c r="U41" t="s">
        <v>655</v>
      </c>
      <c r="V41" t="s">
        <v>776</v>
      </c>
      <c r="W41" t="s">
        <v>783</v>
      </c>
      <c r="X41">
        <v>5.45</v>
      </c>
      <c r="Y41">
        <v>1</v>
      </c>
      <c r="Z41">
        <v>2</v>
      </c>
      <c r="AA41" t="s">
        <v>788</v>
      </c>
      <c r="AB41" t="s">
        <v>828</v>
      </c>
      <c r="AC41">
        <v>49</v>
      </c>
      <c r="AD41" t="s">
        <v>999</v>
      </c>
      <c r="AE41" t="s">
        <v>1065</v>
      </c>
      <c r="AH41" t="s">
        <v>1089</v>
      </c>
      <c r="AI41" t="s">
        <v>251</v>
      </c>
      <c r="AK41" t="s">
        <v>1122</v>
      </c>
      <c r="AM41" t="s">
        <v>1132</v>
      </c>
      <c r="AP41" t="s">
        <v>250</v>
      </c>
      <c r="AR41">
        <v>1883638</v>
      </c>
    </row>
    <row r="42" spans="1:44">
      <c r="A42" s="1">
        <f>HYPERLINK("https://lsnyc.legalserver.org/matter/dynamic-profile/view/1862806","18-1862806")</f>
        <v>0</v>
      </c>
      <c r="B42" t="s">
        <v>84</v>
      </c>
      <c r="C42" t="s">
        <v>230</v>
      </c>
      <c r="D42" t="s">
        <v>231</v>
      </c>
      <c r="E42" t="s">
        <v>242</v>
      </c>
      <c r="F42" t="s">
        <v>251</v>
      </c>
      <c r="G42" t="s">
        <v>251</v>
      </c>
      <c r="H42">
        <v>0</v>
      </c>
      <c r="I42" t="s">
        <v>287</v>
      </c>
      <c r="J42" t="s">
        <v>347</v>
      </c>
      <c r="K42" t="s">
        <v>251</v>
      </c>
      <c r="L42" t="s">
        <v>406</v>
      </c>
      <c r="N42" t="s">
        <v>408</v>
      </c>
      <c r="O42" t="s">
        <v>413</v>
      </c>
      <c r="P42" t="s">
        <v>419</v>
      </c>
      <c r="Q42">
        <v>11208</v>
      </c>
      <c r="R42" t="s">
        <v>431</v>
      </c>
      <c r="T42" t="s">
        <v>453</v>
      </c>
      <c r="U42" t="s">
        <v>656</v>
      </c>
      <c r="V42" t="s">
        <v>778</v>
      </c>
      <c r="X42">
        <v>12.35</v>
      </c>
      <c r="Y42">
        <v>0</v>
      </c>
      <c r="Z42">
        <v>1</v>
      </c>
      <c r="AA42" t="s">
        <v>788</v>
      </c>
      <c r="AB42" t="s">
        <v>829</v>
      </c>
      <c r="AC42">
        <v>50</v>
      </c>
      <c r="AD42" t="s">
        <v>975</v>
      </c>
      <c r="AI42" t="s">
        <v>250</v>
      </c>
      <c r="AJ42" t="s">
        <v>1118</v>
      </c>
      <c r="AM42" t="s">
        <v>1130</v>
      </c>
      <c r="AR42">
        <v>1863385</v>
      </c>
    </row>
    <row r="43" spans="1:44">
      <c r="A43" s="1">
        <f>HYPERLINK("https://lsnyc.legalserver.org/matter/dynamic-profile/view/1883549","18-1883549")</f>
        <v>0</v>
      </c>
      <c r="B43" t="s">
        <v>85</v>
      </c>
      <c r="C43" t="s">
        <v>230</v>
      </c>
      <c r="D43" t="s">
        <v>232</v>
      </c>
      <c r="E43" t="s">
        <v>241</v>
      </c>
      <c r="F43" t="s">
        <v>249</v>
      </c>
      <c r="G43" t="s">
        <v>251</v>
      </c>
      <c r="H43">
        <v>97.20999999999999</v>
      </c>
      <c r="I43" t="s">
        <v>288</v>
      </c>
      <c r="J43" t="s">
        <v>303</v>
      </c>
      <c r="K43" t="s">
        <v>251</v>
      </c>
      <c r="L43" t="s">
        <v>406</v>
      </c>
      <c r="N43" t="s">
        <v>408</v>
      </c>
      <c r="O43" t="s">
        <v>413</v>
      </c>
      <c r="P43" t="s">
        <v>417</v>
      </c>
      <c r="Q43">
        <v>10303</v>
      </c>
      <c r="S43" t="s">
        <v>446</v>
      </c>
      <c r="T43" t="s">
        <v>490</v>
      </c>
      <c r="U43" t="s">
        <v>657</v>
      </c>
      <c r="V43" t="s">
        <v>776</v>
      </c>
      <c r="W43" t="s">
        <v>783</v>
      </c>
      <c r="X43">
        <v>9.199999999999999</v>
      </c>
      <c r="Y43">
        <v>3</v>
      </c>
      <c r="Z43">
        <v>2</v>
      </c>
      <c r="AA43" t="s">
        <v>788</v>
      </c>
      <c r="AB43" t="s">
        <v>830</v>
      </c>
      <c r="AC43">
        <v>34</v>
      </c>
      <c r="AD43" t="s">
        <v>1000</v>
      </c>
      <c r="AH43" t="s">
        <v>1090</v>
      </c>
      <c r="AK43" t="s">
        <v>1122</v>
      </c>
      <c r="AM43" t="s">
        <v>1132</v>
      </c>
      <c r="AR43">
        <v>1884174</v>
      </c>
    </row>
    <row r="44" spans="1:44">
      <c r="A44" s="1">
        <f>HYPERLINK("https://lsnyc.legalserver.org/matter/dynamic-profile/view/1883641","18-1883641")</f>
        <v>0</v>
      </c>
      <c r="B44" t="s">
        <v>86</v>
      </c>
      <c r="C44" t="s">
        <v>230</v>
      </c>
      <c r="D44" t="s">
        <v>231</v>
      </c>
      <c r="E44" t="s">
        <v>244</v>
      </c>
      <c r="F44" t="s">
        <v>249</v>
      </c>
      <c r="G44" t="s">
        <v>251</v>
      </c>
      <c r="H44">
        <v>0</v>
      </c>
      <c r="I44" t="s">
        <v>289</v>
      </c>
      <c r="J44" t="s">
        <v>309</v>
      </c>
      <c r="K44" t="s">
        <v>250</v>
      </c>
      <c r="L44" t="s">
        <v>406</v>
      </c>
      <c r="N44" t="s">
        <v>409</v>
      </c>
      <c r="O44" t="s">
        <v>412</v>
      </c>
      <c r="P44" t="s">
        <v>418</v>
      </c>
      <c r="Q44">
        <v>11222</v>
      </c>
      <c r="S44" t="s">
        <v>444</v>
      </c>
      <c r="T44" t="s">
        <v>491</v>
      </c>
      <c r="U44" t="s">
        <v>658</v>
      </c>
      <c r="V44" t="s">
        <v>776</v>
      </c>
      <c r="W44" t="s">
        <v>783</v>
      </c>
      <c r="X44">
        <v>0.85</v>
      </c>
      <c r="Y44">
        <v>0</v>
      </c>
      <c r="Z44">
        <v>1</v>
      </c>
      <c r="AA44" t="s">
        <v>788</v>
      </c>
      <c r="AB44" t="s">
        <v>831</v>
      </c>
      <c r="AC44">
        <v>36</v>
      </c>
      <c r="AD44" t="s">
        <v>975</v>
      </c>
      <c r="AM44" t="s">
        <v>1132</v>
      </c>
      <c r="AR44">
        <v>1884266</v>
      </c>
    </row>
    <row r="45" spans="1:44">
      <c r="A45" s="1">
        <f>HYPERLINK("https://lsnyc.legalserver.org/matter/dynamic-profile/view/1883629","18-1883629")</f>
        <v>0</v>
      </c>
      <c r="B45" t="s">
        <v>87</v>
      </c>
      <c r="C45" t="s">
        <v>230</v>
      </c>
      <c r="D45" t="s">
        <v>231</v>
      </c>
      <c r="E45" t="s">
        <v>240</v>
      </c>
      <c r="F45" t="s">
        <v>249</v>
      </c>
      <c r="G45" t="s">
        <v>251</v>
      </c>
      <c r="H45">
        <v>98.84999999999999</v>
      </c>
      <c r="I45" t="s">
        <v>289</v>
      </c>
      <c r="K45" t="s">
        <v>251</v>
      </c>
      <c r="L45" t="s">
        <v>406</v>
      </c>
      <c r="N45" t="s">
        <v>408</v>
      </c>
      <c r="O45" t="s">
        <v>412</v>
      </c>
      <c r="P45" t="s">
        <v>419</v>
      </c>
      <c r="Q45">
        <v>11233</v>
      </c>
      <c r="S45" t="s">
        <v>444</v>
      </c>
      <c r="T45" t="s">
        <v>492</v>
      </c>
      <c r="U45" t="s">
        <v>659</v>
      </c>
      <c r="W45" t="s">
        <v>785</v>
      </c>
      <c r="X45">
        <v>14.25</v>
      </c>
      <c r="Y45">
        <v>0</v>
      </c>
      <c r="Z45">
        <v>1</v>
      </c>
      <c r="AA45" t="s">
        <v>787</v>
      </c>
      <c r="AB45" t="s">
        <v>832</v>
      </c>
      <c r="AC45">
        <v>31</v>
      </c>
      <c r="AD45" t="s">
        <v>1001</v>
      </c>
      <c r="AI45" t="s">
        <v>250</v>
      </c>
      <c r="AJ45" t="s">
        <v>1118</v>
      </c>
      <c r="AL45" t="s">
        <v>1126</v>
      </c>
      <c r="AM45" t="s">
        <v>1131</v>
      </c>
      <c r="AR45">
        <v>1884254</v>
      </c>
    </row>
    <row r="46" spans="1:44">
      <c r="A46" s="1">
        <f>HYPERLINK("https://lsnyc.legalserver.org/matter/dynamic-profile/view/1883714","18-1883714")</f>
        <v>0</v>
      </c>
      <c r="B46" t="s">
        <v>88</v>
      </c>
      <c r="C46" t="s">
        <v>230</v>
      </c>
      <c r="D46" t="s">
        <v>231</v>
      </c>
      <c r="E46" t="s">
        <v>242</v>
      </c>
      <c r="F46" t="s">
        <v>251</v>
      </c>
      <c r="G46" t="s">
        <v>251</v>
      </c>
      <c r="H46">
        <v>30.41</v>
      </c>
      <c r="I46" t="s">
        <v>290</v>
      </c>
      <c r="J46" t="s">
        <v>345</v>
      </c>
      <c r="K46" t="s">
        <v>250</v>
      </c>
      <c r="L46" t="s">
        <v>406</v>
      </c>
      <c r="N46" t="s">
        <v>409</v>
      </c>
      <c r="O46" t="s">
        <v>413</v>
      </c>
      <c r="P46" t="s">
        <v>418</v>
      </c>
      <c r="Q46">
        <v>11213</v>
      </c>
      <c r="R46" t="s">
        <v>425</v>
      </c>
      <c r="S46" t="s">
        <v>444</v>
      </c>
      <c r="T46" t="s">
        <v>493</v>
      </c>
      <c r="U46" t="s">
        <v>660</v>
      </c>
      <c r="V46" t="s">
        <v>776</v>
      </c>
      <c r="W46" t="s">
        <v>783</v>
      </c>
      <c r="X46">
        <v>3.1</v>
      </c>
      <c r="Y46">
        <v>0</v>
      </c>
      <c r="Z46">
        <v>1</v>
      </c>
      <c r="AA46" t="s">
        <v>788</v>
      </c>
      <c r="AB46" t="s">
        <v>833</v>
      </c>
      <c r="AC46">
        <v>30</v>
      </c>
      <c r="AD46" t="s">
        <v>1002</v>
      </c>
      <c r="AH46" t="s">
        <v>1091</v>
      </c>
      <c r="AK46" t="s">
        <v>1122</v>
      </c>
      <c r="AM46" t="s">
        <v>1132</v>
      </c>
      <c r="AR46">
        <v>1884339</v>
      </c>
    </row>
    <row r="47" spans="1:44">
      <c r="A47" s="1">
        <f>HYPERLINK("https://lsnyc.legalserver.org/matter/dynamic-profile/view/1883903","18-1883903")</f>
        <v>0</v>
      </c>
      <c r="B47" t="s">
        <v>89</v>
      </c>
      <c r="C47" t="s">
        <v>230</v>
      </c>
      <c r="D47" t="s">
        <v>231</v>
      </c>
      <c r="E47" t="s">
        <v>244</v>
      </c>
      <c r="F47" t="s">
        <v>249</v>
      </c>
      <c r="G47" t="s">
        <v>251</v>
      </c>
      <c r="H47">
        <v>0</v>
      </c>
      <c r="I47" t="s">
        <v>291</v>
      </c>
      <c r="J47" t="s">
        <v>387</v>
      </c>
      <c r="K47" t="s">
        <v>250</v>
      </c>
      <c r="L47" t="s">
        <v>406</v>
      </c>
      <c r="N47" t="s">
        <v>408</v>
      </c>
      <c r="O47" t="s">
        <v>412</v>
      </c>
      <c r="P47" t="s">
        <v>416</v>
      </c>
      <c r="Q47">
        <v>11225</v>
      </c>
      <c r="S47" t="s">
        <v>444</v>
      </c>
      <c r="T47" t="s">
        <v>494</v>
      </c>
      <c r="U47" t="s">
        <v>661</v>
      </c>
      <c r="V47" t="s">
        <v>776</v>
      </c>
      <c r="W47" t="s">
        <v>783</v>
      </c>
      <c r="X47">
        <v>0.85</v>
      </c>
      <c r="Y47">
        <v>0</v>
      </c>
      <c r="Z47">
        <v>1</v>
      </c>
      <c r="AA47" t="s">
        <v>788</v>
      </c>
      <c r="AB47" t="s">
        <v>834</v>
      </c>
      <c r="AC47">
        <v>48</v>
      </c>
      <c r="AD47" t="s">
        <v>975</v>
      </c>
      <c r="AI47" t="s">
        <v>251</v>
      </c>
      <c r="AM47" t="s">
        <v>1132</v>
      </c>
      <c r="AR47">
        <v>1883172</v>
      </c>
    </row>
    <row r="48" spans="1:44">
      <c r="A48" s="1">
        <f>HYPERLINK("https://lsnyc.legalserver.org/matter/dynamic-profile/view/1884054","18-1884054")</f>
        <v>0</v>
      </c>
      <c r="B48" t="s">
        <v>90</v>
      </c>
      <c r="C48" t="s">
        <v>230</v>
      </c>
      <c r="D48" t="s">
        <v>231</v>
      </c>
      <c r="E48" t="s">
        <v>244</v>
      </c>
      <c r="F48" t="s">
        <v>249</v>
      </c>
      <c r="G48" t="s">
        <v>251</v>
      </c>
      <c r="H48">
        <v>0</v>
      </c>
      <c r="I48" t="s">
        <v>292</v>
      </c>
      <c r="J48" t="s">
        <v>388</v>
      </c>
      <c r="K48" t="s">
        <v>250</v>
      </c>
      <c r="L48" t="s">
        <v>406</v>
      </c>
      <c r="N48" t="s">
        <v>408</v>
      </c>
      <c r="O48" t="s">
        <v>412</v>
      </c>
      <c r="P48" t="s">
        <v>416</v>
      </c>
      <c r="Q48">
        <v>11210</v>
      </c>
      <c r="R48" t="s">
        <v>432</v>
      </c>
      <c r="S48" t="s">
        <v>444</v>
      </c>
      <c r="T48" t="s">
        <v>485</v>
      </c>
      <c r="U48" t="s">
        <v>662</v>
      </c>
      <c r="V48" t="s">
        <v>776</v>
      </c>
      <c r="W48" t="s">
        <v>783</v>
      </c>
      <c r="X48">
        <v>0.75</v>
      </c>
      <c r="Y48">
        <v>0</v>
      </c>
      <c r="Z48">
        <v>1</v>
      </c>
      <c r="AA48" t="s">
        <v>788</v>
      </c>
      <c r="AB48" t="s">
        <v>835</v>
      </c>
      <c r="AC48">
        <v>55</v>
      </c>
      <c r="AD48" t="s">
        <v>975</v>
      </c>
      <c r="AI48" t="s">
        <v>251</v>
      </c>
      <c r="AM48" t="s">
        <v>1132</v>
      </c>
      <c r="AR48">
        <v>1884679</v>
      </c>
    </row>
    <row r="49" spans="1:44">
      <c r="A49" s="1">
        <f>HYPERLINK("https://lsnyc.legalserver.org/matter/dynamic-profile/view/1884105","18-1884105")</f>
        <v>0</v>
      </c>
      <c r="B49" t="s">
        <v>91</v>
      </c>
      <c r="C49" t="s">
        <v>230</v>
      </c>
      <c r="D49" t="s">
        <v>231</v>
      </c>
      <c r="E49" t="s">
        <v>241</v>
      </c>
      <c r="F49" t="s">
        <v>249</v>
      </c>
      <c r="G49" t="s">
        <v>251</v>
      </c>
      <c r="H49">
        <v>0</v>
      </c>
      <c r="I49" t="s">
        <v>293</v>
      </c>
      <c r="J49" t="s">
        <v>389</v>
      </c>
      <c r="K49" t="s">
        <v>250</v>
      </c>
      <c r="L49" t="s">
        <v>406</v>
      </c>
      <c r="N49" t="s">
        <v>408</v>
      </c>
      <c r="O49" t="s">
        <v>412</v>
      </c>
      <c r="P49" t="s">
        <v>416</v>
      </c>
      <c r="Q49">
        <v>11221</v>
      </c>
      <c r="S49" t="s">
        <v>444</v>
      </c>
      <c r="T49" t="s">
        <v>495</v>
      </c>
      <c r="U49" t="s">
        <v>663</v>
      </c>
      <c r="V49" t="s">
        <v>776</v>
      </c>
      <c r="W49" t="s">
        <v>783</v>
      </c>
      <c r="X49">
        <v>3.05</v>
      </c>
      <c r="Y49">
        <v>3</v>
      </c>
      <c r="Z49">
        <v>1</v>
      </c>
      <c r="AA49" t="s">
        <v>788</v>
      </c>
      <c r="AB49" t="s">
        <v>836</v>
      </c>
      <c r="AC49">
        <v>44</v>
      </c>
      <c r="AD49" t="s">
        <v>975</v>
      </c>
      <c r="AH49" t="s">
        <v>1092</v>
      </c>
      <c r="AJ49" t="s">
        <v>1119</v>
      </c>
      <c r="AK49" t="s">
        <v>1122</v>
      </c>
      <c r="AL49" t="s">
        <v>1128</v>
      </c>
      <c r="AM49" t="s">
        <v>1132</v>
      </c>
      <c r="AR49">
        <v>1884730</v>
      </c>
    </row>
    <row r="50" spans="1:44">
      <c r="A50" s="1">
        <f>HYPERLINK("https://lsnyc.legalserver.org/matter/dynamic-profile/view/1884254","18-1884254")</f>
        <v>0</v>
      </c>
      <c r="B50" t="s">
        <v>92</v>
      </c>
      <c r="C50" t="s">
        <v>230</v>
      </c>
      <c r="D50" t="s">
        <v>231</v>
      </c>
      <c r="E50" t="s">
        <v>242</v>
      </c>
      <c r="F50" t="s">
        <v>251</v>
      </c>
      <c r="G50" t="s">
        <v>251</v>
      </c>
      <c r="H50">
        <v>100.06</v>
      </c>
      <c r="I50" t="s">
        <v>294</v>
      </c>
      <c r="J50" t="s">
        <v>345</v>
      </c>
      <c r="L50" t="s">
        <v>406</v>
      </c>
      <c r="M50" t="s">
        <v>406</v>
      </c>
      <c r="N50" t="s">
        <v>408</v>
      </c>
      <c r="O50" t="s">
        <v>412</v>
      </c>
      <c r="P50" t="s">
        <v>417</v>
      </c>
      <c r="Q50">
        <v>11207</v>
      </c>
      <c r="S50" t="s">
        <v>445</v>
      </c>
      <c r="T50" t="s">
        <v>496</v>
      </c>
      <c r="U50" t="s">
        <v>638</v>
      </c>
      <c r="V50" t="s">
        <v>776</v>
      </c>
      <c r="W50" t="s">
        <v>783</v>
      </c>
      <c r="X50">
        <v>3.75</v>
      </c>
      <c r="Y50">
        <v>0</v>
      </c>
      <c r="Z50">
        <v>1</v>
      </c>
      <c r="AA50" t="s">
        <v>788</v>
      </c>
      <c r="AB50" t="s">
        <v>837</v>
      </c>
      <c r="AC50">
        <v>47</v>
      </c>
      <c r="AD50" t="s">
        <v>1003</v>
      </c>
      <c r="AH50" t="s">
        <v>1093</v>
      </c>
      <c r="AK50" t="s">
        <v>1122</v>
      </c>
      <c r="AM50" t="s">
        <v>1132</v>
      </c>
      <c r="AR50">
        <v>1884879</v>
      </c>
    </row>
    <row r="51" spans="1:44">
      <c r="A51" s="1">
        <f>HYPERLINK("https://lsnyc.legalserver.org/matter/dynamic-profile/view/1884611","18-1884611")</f>
        <v>0</v>
      </c>
      <c r="B51" t="s">
        <v>93</v>
      </c>
      <c r="C51" t="s">
        <v>230</v>
      </c>
      <c r="D51" t="s">
        <v>231</v>
      </c>
      <c r="E51" t="s">
        <v>244</v>
      </c>
      <c r="F51" t="s">
        <v>249</v>
      </c>
      <c r="G51" t="s">
        <v>251</v>
      </c>
      <c r="H51">
        <v>300.12</v>
      </c>
      <c r="I51" t="s">
        <v>295</v>
      </c>
      <c r="J51" t="s">
        <v>319</v>
      </c>
      <c r="K51" t="s">
        <v>250</v>
      </c>
      <c r="L51" t="s">
        <v>406</v>
      </c>
      <c r="N51" t="s">
        <v>408</v>
      </c>
      <c r="O51" t="s">
        <v>413</v>
      </c>
      <c r="P51" t="s">
        <v>416</v>
      </c>
      <c r="Q51">
        <v>11236</v>
      </c>
      <c r="S51" t="s">
        <v>444</v>
      </c>
      <c r="T51" t="s">
        <v>497</v>
      </c>
      <c r="U51" t="s">
        <v>664</v>
      </c>
      <c r="V51" t="s">
        <v>776</v>
      </c>
      <c r="X51">
        <v>1.95</v>
      </c>
      <c r="Y51">
        <v>0</v>
      </c>
      <c r="Z51">
        <v>2</v>
      </c>
      <c r="AA51" t="s">
        <v>788</v>
      </c>
      <c r="AB51" t="s">
        <v>838</v>
      </c>
      <c r="AC51">
        <v>32</v>
      </c>
      <c r="AD51" t="s">
        <v>1004</v>
      </c>
      <c r="AI51" t="s">
        <v>251</v>
      </c>
      <c r="AJ51" t="s">
        <v>1119</v>
      </c>
      <c r="AM51" t="s">
        <v>1132</v>
      </c>
      <c r="AP51" t="s">
        <v>251</v>
      </c>
      <c r="AR51">
        <v>1885237</v>
      </c>
    </row>
    <row r="52" spans="1:44">
      <c r="A52" s="1">
        <f>HYPERLINK("https://lsnyc.legalserver.org/matter/dynamic-profile/view/1884718","18-1884718")</f>
        <v>0</v>
      </c>
      <c r="B52" t="s">
        <v>94</v>
      </c>
      <c r="C52" t="s">
        <v>230</v>
      </c>
      <c r="D52" t="s">
        <v>233</v>
      </c>
      <c r="E52" t="s">
        <v>242</v>
      </c>
      <c r="F52" t="s">
        <v>251</v>
      </c>
      <c r="G52" t="s">
        <v>251</v>
      </c>
      <c r="H52">
        <v>0</v>
      </c>
      <c r="I52" t="s">
        <v>296</v>
      </c>
      <c r="J52" t="s">
        <v>390</v>
      </c>
      <c r="K52" t="s">
        <v>250</v>
      </c>
      <c r="L52" t="s">
        <v>406</v>
      </c>
      <c r="N52" t="s">
        <v>409</v>
      </c>
      <c r="O52" t="s">
        <v>412</v>
      </c>
      <c r="P52" t="s">
        <v>418</v>
      </c>
      <c r="Q52">
        <v>10467</v>
      </c>
      <c r="R52" t="s">
        <v>425</v>
      </c>
      <c r="S52" t="s">
        <v>444</v>
      </c>
      <c r="T52" t="s">
        <v>498</v>
      </c>
      <c r="U52" t="s">
        <v>665</v>
      </c>
      <c r="V52" t="s">
        <v>777</v>
      </c>
      <c r="W52" t="s">
        <v>782</v>
      </c>
      <c r="X52">
        <v>10</v>
      </c>
      <c r="Y52">
        <v>0</v>
      </c>
      <c r="Z52">
        <v>1</v>
      </c>
      <c r="AA52" t="s">
        <v>788</v>
      </c>
      <c r="AB52" t="s">
        <v>839</v>
      </c>
      <c r="AC52">
        <v>30</v>
      </c>
      <c r="AD52" t="s">
        <v>975</v>
      </c>
      <c r="AH52" t="s">
        <v>1094</v>
      </c>
      <c r="AI52" t="s">
        <v>250</v>
      </c>
      <c r="AJ52" t="s">
        <v>1118</v>
      </c>
      <c r="AL52" t="s">
        <v>1127</v>
      </c>
      <c r="AM52" t="s">
        <v>1133</v>
      </c>
      <c r="AR52">
        <v>1885344</v>
      </c>
    </row>
    <row r="53" spans="1:44">
      <c r="A53" s="1">
        <f>HYPERLINK("https://lsnyc.legalserver.org/matter/dynamic-profile/view/1885154","18-1885154")</f>
        <v>0</v>
      </c>
      <c r="B53" t="s">
        <v>95</v>
      </c>
      <c r="C53" t="s">
        <v>230</v>
      </c>
      <c r="D53" t="s">
        <v>231</v>
      </c>
      <c r="E53" t="s">
        <v>241</v>
      </c>
      <c r="F53" t="s">
        <v>249</v>
      </c>
      <c r="G53" t="s">
        <v>251</v>
      </c>
      <c r="H53">
        <v>162.77</v>
      </c>
      <c r="I53" t="s">
        <v>297</v>
      </c>
      <c r="J53" t="s">
        <v>306</v>
      </c>
      <c r="L53" t="s">
        <v>406</v>
      </c>
      <c r="N53" t="s">
        <v>408</v>
      </c>
      <c r="O53" t="s">
        <v>413</v>
      </c>
      <c r="P53" t="s">
        <v>419</v>
      </c>
      <c r="Q53">
        <v>11236</v>
      </c>
      <c r="R53" t="s">
        <v>433</v>
      </c>
      <c r="S53" t="s">
        <v>444</v>
      </c>
      <c r="T53" t="s">
        <v>499</v>
      </c>
      <c r="U53" t="s">
        <v>666</v>
      </c>
      <c r="V53" t="s">
        <v>776</v>
      </c>
      <c r="W53" t="s">
        <v>783</v>
      </c>
      <c r="X53">
        <v>0.8</v>
      </c>
      <c r="Y53">
        <v>0</v>
      </c>
      <c r="Z53">
        <v>1</v>
      </c>
      <c r="AA53" t="s">
        <v>788</v>
      </c>
      <c r="AB53" t="s">
        <v>840</v>
      </c>
      <c r="AC53">
        <v>35</v>
      </c>
      <c r="AD53" t="s">
        <v>1005</v>
      </c>
      <c r="AH53" t="s">
        <v>1095</v>
      </c>
      <c r="AJ53" t="s">
        <v>1119</v>
      </c>
      <c r="AK53" t="s">
        <v>1122</v>
      </c>
      <c r="AL53" t="s">
        <v>1128</v>
      </c>
      <c r="AM53" t="s">
        <v>1132</v>
      </c>
      <c r="AR53">
        <v>1885781</v>
      </c>
    </row>
    <row r="54" spans="1:44">
      <c r="A54" s="1">
        <f>HYPERLINK("https://lsnyc.legalserver.org/matter/dynamic-profile/view/1885081","18-1885081")</f>
        <v>0</v>
      </c>
      <c r="B54" t="s">
        <v>96</v>
      </c>
      <c r="C54" t="s">
        <v>230</v>
      </c>
      <c r="D54" t="s">
        <v>233</v>
      </c>
      <c r="E54" t="s">
        <v>242</v>
      </c>
      <c r="F54" t="s">
        <v>251</v>
      </c>
      <c r="G54" t="s">
        <v>251</v>
      </c>
      <c r="H54">
        <v>0</v>
      </c>
      <c r="I54" t="s">
        <v>297</v>
      </c>
      <c r="J54" t="s">
        <v>347</v>
      </c>
      <c r="L54" t="s">
        <v>406</v>
      </c>
      <c r="N54" t="s">
        <v>409</v>
      </c>
      <c r="O54" t="s">
        <v>413</v>
      </c>
      <c r="P54" t="s">
        <v>418</v>
      </c>
      <c r="Q54">
        <v>10460</v>
      </c>
      <c r="R54" t="s">
        <v>425</v>
      </c>
      <c r="S54" t="s">
        <v>444</v>
      </c>
      <c r="T54" t="s">
        <v>500</v>
      </c>
      <c r="U54" t="s">
        <v>667</v>
      </c>
      <c r="V54" t="s">
        <v>777</v>
      </c>
      <c r="W54" t="s">
        <v>782</v>
      </c>
      <c r="X54">
        <v>24.1</v>
      </c>
      <c r="Y54">
        <v>0</v>
      </c>
      <c r="Z54">
        <v>1</v>
      </c>
      <c r="AA54" t="s">
        <v>788</v>
      </c>
      <c r="AB54" t="s">
        <v>841</v>
      </c>
      <c r="AC54">
        <v>40</v>
      </c>
      <c r="AD54" t="s">
        <v>975</v>
      </c>
      <c r="AI54" t="s">
        <v>250</v>
      </c>
      <c r="AJ54" t="s">
        <v>1118</v>
      </c>
      <c r="AL54" t="s">
        <v>1128</v>
      </c>
      <c r="AM54" t="s">
        <v>1133</v>
      </c>
      <c r="AR54">
        <v>1885708</v>
      </c>
    </row>
    <row r="55" spans="1:44">
      <c r="A55" s="1">
        <f>HYPERLINK("https://lsnyc.legalserver.org/matter/dynamic-profile/view/1885689","18-1885689")</f>
        <v>0</v>
      </c>
      <c r="B55" t="s">
        <v>97</v>
      </c>
      <c r="C55" t="s">
        <v>230</v>
      </c>
      <c r="D55" t="s">
        <v>231</v>
      </c>
      <c r="E55" t="s">
        <v>241</v>
      </c>
      <c r="F55" t="s">
        <v>249</v>
      </c>
      <c r="G55" t="s">
        <v>251</v>
      </c>
      <c r="H55">
        <v>0</v>
      </c>
      <c r="I55" t="s">
        <v>298</v>
      </c>
      <c r="J55" t="s">
        <v>391</v>
      </c>
      <c r="L55" t="s">
        <v>406</v>
      </c>
      <c r="N55" t="s">
        <v>408</v>
      </c>
      <c r="O55" t="s">
        <v>412</v>
      </c>
      <c r="P55" t="s">
        <v>419</v>
      </c>
      <c r="Q55">
        <v>11228</v>
      </c>
      <c r="S55" t="s">
        <v>444</v>
      </c>
      <c r="T55" t="s">
        <v>501</v>
      </c>
      <c r="U55" t="s">
        <v>668</v>
      </c>
      <c r="V55" t="s">
        <v>776</v>
      </c>
      <c r="W55" t="s">
        <v>783</v>
      </c>
      <c r="X55">
        <v>2.85</v>
      </c>
      <c r="Y55">
        <v>1</v>
      </c>
      <c r="Z55">
        <v>2</v>
      </c>
      <c r="AA55" t="s">
        <v>788</v>
      </c>
      <c r="AB55" t="s">
        <v>842</v>
      </c>
      <c r="AC55">
        <v>26</v>
      </c>
      <c r="AD55" t="s">
        <v>975</v>
      </c>
      <c r="AH55" t="s">
        <v>1096</v>
      </c>
      <c r="AJ55" t="s">
        <v>1119</v>
      </c>
      <c r="AK55" t="s">
        <v>1122</v>
      </c>
      <c r="AL55" t="s">
        <v>1128</v>
      </c>
      <c r="AM55" t="s">
        <v>1132</v>
      </c>
      <c r="AR55">
        <v>1886316</v>
      </c>
    </row>
    <row r="56" spans="1:44">
      <c r="A56" s="1">
        <f>HYPERLINK("https://lsnyc.legalserver.org/matter/dynamic-profile/view/1885927","18-1885927")</f>
        <v>0</v>
      </c>
      <c r="B56" t="s">
        <v>98</v>
      </c>
      <c r="C56" t="s">
        <v>230</v>
      </c>
      <c r="D56" t="s">
        <v>231</v>
      </c>
      <c r="E56" t="s">
        <v>241</v>
      </c>
      <c r="F56" t="s">
        <v>249</v>
      </c>
      <c r="G56" t="s">
        <v>251</v>
      </c>
      <c r="H56">
        <v>0</v>
      </c>
      <c r="I56" t="s">
        <v>299</v>
      </c>
      <c r="J56" t="s">
        <v>341</v>
      </c>
      <c r="K56" t="s">
        <v>251</v>
      </c>
      <c r="L56" t="s">
        <v>406</v>
      </c>
      <c r="N56" t="s">
        <v>409</v>
      </c>
      <c r="O56" t="s">
        <v>412</v>
      </c>
      <c r="P56" t="s">
        <v>418</v>
      </c>
      <c r="Q56">
        <v>11238</v>
      </c>
      <c r="S56" t="s">
        <v>444</v>
      </c>
      <c r="T56" t="s">
        <v>502</v>
      </c>
      <c r="U56" t="s">
        <v>669</v>
      </c>
      <c r="V56" t="s">
        <v>777</v>
      </c>
      <c r="W56" t="s">
        <v>782</v>
      </c>
      <c r="X56">
        <v>31.7</v>
      </c>
      <c r="Y56">
        <v>1</v>
      </c>
      <c r="Z56">
        <v>1</v>
      </c>
      <c r="AA56" t="s">
        <v>788</v>
      </c>
      <c r="AB56" t="s">
        <v>843</v>
      </c>
      <c r="AC56">
        <v>47</v>
      </c>
      <c r="AD56" t="s">
        <v>975</v>
      </c>
      <c r="AG56" t="s">
        <v>1069</v>
      </c>
      <c r="AH56" t="s">
        <v>1069</v>
      </c>
      <c r="AI56" t="s">
        <v>250</v>
      </c>
      <c r="AJ56" t="s">
        <v>1118</v>
      </c>
      <c r="AK56" t="s">
        <v>1123</v>
      </c>
      <c r="AM56" t="s">
        <v>1133</v>
      </c>
      <c r="AO56" t="s">
        <v>1136</v>
      </c>
      <c r="AR56">
        <v>1882668</v>
      </c>
    </row>
    <row r="57" spans="1:44">
      <c r="A57" s="1">
        <f>HYPERLINK("https://lsnyc.legalserver.org/matter/dynamic-profile/view/1886031","18-1886031")</f>
        <v>0</v>
      </c>
      <c r="B57" t="s">
        <v>99</v>
      </c>
      <c r="C57" t="s">
        <v>230</v>
      </c>
      <c r="D57" t="s">
        <v>231</v>
      </c>
      <c r="E57" t="s">
        <v>244</v>
      </c>
      <c r="F57" t="s">
        <v>249</v>
      </c>
      <c r="G57" t="s">
        <v>251</v>
      </c>
      <c r="H57">
        <v>0</v>
      </c>
      <c r="I57" t="s">
        <v>299</v>
      </c>
      <c r="J57" t="s">
        <v>343</v>
      </c>
      <c r="K57" t="s">
        <v>250</v>
      </c>
      <c r="L57" t="s">
        <v>406</v>
      </c>
      <c r="N57" t="s">
        <v>409</v>
      </c>
      <c r="O57" t="s">
        <v>412</v>
      </c>
      <c r="P57" t="s">
        <v>418</v>
      </c>
      <c r="Q57">
        <v>11207</v>
      </c>
      <c r="S57" t="s">
        <v>445</v>
      </c>
      <c r="T57" t="s">
        <v>485</v>
      </c>
      <c r="U57" t="s">
        <v>670</v>
      </c>
      <c r="V57" t="s">
        <v>776</v>
      </c>
      <c r="W57" t="s">
        <v>783</v>
      </c>
      <c r="X57">
        <v>1.75</v>
      </c>
      <c r="Y57">
        <v>1</v>
      </c>
      <c r="Z57">
        <v>0</v>
      </c>
      <c r="AA57" t="s">
        <v>788</v>
      </c>
      <c r="AB57" t="s">
        <v>844</v>
      </c>
      <c r="AC57">
        <v>26</v>
      </c>
      <c r="AD57" t="s">
        <v>975</v>
      </c>
      <c r="AI57" t="s">
        <v>251</v>
      </c>
      <c r="AJ57" t="s">
        <v>1120</v>
      </c>
      <c r="AL57" t="s">
        <v>1128</v>
      </c>
      <c r="AM57" t="s">
        <v>1132</v>
      </c>
      <c r="AR57">
        <v>1886658</v>
      </c>
    </row>
    <row r="58" spans="1:44">
      <c r="A58" s="1">
        <f>HYPERLINK("https://lsnyc.legalserver.org/matter/dynamic-profile/view/1886361","18-1886361")</f>
        <v>0</v>
      </c>
      <c r="B58" t="s">
        <v>100</v>
      </c>
      <c r="C58" t="s">
        <v>230</v>
      </c>
      <c r="D58" t="s">
        <v>231</v>
      </c>
      <c r="E58" t="s">
        <v>241</v>
      </c>
      <c r="F58" t="s">
        <v>249</v>
      </c>
      <c r="G58" t="s">
        <v>251</v>
      </c>
      <c r="H58">
        <v>0</v>
      </c>
      <c r="I58" t="s">
        <v>300</v>
      </c>
      <c r="J58" t="s">
        <v>392</v>
      </c>
      <c r="K58" t="s">
        <v>250</v>
      </c>
      <c r="L58" t="s">
        <v>406</v>
      </c>
      <c r="N58" t="s">
        <v>408</v>
      </c>
      <c r="O58" t="s">
        <v>412</v>
      </c>
      <c r="P58" t="s">
        <v>416</v>
      </c>
      <c r="Q58">
        <v>11226</v>
      </c>
      <c r="S58" t="s">
        <v>444</v>
      </c>
      <c r="T58" t="s">
        <v>503</v>
      </c>
      <c r="U58" t="s">
        <v>671</v>
      </c>
      <c r="V58" t="s">
        <v>776</v>
      </c>
      <c r="W58" t="s">
        <v>783</v>
      </c>
      <c r="X58">
        <v>3.95</v>
      </c>
      <c r="Y58">
        <v>0</v>
      </c>
      <c r="Z58">
        <v>1</v>
      </c>
      <c r="AA58" t="s">
        <v>788</v>
      </c>
      <c r="AB58" t="s">
        <v>845</v>
      </c>
      <c r="AC58">
        <v>43</v>
      </c>
      <c r="AD58" t="s">
        <v>975</v>
      </c>
      <c r="AH58" t="s">
        <v>1097</v>
      </c>
      <c r="AI58" t="s">
        <v>251</v>
      </c>
      <c r="AJ58" t="s">
        <v>1119</v>
      </c>
      <c r="AK58" t="s">
        <v>1122</v>
      </c>
      <c r="AL58" t="s">
        <v>1128</v>
      </c>
      <c r="AM58" t="s">
        <v>1132</v>
      </c>
      <c r="AR58">
        <v>90380</v>
      </c>
    </row>
    <row r="59" spans="1:44">
      <c r="A59" s="1">
        <f>HYPERLINK("https://lsnyc.legalserver.org/matter/dynamic-profile/view/1886598","18-1886598")</f>
        <v>0</v>
      </c>
      <c r="B59" t="s">
        <v>101</v>
      </c>
      <c r="C59" t="s">
        <v>230</v>
      </c>
      <c r="D59" t="s">
        <v>231</v>
      </c>
      <c r="E59" t="s">
        <v>241</v>
      </c>
      <c r="F59" t="s">
        <v>249</v>
      </c>
      <c r="G59" t="s">
        <v>251</v>
      </c>
      <c r="H59">
        <v>0</v>
      </c>
      <c r="I59" t="s">
        <v>301</v>
      </c>
      <c r="J59" t="s">
        <v>336</v>
      </c>
      <c r="K59" t="s">
        <v>250</v>
      </c>
      <c r="L59" t="s">
        <v>406</v>
      </c>
      <c r="N59" t="s">
        <v>408</v>
      </c>
      <c r="O59" t="s">
        <v>413</v>
      </c>
      <c r="P59" t="s">
        <v>419</v>
      </c>
      <c r="Q59">
        <v>11207</v>
      </c>
      <c r="S59" t="s">
        <v>444</v>
      </c>
      <c r="T59" t="s">
        <v>504</v>
      </c>
      <c r="U59" t="s">
        <v>634</v>
      </c>
      <c r="V59" t="s">
        <v>776</v>
      </c>
      <c r="W59" t="s">
        <v>785</v>
      </c>
      <c r="X59">
        <v>8.35</v>
      </c>
      <c r="Y59">
        <v>0</v>
      </c>
      <c r="Z59">
        <v>1</v>
      </c>
      <c r="AA59" t="s">
        <v>788</v>
      </c>
      <c r="AB59" t="s">
        <v>846</v>
      </c>
      <c r="AC59">
        <v>47</v>
      </c>
      <c r="AD59" t="s">
        <v>975</v>
      </c>
      <c r="AH59" t="s">
        <v>1098</v>
      </c>
      <c r="AI59" t="s">
        <v>250</v>
      </c>
      <c r="AJ59" t="s">
        <v>1118</v>
      </c>
      <c r="AK59" t="s">
        <v>1122</v>
      </c>
      <c r="AL59" t="s">
        <v>1126</v>
      </c>
      <c r="AM59" t="s">
        <v>1131</v>
      </c>
      <c r="AR59">
        <v>1887226</v>
      </c>
    </row>
    <row r="60" spans="1:44">
      <c r="A60" s="1">
        <f>HYPERLINK("https://lsnyc.legalserver.org/matter/dynamic-profile/view/1886740","18-1886740")</f>
        <v>0</v>
      </c>
      <c r="B60" t="s">
        <v>102</v>
      </c>
      <c r="C60" t="s">
        <v>230</v>
      </c>
      <c r="D60" t="s">
        <v>231</v>
      </c>
      <c r="E60" t="s">
        <v>244</v>
      </c>
      <c r="F60" t="s">
        <v>249</v>
      </c>
      <c r="G60" t="s">
        <v>251</v>
      </c>
      <c r="H60">
        <v>128.5</v>
      </c>
      <c r="I60" t="s">
        <v>302</v>
      </c>
      <c r="J60" t="s">
        <v>315</v>
      </c>
      <c r="K60" t="s">
        <v>251</v>
      </c>
      <c r="L60" t="s">
        <v>406</v>
      </c>
      <c r="N60" t="s">
        <v>408</v>
      </c>
      <c r="O60" t="s">
        <v>413</v>
      </c>
      <c r="P60" t="s">
        <v>419</v>
      </c>
      <c r="Q60">
        <v>11206</v>
      </c>
      <c r="S60" t="s">
        <v>444</v>
      </c>
      <c r="T60" t="s">
        <v>505</v>
      </c>
      <c r="U60" t="s">
        <v>672</v>
      </c>
      <c r="V60" t="s">
        <v>776</v>
      </c>
      <c r="W60" t="s">
        <v>783</v>
      </c>
      <c r="X60">
        <v>3.35</v>
      </c>
      <c r="Y60">
        <v>0</v>
      </c>
      <c r="Z60">
        <v>1</v>
      </c>
      <c r="AA60" t="s">
        <v>788</v>
      </c>
      <c r="AB60" t="s">
        <v>847</v>
      </c>
      <c r="AC60">
        <v>52</v>
      </c>
      <c r="AD60" t="s">
        <v>1006</v>
      </c>
      <c r="AH60" t="s">
        <v>1082</v>
      </c>
      <c r="AJ60" t="s">
        <v>1119</v>
      </c>
      <c r="AK60" t="s">
        <v>1122</v>
      </c>
      <c r="AM60" t="s">
        <v>1132</v>
      </c>
      <c r="AR60">
        <v>1887368</v>
      </c>
    </row>
    <row r="61" spans="1:44">
      <c r="A61" s="1">
        <f>HYPERLINK("https://lsnyc.legalserver.org/matter/dynamic-profile/view/1886863","19-1886863")</f>
        <v>0</v>
      </c>
      <c r="B61" t="s">
        <v>103</v>
      </c>
      <c r="C61" t="s">
        <v>230</v>
      </c>
      <c r="D61" t="s">
        <v>231</v>
      </c>
      <c r="E61" t="s">
        <v>244</v>
      </c>
      <c r="F61" t="s">
        <v>249</v>
      </c>
      <c r="G61" t="s">
        <v>251</v>
      </c>
      <c r="H61">
        <v>138.39</v>
      </c>
      <c r="I61" t="s">
        <v>303</v>
      </c>
      <c r="J61" t="s">
        <v>386</v>
      </c>
      <c r="K61" t="s">
        <v>251</v>
      </c>
      <c r="L61" t="s">
        <v>406</v>
      </c>
      <c r="N61" t="s">
        <v>408</v>
      </c>
      <c r="O61" t="s">
        <v>412</v>
      </c>
      <c r="P61" t="s">
        <v>415</v>
      </c>
      <c r="Q61">
        <v>11233</v>
      </c>
      <c r="S61" t="s">
        <v>444</v>
      </c>
      <c r="T61" t="s">
        <v>506</v>
      </c>
      <c r="U61" t="s">
        <v>673</v>
      </c>
      <c r="V61" t="s">
        <v>776</v>
      </c>
      <c r="W61" t="s">
        <v>784</v>
      </c>
      <c r="X61">
        <v>4.5</v>
      </c>
      <c r="Y61">
        <v>0</v>
      </c>
      <c r="Z61">
        <v>1</v>
      </c>
      <c r="AA61" t="s">
        <v>788</v>
      </c>
      <c r="AB61" t="s">
        <v>848</v>
      </c>
      <c r="AC61">
        <v>27</v>
      </c>
      <c r="AD61" t="s">
        <v>1007</v>
      </c>
      <c r="AI61" t="s">
        <v>251</v>
      </c>
      <c r="AJ61" t="s">
        <v>1120</v>
      </c>
      <c r="AM61" t="s">
        <v>1132</v>
      </c>
      <c r="AR61">
        <v>1887491</v>
      </c>
    </row>
    <row r="62" spans="1:44">
      <c r="A62" s="1">
        <f>HYPERLINK("https://lsnyc.legalserver.org/matter/dynamic-profile/view/1886967","19-1886967")</f>
        <v>0</v>
      </c>
      <c r="B62" t="s">
        <v>104</v>
      </c>
      <c r="C62" t="s">
        <v>230</v>
      </c>
      <c r="D62" t="s">
        <v>231</v>
      </c>
      <c r="E62" t="s">
        <v>244</v>
      </c>
      <c r="F62" t="s">
        <v>249</v>
      </c>
      <c r="G62" t="s">
        <v>251</v>
      </c>
      <c r="H62">
        <v>0</v>
      </c>
      <c r="I62" t="s">
        <v>304</v>
      </c>
      <c r="J62" t="s">
        <v>393</v>
      </c>
      <c r="K62" t="s">
        <v>250</v>
      </c>
      <c r="L62" t="s">
        <v>406</v>
      </c>
      <c r="N62" t="s">
        <v>409</v>
      </c>
      <c r="O62" t="s">
        <v>412</v>
      </c>
      <c r="P62" t="s">
        <v>418</v>
      </c>
      <c r="Q62">
        <v>11234</v>
      </c>
      <c r="S62" t="s">
        <v>444</v>
      </c>
      <c r="T62" t="s">
        <v>507</v>
      </c>
      <c r="U62" t="s">
        <v>674</v>
      </c>
      <c r="V62" t="s">
        <v>776</v>
      </c>
      <c r="W62" t="s">
        <v>783</v>
      </c>
      <c r="X62">
        <v>1.5</v>
      </c>
      <c r="Y62">
        <v>0</v>
      </c>
      <c r="Z62">
        <v>1</v>
      </c>
      <c r="AA62" t="s">
        <v>788</v>
      </c>
      <c r="AB62" t="s">
        <v>849</v>
      </c>
      <c r="AC62">
        <v>27</v>
      </c>
      <c r="AD62" t="s">
        <v>975</v>
      </c>
      <c r="AI62" t="s">
        <v>251</v>
      </c>
      <c r="AJ62" t="s">
        <v>1119</v>
      </c>
      <c r="AL62" t="s">
        <v>1128</v>
      </c>
      <c r="AM62" t="s">
        <v>1132</v>
      </c>
      <c r="AR62">
        <v>1887595</v>
      </c>
    </row>
    <row r="63" spans="1:44">
      <c r="A63" s="1">
        <f>HYPERLINK("https://lsnyc.legalserver.org/matter/dynamic-profile/view/1887363","19-1887363")</f>
        <v>0</v>
      </c>
      <c r="B63" t="s">
        <v>105</v>
      </c>
      <c r="C63" t="s">
        <v>230</v>
      </c>
      <c r="D63" t="s">
        <v>231</v>
      </c>
      <c r="E63" t="s">
        <v>240</v>
      </c>
      <c r="F63" t="s">
        <v>249</v>
      </c>
      <c r="G63" t="s">
        <v>251</v>
      </c>
      <c r="H63">
        <v>0</v>
      </c>
      <c r="I63" t="s">
        <v>305</v>
      </c>
      <c r="J63" t="s">
        <v>324</v>
      </c>
      <c r="K63" t="s">
        <v>251</v>
      </c>
      <c r="L63" t="s">
        <v>406</v>
      </c>
      <c r="N63" t="s">
        <v>408</v>
      </c>
      <c r="O63" t="s">
        <v>412</v>
      </c>
      <c r="P63" t="s">
        <v>416</v>
      </c>
      <c r="Q63">
        <v>11235</v>
      </c>
      <c r="S63" t="s">
        <v>444</v>
      </c>
      <c r="T63" t="s">
        <v>508</v>
      </c>
      <c r="U63" t="s">
        <v>675</v>
      </c>
      <c r="V63" t="s">
        <v>776</v>
      </c>
      <c r="W63" t="s">
        <v>783</v>
      </c>
      <c r="X63">
        <v>3.2</v>
      </c>
      <c r="Y63">
        <v>0</v>
      </c>
      <c r="Z63">
        <v>1</v>
      </c>
      <c r="AA63" t="s">
        <v>788</v>
      </c>
      <c r="AB63" t="s">
        <v>850</v>
      </c>
      <c r="AC63">
        <v>42</v>
      </c>
      <c r="AD63" t="s">
        <v>975</v>
      </c>
      <c r="AI63" t="s">
        <v>251</v>
      </c>
      <c r="AJ63" t="s">
        <v>1119</v>
      </c>
      <c r="AL63" t="s">
        <v>1128</v>
      </c>
      <c r="AM63" t="s">
        <v>1132</v>
      </c>
      <c r="AR63">
        <v>1887991</v>
      </c>
    </row>
    <row r="64" spans="1:44">
      <c r="A64" s="1">
        <f>HYPERLINK("https://lsnyc.legalserver.org/matter/dynamic-profile/view/1887662","19-1887662")</f>
        <v>0</v>
      </c>
      <c r="B64" t="s">
        <v>106</v>
      </c>
      <c r="C64" t="s">
        <v>230</v>
      </c>
      <c r="D64" t="s">
        <v>231</v>
      </c>
      <c r="E64" t="s">
        <v>241</v>
      </c>
      <c r="F64" t="s">
        <v>249</v>
      </c>
      <c r="G64" t="s">
        <v>251</v>
      </c>
      <c r="H64">
        <v>17.09</v>
      </c>
      <c r="I64" t="s">
        <v>306</v>
      </c>
      <c r="J64" t="s">
        <v>379</v>
      </c>
      <c r="K64" t="s">
        <v>251</v>
      </c>
      <c r="L64" t="s">
        <v>406</v>
      </c>
      <c r="N64" t="s">
        <v>408</v>
      </c>
      <c r="O64" t="s">
        <v>412</v>
      </c>
      <c r="P64" t="s">
        <v>415</v>
      </c>
      <c r="Q64">
        <v>11212</v>
      </c>
      <c r="S64" t="s">
        <v>444</v>
      </c>
      <c r="T64" t="s">
        <v>509</v>
      </c>
      <c r="U64" t="s">
        <v>676</v>
      </c>
      <c r="V64" t="s">
        <v>776</v>
      </c>
      <c r="W64" t="s">
        <v>783</v>
      </c>
      <c r="X64">
        <v>2.7</v>
      </c>
      <c r="Y64">
        <v>2</v>
      </c>
      <c r="Z64">
        <v>1</v>
      </c>
      <c r="AA64" t="s">
        <v>788</v>
      </c>
      <c r="AB64" t="s">
        <v>851</v>
      </c>
      <c r="AC64">
        <v>50</v>
      </c>
      <c r="AD64" t="s">
        <v>1008</v>
      </c>
      <c r="AH64" t="s">
        <v>1099</v>
      </c>
      <c r="AJ64" t="s">
        <v>1119</v>
      </c>
      <c r="AK64" t="s">
        <v>1122</v>
      </c>
      <c r="AL64" t="s">
        <v>1128</v>
      </c>
      <c r="AM64" t="s">
        <v>1132</v>
      </c>
      <c r="AR64">
        <v>1888291</v>
      </c>
    </row>
    <row r="65" spans="1:44">
      <c r="A65" s="1">
        <f>HYPERLINK("https://lsnyc.legalserver.org/matter/dynamic-profile/view/1888180","19-1888180")</f>
        <v>0</v>
      </c>
      <c r="B65" t="s">
        <v>107</v>
      </c>
      <c r="C65" t="s">
        <v>230</v>
      </c>
      <c r="D65" t="s">
        <v>231</v>
      </c>
      <c r="E65" t="s">
        <v>240</v>
      </c>
      <c r="F65" t="s">
        <v>249</v>
      </c>
      <c r="G65" t="s">
        <v>251</v>
      </c>
      <c r="H65">
        <v>61.18</v>
      </c>
      <c r="I65" t="s">
        <v>307</v>
      </c>
      <c r="J65" t="s">
        <v>394</v>
      </c>
      <c r="K65" t="s">
        <v>251</v>
      </c>
      <c r="L65" t="s">
        <v>406</v>
      </c>
      <c r="N65" t="s">
        <v>408</v>
      </c>
      <c r="O65" t="s">
        <v>412</v>
      </c>
      <c r="P65" t="s">
        <v>416</v>
      </c>
      <c r="Q65">
        <v>11213</v>
      </c>
      <c r="S65" t="s">
        <v>446</v>
      </c>
      <c r="T65" t="s">
        <v>510</v>
      </c>
      <c r="U65" t="s">
        <v>677</v>
      </c>
      <c r="V65" t="s">
        <v>776</v>
      </c>
      <c r="W65" t="s">
        <v>783</v>
      </c>
      <c r="X65">
        <v>2.75</v>
      </c>
      <c r="Y65">
        <v>4</v>
      </c>
      <c r="Z65">
        <v>1</v>
      </c>
      <c r="AA65" t="s">
        <v>788</v>
      </c>
      <c r="AB65" t="s">
        <v>852</v>
      </c>
      <c r="AC65">
        <v>34</v>
      </c>
      <c r="AD65" t="s">
        <v>979</v>
      </c>
      <c r="AH65" t="s">
        <v>1100</v>
      </c>
      <c r="AJ65" t="s">
        <v>1119</v>
      </c>
      <c r="AK65" t="s">
        <v>1122</v>
      </c>
      <c r="AL65" t="s">
        <v>1128</v>
      </c>
      <c r="AM65" t="s">
        <v>1132</v>
      </c>
      <c r="AR65">
        <v>772179</v>
      </c>
    </row>
    <row r="66" spans="1:44">
      <c r="A66" s="1">
        <f>HYPERLINK("https://lsnyc.legalserver.org/matter/dynamic-profile/view/1888359","19-1888359")</f>
        <v>0</v>
      </c>
      <c r="B66" t="s">
        <v>66</v>
      </c>
      <c r="C66" t="s">
        <v>230</v>
      </c>
      <c r="D66" t="s">
        <v>232</v>
      </c>
      <c r="E66" t="s">
        <v>242</v>
      </c>
      <c r="F66" t="s">
        <v>249</v>
      </c>
      <c r="G66" t="s">
        <v>251</v>
      </c>
      <c r="H66">
        <v>8.08</v>
      </c>
      <c r="I66" t="s">
        <v>308</v>
      </c>
      <c r="J66" t="s">
        <v>347</v>
      </c>
      <c r="L66" t="s">
        <v>406</v>
      </c>
      <c r="N66" t="s">
        <v>409</v>
      </c>
      <c r="O66" t="s">
        <v>413</v>
      </c>
      <c r="P66" t="s">
        <v>418</v>
      </c>
      <c r="Q66">
        <v>10303</v>
      </c>
      <c r="S66" t="s">
        <v>444</v>
      </c>
      <c r="T66" t="s">
        <v>472</v>
      </c>
      <c r="U66" t="s">
        <v>639</v>
      </c>
      <c r="V66" t="s">
        <v>777</v>
      </c>
      <c r="W66" t="s">
        <v>782</v>
      </c>
      <c r="X66">
        <v>1</v>
      </c>
      <c r="Y66">
        <v>3</v>
      </c>
      <c r="Z66">
        <v>2</v>
      </c>
      <c r="AA66" t="s">
        <v>788</v>
      </c>
      <c r="AB66" t="s">
        <v>811</v>
      </c>
      <c r="AC66">
        <v>44</v>
      </c>
      <c r="AD66" t="s">
        <v>1009</v>
      </c>
      <c r="AI66" t="s">
        <v>250</v>
      </c>
      <c r="AJ66" t="s">
        <v>1118</v>
      </c>
      <c r="AL66" t="s">
        <v>1127</v>
      </c>
      <c r="AM66" t="s">
        <v>1133</v>
      </c>
      <c r="AR66">
        <v>1878900</v>
      </c>
    </row>
    <row r="67" spans="1:44">
      <c r="A67" s="1">
        <f>HYPERLINK("https://lsnyc.legalserver.org/matter/dynamic-profile/view/1888655","19-1888655")</f>
        <v>0</v>
      </c>
      <c r="B67" t="s">
        <v>108</v>
      </c>
      <c r="C67" t="s">
        <v>230</v>
      </c>
      <c r="D67" t="s">
        <v>231</v>
      </c>
      <c r="E67" t="s">
        <v>240</v>
      </c>
      <c r="F67" t="s">
        <v>249</v>
      </c>
      <c r="G67" t="s">
        <v>251</v>
      </c>
      <c r="H67">
        <v>0</v>
      </c>
      <c r="I67" t="s">
        <v>309</v>
      </c>
      <c r="J67" t="s">
        <v>395</v>
      </c>
      <c r="K67" t="s">
        <v>250</v>
      </c>
      <c r="L67" t="s">
        <v>406</v>
      </c>
      <c r="N67" t="s">
        <v>408</v>
      </c>
      <c r="O67" t="s">
        <v>412</v>
      </c>
      <c r="P67" t="s">
        <v>415</v>
      </c>
      <c r="Q67">
        <v>11228</v>
      </c>
      <c r="S67" t="s">
        <v>444</v>
      </c>
      <c r="T67" t="s">
        <v>511</v>
      </c>
      <c r="U67" t="s">
        <v>637</v>
      </c>
      <c r="V67" t="s">
        <v>776</v>
      </c>
      <c r="W67" t="s">
        <v>783</v>
      </c>
      <c r="X67">
        <v>3.6</v>
      </c>
      <c r="Y67">
        <v>0</v>
      </c>
      <c r="Z67">
        <v>1</v>
      </c>
      <c r="AA67" t="s">
        <v>788</v>
      </c>
      <c r="AB67" t="s">
        <v>853</v>
      </c>
      <c r="AC67">
        <v>24</v>
      </c>
      <c r="AD67" t="s">
        <v>975</v>
      </c>
      <c r="AI67" t="s">
        <v>251</v>
      </c>
      <c r="AJ67" t="s">
        <v>1120</v>
      </c>
      <c r="AL67" t="s">
        <v>1128</v>
      </c>
      <c r="AM67" t="s">
        <v>1132</v>
      </c>
      <c r="AR67">
        <v>1889287</v>
      </c>
    </row>
    <row r="68" spans="1:44">
      <c r="A68" s="1">
        <f>HYPERLINK("https://lsnyc.legalserver.org/matter/dynamic-profile/view/1888766","19-1888766")</f>
        <v>0</v>
      </c>
      <c r="B68" t="s">
        <v>109</v>
      </c>
      <c r="C68" t="s">
        <v>230</v>
      </c>
      <c r="D68" t="s">
        <v>236</v>
      </c>
      <c r="E68" t="s">
        <v>241</v>
      </c>
      <c r="F68" t="s">
        <v>249</v>
      </c>
      <c r="G68" t="s">
        <v>251</v>
      </c>
      <c r="H68">
        <v>275.4</v>
      </c>
      <c r="I68" t="s">
        <v>310</v>
      </c>
      <c r="L68" t="s">
        <v>406</v>
      </c>
      <c r="N68" t="s">
        <v>408</v>
      </c>
      <c r="O68" t="s">
        <v>412</v>
      </c>
      <c r="P68" t="s">
        <v>419</v>
      </c>
      <c r="Q68">
        <v>10003</v>
      </c>
      <c r="S68" t="s">
        <v>444</v>
      </c>
      <c r="T68" t="s">
        <v>512</v>
      </c>
      <c r="U68" t="s">
        <v>490</v>
      </c>
      <c r="W68" t="s">
        <v>781</v>
      </c>
      <c r="X68">
        <v>8.85</v>
      </c>
      <c r="Y68">
        <v>0</v>
      </c>
      <c r="Z68">
        <v>1</v>
      </c>
      <c r="AA68" t="s">
        <v>787</v>
      </c>
      <c r="AB68" t="s">
        <v>854</v>
      </c>
      <c r="AC68">
        <v>51</v>
      </c>
      <c r="AD68" t="s">
        <v>1010</v>
      </c>
      <c r="AE68" t="s">
        <v>1066</v>
      </c>
      <c r="AI68" t="s">
        <v>250</v>
      </c>
      <c r="AJ68" t="s">
        <v>1119</v>
      </c>
      <c r="AL68" t="s">
        <v>1127</v>
      </c>
      <c r="AM68" t="s">
        <v>1129</v>
      </c>
      <c r="AP68" t="s">
        <v>250</v>
      </c>
      <c r="AR68">
        <v>1889398</v>
      </c>
    </row>
    <row r="69" spans="1:44">
      <c r="A69" s="1">
        <f>HYPERLINK("https://lsnyc.legalserver.org/matter/dynamic-profile/view/1888869","19-1888869")</f>
        <v>0</v>
      </c>
      <c r="B69" t="s">
        <v>110</v>
      </c>
      <c r="C69" t="s">
        <v>230</v>
      </c>
      <c r="D69" t="s">
        <v>231</v>
      </c>
      <c r="E69" t="s">
        <v>244</v>
      </c>
      <c r="F69" t="s">
        <v>249</v>
      </c>
      <c r="G69" t="s">
        <v>251</v>
      </c>
      <c r="H69">
        <v>0</v>
      </c>
      <c r="I69" t="s">
        <v>311</v>
      </c>
      <c r="J69" t="s">
        <v>368</v>
      </c>
      <c r="K69" t="s">
        <v>250</v>
      </c>
      <c r="L69" t="s">
        <v>406</v>
      </c>
      <c r="N69" t="s">
        <v>409</v>
      </c>
      <c r="O69" t="s">
        <v>413</v>
      </c>
      <c r="P69" t="s">
        <v>418</v>
      </c>
      <c r="Q69">
        <v>11212</v>
      </c>
      <c r="S69" t="s">
        <v>444</v>
      </c>
      <c r="T69" t="s">
        <v>513</v>
      </c>
      <c r="U69" t="s">
        <v>628</v>
      </c>
      <c r="V69" t="s">
        <v>776</v>
      </c>
      <c r="W69" t="s">
        <v>783</v>
      </c>
      <c r="X69">
        <v>10.4</v>
      </c>
      <c r="Y69">
        <v>0</v>
      </c>
      <c r="Z69">
        <v>0</v>
      </c>
      <c r="AA69" t="s">
        <v>788</v>
      </c>
      <c r="AB69" t="s">
        <v>855</v>
      </c>
      <c r="AC69">
        <v>46</v>
      </c>
      <c r="AD69" t="s">
        <v>975</v>
      </c>
      <c r="AI69" t="s">
        <v>251</v>
      </c>
      <c r="AJ69" t="s">
        <v>1119</v>
      </c>
      <c r="AM69" t="s">
        <v>1132</v>
      </c>
      <c r="AR69">
        <v>1889501</v>
      </c>
    </row>
    <row r="70" spans="1:44">
      <c r="A70" s="1">
        <f>HYPERLINK("https://lsnyc.legalserver.org/matter/dynamic-profile/view/1889064","19-1889064")</f>
        <v>0</v>
      </c>
      <c r="B70" t="s">
        <v>111</v>
      </c>
      <c r="C70" t="s">
        <v>230</v>
      </c>
      <c r="D70" t="s">
        <v>231</v>
      </c>
      <c r="E70" t="s">
        <v>244</v>
      </c>
      <c r="F70" t="s">
        <v>249</v>
      </c>
      <c r="G70" t="s">
        <v>251</v>
      </c>
      <c r="H70">
        <v>0</v>
      </c>
      <c r="I70" t="s">
        <v>312</v>
      </c>
      <c r="J70" t="s">
        <v>396</v>
      </c>
      <c r="K70" t="s">
        <v>250</v>
      </c>
      <c r="L70" t="s">
        <v>406</v>
      </c>
      <c r="N70" t="s">
        <v>409</v>
      </c>
      <c r="O70" t="s">
        <v>412</v>
      </c>
      <c r="P70" t="s">
        <v>418</v>
      </c>
      <c r="Q70">
        <v>11222</v>
      </c>
      <c r="S70" t="s">
        <v>444</v>
      </c>
      <c r="T70" t="s">
        <v>514</v>
      </c>
      <c r="U70" t="s">
        <v>678</v>
      </c>
      <c r="V70" t="s">
        <v>776</v>
      </c>
      <c r="X70">
        <v>0.4</v>
      </c>
      <c r="Y70">
        <v>0</v>
      </c>
      <c r="Z70">
        <v>1</v>
      </c>
      <c r="AA70" t="s">
        <v>788</v>
      </c>
      <c r="AB70" t="s">
        <v>856</v>
      </c>
      <c r="AC70">
        <v>26</v>
      </c>
      <c r="AD70" t="s">
        <v>975</v>
      </c>
      <c r="AH70" t="s">
        <v>1068</v>
      </c>
      <c r="AJ70" t="s">
        <v>1119</v>
      </c>
      <c r="AK70" t="s">
        <v>1122</v>
      </c>
      <c r="AM70" t="s">
        <v>1132</v>
      </c>
      <c r="AR70">
        <v>1889696</v>
      </c>
    </row>
    <row r="71" spans="1:44">
      <c r="A71" s="1">
        <f>HYPERLINK("https://lsnyc.legalserver.org/matter/dynamic-profile/view/1889233","19-1889233")</f>
        <v>0</v>
      </c>
      <c r="B71" t="s">
        <v>112</v>
      </c>
      <c r="C71" t="s">
        <v>230</v>
      </c>
      <c r="D71" t="s">
        <v>231</v>
      </c>
      <c r="E71" t="s">
        <v>240</v>
      </c>
      <c r="F71" t="s">
        <v>249</v>
      </c>
      <c r="G71" t="s">
        <v>251</v>
      </c>
      <c r="H71">
        <v>0</v>
      </c>
      <c r="I71" t="s">
        <v>313</v>
      </c>
      <c r="J71" t="s">
        <v>332</v>
      </c>
      <c r="K71" t="s">
        <v>251</v>
      </c>
      <c r="L71" t="s">
        <v>406</v>
      </c>
      <c r="N71" t="s">
        <v>408</v>
      </c>
      <c r="O71" t="s">
        <v>412</v>
      </c>
      <c r="P71" t="s">
        <v>417</v>
      </c>
      <c r="Q71">
        <v>11219</v>
      </c>
      <c r="S71" t="s">
        <v>444</v>
      </c>
      <c r="T71" t="s">
        <v>515</v>
      </c>
      <c r="U71" t="s">
        <v>679</v>
      </c>
      <c r="V71" t="s">
        <v>776</v>
      </c>
      <c r="W71" t="s">
        <v>783</v>
      </c>
      <c r="X71">
        <v>1</v>
      </c>
      <c r="Y71">
        <v>0</v>
      </c>
      <c r="Z71">
        <v>2</v>
      </c>
      <c r="AA71" t="s">
        <v>788</v>
      </c>
      <c r="AB71" t="s">
        <v>857</v>
      </c>
      <c r="AC71">
        <v>56</v>
      </c>
      <c r="AD71" t="s">
        <v>975</v>
      </c>
      <c r="AI71" t="s">
        <v>251</v>
      </c>
      <c r="AJ71" t="s">
        <v>1119</v>
      </c>
      <c r="AL71" t="s">
        <v>1128</v>
      </c>
      <c r="AM71" t="s">
        <v>1132</v>
      </c>
      <c r="AR71">
        <v>1889865</v>
      </c>
    </row>
    <row r="72" spans="1:44">
      <c r="A72" s="1">
        <f>HYPERLINK("https://lsnyc.legalserver.org/matter/dynamic-profile/view/1889133","19-1889133")</f>
        <v>0</v>
      </c>
      <c r="B72" t="s">
        <v>113</v>
      </c>
      <c r="C72" t="s">
        <v>230</v>
      </c>
      <c r="D72" t="s">
        <v>231</v>
      </c>
      <c r="E72" t="s">
        <v>240</v>
      </c>
      <c r="F72" t="s">
        <v>249</v>
      </c>
      <c r="G72" t="s">
        <v>251</v>
      </c>
      <c r="H72">
        <v>85.33</v>
      </c>
      <c r="I72" t="s">
        <v>313</v>
      </c>
      <c r="J72" t="s">
        <v>394</v>
      </c>
      <c r="K72" t="s">
        <v>251</v>
      </c>
      <c r="L72" t="s">
        <v>406</v>
      </c>
      <c r="N72" t="s">
        <v>408</v>
      </c>
      <c r="O72" t="s">
        <v>412</v>
      </c>
      <c r="P72" t="s">
        <v>416</v>
      </c>
      <c r="Q72">
        <v>11208</v>
      </c>
      <c r="S72" t="s">
        <v>444</v>
      </c>
      <c r="T72" t="s">
        <v>516</v>
      </c>
      <c r="U72" t="s">
        <v>680</v>
      </c>
      <c r="V72" t="s">
        <v>776</v>
      </c>
      <c r="W72" t="s">
        <v>783</v>
      </c>
      <c r="X72">
        <v>4.95</v>
      </c>
      <c r="Y72">
        <v>2</v>
      </c>
      <c r="Z72">
        <v>1</v>
      </c>
      <c r="AA72" t="s">
        <v>788</v>
      </c>
      <c r="AB72" t="s">
        <v>858</v>
      </c>
      <c r="AC72">
        <v>43</v>
      </c>
      <c r="AD72" t="s">
        <v>1011</v>
      </c>
      <c r="AH72" t="s">
        <v>1100</v>
      </c>
      <c r="AJ72" t="s">
        <v>1119</v>
      </c>
      <c r="AK72" t="s">
        <v>1122</v>
      </c>
      <c r="AM72" t="s">
        <v>1132</v>
      </c>
      <c r="AR72">
        <v>1889765</v>
      </c>
    </row>
    <row r="73" spans="1:44">
      <c r="A73" s="1">
        <f>HYPERLINK("https://lsnyc.legalserver.org/matter/dynamic-profile/view/1889457","19-1889457")</f>
        <v>0</v>
      </c>
      <c r="B73" t="s">
        <v>114</v>
      </c>
      <c r="C73" t="s">
        <v>230</v>
      </c>
      <c r="D73" t="s">
        <v>234</v>
      </c>
      <c r="E73" t="s">
        <v>240</v>
      </c>
      <c r="F73" t="s">
        <v>249</v>
      </c>
      <c r="G73" t="s">
        <v>251</v>
      </c>
      <c r="H73">
        <v>0</v>
      </c>
      <c r="I73" t="s">
        <v>314</v>
      </c>
      <c r="J73" t="s">
        <v>370</v>
      </c>
      <c r="K73" t="s">
        <v>251</v>
      </c>
      <c r="L73" t="s">
        <v>406</v>
      </c>
      <c r="M73" t="s">
        <v>406</v>
      </c>
      <c r="N73" t="s">
        <v>408</v>
      </c>
      <c r="O73" t="s">
        <v>413</v>
      </c>
      <c r="P73" t="s">
        <v>416</v>
      </c>
      <c r="Q73">
        <v>11385</v>
      </c>
      <c r="R73" t="s">
        <v>423</v>
      </c>
      <c r="S73" t="s">
        <v>445</v>
      </c>
      <c r="T73" t="s">
        <v>517</v>
      </c>
      <c r="U73" t="s">
        <v>681</v>
      </c>
      <c r="V73" t="s">
        <v>776</v>
      </c>
      <c r="W73" t="s">
        <v>783</v>
      </c>
      <c r="X73">
        <v>5.6</v>
      </c>
      <c r="Y73">
        <v>0</v>
      </c>
      <c r="Z73">
        <v>1</v>
      </c>
      <c r="AA73" t="s">
        <v>788</v>
      </c>
      <c r="AB73" t="s">
        <v>859</v>
      </c>
      <c r="AC73">
        <v>44</v>
      </c>
      <c r="AD73" t="s">
        <v>975</v>
      </c>
      <c r="AH73" t="s">
        <v>1101</v>
      </c>
      <c r="AI73" t="s">
        <v>251</v>
      </c>
      <c r="AJ73" t="s">
        <v>1118</v>
      </c>
      <c r="AK73" t="s">
        <v>1122</v>
      </c>
      <c r="AL73" t="s">
        <v>1128</v>
      </c>
      <c r="AM73" t="s">
        <v>1132</v>
      </c>
      <c r="AR73">
        <v>1890089</v>
      </c>
    </row>
    <row r="74" spans="1:44">
      <c r="A74" s="1">
        <f>HYPERLINK("https://lsnyc.legalserver.org/matter/dynamic-profile/view/1889602","19-1889602")</f>
        <v>0</v>
      </c>
      <c r="B74" t="s">
        <v>115</v>
      </c>
      <c r="C74" t="s">
        <v>230</v>
      </c>
      <c r="D74" t="s">
        <v>231</v>
      </c>
      <c r="E74" t="s">
        <v>244</v>
      </c>
      <c r="F74" t="s">
        <v>249</v>
      </c>
      <c r="G74" t="s">
        <v>251</v>
      </c>
      <c r="H74">
        <v>144.12</v>
      </c>
      <c r="I74" t="s">
        <v>315</v>
      </c>
      <c r="J74" t="s">
        <v>393</v>
      </c>
      <c r="K74" t="s">
        <v>250</v>
      </c>
      <c r="L74" t="s">
        <v>406</v>
      </c>
      <c r="N74" t="s">
        <v>409</v>
      </c>
      <c r="O74" t="s">
        <v>412</v>
      </c>
      <c r="P74" t="s">
        <v>418</v>
      </c>
      <c r="Q74">
        <v>11207</v>
      </c>
      <c r="S74" t="s">
        <v>444</v>
      </c>
      <c r="T74" t="s">
        <v>518</v>
      </c>
      <c r="U74" t="s">
        <v>682</v>
      </c>
      <c r="V74" t="s">
        <v>776</v>
      </c>
      <c r="W74" t="s">
        <v>783</v>
      </c>
      <c r="X74">
        <v>1.75</v>
      </c>
      <c r="Y74">
        <v>0</v>
      </c>
      <c r="Z74">
        <v>1</v>
      </c>
      <c r="AA74" t="s">
        <v>788</v>
      </c>
      <c r="AB74" t="s">
        <v>860</v>
      </c>
      <c r="AC74">
        <v>32</v>
      </c>
      <c r="AD74" t="s">
        <v>979</v>
      </c>
      <c r="AI74" t="s">
        <v>251</v>
      </c>
      <c r="AJ74" t="s">
        <v>1119</v>
      </c>
      <c r="AL74" t="s">
        <v>1128</v>
      </c>
      <c r="AM74" t="s">
        <v>1132</v>
      </c>
      <c r="AR74">
        <v>1890234</v>
      </c>
    </row>
    <row r="75" spans="1:44">
      <c r="A75" s="1">
        <f>HYPERLINK("https://lsnyc.legalserver.org/matter/dynamic-profile/view/1890062","19-1890062")</f>
        <v>0</v>
      </c>
      <c r="B75" t="s">
        <v>116</v>
      </c>
      <c r="C75" t="s">
        <v>230</v>
      </c>
      <c r="D75" t="s">
        <v>231</v>
      </c>
      <c r="E75" t="s">
        <v>242</v>
      </c>
      <c r="F75" t="s">
        <v>249</v>
      </c>
      <c r="G75" t="s">
        <v>251</v>
      </c>
      <c r="H75">
        <v>0</v>
      </c>
      <c r="I75" t="s">
        <v>316</v>
      </c>
      <c r="J75" t="s">
        <v>345</v>
      </c>
      <c r="K75" t="s">
        <v>251</v>
      </c>
      <c r="L75" t="s">
        <v>406</v>
      </c>
      <c r="N75" t="s">
        <v>409</v>
      </c>
      <c r="O75" t="s">
        <v>412</v>
      </c>
      <c r="P75" t="s">
        <v>418</v>
      </c>
      <c r="Q75">
        <v>11209</v>
      </c>
      <c r="S75" t="s">
        <v>447</v>
      </c>
      <c r="T75" t="s">
        <v>519</v>
      </c>
      <c r="U75" t="s">
        <v>683</v>
      </c>
      <c r="V75" t="s">
        <v>777</v>
      </c>
      <c r="W75" t="s">
        <v>782</v>
      </c>
      <c r="X75">
        <v>7.9</v>
      </c>
      <c r="Y75">
        <v>0</v>
      </c>
      <c r="Z75">
        <v>2</v>
      </c>
      <c r="AA75" t="s">
        <v>788</v>
      </c>
      <c r="AB75" t="s">
        <v>861</v>
      </c>
      <c r="AC75">
        <v>45</v>
      </c>
      <c r="AD75" t="s">
        <v>975</v>
      </c>
      <c r="AI75" t="s">
        <v>250</v>
      </c>
      <c r="AJ75" t="s">
        <v>1118</v>
      </c>
      <c r="AM75" t="s">
        <v>1133</v>
      </c>
      <c r="AO75" t="s">
        <v>1136</v>
      </c>
      <c r="AR75">
        <v>1890694</v>
      </c>
    </row>
    <row r="76" spans="1:44">
      <c r="A76" s="1">
        <f>HYPERLINK("https://lsnyc.legalserver.org/matter/dynamic-profile/view/1890132","19-1890132")</f>
        <v>0</v>
      </c>
      <c r="B76" t="s">
        <v>117</v>
      </c>
      <c r="C76" t="s">
        <v>230</v>
      </c>
      <c r="D76" t="s">
        <v>231</v>
      </c>
      <c r="E76" t="s">
        <v>241</v>
      </c>
      <c r="F76" t="s">
        <v>249</v>
      </c>
      <c r="G76" t="s">
        <v>251</v>
      </c>
      <c r="H76">
        <v>0</v>
      </c>
      <c r="I76" t="s">
        <v>316</v>
      </c>
      <c r="L76" t="s">
        <v>406</v>
      </c>
      <c r="N76" t="s">
        <v>408</v>
      </c>
      <c r="O76" t="s">
        <v>413</v>
      </c>
      <c r="P76" t="s">
        <v>416</v>
      </c>
      <c r="Q76">
        <v>11216</v>
      </c>
      <c r="R76" t="s">
        <v>434</v>
      </c>
      <c r="S76" t="s">
        <v>446</v>
      </c>
      <c r="T76" t="s">
        <v>520</v>
      </c>
      <c r="U76" t="s">
        <v>684</v>
      </c>
      <c r="X76">
        <v>3.5</v>
      </c>
      <c r="Y76">
        <v>0</v>
      </c>
      <c r="Z76">
        <v>1</v>
      </c>
      <c r="AA76" t="s">
        <v>787</v>
      </c>
      <c r="AB76" t="s">
        <v>862</v>
      </c>
      <c r="AC76">
        <v>40</v>
      </c>
      <c r="AD76" t="s">
        <v>975</v>
      </c>
      <c r="AI76" t="s">
        <v>251</v>
      </c>
      <c r="AJ76" t="s">
        <v>1119</v>
      </c>
      <c r="AR76">
        <v>1889763</v>
      </c>
    </row>
    <row r="77" spans="1:44">
      <c r="A77" s="1">
        <f>HYPERLINK("https://lsnyc.legalserver.org/matter/dynamic-profile/view/1890199","19-1890199")</f>
        <v>0</v>
      </c>
      <c r="B77" t="s">
        <v>118</v>
      </c>
      <c r="C77" t="s">
        <v>230</v>
      </c>
      <c r="D77" t="s">
        <v>231</v>
      </c>
      <c r="E77" t="s">
        <v>241</v>
      </c>
      <c r="F77" t="s">
        <v>249</v>
      </c>
      <c r="G77" t="s">
        <v>251</v>
      </c>
      <c r="H77">
        <v>260.19</v>
      </c>
      <c r="I77" t="s">
        <v>316</v>
      </c>
      <c r="L77" t="s">
        <v>406</v>
      </c>
      <c r="N77" t="s">
        <v>408</v>
      </c>
      <c r="O77" t="s">
        <v>412</v>
      </c>
      <c r="P77" t="s">
        <v>419</v>
      </c>
      <c r="Q77">
        <v>11213</v>
      </c>
      <c r="R77" t="s">
        <v>424</v>
      </c>
      <c r="S77" t="s">
        <v>444</v>
      </c>
      <c r="T77" t="s">
        <v>521</v>
      </c>
      <c r="U77" t="s">
        <v>685</v>
      </c>
      <c r="W77" t="s">
        <v>782</v>
      </c>
      <c r="X77">
        <v>40.6</v>
      </c>
      <c r="Y77">
        <v>2</v>
      </c>
      <c r="Z77">
        <v>2</v>
      </c>
      <c r="AA77" t="s">
        <v>787</v>
      </c>
      <c r="AB77" t="s">
        <v>863</v>
      </c>
      <c r="AC77">
        <v>34</v>
      </c>
      <c r="AD77" t="s">
        <v>1012</v>
      </c>
      <c r="AE77" t="s">
        <v>1066</v>
      </c>
      <c r="AI77" t="s">
        <v>250</v>
      </c>
      <c r="AJ77" t="s">
        <v>1118</v>
      </c>
      <c r="AL77" t="s">
        <v>1127</v>
      </c>
      <c r="AM77" t="s">
        <v>1130</v>
      </c>
      <c r="AP77" t="s">
        <v>250</v>
      </c>
      <c r="AR77">
        <v>1874717</v>
      </c>
    </row>
    <row r="78" spans="1:44">
      <c r="A78" s="1">
        <f>HYPERLINK("https://lsnyc.legalserver.org/matter/dynamic-profile/view/1890593","19-1890593")</f>
        <v>0</v>
      </c>
      <c r="B78" t="s">
        <v>119</v>
      </c>
      <c r="C78" t="s">
        <v>230</v>
      </c>
      <c r="D78" t="s">
        <v>231</v>
      </c>
      <c r="E78" t="s">
        <v>240</v>
      </c>
      <c r="F78" t="s">
        <v>249</v>
      </c>
      <c r="G78" t="s">
        <v>251</v>
      </c>
      <c r="H78">
        <v>22.37</v>
      </c>
      <c r="I78" t="s">
        <v>317</v>
      </c>
      <c r="K78" t="s">
        <v>251</v>
      </c>
      <c r="L78" t="s">
        <v>406</v>
      </c>
      <c r="N78" t="s">
        <v>408</v>
      </c>
      <c r="O78" t="s">
        <v>412</v>
      </c>
      <c r="P78" t="s">
        <v>416</v>
      </c>
      <c r="Q78">
        <v>11233</v>
      </c>
      <c r="R78" t="s">
        <v>435</v>
      </c>
      <c r="S78" t="s">
        <v>444</v>
      </c>
      <c r="T78" t="s">
        <v>522</v>
      </c>
      <c r="U78" t="s">
        <v>686</v>
      </c>
      <c r="W78" t="s">
        <v>781</v>
      </c>
      <c r="X78">
        <v>18.65</v>
      </c>
      <c r="Y78">
        <v>1</v>
      </c>
      <c r="Z78">
        <v>1</v>
      </c>
      <c r="AA78" t="s">
        <v>787</v>
      </c>
      <c r="AB78" t="s">
        <v>864</v>
      </c>
      <c r="AC78">
        <v>39</v>
      </c>
      <c r="AD78" t="s">
        <v>1013</v>
      </c>
      <c r="AI78" t="s">
        <v>250</v>
      </c>
      <c r="AJ78" t="s">
        <v>1119</v>
      </c>
      <c r="AL78" t="s">
        <v>1126</v>
      </c>
      <c r="AM78" t="s">
        <v>1129</v>
      </c>
      <c r="AR78">
        <v>1886964</v>
      </c>
    </row>
    <row r="79" spans="1:44">
      <c r="A79" s="1">
        <f>HYPERLINK("https://lsnyc.legalserver.org/matter/dynamic-profile/view/1890847","19-1890847")</f>
        <v>0</v>
      </c>
      <c r="B79" t="s">
        <v>120</v>
      </c>
      <c r="C79" t="s">
        <v>230</v>
      </c>
      <c r="D79" t="s">
        <v>231</v>
      </c>
      <c r="E79" t="s">
        <v>244</v>
      </c>
      <c r="F79" t="s">
        <v>249</v>
      </c>
      <c r="G79" t="s">
        <v>251</v>
      </c>
      <c r="H79">
        <v>141.93</v>
      </c>
      <c r="I79" t="s">
        <v>318</v>
      </c>
      <c r="J79" t="s">
        <v>322</v>
      </c>
      <c r="K79" t="s">
        <v>251</v>
      </c>
      <c r="L79" t="s">
        <v>406</v>
      </c>
      <c r="N79" t="s">
        <v>408</v>
      </c>
      <c r="O79" t="s">
        <v>412</v>
      </c>
      <c r="P79" t="s">
        <v>416</v>
      </c>
      <c r="Q79">
        <v>11209</v>
      </c>
      <c r="R79" t="s">
        <v>436</v>
      </c>
      <c r="S79" t="s">
        <v>444</v>
      </c>
      <c r="T79" t="s">
        <v>523</v>
      </c>
      <c r="U79" t="s">
        <v>687</v>
      </c>
      <c r="V79" t="s">
        <v>776</v>
      </c>
      <c r="X79">
        <v>1.25</v>
      </c>
      <c r="Y79">
        <v>0</v>
      </c>
      <c r="Z79">
        <v>2</v>
      </c>
      <c r="AA79" t="s">
        <v>788</v>
      </c>
      <c r="AB79" t="s">
        <v>865</v>
      </c>
      <c r="AC79">
        <v>42</v>
      </c>
      <c r="AD79" t="s">
        <v>1014</v>
      </c>
      <c r="AI79" t="s">
        <v>251</v>
      </c>
      <c r="AJ79" t="s">
        <v>1119</v>
      </c>
      <c r="AM79" t="s">
        <v>1132</v>
      </c>
      <c r="AR79">
        <v>1878508</v>
      </c>
    </row>
    <row r="80" spans="1:44">
      <c r="A80" s="1">
        <f>HYPERLINK("https://lsnyc.legalserver.org/matter/dynamic-profile/view/1890985","19-1890985")</f>
        <v>0</v>
      </c>
      <c r="B80" t="s">
        <v>121</v>
      </c>
      <c r="C80" t="s">
        <v>230</v>
      </c>
      <c r="D80" t="s">
        <v>231</v>
      </c>
      <c r="E80" t="s">
        <v>242</v>
      </c>
      <c r="F80" t="s">
        <v>249</v>
      </c>
      <c r="G80" t="s">
        <v>251</v>
      </c>
      <c r="H80">
        <v>0</v>
      </c>
      <c r="I80" t="s">
        <v>318</v>
      </c>
      <c r="J80" t="s">
        <v>347</v>
      </c>
      <c r="L80" t="s">
        <v>406</v>
      </c>
      <c r="N80" t="s">
        <v>408</v>
      </c>
      <c r="O80" t="s">
        <v>412</v>
      </c>
      <c r="P80" t="s">
        <v>419</v>
      </c>
      <c r="Q80">
        <v>10467</v>
      </c>
      <c r="R80" t="s">
        <v>424</v>
      </c>
      <c r="T80" t="s">
        <v>524</v>
      </c>
      <c r="U80" t="s">
        <v>688</v>
      </c>
      <c r="V80" t="s">
        <v>776</v>
      </c>
      <c r="X80">
        <v>2</v>
      </c>
      <c r="Y80">
        <v>0</v>
      </c>
      <c r="Z80">
        <v>1</v>
      </c>
      <c r="AA80" t="s">
        <v>788</v>
      </c>
      <c r="AB80" t="s">
        <v>866</v>
      </c>
      <c r="AC80">
        <v>26</v>
      </c>
      <c r="AD80" t="s">
        <v>975</v>
      </c>
      <c r="AJ80" t="s">
        <v>1119</v>
      </c>
      <c r="AM80" t="s">
        <v>1132</v>
      </c>
      <c r="AR80">
        <v>1891617</v>
      </c>
    </row>
    <row r="81" spans="1:44">
      <c r="A81" s="1">
        <f>HYPERLINK("https://lsnyc.legalserver.org/matter/dynamic-profile/view/1890901","19-1890901")</f>
        <v>0</v>
      </c>
      <c r="B81" t="s">
        <v>122</v>
      </c>
      <c r="C81" t="s">
        <v>230</v>
      </c>
      <c r="D81" t="s">
        <v>231</v>
      </c>
      <c r="E81" t="s">
        <v>241</v>
      </c>
      <c r="F81" t="s">
        <v>249</v>
      </c>
      <c r="G81" t="s">
        <v>251</v>
      </c>
      <c r="H81">
        <v>189.24</v>
      </c>
      <c r="I81" t="s">
        <v>318</v>
      </c>
      <c r="L81" t="s">
        <v>406</v>
      </c>
      <c r="N81" t="s">
        <v>408</v>
      </c>
      <c r="O81" t="s">
        <v>413</v>
      </c>
      <c r="P81" t="s">
        <v>416</v>
      </c>
      <c r="Q81">
        <v>11226</v>
      </c>
      <c r="S81" t="s">
        <v>444</v>
      </c>
      <c r="T81" t="s">
        <v>525</v>
      </c>
      <c r="U81" t="s">
        <v>689</v>
      </c>
      <c r="W81" t="s">
        <v>782</v>
      </c>
      <c r="X81">
        <v>24.4</v>
      </c>
      <c r="Y81">
        <v>0</v>
      </c>
      <c r="Z81">
        <v>2</v>
      </c>
      <c r="AA81" t="s">
        <v>787</v>
      </c>
      <c r="AB81" t="s">
        <v>867</v>
      </c>
      <c r="AC81">
        <v>67</v>
      </c>
      <c r="AD81" t="s">
        <v>1015</v>
      </c>
      <c r="AI81" t="s">
        <v>250</v>
      </c>
      <c r="AJ81" t="s">
        <v>1118</v>
      </c>
      <c r="AL81" t="s">
        <v>1127</v>
      </c>
      <c r="AM81" t="s">
        <v>1130</v>
      </c>
      <c r="AR81">
        <v>1891533</v>
      </c>
    </row>
    <row r="82" spans="1:44">
      <c r="A82" s="1">
        <f>HYPERLINK("https://lsnyc.legalserver.org/matter/dynamic-profile/view/1891125","19-1891125")</f>
        <v>0</v>
      </c>
      <c r="B82" t="s">
        <v>123</v>
      </c>
      <c r="C82" t="s">
        <v>230</v>
      </c>
      <c r="D82" t="s">
        <v>231</v>
      </c>
      <c r="E82" t="s">
        <v>240</v>
      </c>
      <c r="F82" t="s">
        <v>249</v>
      </c>
      <c r="G82" t="s">
        <v>251</v>
      </c>
      <c r="H82">
        <v>153.14</v>
      </c>
      <c r="I82" t="s">
        <v>319</v>
      </c>
      <c r="J82" t="s">
        <v>350</v>
      </c>
      <c r="K82" t="s">
        <v>251</v>
      </c>
      <c r="L82" t="s">
        <v>406</v>
      </c>
      <c r="N82" t="s">
        <v>408</v>
      </c>
      <c r="O82" t="s">
        <v>412</v>
      </c>
      <c r="P82" t="s">
        <v>416</v>
      </c>
      <c r="Q82">
        <v>11224</v>
      </c>
      <c r="R82" t="s">
        <v>437</v>
      </c>
      <c r="S82" t="s">
        <v>444</v>
      </c>
      <c r="T82" t="s">
        <v>526</v>
      </c>
      <c r="U82" t="s">
        <v>690</v>
      </c>
      <c r="V82" t="s">
        <v>776</v>
      </c>
      <c r="W82" t="s">
        <v>783</v>
      </c>
      <c r="X82">
        <v>3.65</v>
      </c>
      <c r="Y82">
        <v>1</v>
      </c>
      <c r="Z82">
        <v>1</v>
      </c>
      <c r="AA82" t="s">
        <v>788</v>
      </c>
      <c r="AB82" t="s">
        <v>868</v>
      </c>
      <c r="AC82">
        <v>34</v>
      </c>
      <c r="AD82" t="s">
        <v>1016</v>
      </c>
      <c r="AI82" t="s">
        <v>251</v>
      </c>
      <c r="AJ82" t="s">
        <v>1119</v>
      </c>
      <c r="AL82" t="s">
        <v>1128</v>
      </c>
      <c r="AM82" t="s">
        <v>1132</v>
      </c>
      <c r="AR82">
        <v>1848029</v>
      </c>
    </row>
    <row r="83" spans="1:44">
      <c r="A83" s="1">
        <f>HYPERLINK("https://lsnyc.legalserver.org/matter/dynamic-profile/view/1891442","19-1891442")</f>
        <v>0</v>
      </c>
      <c r="B83" t="s">
        <v>124</v>
      </c>
      <c r="C83" t="s">
        <v>230</v>
      </c>
      <c r="D83" t="s">
        <v>236</v>
      </c>
      <c r="E83" t="s">
        <v>241</v>
      </c>
      <c r="F83" t="s">
        <v>249</v>
      </c>
      <c r="G83" t="s">
        <v>251</v>
      </c>
      <c r="H83">
        <v>139.47</v>
      </c>
      <c r="I83" t="s">
        <v>320</v>
      </c>
      <c r="J83" t="s">
        <v>323</v>
      </c>
      <c r="K83" t="s">
        <v>251</v>
      </c>
      <c r="L83" t="s">
        <v>406</v>
      </c>
      <c r="N83" t="s">
        <v>408</v>
      </c>
      <c r="O83" t="s">
        <v>412</v>
      </c>
      <c r="P83" t="s">
        <v>416</v>
      </c>
      <c r="Q83">
        <v>11210</v>
      </c>
      <c r="R83" t="s">
        <v>432</v>
      </c>
      <c r="S83" t="s">
        <v>444</v>
      </c>
      <c r="T83" t="s">
        <v>527</v>
      </c>
      <c r="U83" t="s">
        <v>637</v>
      </c>
      <c r="V83" t="s">
        <v>776</v>
      </c>
      <c r="W83" t="s">
        <v>783</v>
      </c>
      <c r="X83">
        <v>1.3</v>
      </c>
      <c r="Y83">
        <v>0</v>
      </c>
      <c r="Z83">
        <v>1</v>
      </c>
      <c r="AA83" t="s">
        <v>788</v>
      </c>
      <c r="AB83" t="s">
        <v>869</v>
      </c>
      <c r="AC83">
        <v>36</v>
      </c>
      <c r="AD83" t="s">
        <v>1017</v>
      </c>
      <c r="AH83" t="s">
        <v>1102</v>
      </c>
      <c r="AJ83" t="s">
        <v>1119</v>
      </c>
      <c r="AK83" t="s">
        <v>1122</v>
      </c>
      <c r="AL83" t="s">
        <v>1128</v>
      </c>
      <c r="AM83" t="s">
        <v>1132</v>
      </c>
      <c r="AR83">
        <v>238956</v>
      </c>
    </row>
    <row r="84" spans="1:44">
      <c r="A84" s="1">
        <f>HYPERLINK("https://lsnyc.legalserver.org/matter/dynamic-profile/view/1891440","19-1891440")</f>
        <v>0</v>
      </c>
      <c r="B84" t="s">
        <v>125</v>
      </c>
      <c r="C84" t="s">
        <v>230</v>
      </c>
      <c r="D84" t="s">
        <v>231</v>
      </c>
      <c r="E84" t="s">
        <v>241</v>
      </c>
      <c r="F84" t="s">
        <v>249</v>
      </c>
      <c r="G84" t="s">
        <v>251</v>
      </c>
      <c r="H84">
        <v>182.84</v>
      </c>
      <c r="I84" t="s">
        <v>320</v>
      </c>
      <c r="K84" t="s">
        <v>251</v>
      </c>
      <c r="L84" t="s">
        <v>406</v>
      </c>
      <c r="N84" t="s">
        <v>408</v>
      </c>
      <c r="O84" t="s">
        <v>413</v>
      </c>
      <c r="P84" t="s">
        <v>416</v>
      </c>
      <c r="Q84">
        <v>11224</v>
      </c>
      <c r="R84" t="s">
        <v>438</v>
      </c>
      <c r="S84" t="s">
        <v>444</v>
      </c>
      <c r="T84" t="s">
        <v>504</v>
      </c>
      <c r="U84" t="s">
        <v>691</v>
      </c>
      <c r="W84" t="s">
        <v>781</v>
      </c>
      <c r="X84">
        <v>33.9</v>
      </c>
      <c r="Y84">
        <v>1</v>
      </c>
      <c r="Z84">
        <v>2</v>
      </c>
      <c r="AA84" t="s">
        <v>787</v>
      </c>
      <c r="AB84" t="s">
        <v>870</v>
      </c>
      <c r="AC84">
        <v>39</v>
      </c>
      <c r="AD84" t="s">
        <v>1018</v>
      </c>
      <c r="AI84" t="s">
        <v>250</v>
      </c>
      <c r="AJ84" t="s">
        <v>1118</v>
      </c>
      <c r="AL84" t="s">
        <v>1127</v>
      </c>
      <c r="AM84" t="s">
        <v>1129</v>
      </c>
      <c r="AR84">
        <v>797126</v>
      </c>
    </row>
    <row r="85" spans="1:44">
      <c r="A85" s="1">
        <f>HYPERLINK("https://lsnyc.legalserver.org/matter/dynamic-profile/view/1891574","19-1891574")</f>
        <v>0</v>
      </c>
      <c r="B85" t="s">
        <v>126</v>
      </c>
      <c r="C85" t="s">
        <v>230</v>
      </c>
      <c r="D85" t="s">
        <v>231</v>
      </c>
      <c r="E85" t="s">
        <v>242</v>
      </c>
      <c r="F85" t="s">
        <v>251</v>
      </c>
      <c r="G85" t="s">
        <v>251</v>
      </c>
      <c r="H85">
        <v>96.08</v>
      </c>
      <c r="I85" t="s">
        <v>321</v>
      </c>
      <c r="J85" t="s">
        <v>346</v>
      </c>
      <c r="K85" t="s">
        <v>251</v>
      </c>
      <c r="L85" t="s">
        <v>406</v>
      </c>
      <c r="N85" t="s">
        <v>408</v>
      </c>
      <c r="O85" t="s">
        <v>413</v>
      </c>
      <c r="P85" t="s">
        <v>419</v>
      </c>
      <c r="Q85">
        <v>11209</v>
      </c>
      <c r="S85" t="s">
        <v>444</v>
      </c>
      <c r="T85" t="s">
        <v>528</v>
      </c>
      <c r="U85" t="s">
        <v>692</v>
      </c>
      <c r="V85" t="s">
        <v>776</v>
      </c>
      <c r="X85">
        <v>0.3</v>
      </c>
      <c r="Y85">
        <v>0</v>
      </c>
      <c r="Z85">
        <v>1</v>
      </c>
      <c r="AA85" t="s">
        <v>788</v>
      </c>
      <c r="AB85" t="s">
        <v>871</v>
      </c>
      <c r="AC85">
        <v>39</v>
      </c>
      <c r="AD85" t="s">
        <v>1001</v>
      </c>
      <c r="AI85" t="s">
        <v>251</v>
      </c>
      <c r="AM85" t="s">
        <v>1132</v>
      </c>
      <c r="AR85">
        <v>822429</v>
      </c>
    </row>
    <row r="86" spans="1:44">
      <c r="A86" s="1">
        <f>HYPERLINK("https://lsnyc.legalserver.org/matter/dynamic-profile/view/1891760","19-1891760")</f>
        <v>0</v>
      </c>
      <c r="B86" t="s">
        <v>127</v>
      </c>
      <c r="C86" t="s">
        <v>230</v>
      </c>
      <c r="D86" t="s">
        <v>231</v>
      </c>
      <c r="E86" t="s">
        <v>240</v>
      </c>
      <c r="F86" t="s">
        <v>249</v>
      </c>
      <c r="G86" t="s">
        <v>251</v>
      </c>
      <c r="H86">
        <v>96.08</v>
      </c>
      <c r="I86" t="s">
        <v>322</v>
      </c>
      <c r="J86" t="s">
        <v>343</v>
      </c>
      <c r="K86" t="s">
        <v>251</v>
      </c>
      <c r="L86" t="s">
        <v>406</v>
      </c>
      <c r="N86" t="s">
        <v>408</v>
      </c>
      <c r="O86" t="s">
        <v>412</v>
      </c>
      <c r="P86" t="s">
        <v>416</v>
      </c>
      <c r="Q86">
        <v>11215</v>
      </c>
      <c r="S86" t="s">
        <v>444</v>
      </c>
      <c r="T86" t="s">
        <v>529</v>
      </c>
      <c r="U86" t="s">
        <v>693</v>
      </c>
      <c r="V86" t="s">
        <v>776</v>
      </c>
      <c r="W86" t="s">
        <v>783</v>
      </c>
      <c r="X86">
        <v>1.7</v>
      </c>
      <c r="Y86">
        <v>0</v>
      </c>
      <c r="Z86">
        <v>1</v>
      </c>
      <c r="AA86" t="s">
        <v>788</v>
      </c>
      <c r="AB86" t="s">
        <v>872</v>
      </c>
      <c r="AC86">
        <v>61</v>
      </c>
      <c r="AD86" t="s">
        <v>1001</v>
      </c>
      <c r="AH86" t="s">
        <v>1103</v>
      </c>
      <c r="AJ86" t="s">
        <v>1119</v>
      </c>
      <c r="AL86" t="s">
        <v>1128</v>
      </c>
      <c r="AM86" t="s">
        <v>1132</v>
      </c>
      <c r="AR86">
        <v>1892396</v>
      </c>
    </row>
    <row r="87" spans="1:44">
      <c r="A87" s="1">
        <f>HYPERLINK("https://lsnyc.legalserver.org/matter/dynamic-profile/view/1891821","19-1891821")</f>
        <v>0</v>
      </c>
      <c r="B87" t="s">
        <v>128</v>
      </c>
      <c r="C87" t="s">
        <v>230</v>
      </c>
      <c r="D87" t="s">
        <v>231</v>
      </c>
      <c r="E87" t="s">
        <v>240</v>
      </c>
      <c r="F87" t="s">
        <v>249</v>
      </c>
      <c r="G87" t="s">
        <v>251</v>
      </c>
      <c r="H87">
        <v>0</v>
      </c>
      <c r="I87" t="s">
        <v>322</v>
      </c>
      <c r="J87" t="s">
        <v>364</v>
      </c>
      <c r="K87" t="s">
        <v>251</v>
      </c>
      <c r="L87" t="s">
        <v>406</v>
      </c>
      <c r="N87" t="s">
        <v>408</v>
      </c>
      <c r="O87" t="s">
        <v>412</v>
      </c>
      <c r="P87" t="s">
        <v>416</v>
      </c>
      <c r="Q87">
        <v>11207</v>
      </c>
      <c r="S87" t="s">
        <v>444</v>
      </c>
      <c r="T87" t="s">
        <v>530</v>
      </c>
      <c r="U87" t="s">
        <v>694</v>
      </c>
      <c r="V87" t="s">
        <v>776</v>
      </c>
      <c r="W87" t="s">
        <v>783</v>
      </c>
      <c r="X87">
        <v>0.9</v>
      </c>
      <c r="Y87">
        <v>0</v>
      </c>
      <c r="Z87">
        <v>1</v>
      </c>
      <c r="AA87" t="s">
        <v>788</v>
      </c>
      <c r="AB87" t="s">
        <v>873</v>
      </c>
      <c r="AC87">
        <v>47</v>
      </c>
      <c r="AD87" t="s">
        <v>975</v>
      </c>
      <c r="AI87" t="s">
        <v>251</v>
      </c>
      <c r="AJ87" t="s">
        <v>1119</v>
      </c>
      <c r="AL87" t="s">
        <v>1128</v>
      </c>
      <c r="AM87" t="s">
        <v>1132</v>
      </c>
      <c r="AR87">
        <v>1892457</v>
      </c>
    </row>
    <row r="88" spans="1:44">
      <c r="A88" s="1">
        <f>HYPERLINK("https://lsnyc.legalserver.org/matter/dynamic-profile/view/1892078","19-1892078")</f>
        <v>0</v>
      </c>
      <c r="B88" t="s">
        <v>129</v>
      </c>
      <c r="C88" t="s">
        <v>230</v>
      </c>
      <c r="D88" t="s">
        <v>234</v>
      </c>
      <c r="E88" t="s">
        <v>241</v>
      </c>
      <c r="F88" t="s">
        <v>249</v>
      </c>
      <c r="G88" t="s">
        <v>251</v>
      </c>
      <c r="H88">
        <v>0</v>
      </c>
      <c r="I88" t="s">
        <v>323</v>
      </c>
      <c r="J88" t="s">
        <v>397</v>
      </c>
      <c r="K88" t="s">
        <v>251</v>
      </c>
      <c r="L88" t="s">
        <v>406</v>
      </c>
      <c r="N88" t="s">
        <v>409</v>
      </c>
      <c r="O88" t="s">
        <v>413</v>
      </c>
      <c r="P88" t="s">
        <v>418</v>
      </c>
      <c r="Q88">
        <v>30046</v>
      </c>
      <c r="S88" t="s">
        <v>444</v>
      </c>
      <c r="T88" t="s">
        <v>531</v>
      </c>
      <c r="U88" t="s">
        <v>695</v>
      </c>
      <c r="V88" t="s">
        <v>777</v>
      </c>
      <c r="W88" t="s">
        <v>782</v>
      </c>
      <c r="X88">
        <v>9.050000000000001</v>
      </c>
      <c r="Y88">
        <v>0</v>
      </c>
      <c r="Z88">
        <v>1</v>
      </c>
      <c r="AA88" t="s">
        <v>788</v>
      </c>
      <c r="AB88" t="s">
        <v>874</v>
      </c>
      <c r="AC88">
        <v>34</v>
      </c>
      <c r="AD88" t="s">
        <v>975</v>
      </c>
      <c r="AG88" t="s">
        <v>1070</v>
      </c>
      <c r="AH88" t="s">
        <v>1070</v>
      </c>
      <c r="AI88" t="s">
        <v>250</v>
      </c>
      <c r="AJ88" t="s">
        <v>1118</v>
      </c>
      <c r="AK88" t="s">
        <v>1123</v>
      </c>
      <c r="AL88" t="s">
        <v>1127</v>
      </c>
      <c r="AM88" t="s">
        <v>1133</v>
      </c>
      <c r="AO88" t="s">
        <v>1136</v>
      </c>
      <c r="AR88">
        <v>1892714</v>
      </c>
    </row>
    <row r="89" spans="1:44">
      <c r="A89" s="1">
        <f>HYPERLINK("https://lsnyc.legalserver.org/matter/dynamic-profile/view/1892096","19-1892096")</f>
        <v>0</v>
      </c>
      <c r="B89" t="s">
        <v>130</v>
      </c>
      <c r="C89" t="s">
        <v>230</v>
      </c>
      <c r="D89" t="s">
        <v>231</v>
      </c>
      <c r="E89" t="s">
        <v>240</v>
      </c>
      <c r="F89" t="s">
        <v>249</v>
      </c>
      <c r="G89" t="s">
        <v>251</v>
      </c>
      <c r="H89">
        <v>199.88</v>
      </c>
      <c r="I89" t="s">
        <v>323</v>
      </c>
      <c r="J89" t="s">
        <v>397</v>
      </c>
      <c r="K89" t="s">
        <v>250</v>
      </c>
      <c r="L89" t="s">
        <v>406</v>
      </c>
      <c r="N89" t="s">
        <v>408</v>
      </c>
      <c r="O89" t="s">
        <v>413</v>
      </c>
      <c r="P89" t="s">
        <v>416</v>
      </c>
      <c r="Q89">
        <v>11214</v>
      </c>
      <c r="S89" t="s">
        <v>448</v>
      </c>
      <c r="T89" t="s">
        <v>532</v>
      </c>
      <c r="U89" t="s">
        <v>696</v>
      </c>
      <c r="V89" t="s">
        <v>776</v>
      </c>
      <c r="W89" t="s">
        <v>783</v>
      </c>
      <c r="X89">
        <v>2.7</v>
      </c>
      <c r="Y89">
        <v>0</v>
      </c>
      <c r="Z89">
        <v>2</v>
      </c>
      <c r="AA89" t="s">
        <v>788</v>
      </c>
      <c r="AB89" t="s">
        <v>875</v>
      </c>
      <c r="AC89">
        <v>36</v>
      </c>
      <c r="AD89" t="s">
        <v>1019</v>
      </c>
      <c r="AI89" t="s">
        <v>251</v>
      </c>
      <c r="AJ89" t="s">
        <v>1119</v>
      </c>
      <c r="AL89" t="s">
        <v>1128</v>
      </c>
      <c r="AM89" t="s">
        <v>1132</v>
      </c>
      <c r="AR89">
        <v>1892732</v>
      </c>
    </row>
    <row r="90" spans="1:44">
      <c r="A90" s="1">
        <f>HYPERLINK("https://lsnyc.legalserver.org/matter/dynamic-profile/view/1892529","19-1892529")</f>
        <v>0</v>
      </c>
      <c r="B90" t="s">
        <v>45</v>
      </c>
      <c r="C90" t="s">
        <v>230</v>
      </c>
      <c r="D90" t="s">
        <v>232</v>
      </c>
      <c r="E90" t="s">
        <v>241</v>
      </c>
      <c r="F90" t="s">
        <v>249</v>
      </c>
      <c r="G90" t="s">
        <v>251</v>
      </c>
      <c r="H90">
        <v>134.51</v>
      </c>
      <c r="I90" t="s">
        <v>324</v>
      </c>
      <c r="J90" t="s">
        <v>398</v>
      </c>
      <c r="L90" t="s">
        <v>406</v>
      </c>
      <c r="N90" t="s">
        <v>409</v>
      </c>
      <c r="O90" t="s">
        <v>413</v>
      </c>
      <c r="P90" t="s">
        <v>418</v>
      </c>
      <c r="Q90">
        <v>10314</v>
      </c>
      <c r="S90" t="s">
        <v>444</v>
      </c>
      <c r="T90" t="s">
        <v>452</v>
      </c>
      <c r="U90" t="s">
        <v>618</v>
      </c>
      <c r="V90" t="s">
        <v>777</v>
      </c>
      <c r="W90" t="s">
        <v>782</v>
      </c>
      <c r="X90">
        <v>13.25</v>
      </c>
      <c r="Y90">
        <v>0</v>
      </c>
      <c r="Z90">
        <v>1</v>
      </c>
      <c r="AA90" t="s">
        <v>788</v>
      </c>
      <c r="AB90" t="s">
        <v>790</v>
      </c>
      <c r="AC90">
        <v>34</v>
      </c>
      <c r="AD90" t="s">
        <v>1007</v>
      </c>
      <c r="AG90" t="s">
        <v>1071</v>
      </c>
      <c r="AH90" t="s">
        <v>1069</v>
      </c>
      <c r="AI90" t="s">
        <v>250</v>
      </c>
      <c r="AJ90" t="s">
        <v>1118</v>
      </c>
      <c r="AK90" t="s">
        <v>1123</v>
      </c>
      <c r="AL90" t="s">
        <v>1127</v>
      </c>
      <c r="AM90" t="s">
        <v>1133</v>
      </c>
      <c r="AO90" t="s">
        <v>1136</v>
      </c>
      <c r="AR90">
        <v>1863567</v>
      </c>
    </row>
    <row r="91" spans="1:44">
      <c r="A91" s="1">
        <f>HYPERLINK("https://lsnyc.legalserver.org/matter/dynamic-profile/view/1893017","19-1893017")</f>
        <v>0</v>
      </c>
      <c r="B91" t="s">
        <v>131</v>
      </c>
      <c r="C91" t="s">
        <v>230</v>
      </c>
      <c r="D91" t="s">
        <v>231</v>
      </c>
      <c r="E91" t="s">
        <v>240</v>
      </c>
      <c r="F91" t="s">
        <v>249</v>
      </c>
      <c r="G91" t="s">
        <v>251</v>
      </c>
      <c r="H91">
        <v>82.43000000000001</v>
      </c>
      <c r="I91" t="s">
        <v>325</v>
      </c>
      <c r="J91" t="s">
        <v>344</v>
      </c>
      <c r="K91" t="s">
        <v>251</v>
      </c>
      <c r="L91" t="s">
        <v>406</v>
      </c>
      <c r="N91" t="s">
        <v>408</v>
      </c>
      <c r="O91" t="s">
        <v>412</v>
      </c>
      <c r="P91" t="s">
        <v>416</v>
      </c>
      <c r="Q91">
        <v>11216</v>
      </c>
      <c r="S91" t="s">
        <v>444</v>
      </c>
      <c r="T91" t="s">
        <v>533</v>
      </c>
      <c r="U91" t="s">
        <v>652</v>
      </c>
      <c r="V91" t="s">
        <v>776</v>
      </c>
      <c r="W91" t="s">
        <v>783</v>
      </c>
      <c r="X91">
        <v>6</v>
      </c>
      <c r="Y91">
        <v>0</v>
      </c>
      <c r="Z91">
        <v>1</v>
      </c>
      <c r="AA91" t="s">
        <v>788</v>
      </c>
      <c r="AB91" t="s">
        <v>876</v>
      </c>
      <c r="AC91">
        <v>50</v>
      </c>
      <c r="AD91" t="s">
        <v>1020</v>
      </c>
      <c r="AI91" t="s">
        <v>251</v>
      </c>
      <c r="AJ91" t="s">
        <v>1119</v>
      </c>
      <c r="AL91" t="s">
        <v>1128</v>
      </c>
      <c r="AM91" t="s">
        <v>1132</v>
      </c>
      <c r="AR91">
        <v>1893653</v>
      </c>
    </row>
    <row r="92" spans="1:44">
      <c r="A92" s="1">
        <f>HYPERLINK("https://lsnyc.legalserver.org/matter/dynamic-profile/view/1893157","19-1893157")</f>
        <v>0</v>
      </c>
      <c r="B92" t="s">
        <v>132</v>
      </c>
      <c r="C92" t="s">
        <v>230</v>
      </c>
      <c r="D92" t="s">
        <v>231</v>
      </c>
      <c r="E92" t="s">
        <v>241</v>
      </c>
      <c r="F92" t="s">
        <v>249</v>
      </c>
      <c r="G92" t="s">
        <v>251</v>
      </c>
      <c r="H92">
        <v>0</v>
      </c>
      <c r="I92" t="s">
        <v>326</v>
      </c>
      <c r="J92" t="s">
        <v>326</v>
      </c>
      <c r="L92" t="s">
        <v>406</v>
      </c>
      <c r="N92" t="s">
        <v>408</v>
      </c>
      <c r="O92" t="s">
        <v>412</v>
      </c>
      <c r="P92" t="s">
        <v>419</v>
      </c>
      <c r="Q92">
        <v>11203</v>
      </c>
      <c r="S92" t="s">
        <v>444</v>
      </c>
      <c r="T92" t="s">
        <v>534</v>
      </c>
      <c r="U92" t="s">
        <v>481</v>
      </c>
      <c r="V92" t="s">
        <v>779</v>
      </c>
      <c r="W92" t="s">
        <v>783</v>
      </c>
      <c r="X92">
        <v>0.5</v>
      </c>
      <c r="Y92">
        <v>0</v>
      </c>
      <c r="Z92">
        <v>4</v>
      </c>
      <c r="AA92" t="s">
        <v>788</v>
      </c>
      <c r="AB92" t="s">
        <v>877</v>
      </c>
      <c r="AC92">
        <v>31</v>
      </c>
      <c r="AD92" t="s">
        <v>975</v>
      </c>
      <c r="AH92" t="s">
        <v>1070</v>
      </c>
      <c r="AJ92" t="s">
        <v>1119</v>
      </c>
      <c r="AK92" t="s">
        <v>1122</v>
      </c>
      <c r="AL92" t="s">
        <v>1128</v>
      </c>
      <c r="AM92" t="s">
        <v>1132</v>
      </c>
      <c r="AR92">
        <v>1893793</v>
      </c>
    </row>
    <row r="93" spans="1:44">
      <c r="A93" s="1">
        <f>HYPERLINK("https://lsnyc.legalserver.org/matter/dynamic-profile/view/1893158","19-1893158")</f>
        <v>0</v>
      </c>
      <c r="B93" t="s">
        <v>133</v>
      </c>
      <c r="C93" t="s">
        <v>230</v>
      </c>
      <c r="D93" t="s">
        <v>231</v>
      </c>
      <c r="E93" t="s">
        <v>240</v>
      </c>
      <c r="F93" t="s">
        <v>249</v>
      </c>
      <c r="G93" t="s">
        <v>251</v>
      </c>
      <c r="H93">
        <v>93.54000000000001</v>
      </c>
      <c r="I93" t="s">
        <v>326</v>
      </c>
      <c r="J93" t="s">
        <v>339</v>
      </c>
      <c r="K93" t="s">
        <v>250</v>
      </c>
      <c r="L93" t="s">
        <v>406</v>
      </c>
      <c r="N93" t="s">
        <v>408</v>
      </c>
      <c r="O93" t="s">
        <v>413</v>
      </c>
      <c r="P93" t="s">
        <v>415</v>
      </c>
      <c r="Q93">
        <v>11234</v>
      </c>
      <c r="S93" t="s">
        <v>444</v>
      </c>
      <c r="T93" t="s">
        <v>467</v>
      </c>
      <c r="U93" t="s">
        <v>697</v>
      </c>
      <c r="V93" t="s">
        <v>776</v>
      </c>
      <c r="W93" t="s">
        <v>785</v>
      </c>
      <c r="X93">
        <v>1.84</v>
      </c>
      <c r="Y93">
        <v>0</v>
      </c>
      <c r="Z93">
        <v>1</v>
      </c>
      <c r="AA93" t="s">
        <v>788</v>
      </c>
      <c r="AB93" t="s">
        <v>878</v>
      </c>
      <c r="AC93">
        <v>22</v>
      </c>
      <c r="AD93" t="s">
        <v>1021</v>
      </c>
      <c r="AI93" t="s">
        <v>251</v>
      </c>
      <c r="AJ93" t="s">
        <v>1119</v>
      </c>
      <c r="AL93" t="s">
        <v>1128</v>
      </c>
      <c r="AM93" t="s">
        <v>1132</v>
      </c>
      <c r="AR93">
        <v>1893794</v>
      </c>
    </row>
    <row r="94" spans="1:44">
      <c r="A94" s="1">
        <f>HYPERLINK("https://lsnyc.legalserver.org/matter/dynamic-profile/view/1893174","19-1893174")</f>
        <v>0</v>
      </c>
      <c r="B94" t="s">
        <v>134</v>
      </c>
      <c r="C94" t="s">
        <v>230</v>
      </c>
      <c r="D94" t="s">
        <v>231</v>
      </c>
      <c r="E94" t="s">
        <v>240</v>
      </c>
      <c r="F94" t="s">
        <v>249</v>
      </c>
      <c r="G94" t="s">
        <v>251</v>
      </c>
      <c r="H94">
        <v>18.64</v>
      </c>
      <c r="I94" t="s">
        <v>326</v>
      </c>
      <c r="J94" t="s">
        <v>354</v>
      </c>
      <c r="K94" t="s">
        <v>250</v>
      </c>
      <c r="L94" t="s">
        <v>406</v>
      </c>
      <c r="N94" t="s">
        <v>408</v>
      </c>
      <c r="O94" t="s">
        <v>413</v>
      </c>
      <c r="P94" t="s">
        <v>416</v>
      </c>
      <c r="Q94">
        <v>11203</v>
      </c>
      <c r="R94" t="s">
        <v>423</v>
      </c>
      <c r="S94" t="s">
        <v>444</v>
      </c>
      <c r="T94" t="s">
        <v>535</v>
      </c>
      <c r="U94" t="s">
        <v>698</v>
      </c>
      <c r="V94" t="s">
        <v>778</v>
      </c>
      <c r="W94" t="s">
        <v>782</v>
      </c>
      <c r="X94">
        <v>20.5</v>
      </c>
      <c r="Y94">
        <v>2</v>
      </c>
      <c r="Z94">
        <v>2</v>
      </c>
      <c r="AA94" t="s">
        <v>788</v>
      </c>
      <c r="AB94" t="s">
        <v>879</v>
      </c>
      <c r="AC94">
        <v>38</v>
      </c>
      <c r="AD94" t="s">
        <v>1022</v>
      </c>
      <c r="AH94" t="s">
        <v>1104</v>
      </c>
      <c r="AI94" t="s">
        <v>250</v>
      </c>
      <c r="AJ94" t="s">
        <v>1119</v>
      </c>
      <c r="AK94" t="s">
        <v>1121</v>
      </c>
      <c r="AL94" t="s">
        <v>1127</v>
      </c>
      <c r="AM94" t="s">
        <v>1130</v>
      </c>
      <c r="AR94">
        <v>1852987</v>
      </c>
    </row>
    <row r="95" spans="1:44">
      <c r="A95" s="1">
        <f>HYPERLINK("https://lsnyc.legalserver.org/matter/dynamic-profile/view/1893307","19-1893307")</f>
        <v>0</v>
      </c>
      <c r="B95" t="s">
        <v>135</v>
      </c>
      <c r="C95" t="s">
        <v>230</v>
      </c>
      <c r="D95" t="s">
        <v>233</v>
      </c>
      <c r="E95" t="s">
        <v>241</v>
      </c>
      <c r="F95" t="s">
        <v>249</v>
      </c>
      <c r="G95" t="s">
        <v>251</v>
      </c>
      <c r="H95">
        <v>112.41</v>
      </c>
      <c r="I95" t="s">
        <v>327</v>
      </c>
      <c r="J95" t="s">
        <v>374</v>
      </c>
      <c r="L95" t="s">
        <v>406</v>
      </c>
      <c r="N95" t="s">
        <v>408</v>
      </c>
      <c r="O95" t="s">
        <v>413</v>
      </c>
      <c r="P95" t="s">
        <v>419</v>
      </c>
      <c r="Q95">
        <v>10474</v>
      </c>
      <c r="S95" t="s">
        <v>444</v>
      </c>
      <c r="T95" t="s">
        <v>536</v>
      </c>
      <c r="U95" t="s">
        <v>699</v>
      </c>
      <c r="V95" t="s">
        <v>777</v>
      </c>
      <c r="W95" t="s">
        <v>781</v>
      </c>
      <c r="X95">
        <v>12.95</v>
      </c>
      <c r="Y95">
        <v>0</v>
      </c>
      <c r="Z95">
        <v>1</v>
      </c>
      <c r="AA95" t="s">
        <v>788</v>
      </c>
      <c r="AB95" t="s">
        <v>880</v>
      </c>
      <c r="AC95">
        <v>59</v>
      </c>
      <c r="AD95" t="s">
        <v>1023</v>
      </c>
      <c r="AH95" t="s">
        <v>1105</v>
      </c>
      <c r="AI95" t="s">
        <v>250</v>
      </c>
      <c r="AJ95" t="s">
        <v>1118</v>
      </c>
      <c r="AK95" t="s">
        <v>1124</v>
      </c>
      <c r="AL95" t="s">
        <v>1127</v>
      </c>
      <c r="AM95" t="s">
        <v>1130</v>
      </c>
      <c r="AR95">
        <v>183719</v>
      </c>
    </row>
    <row r="96" spans="1:44">
      <c r="A96" s="1">
        <f>HYPERLINK("https://lsnyc.legalserver.org/matter/dynamic-profile/view/1893682","19-1893682")</f>
        <v>0</v>
      </c>
      <c r="B96" t="s">
        <v>136</v>
      </c>
      <c r="C96" t="s">
        <v>230</v>
      </c>
      <c r="D96" t="s">
        <v>231</v>
      </c>
      <c r="E96" t="s">
        <v>240</v>
      </c>
      <c r="F96" t="s">
        <v>249</v>
      </c>
      <c r="G96" t="s">
        <v>251</v>
      </c>
      <c r="H96">
        <v>30.29</v>
      </c>
      <c r="I96" t="s">
        <v>328</v>
      </c>
      <c r="J96" t="s">
        <v>354</v>
      </c>
      <c r="K96" t="s">
        <v>250</v>
      </c>
      <c r="L96" t="s">
        <v>406</v>
      </c>
      <c r="M96" t="s">
        <v>406</v>
      </c>
      <c r="N96" t="s">
        <v>408</v>
      </c>
      <c r="O96" t="s">
        <v>413</v>
      </c>
      <c r="P96" t="s">
        <v>416</v>
      </c>
      <c r="Q96">
        <v>11207</v>
      </c>
      <c r="S96" t="s">
        <v>445</v>
      </c>
      <c r="T96" t="s">
        <v>537</v>
      </c>
      <c r="U96" t="s">
        <v>700</v>
      </c>
      <c r="V96" t="s">
        <v>776</v>
      </c>
      <c r="W96" t="s">
        <v>783</v>
      </c>
      <c r="X96">
        <v>8.949999999999999</v>
      </c>
      <c r="Y96">
        <v>2</v>
      </c>
      <c r="Z96">
        <v>2</v>
      </c>
      <c r="AA96" t="s">
        <v>788</v>
      </c>
      <c r="AB96" t="s">
        <v>881</v>
      </c>
      <c r="AC96">
        <v>40</v>
      </c>
      <c r="AD96" t="s">
        <v>1024</v>
      </c>
      <c r="AH96" t="s">
        <v>1106</v>
      </c>
      <c r="AJ96" t="s">
        <v>1119</v>
      </c>
      <c r="AK96" t="s">
        <v>1122</v>
      </c>
      <c r="AL96" t="s">
        <v>1128</v>
      </c>
      <c r="AM96" t="s">
        <v>1132</v>
      </c>
      <c r="AR96">
        <v>1894320</v>
      </c>
    </row>
    <row r="97" spans="1:44">
      <c r="A97" s="1">
        <f>HYPERLINK("https://lsnyc.legalserver.org/matter/dynamic-profile/view/1893972","19-1893972")</f>
        <v>0</v>
      </c>
      <c r="B97" t="s">
        <v>137</v>
      </c>
      <c r="C97" t="s">
        <v>230</v>
      </c>
      <c r="D97" t="s">
        <v>231</v>
      </c>
      <c r="E97" t="s">
        <v>244</v>
      </c>
      <c r="F97" t="s">
        <v>249</v>
      </c>
      <c r="G97" t="s">
        <v>251</v>
      </c>
      <c r="H97">
        <v>0</v>
      </c>
      <c r="I97" t="s">
        <v>329</v>
      </c>
      <c r="J97" t="s">
        <v>329</v>
      </c>
      <c r="K97" t="s">
        <v>251</v>
      </c>
      <c r="L97" t="s">
        <v>406</v>
      </c>
      <c r="N97" t="s">
        <v>408</v>
      </c>
      <c r="O97" t="s">
        <v>413</v>
      </c>
      <c r="P97" t="s">
        <v>419</v>
      </c>
      <c r="Q97">
        <v>11210</v>
      </c>
      <c r="R97" t="s">
        <v>424</v>
      </c>
      <c r="S97" t="s">
        <v>444</v>
      </c>
      <c r="T97" t="s">
        <v>538</v>
      </c>
      <c r="U97" t="s">
        <v>458</v>
      </c>
      <c r="V97" t="s">
        <v>776</v>
      </c>
      <c r="W97" t="s">
        <v>783</v>
      </c>
      <c r="X97">
        <v>0.55</v>
      </c>
      <c r="Y97">
        <v>1</v>
      </c>
      <c r="Z97">
        <v>2</v>
      </c>
      <c r="AA97" t="s">
        <v>788</v>
      </c>
      <c r="AB97" t="s">
        <v>882</v>
      </c>
      <c r="AC97">
        <v>41</v>
      </c>
      <c r="AD97" t="s">
        <v>975</v>
      </c>
      <c r="AI97" t="s">
        <v>251</v>
      </c>
      <c r="AJ97" t="s">
        <v>1119</v>
      </c>
      <c r="AM97" t="s">
        <v>1132</v>
      </c>
      <c r="AR97">
        <v>1887436</v>
      </c>
    </row>
    <row r="98" spans="1:44">
      <c r="A98" s="1">
        <f>HYPERLINK("https://lsnyc.legalserver.org/matter/dynamic-profile/view/1893954","19-1893954")</f>
        <v>0</v>
      </c>
      <c r="B98" t="s">
        <v>138</v>
      </c>
      <c r="C98" t="s">
        <v>230</v>
      </c>
      <c r="D98" t="s">
        <v>231</v>
      </c>
      <c r="E98" t="s">
        <v>240</v>
      </c>
      <c r="F98" t="s">
        <v>249</v>
      </c>
      <c r="G98" t="s">
        <v>251</v>
      </c>
      <c r="H98">
        <v>38.91</v>
      </c>
      <c r="I98" t="s">
        <v>329</v>
      </c>
      <c r="J98" t="s">
        <v>348</v>
      </c>
      <c r="K98" t="s">
        <v>251</v>
      </c>
      <c r="L98" t="s">
        <v>406</v>
      </c>
      <c r="N98" t="s">
        <v>408</v>
      </c>
      <c r="O98" t="s">
        <v>412</v>
      </c>
      <c r="P98" t="s">
        <v>415</v>
      </c>
      <c r="Q98">
        <v>11230</v>
      </c>
      <c r="S98" t="s">
        <v>444</v>
      </c>
      <c r="T98" t="s">
        <v>539</v>
      </c>
      <c r="U98" t="s">
        <v>701</v>
      </c>
      <c r="V98" t="s">
        <v>776</v>
      </c>
      <c r="W98" t="s">
        <v>783</v>
      </c>
      <c r="X98">
        <v>1.6</v>
      </c>
      <c r="Y98">
        <v>0</v>
      </c>
      <c r="Z98">
        <v>1</v>
      </c>
      <c r="AA98" t="s">
        <v>788</v>
      </c>
      <c r="AB98" t="s">
        <v>883</v>
      </c>
      <c r="AC98">
        <v>68</v>
      </c>
      <c r="AD98" t="s">
        <v>1025</v>
      </c>
      <c r="AI98" t="s">
        <v>251</v>
      </c>
      <c r="AJ98" t="s">
        <v>1119</v>
      </c>
      <c r="AL98" t="s">
        <v>1128</v>
      </c>
      <c r="AM98" t="s">
        <v>1132</v>
      </c>
      <c r="AR98">
        <v>1893727</v>
      </c>
    </row>
    <row r="99" spans="1:44">
      <c r="A99" s="1">
        <f>HYPERLINK("https://lsnyc.legalserver.org/matter/dynamic-profile/view/1894100","19-1894100")</f>
        <v>0</v>
      </c>
      <c r="B99" t="s">
        <v>139</v>
      </c>
      <c r="C99" t="s">
        <v>230</v>
      </c>
      <c r="D99" t="s">
        <v>237</v>
      </c>
      <c r="E99" t="s">
        <v>241</v>
      </c>
      <c r="F99" t="s">
        <v>249</v>
      </c>
      <c r="G99" t="s">
        <v>251</v>
      </c>
      <c r="H99">
        <v>0</v>
      </c>
      <c r="I99" t="s">
        <v>330</v>
      </c>
      <c r="J99" t="s">
        <v>397</v>
      </c>
      <c r="L99" t="s">
        <v>406</v>
      </c>
      <c r="N99" t="s">
        <v>409</v>
      </c>
      <c r="O99" t="s">
        <v>412</v>
      </c>
      <c r="P99" t="s">
        <v>418</v>
      </c>
      <c r="Q99">
        <v>78732</v>
      </c>
      <c r="S99" t="s">
        <v>444</v>
      </c>
      <c r="T99" t="s">
        <v>540</v>
      </c>
      <c r="U99" t="s">
        <v>702</v>
      </c>
      <c r="V99" t="s">
        <v>776</v>
      </c>
      <c r="W99" t="s">
        <v>783</v>
      </c>
      <c r="X99">
        <v>0.85</v>
      </c>
      <c r="Y99">
        <v>0</v>
      </c>
      <c r="Z99">
        <v>2</v>
      </c>
      <c r="AA99" t="s">
        <v>788</v>
      </c>
      <c r="AB99" t="s">
        <v>884</v>
      </c>
      <c r="AC99">
        <v>61</v>
      </c>
      <c r="AD99" t="s">
        <v>975</v>
      </c>
      <c r="AH99" t="s">
        <v>1107</v>
      </c>
      <c r="AJ99" t="s">
        <v>1119</v>
      </c>
      <c r="AK99" t="s">
        <v>1122</v>
      </c>
      <c r="AL99" t="s">
        <v>1128</v>
      </c>
      <c r="AM99" t="s">
        <v>1132</v>
      </c>
      <c r="AR99">
        <v>1894739</v>
      </c>
    </row>
    <row r="100" spans="1:44">
      <c r="A100" s="1">
        <f>HYPERLINK("https://lsnyc.legalserver.org/matter/dynamic-profile/view/1894322","19-1894322")</f>
        <v>0</v>
      </c>
      <c r="B100" t="s">
        <v>140</v>
      </c>
      <c r="C100" t="s">
        <v>230</v>
      </c>
      <c r="D100" t="s">
        <v>231</v>
      </c>
      <c r="E100" t="s">
        <v>246</v>
      </c>
      <c r="F100" t="s">
        <v>249</v>
      </c>
      <c r="G100" t="s">
        <v>251</v>
      </c>
      <c r="H100">
        <v>0</v>
      </c>
      <c r="I100" t="s">
        <v>331</v>
      </c>
      <c r="J100" t="s">
        <v>337</v>
      </c>
      <c r="L100" t="s">
        <v>406</v>
      </c>
      <c r="N100" t="s">
        <v>408</v>
      </c>
      <c r="O100" t="s">
        <v>413</v>
      </c>
      <c r="P100" t="s">
        <v>419</v>
      </c>
      <c r="Q100">
        <v>11217</v>
      </c>
      <c r="R100" t="s">
        <v>424</v>
      </c>
      <c r="T100" t="s">
        <v>541</v>
      </c>
      <c r="U100" t="s">
        <v>703</v>
      </c>
      <c r="V100" t="s">
        <v>776</v>
      </c>
      <c r="W100" t="s">
        <v>783</v>
      </c>
      <c r="X100">
        <v>0.95</v>
      </c>
      <c r="Y100">
        <v>0</v>
      </c>
      <c r="Z100">
        <v>1</v>
      </c>
      <c r="AA100" t="s">
        <v>788</v>
      </c>
      <c r="AB100" t="s">
        <v>885</v>
      </c>
      <c r="AC100">
        <v>32</v>
      </c>
      <c r="AD100" t="s">
        <v>975</v>
      </c>
      <c r="AI100" t="s">
        <v>250</v>
      </c>
      <c r="AL100" t="s">
        <v>1128</v>
      </c>
      <c r="AR100">
        <v>1893590</v>
      </c>
    </row>
    <row r="101" spans="1:44">
      <c r="A101" s="1">
        <f>HYPERLINK("https://lsnyc.legalserver.org/matter/dynamic-profile/view/1894393","19-1894393")</f>
        <v>0</v>
      </c>
      <c r="B101" t="s">
        <v>141</v>
      </c>
      <c r="C101" t="s">
        <v>230</v>
      </c>
      <c r="D101" t="s">
        <v>231</v>
      </c>
      <c r="E101" t="s">
        <v>240</v>
      </c>
      <c r="F101" t="s">
        <v>249</v>
      </c>
      <c r="G101" t="s">
        <v>251</v>
      </c>
      <c r="H101">
        <v>0</v>
      </c>
      <c r="I101" t="s">
        <v>332</v>
      </c>
      <c r="J101" t="s">
        <v>357</v>
      </c>
      <c r="K101" t="s">
        <v>251</v>
      </c>
      <c r="L101" t="s">
        <v>406</v>
      </c>
      <c r="N101" t="s">
        <v>408</v>
      </c>
      <c r="O101" t="s">
        <v>413</v>
      </c>
      <c r="P101" t="s">
        <v>416</v>
      </c>
      <c r="Q101">
        <v>11221</v>
      </c>
      <c r="S101" t="s">
        <v>444</v>
      </c>
      <c r="T101" t="s">
        <v>542</v>
      </c>
      <c r="U101" t="s">
        <v>704</v>
      </c>
      <c r="V101" t="s">
        <v>776</v>
      </c>
      <c r="W101" t="s">
        <v>783</v>
      </c>
      <c r="X101">
        <v>12.4</v>
      </c>
      <c r="Y101">
        <v>0</v>
      </c>
      <c r="Z101">
        <v>1</v>
      </c>
      <c r="AA101" t="s">
        <v>788</v>
      </c>
      <c r="AB101" t="s">
        <v>886</v>
      </c>
      <c r="AC101">
        <v>44</v>
      </c>
      <c r="AD101" t="s">
        <v>975</v>
      </c>
      <c r="AH101" t="s">
        <v>1108</v>
      </c>
      <c r="AI101" t="s">
        <v>251</v>
      </c>
      <c r="AJ101" t="s">
        <v>1119</v>
      </c>
      <c r="AK101" t="s">
        <v>1122</v>
      </c>
      <c r="AL101" t="s">
        <v>1128</v>
      </c>
      <c r="AM101" t="s">
        <v>1132</v>
      </c>
      <c r="AR101">
        <v>1891024</v>
      </c>
    </row>
    <row r="102" spans="1:44">
      <c r="A102" s="1">
        <f>HYPERLINK("https://lsnyc.legalserver.org/matter/dynamic-profile/view/1894716","19-1894716")</f>
        <v>0</v>
      </c>
      <c r="B102" t="s">
        <v>142</v>
      </c>
      <c r="C102" t="s">
        <v>230</v>
      </c>
      <c r="D102" t="s">
        <v>231</v>
      </c>
      <c r="E102" t="s">
        <v>246</v>
      </c>
      <c r="F102" t="s">
        <v>249</v>
      </c>
      <c r="G102" t="s">
        <v>251</v>
      </c>
      <c r="H102">
        <v>0</v>
      </c>
      <c r="I102" t="s">
        <v>333</v>
      </c>
      <c r="K102" t="s">
        <v>251</v>
      </c>
      <c r="L102" t="s">
        <v>406</v>
      </c>
      <c r="N102" t="s">
        <v>408</v>
      </c>
      <c r="O102" t="s">
        <v>413</v>
      </c>
      <c r="P102" t="s">
        <v>416</v>
      </c>
      <c r="Q102">
        <v>11206</v>
      </c>
      <c r="S102" t="s">
        <v>444</v>
      </c>
      <c r="T102" t="s">
        <v>543</v>
      </c>
      <c r="U102" t="s">
        <v>705</v>
      </c>
      <c r="W102" t="s">
        <v>781</v>
      </c>
      <c r="X102">
        <v>11.75</v>
      </c>
      <c r="Y102">
        <v>0</v>
      </c>
      <c r="Z102">
        <v>1</v>
      </c>
      <c r="AA102" t="s">
        <v>787</v>
      </c>
      <c r="AB102" t="s">
        <v>887</v>
      </c>
      <c r="AC102">
        <v>34</v>
      </c>
      <c r="AD102" t="s">
        <v>975</v>
      </c>
      <c r="AJ102" t="s">
        <v>1119</v>
      </c>
      <c r="AL102" t="s">
        <v>1127</v>
      </c>
      <c r="AR102">
        <v>1895357</v>
      </c>
    </row>
    <row r="103" spans="1:44">
      <c r="A103" s="1">
        <f>HYPERLINK("https://lsnyc.legalserver.org/matter/dynamic-profile/view/1894966","19-1894966")</f>
        <v>0</v>
      </c>
      <c r="B103" t="s">
        <v>143</v>
      </c>
      <c r="C103" t="s">
        <v>230</v>
      </c>
      <c r="D103" t="s">
        <v>231</v>
      </c>
      <c r="E103" t="s">
        <v>244</v>
      </c>
      <c r="F103" t="s">
        <v>249</v>
      </c>
      <c r="G103" t="s">
        <v>251</v>
      </c>
      <c r="H103">
        <v>38.43</v>
      </c>
      <c r="I103" t="s">
        <v>334</v>
      </c>
      <c r="J103" t="s">
        <v>342</v>
      </c>
      <c r="K103" t="s">
        <v>250</v>
      </c>
      <c r="L103" t="s">
        <v>406</v>
      </c>
      <c r="N103" t="s">
        <v>409</v>
      </c>
      <c r="O103" t="s">
        <v>412</v>
      </c>
      <c r="P103" t="s">
        <v>418</v>
      </c>
      <c r="Q103">
        <v>11236</v>
      </c>
      <c r="S103" t="s">
        <v>444</v>
      </c>
      <c r="T103" t="s">
        <v>544</v>
      </c>
      <c r="U103" t="s">
        <v>706</v>
      </c>
      <c r="V103" t="s">
        <v>776</v>
      </c>
      <c r="W103" t="s">
        <v>783</v>
      </c>
      <c r="X103">
        <v>6.2</v>
      </c>
      <c r="Y103">
        <v>0</v>
      </c>
      <c r="Z103">
        <v>1</v>
      </c>
      <c r="AA103" t="s">
        <v>788</v>
      </c>
      <c r="AB103" t="s">
        <v>888</v>
      </c>
      <c r="AC103">
        <v>28</v>
      </c>
      <c r="AD103" t="s">
        <v>1022</v>
      </c>
      <c r="AI103" t="s">
        <v>251</v>
      </c>
      <c r="AJ103" t="s">
        <v>1119</v>
      </c>
      <c r="AM103" t="s">
        <v>1132</v>
      </c>
      <c r="AR103">
        <v>1895607</v>
      </c>
    </row>
    <row r="104" spans="1:44">
      <c r="A104" s="1">
        <f>HYPERLINK("https://lsnyc.legalserver.org/matter/dynamic-profile/view/1895232","19-1895232")</f>
        <v>0</v>
      </c>
      <c r="B104" t="s">
        <v>144</v>
      </c>
      <c r="C104" t="s">
        <v>230</v>
      </c>
      <c r="D104" t="s">
        <v>231</v>
      </c>
      <c r="E104" t="s">
        <v>240</v>
      </c>
      <c r="F104" t="s">
        <v>249</v>
      </c>
      <c r="G104" t="s">
        <v>251</v>
      </c>
      <c r="H104">
        <v>146.5</v>
      </c>
      <c r="I104" t="s">
        <v>335</v>
      </c>
      <c r="J104" t="s">
        <v>397</v>
      </c>
      <c r="K104" t="s">
        <v>250</v>
      </c>
      <c r="L104" t="s">
        <v>406</v>
      </c>
      <c r="M104" t="s">
        <v>406</v>
      </c>
      <c r="N104" t="s">
        <v>408</v>
      </c>
      <c r="O104" t="s">
        <v>413</v>
      </c>
      <c r="P104" t="s">
        <v>415</v>
      </c>
      <c r="Q104">
        <v>11213</v>
      </c>
      <c r="S104" t="s">
        <v>444</v>
      </c>
      <c r="T104" t="s">
        <v>545</v>
      </c>
      <c r="U104" t="s">
        <v>707</v>
      </c>
      <c r="V104" t="s">
        <v>776</v>
      </c>
      <c r="W104" t="s">
        <v>783</v>
      </c>
      <c r="X104">
        <v>2.16</v>
      </c>
      <c r="Y104">
        <v>3</v>
      </c>
      <c r="Z104">
        <v>2</v>
      </c>
      <c r="AA104" t="s">
        <v>788</v>
      </c>
      <c r="AB104" t="s">
        <v>889</v>
      </c>
      <c r="AC104">
        <v>50</v>
      </c>
      <c r="AD104" t="s">
        <v>1026</v>
      </c>
      <c r="AH104" t="s">
        <v>1103</v>
      </c>
      <c r="AJ104" t="s">
        <v>1119</v>
      </c>
      <c r="AK104" t="s">
        <v>1122</v>
      </c>
      <c r="AL104" t="s">
        <v>1128</v>
      </c>
      <c r="AM104" t="s">
        <v>1132</v>
      </c>
      <c r="AR104">
        <v>1895874</v>
      </c>
    </row>
    <row r="105" spans="1:44">
      <c r="A105" s="1">
        <f>HYPERLINK("https://lsnyc.legalserver.org/matter/dynamic-profile/view/1895498","19-1895498")</f>
        <v>0</v>
      </c>
      <c r="B105" t="s">
        <v>145</v>
      </c>
      <c r="C105" t="s">
        <v>230</v>
      </c>
      <c r="D105" t="s">
        <v>231</v>
      </c>
      <c r="E105" t="s">
        <v>240</v>
      </c>
      <c r="F105" t="s">
        <v>249</v>
      </c>
      <c r="G105" t="s">
        <v>251</v>
      </c>
      <c r="H105">
        <v>0</v>
      </c>
      <c r="I105" t="s">
        <v>336</v>
      </c>
      <c r="J105" t="s">
        <v>341</v>
      </c>
      <c r="K105" t="s">
        <v>251</v>
      </c>
      <c r="L105" t="s">
        <v>406</v>
      </c>
      <c r="N105" t="s">
        <v>408</v>
      </c>
      <c r="O105" t="s">
        <v>412</v>
      </c>
      <c r="P105" t="s">
        <v>416</v>
      </c>
      <c r="Q105">
        <v>11220</v>
      </c>
      <c r="S105" t="s">
        <v>444</v>
      </c>
      <c r="T105" t="s">
        <v>546</v>
      </c>
      <c r="U105" t="s">
        <v>708</v>
      </c>
      <c r="V105" t="s">
        <v>776</v>
      </c>
      <c r="W105" t="s">
        <v>783</v>
      </c>
      <c r="X105">
        <v>2.1</v>
      </c>
      <c r="Y105">
        <v>0</v>
      </c>
      <c r="Z105">
        <v>1</v>
      </c>
      <c r="AA105" t="s">
        <v>788</v>
      </c>
      <c r="AB105" t="s">
        <v>890</v>
      </c>
      <c r="AC105">
        <v>61</v>
      </c>
      <c r="AD105" t="s">
        <v>975</v>
      </c>
      <c r="AH105" t="s">
        <v>1104</v>
      </c>
      <c r="AJ105" t="s">
        <v>1119</v>
      </c>
      <c r="AK105" t="s">
        <v>1122</v>
      </c>
      <c r="AL105" t="s">
        <v>1128</v>
      </c>
      <c r="AM105" t="s">
        <v>1132</v>
      </c>
      <c r="AR105">
        <v>1866617</v>
      </c>
    </row>
    <row r="106" spans="1:44">
      <c r="A106" s="1">
        <f>HYPERLINK("https://lsnyc.legalserver.org/matter/dynamic-profile/view/1895614","19-1895614")</f>
        <v>0</v>
      </c>
      <c r="B106" t="s">
        <v>146</v>
      </c>
      <c r="C106" t="s">
        <v>230</v>
      </c>
      <c r="D106" t="s">
        <v>231</v>
      </c>
      <c r="E106" t="s">
        <v>242</v>
      </c>
      <c r="F106" t="s">
        <v>249</v>
      </c>
      <c r="G106" t="s">
        <v>251</v>
      </c>
      <c r="H106">
        <v>0</v>
      </c>
      <c r="I106" t="s">
        <v>337</v>
      </c>
      <c r="L106" t="s">
        <v>406</v>
      </c>
      <c r="N106" t="s">
        <v>408</v>
      </c>
      <c r="O106" t="s">
        <v>413</v>
      </c>
      <c r="P106" t="s">
        <v>415</v>
      </c>
      <c r="Q106">
        <v>11226</v>
      </c>
      <c r="S106" t="s">
        <v>445</v>
      </c>
      <c r="T106" t="s">
        <v>547</v>
      </c>
      <c r="U106" t="s">
        <v>709</v>
      </c>
      <c r="W106" t="s">
        <v>781</v>
      </c>
      <c r="X106">
        <v>18.25</v>
      </c>
      <c r="Y106">
        <v>0</v>
      </c>
      <c r="Z106">
        <v>2</v>
      </c>
      <c r="AA106" t="s">
        <v>787</v>
      </c>
      <c r="AB106" t="s">
        <v>822</v>
      </c>
      <c r="AC106">
        <v>44</v>
      </c>
      <c r="AD106" t="s">
        <v>975</v>
      </c>
      <c r="AI106" t="s">
        <v>250</v>
      </c>
      <c r="AJ106" t="s">
        <v>1119</v>
      </c>
      <c r="AM106" t="s">
        <v>1130</v>
      </c>
      <c r="AR106">
        <v>1896256</v>
      </c>
    </row>
    <row r="107" spans="1:44">
      <c r="A107" s="1">
        <f>HYPERLINK("https://lsnyc.legalserver.org/matter/dynamic-profile/view/1895965","19-1895965")</f>
        <v>0</v>
      </c>
      <c r="B107" t="s">
        <v>147</v>
      </c>
      <c r="C107" t="s">
        <v>230</v>
      </c>
      <c r="D107" t="s">
        <v>231</v>
      </c>
      <c r="E107" t="s">
        <v>240</v>
      </c>
      <c r="F107" t="s">
        <v>249</v>
      </c>
      <c r="G107" t="s">
        <v>251</v>
      </c>
      <c r="H107">
        <v>0</v>
      </c>
      <c r="I107" t="s">
        <v>338</v>
      </c>
      <c r="J107" t="s">
        <v>354</v>
      </c>
      <c r="K107" t="s">
        <v>251</v>
      </c>
      <c r="L107" t="s">
        <v>406</v>
      </c>
      <c r="N107" t="s">
        <v>408</v>
      </c>
      <c r="O107" t="s">
        <v>412</v>
      </c>
      <c r="P107" t="s">
        <v>416</v>
      </c>
      <c r="Q107">
        <v>11221</v>
      </c>
      <c r="S107" t="s">
        <v>444</v>
      </c>
      <c r="T107" t="s">
        <v>548</v>
      </c>
      <c r="U107" t="s">
        <v>710</v>
      </c>
      <c r="V107" t="s">
        <v>776</v>
      </c>
      <c r="W107" t="s">
        <v>783</v>
      </c>
      <c r="X107">
        <v>5.2</v>
      </c>
      <c r="Y107">
        <v>0</v>
      </c>
      <c r="Z107">
        <v>1</v>
      </c>
      <c r="AA107" t="s">
        <v>788</v>
      </c>
      <c r="AB107" t="s">
        <v>891</v>
      </c>
      <c r="AC107">
        <v>48</v>
      </c>
      <c r="AD107" t="s">
        <v>975</v>
      </c>
      <c r="AH107" t="s">
        <v>1109</v>
      </c>
      <c r="AI107" t="s">
        <v>251</v>
      </c>
      <c r="AJ107" t="s">
        <v>1120</v>
      </c>
      <c r="AK107" t="s">
        <v>1122</v>
      </c>
      <c r="AL107" t="s">
        <v>1128</v>
      </c>
      <c r="AM107" t="s">
        <v>1132</v>
      </c>
      <c r="AR107">
        <v>436545</v>
      </c>
    </row>
    <row r="108" spans="1:44">
      <c r="A108" s="1">
        <f>HYPERLINK("https://lsnyc.legalserver.org/matter/dynamic-profile/view/1895951","19-1895951")</f>
        <v>0</v>
      </c>
      <c r="B108" t="s">
        <v>148</v>
      </c>
      <c r="C108" t="s">
        <v>230</v>
      </c>
      <c r="D108" t="s">
        <v>231</v>
      </c>
      <c r="E108" t="s">
        <v>240</v>
      </c>
      <c r="F108" t="s">
        <v>249</v>
      </c>
      <c r="G108" t="s">
        <v>251</v>
      </c>
      <c r="H108">
        <v>0</v>
      </c>
      <c r="I108" t="s">
        <v>338</v>
      </c>
      <c r="J108" t="s">
        <v>370</v>
      </c>
      <c r="L108" t="s">
        <v>406</v>
      </c>
      <c r="N108" t="s">
        <v>408</v>
      </c>
      <c r="O108" t="s">
        <v>413</v>
      </c>
      <c r="P108" t="s">
        <v>416</v>
      </c>
      <c r="Q108">
        <v>11222</v>
      </c>
      <c r="S108" t="s">
        <v>444</v>
      </c>
      <c r="T108" t="s">
        <v>467</v>
      </c>
      <c r="U108" t="s">
        <v>693</v>
      </c>
      <c r="V108" t="s">
        <v>776</v>
      </c>
      <c r="W108" t="s">
        <v>783</v>
      </c>
      <c r="X108">
        <v>1.75</v>
      </c>
      <c r="Y108">
        <v>0</v>
      </c>
      <c r="Z108">
        <v>1</v>
      </c>
      <c r="AA108" t="s">
        <v>788</v>
      </c>
      <c r="AB108" t="s">
        <v>892</v>
      </c>
      <c r="AC108">
        <v>55</v>
      </c>
      <c r="AD108" t="s">
        <v>975</v>
      </c>
      <c r="AI108" t="s">
        <v>251</v>
      </c>
      <c r="AJ108" t="s">
        <v>1119</v>
      </c>
      <c r="AL108" t="s">
        <v>1128</v>
      </c>
      <c r="AM108" t="s">
        <v>1132</v>
      </c>
      <c r="AR108">
        <v>1896578</v>
      </c>
    </row>
    <row r="109" spans="1:44">
      <c r="A109" s="1">
        <f>HYPERLINK("https://lsnyc.legalserver.org/matter/dynamic-profile/view/1896088","19-1896088")</f>
        <v>0</v>
      </c>
      <c r="B109" t="s">
        <v>149</v>
      </c>
      <c r="C109" t="s">
        <v>230</v>
      </c>
      <c r="D109" t="s">
        <v>231</v>
      </c>
      <c r="E109" t="s">
        <v>240</v>
      </c>
      <c r="F109" t="s">
        <v>249</v>
      </c>
      <c r="G109" t="s">
        <v>251</v>
      </c>
      <c r="H109">
        <v>67.45</v>
      </c>
      <c r="I109" t="s">
        <v>339</v>
      </c>
      <c r="J109" t="s">
        <v>365</v>
      </c>
      <c r="K109" t="s">
        <v>251</v>
      </c>
      <c r="L109" t="s">
        <v>406</v>
      </c>
      <c r="N109" t="s">
        <v>408</v>
      </c>
      <c r="O109" t="s">
        <v>413</v>
      </c>
      <c r="P109" t="s">
        <v>416</v>
      </c>
      <c r="Q109">
        <v>11236</v>
      </c>
      <c r="S109" t="s">
        <v>444</v>
      </c>
      <c r="T109" t="s">
        <v>549</v>
      </c>
      <c r="U109" t="s">
        <v>711</v>
      </c>
      <c r="V109" t="s">
        <v>776</v>
      </c>
      <c r="W109" t="s">
        <v>783</v>
      </c>
      <c r="X109">
        <v>1.85</v>
      </c>
      <c r="Y109">
        <v>0</v>
      </c>
      <c r="Z109">
        <v>1</v>
      </c>
      <c r="AA109" t="s">
        <v>788</v>
      </c>
      <c r="AB109" t="s">
        <v>893</v>
      </c>
      <c r="AC109">
        <v>29</v>
      </c>
      <c r="AD109" t="s">
        <v>1027</v>
      </c>
      <c r="AI109" t="s">
        <v>251</v>
      </c>
      <c r="AJ109" t="s">
        <v>1119</v>
      </c>
      <c r="AL109" t="s">
        <v>1128</v>
      </c>
      <c r="AM109" t="s">
        <v>1132</v>
      </c>
      <c r="AR109">
        <v>1896730</v>
      </c>
    </row>
    <row r="110" spans="1:44">
      <c r="A110" s="1">
        <f>HYPERLINK("https://lsnyc.legalserver.org/matter/dynamic-profile/view/1896073","19-1896073")</f>
        <v>0</v>
      </c>
      <c r="B110" t="s">
        <v>150</v>
      </c>
      <c r="C110" t="s">
        <v>230</v>
      </c>
      <c r="D110" t="s">
        <v>231</v>
      </c>
      <c r="E110" t="s">
        <v>244</v>
      </c>
      <c r="F110" t="s">
        <v>251</v>
      </c>
      <c r="G110" t="s">
        <v>251</v>
      </c>
      <c r="H110">
        <v>0</v>
      </c>
      <c r="I110" t="s">
        <v>339</v>
      </c>
      <c r="J110" t="s">
        <v>399</v>
      </c>
      <c r="K110" t="s">
        <v>251</v>
      </c>
      <c r="L110" t="s">
        <v>406</v>
      </c>
      <c r="N110" t="s">
        <v>409</v>
      </c>
      <c r="O110" t="s">
        <v>413</v>
      </c>
      <c r="P110" t="s">
        <v>418</v>
      </c>
      <c r="Q110">
        <v>11221</v>
      </c>
      <c r="S110" t="s">
        <v>444</v>
      </c>
      <c r="T110" t="s">
        <v>467</v>
      </c>
      <c r="U110" t="s">
        <v>652</v>
      </c>
      <c r="V110" t="s">
        <v>776</v>
      </c>
      <c r="W110" t="s">
        <v>783</v>
      </c>
      <c r="X110">
        <v>0.4</v>
      </c>
      <c r="Y110">
        <v>0</v>
      </c>
      <c r="Z110">
        <v>1</v>
      </c>
      <c r="AA110" t="s">
        <v>788</v>
      </c>
      <c r="AB110" t="s">
        <v>847</v>
      </c>
      <c r="AC110">
        <v>52</v>
      </c>
      <c r="AD110" t="s">
        <v>975</v>
      </c>
      <c r="AI110" t="s">
        <v>251</v>
      </c>
      <c r="AJ110" t="s">
        <v>1119</v>
      </c>
      <c r="AL110" t="s">
        <v>1128</v>
      </c>
      <c r="AM110" t="s">
        <v>1132</v>
      </c>
      <c r="AR110">
        <v>1896378</v>
      </c>
    </row>
    <row r="111" spans="1:44">
      <c r="A111" s="1">
        <f>HYPERLINK("https://lsnyc.legalserver.org/matter/dynamic-profile/view/1896236","19-1896236")</f>
        <v>0</v>
      </c>
      <c r="B111" t="s">
        <v>151</v>
      </c>
      <c r="C111" t="s">
        <v>230</v>
      </c>
      <c r="D111" t="s">
        <v>231</v>
      </c>
      <c r="E111" t="s">
        <v>244</v>
      </c>
      <c r="F111" t="s">
        <v>249</v>
      </c>
      <c r="G111" t="s">
        <v>251</v>
      </c>
      <c r="H111">
        <v>0</v>
      </c>
      <c r="I111" t="s">
        <v>340</v>
      </c>
      <c r="J111" t="s">
        <v>348</v>
      </c>
      <c r="K111" t="s">
        <v>250</v>
      </c>
      <c r="L111" t="s">
        <v>406</v>
      </c>
      <c r="N111" t="s">
        <v>409</v>
      </c>
      <c r="O111" t="s">
        <v>413</v>
      </c>
      <c r="P111" t="s">
        <v>418</v>
      </c>
      <c r="Q111">
        <v>11237</v>
      </c>
      <c r="S111" t="s">
        <v>444</v>
      </c>
      <c r="T111" t="s">
        <v>550</v>
      </c>
      <c r="U111" t="s">
        <v>686</v>
      </c>
      <c r="V111" t="s">
        <v>776</v>
      </c>
      <c r="W111" t="s">
        <v>783</v>
      </c>
      <c r="X111">
        <v>8.699999999999999</v>
      </c>
      <c r="Y111">
        <v>0</v>
      </c>
      <c r="Z111">
        <v>1</v>
      </c>
      <c r="AA111" t="s">
        <v>788</v>
      </c>
      <c r="AB111" t="s">
        <v>894</v>
      </c>
      <c r="AC111">
        <v>37</v>
      </c>
      <c r="AD111" t="s">
        <v>975</v>
      </c>
      <c r="AI111" t="s">
        <v>251</v>
      </c>
      <c r="AJ111" t="s">
        <v>1119</v>
      </c>
      <c r="AL111" t="s">
        <v>1128</v>
      </c>
      <c r="AM111" t="s">
        <v>1132</v>
      </c>
      <c r="AR111">
        <v>1896878</v>
      </c>
    </row>
    <row r="112" spans="1:44">
      <c r="A112" s="1">
        <f>HYPERLINK("https://lsnyc.legalserver.org/matter/dynamic-profile/view/1896196","19-1896196")</f>
        <v>0</v>
      </c>
      <c r="B112" t="s">
        <v>152</v>
      </c>
      <c r="C112" t="s">
        <v>230</v>
      </c>
      <c r="D112" t="s">
        <v>231</v>
      </c>
      <c r="E112" t="s">
        <v>244</v>
      </c>
      <c r="F112" t="s">
        <v>249</v>
      </c>
      <c r="G112" t="s">
        <v>251</v>
      </c>
      <c r="H112">
        <v>167.97</v>
      </c>
      <c r="I112" t="s">
        <v>340</v>
      </c>
      <c r="J112" t="s">
        <v>352</v>
      </c>
      <c r="K112" t="s">
        <v>250</v>
      </c>
      <c r="L112" t="s">
        <v>406</v>
      </c>
      <c r="N112" t="s">
        <v>409</v>
      </c>
      <c r="O112" t="s">
        <v>413</v>
      </c>
      <c r="P112" t="s">
        <v>418</v>
      </c>
      <c r="Q112">
        <v>11211</v>
      </c>
      <c r="S112" t="s">
        <v>445</v>
      </c>
      <c r="T112" t="s">
        <v>551</v>
      </c>
      <c r="U112" t="s">
        <v>712</v>
      </c>
      <c r="V112" t="s">
        <v>776</v>
      </c>
      <c r="W112" t="s">
        <v>783</v>
      </c>
      <c r="X112">
        <v>3.15</v>
      </c>
      <c r="Y112">
        <v>0</v>
      </c>
      <c r="Z112">
        <v>2</v>
      </c>
      <c r="AA112" t="s">
        <v>788</v>
      </c>
      <c r="AB112" t="s">
        <v>895</v>
      </c>
      <c r="AC112">
        <v>74</v>
      </c>
      <c r="AD112" t="s">
        <v>1028</v>
      </c>
      <c r="AI112" t="s">
        <v>251</v>
      </c>
      <c r="AJ112" t="s">
        <v>1119</v>
      </c>
      <c r="AM112" t="s">
        <v>1132</v>
      </c>
      <c r="AR112">
        <v>1896838</v>
      </c>
    </row>
    <row r="113" spans="1:44">
      <c r="A113" s="1">
        <f>HYPERLINK("https://lsnyc.legalserver.org/matter/dynamic-profile/view/1896415","19-1896415")</f>
        <v>0</v>
      </c>
      <c r="B113" t="s">
        <v>153</v>
      </c>
      <c r="C113" t="s">
        <v>230</v>
      </c>
      <c r="D113" t="s">
        <v>231</v>
      </c>
      <c r="E113" t="s">
        <v>247</v>
      </c>
      <c r="F113" t="s">
        <v>251</v>
      </c>
      <c r="G113" t="s">
        <v>251</v>
      </c>
      <c r="H113">
        <v>0</v>
      </c>
      <c r="I113" t="s">
        <v>341</v>
      </c>
      <c r="J113" t="s">
        <v>394</v>
      </c>
      <c r="K113" t="s">
        <v>251</v>
      </c>
      <c r="L113" t="s">
        <v>406</v>
      </c>
      <c r="N113" t="s">
        <v>408</v>
      </c>
      <c r="O113" t="s">
        <v>412</v>
      </c>
      <c r="P113" t="s">
        <v>415</v>
      </c>
      <c r="Q113">
        <v>11213</v>
      </c>
      <c r="R113" t="s">
        <v>427</v>
      </c>
      <c r="S113" t="s">
        <v>444</v>
      </c>
      <c r="T113" t="s">
        <v>552</v>
      </c>
      <c r="U113" t="s">
        <v>713</v>
      </c>
      <c r="V113" t="s">
        <v>776</v>
      </c>
      <c r="W113" t="s">
        <v>783</v>
      </c>
      <c r="X113">
        <v>2</v>
      </c>
      <c r="Y113">
        <v>0</v>
      </c>
      <c r="Z113">
        <v>1</v>
      </c>
      <c r="AA113" t="s">
        <v>788</v>
      </c>
      <c r="AB113" t="s">
        <v>896</v>
      </c>
      <c r="AC113">
        <v>25</v>
      </c>
      <c r="AD113" t="s">
        <v>975</v>
      </c>
      <c r="AH113" t="s">
        <v>1100</v>
      </c>
      <c r="AJ113" t="s">
        <v>1119</v>
      </c>
      <c r="AK113" t="s">
        <v>1122</v>
      </c>
      <c r="AM113" t="s">
        <v>1132</v>
      </c>
      <c r="AR113">
        <v>1897057</v>
      </c>
    </row>
    <row r="114" spans="1:44">
      <c r="A114" s="1">
        <f>HYPERLINK("https://lsnyc.legalserver.org/matter/dynamic-profile/view/1896473","19-1896473")</f>
        <v>0</v>
      </c>
      <c r="B114" t="s">
        <v>154</v>
      </c>
      <c r="C114" t="s">
        <v>230</v>
      </c>
      <c r="D114" t="s">
        <v>231</v>
      </c>
      <c r="E114" t="s">
        <v>240</v>
      </c>
      <c r="F114" t="s">
        <v>249</v>
      </c>
      <c r="G114" t="s">
        <v>251</v>
      </c>
      <c r="H114">
        <v>20.82</v>
      </c>
      <c r="I114" t="s">
        <v>342</v>
      </c>
      <c r="J114" t="s">
        <v>354</v>
      </c>
      <c r="K114" t="s">
        <v>251</v>
      </c>
      <c r="L114" t="s">
        <v>406</v>
      </c>
      <c r="N114" t="s">
        <v>408</v>
      </c>
      <c r="O114" t="s">
        <v>413</v>
      </c>
      <c r="P114" t="s">
        <v>417</v>
      </c>
      <c r="Q114">
        <v>11238</v>
      </c>
      <c r="S114" t="s">
        <v>444</v>
      </c>
      <c r="T114" t="s">
        <v>553</v>
      </c>
      <c r="U114" t="s">
        <v>714</v>
      </c>
      <c r="V114" t="s">
        <v>776</v>
      </c>
      <c r="W114" t="s">
        <v>783</v>
      </c>
      <c r="X114">
        <v>1.7</v>
      </c>
      <c r="Y114">
        <v>0</v>
      </c>
      <c r="Z114">
        <v>1</v>
      </c>
      <c r="AA114" t="s">
        <v>788</v>
      </c>
      <c r="AB114" t="s">
        <v>897</v>
      </c>
      <c r="AC114">
        <v>55</v>
      </c>
      <c r="AD114" t="s">
        <v>1029</v>
      </c>
      <c r="AI114" t="s">
        <v>251</v>
      </c>
      <c r="AJ114" t="s">
        <v>1119</v>
      </c>
      <c r="AL114" t="s">
        <v>1128</v>
      </c>
      <c r="AM114" t="s">
        <v>1132</v>
      </c>
      <c r="AR114">
        <v>780973</v>
      </c>
    </row>
    <row r="115" spans="1:44">
      <c r="A115" s="1">
        <f>HYPERLINK("https://lsnyc.legalserver.org/matter/dynamic-profile/view/1896586","19-1896586")</f>
        <v>0</v>
      </c>
      <c r="B115" t="s">
        <v>155</v>
      </c>
      <c r="C115" t="s">
        <v>230</v>
      </c>
      <c r="D115" t="s">
        <v>231</v>
      </c>
      <c r="E115" t="s">
        <v>240</v>
      </c>
      <c r="F115" t="s">
        <v>249</v>
      </c>
      <c r="G115" t="s">
        <v>251</v>
      </c>
      <c r="H115">
        <v>0</v>
      </c>
      <c r="I115" t="s">
        <v>342</v>
      </c>
      <c r="J115" t="s">
        <v>357</v>
      </c>
      <c r="K115" t="s">
        <v>250</v>
      </c>
      <c r="L115" t="s">
        <v>406</v>
      </c>
      <c r="N115" t="s">
        <v>408</v>
      </c>
      <c r="O115" t="s">
        <v>413</v>
      </c>
      <c r="P115" t="s">
        <v>416</v>
      </c>
      <c r="Q115">
        <v>11208</v>
      </c>
      <c r="R115" t="s">
        <v>423</v>
      </c>
      <c r="S115" t="s">
        <v>444</v>
      </c>
      <c r="T115" t="s">
        <v>554</v>
      </c>
      <c r="U115" t="s">
        <v>715</v>
      </c>
      <c r="V115" t="s">
        <v>776</v>
      </c>
      <c r="W115" t="s">
        <v>783</v>
      </c>
      <c r="X115">
        <v>2</v>
      </c>
      <c r="Y115">
        <v>0</v>
      </c>
      <c r="Z115">
        <v>1</v>
      </c>
      <c r="AA115" t="s">
        <v>788</v>
      </c>
      <c r="AB115" t="s">
        <v>898</v>
      </c>
      <c r="AC115">
        <v>22</v>
      </c>
      <c r="AD115" t="s">
        <v>975</v>
      </c>
      <c r="AH115" t="s">
        <v>1108</v>
      </c>
      <c r="AI115" t="s">
        <v>251</v>
      </c>
      <c r="AJ115" t="s">
        <v>1119</v>
      </c>
      <c r="AK115" t="s">
        <v>1122</v>
      </c>
      <c r="AL115" t="s">
        <v>1128</v>
      </c>
      <c r="AM115" t="s">
        <v>1132</v>
      </c>
      <c r="AR115">
        <v>1897228</v>
      </c>
    </row>
    <row r="116" spans="1:44">
      <c r="A116" s="1">
        <f>HYPERLINK("https://lsnyc.legalserver.org/matter/dynamic-profile/view/1896601","19-1896601")</f>
        <v>0</v>
      </c>
      <c r="B116" t="s">
        <v>143</v>
      </c>
      <c r="C116" t="s">
        <v>230</v>
      </c>
      <c r="D116" t="s">
        <v>231</v>
      </c>
      <c r="E116" t="s">
        <v>244</v>
      </c>
      <c r="F116" t="s">
        <v>251</v>
      </c>
      <c r="G116" t="s">
        <v>251</v>
      </c>
      <c r="H116">
        <v>38.43</v>
      </c>
      <c r="I116" t="s">
        <v>342</v>
      </c>
      <c r="J116" t="s">
        <v>399</v>
      </c>
      <c r="K116" t="s">
        <v>251</v>
      </c>
      <c r="L116" t="s">
        <v>406</v>
      </c>
      <c r="N116" t="s">
        <v>408</v>
      </c>
      <c r="O116" t="s">
        <v>412</v>
      </c>
      <c r="P116" t="s">
        <v>419</v>
      </c>
      <c r="Q116">
        <v>11236</v>
      </c>
      <c r="R116" t="s">
        <v>426</v>
      </c>
      <c r="S116" t="s">
        <v>444</v>
      </c>
      <c r="T116" t="s">
        <v>544</v>
      </c>
      <c r="U116" t="s">
        <v>706</v>
      </c>
      <c r="V116" t="s">
        <v>776</v>
      </c>
      <c r="W116" t="s">
        <v>783</v>
      </c>
      <c r="X116">
        <v>4.05</v>
      </c>
      <c r="Y116">
        <v>0</v>
      </c>
      <c r="Z116">
        <v>1</v>
      </c>
      <c r="AA116" t="s">
        <v>788</v>
      </c>
      <c r="AB116" t="s">
        <v>888</v>
      </c>
      <c r="AC116">
        <v>28</v>
      </c>
      <c r="AD116" t="s">
        <v>1022</v>
      </c>
      <c r="AI116" t="s">
        <v>251</v>
      </c>
      <c r="AJ116" t="s">
        <v>1119</v>
      </c>
      <c r="AM116" t="s">
        <v>1132</v>
      </c>
      <c r="AR116">
        <v>1895607</v>
      </c>
    </row>
    <row r="117" spans="1:44">
      <c r="A117" s="1">
        <f>HYPERLINK("https://lsnyc.legalserver.org/matter/dynamic-profile/view/1896547","19-1896547")</f>
        <v>0</v>
      </c>
      <c r="B117" t="s">
        <v>156</v>
      </c>
      <c r="C117" t="s">
        <v>230</v>
      </c>
      <c r="D117" t="s">
        <v>231</v>
      </c>
      <c r="E117" t="s">
        <v>244</v>
      </c>
      <c r="F117" t="s">
        <v>249</v>
      </c>
      <c r="G117" t="s">
        <v>251</v>
      </c>
      <c r="H117">
        <v>0</v>
      </c>
      <c r="I117" t="s">
        <v>342</v>
      </c>
      <c r="K117" t="s">
        <v>250</v>
      </c>
      <c r="L117" t="s">
        <v>406</v>
      </c>
      <c r="N117" t="s">
        <v>409</v>
      </c>
      <c r="O117" t="s">
        <v>413</v>
      </c>
      <c r="P117" t="s">
        <v>418</v>
      </c>
      <c r="Q117">
        <v>11208</v>
      </c>
      <c r="S117" t="s">
        <v>444</v>
      </c>
      <c r="T117" t="s">
        <v>555</v>
      </c>
      <c r="U117" t="s">
        <v>716</v>
      </c>
      <c r="X117">
        <v>4</v>
      </c>
      <c r="Y117">
        <v>0</v>
      </c>
      <c r="Z117">
        <v>1</v>
      </c>
      <c r="AA117" t="s">
        <v>787</v>
      </c>
      <c r="AB117" t="s">
        <v>899</v>
      </c>
      <c r="AC117">
        <v>30</v>
      </c>
      <c r="AD117" t="s">
        <v>975</v>
      </c>
      <c r="AJ117" t="s">
        <v>1119</v>
      </c>
      <c r="AR117">
        <v>1897189</v>
      </c>
    </row>
    <row r="118" spans="1:44">
      <c r="A118" s="1">
        <f>HYPERLINK("https://lsnyc.legalserver.org/matter/dynamic-profile/view/1896590","19-1896590")</f>
        <v>0</v>
      </c>
      <c r="B118" t="s">
        <v>157</v>
      </c>
      <c r="C118" t="s">
        <v>230</v>
      </c>
      <c r="D118" t="s">
        <v>231</v>
      </c>
      <c r="E118" t="s">
        <v>241</v>
      </c>
      <c r="F118" t="s">
        <v>249</v>
      </c>
      <c r="G118" t="s">
        <v>251</v>
      </c>
      <c r="H118">
        <v>61.5</v>
      </c>
      <c r="I118" t="s">
        <v>342</v>
      </c>
      <c r="K118" t="s">
        <v>251</v>
      </c>
      <c r="L118" t="s">
        <v>406</v>
      </c>
      <c r="N118" t="s">
        <v>408</v>
      </c>
      <c r="O118" t="s">
        <v>412</v>
      </c>
      <c r="P118" t="s">
        <v>417</v>
      </c>
      <c r="Q118">
        <v>11210</v>
      </c>
      <c r="T118" t="s">
        <v>556</v>
      </c>
      <c r="U118" t="s">
        <v>717</v>
      </c>
      <c r="W118" t="s">
        <v>782</v>
      </c>
      <c r="X118">
        <v>10.1</v>
      </c>
      <c r="Y118">
        <v>0</v>
      </c>
      <c r="Z118">
        <v>2</v>
      </c>
      <c r="AA118" t="s">
        <v>787</v>
      </c>
      <c r="AB118" t="s">
        <v>900</v>
      </c>
      <c r="AC118">
        <v>61</v>
      </c>
      <c r="AD118" t="s">
        <v>972</v>
      </c>
      <c r="AI118" t="s">
        <v>250</v>
      </c>
      <c r="AJ118" t="s">
        <v>1118</v>
      </c>
      <c r="AL118" t="s">
        <v>1127</v>
      </c>
      <c r="AM118" t="s">
        <v>1130</v>
      </c>
      <c r="AR118">
        <v>1897232</v>
      </c>
    </row>
    <row r="119" spans="1:44">
      <c r="A119" s="1">
        <f>HYPERLINK("https://lsnyc.legalserver.org/matter/dynamic-profile/view/1896703","19-1896703")</f>
        <v>0</v>
      </c>
      <c r="B119" t="s">
        <v>158</v>
      </c>
      <c r="C119" t="s">
        <v>230</v>
      </c>
      <c r="D119" t="s">
        <v>231</v>
      </c>
      <c r="E119" t="s">
        <v>240</v>
      </c>
      <c r="F119" t="s">
        <v>249</v>
      </c>
      <c r="G119" t="s">
        <v>251</v>
      </c>
      <c r="H119">
        <v>187.35</v>
      </c>
      <c r="I119" t="s">
        <v>343</v>
      </c>
      <c r="J119" t="s">
        <v>372</v>
      </c>
      <c r="K119" t="s">
        <v>251</v>
      </c>
      <c r="L119" t="s">
        <v>407</v>
      </c>
      <c r="M119" t="s">
        <v>406</v>
      </c>
      <c r="N119" t="s">
        <v>408</v>
      </c>
      <c r="O119" t="s">
        <v>413</v>
      </c>
      <c r="P119" t="s">
        <v>416</v>
      </c>
      <c r="Q119">
        <v>11209</v>
      </c>
      <c r="S119" t="s">
        <v>444</v>
      </c>
      <c r="T119" t="s">
        <v>557</v>
      </c>
      <c r="U119" t="s">
        <v>718</v>
      </c>
      <c r="V119" t="s">
        <v>776</v>
      </c>
      <c r="W119" t="s">
        <v>783</v>
      </c>
      <c r="X119">
        <v>4</v>
      </c>
      <c r="Y119">
        <v>0</v>
      </c>
      <c r="Z119">
        <v>1</v>
      </c>
      <c r="AA119" t="s">
        <v>788</v>
      </c>
      <c r="AB119" t="s">
        <v>901</v>
      </c>
      <c r="AC119">
        <v>39</v>
      </c>
      <c r="AD119" t="s">
        <v>978</v>
      </c>
      <c r="AI119" t="s">
        <v>251</v>
      </c>
      <c r="AJ119" t="s">
        <v>1119</v>
      </c>
      <c r="AK119" t="s">
        <v>1122</v>
      </c>
      <c r="AL119" t="s">
        <v>1128</v>
      </c>
      <c r="AM119" t="s">
        <v>1132</v>
      </c>
      <c r="AR119">
        <v>1897345</v>
      </c>
    </row>
    <row r="120" spans="1:44">
      <c r="A120" s="1">
        <f>HYPERLINK("https://lsnyc.legalserver.org/matter/dynamic-profile/view/1896935","19-1896935")</f>
        <v>0</v>
      </c>
      <c r="B120" t="s">
        <v>159</v>
      </c>
      <c r="C120" t="s">
        <v>230</v>
      </c>
      <c r="D120" t="s">
        <v>231</v>
      </c>
      <c r="E120" t="s">
        <v>244</v>
      </c>
      <c r="F120" t="s">
        <v>249</v>
      </c>
      <c r="G120" t="s">
        <v>251</v>
      </c>
      <c r="H120">
        <v>0</v>
      </c>
      <c r="I120" t="s">
        <v>344</v>
      </c>
      <c r="J120" t="s">
        <v>345</v>
      </c>
      <c r="K120" t="s">
        <v>250</v>
      </c>
      <c r="L120" t="s">
        <v>406</v>
      </c>
      <c r="N120" t="s">
        <v>409</v>
      </c>
      <c r="O120" t="s">
        <v>412</v>
      </c>
      <c r="P120" t="s">
        <v>418</v>
      </c>
      <c r="Q120">
        <v>11207</v>
      </c>
      <c r="S120" t="s">
        <v>444</v>
      </c>
      <c r="T120" t="s">
        <v>558</v>
      </c>
      <c r="U120" t="s">
        <v>719</v>
      </c>
      <c r="V120" t="s">
        <v>776</v>
      </c>
      <c r="W120" t="s">
        <v>783</v>
      </c>
      <c r="X120">
        <v>1.25</v>
      </c>
      <c r="Y120">
        <v>0</v>
      </c>
      <c r="Z120">
        <v>1</v>
      </c>
      <c r="AA120" t="s">
        <v>788</v>
      </c>
      <c r="AB120" t="s">
        <v>902</v>
      </c>
      <c r="AC120">
        <v>47</v>
      </c>
      <c r="AD120" t="s">
        <v>975</v>
      </c>
      <c r="AI120" t="s">
        <v>251</v>
      </c>
      <c r="AJ120" t="s">
        <v>1120</v>
      </c>
      <c r="AM120" t="s">
        <v>1132</v>
      </c>
      <c r="AR120">
        <v>68433</v>
      </c>
    </row>
    <row r="121" spans="1:44">
      <c r="A121" s="1">
        <f>HYPERLINK("https://lsnyc.legalserver.org/matter/dynamic-profile/view/1897019","19-1897019")</f>
        <v>0</v>
      </c>
      <c r="B121" t="s">
        <v>160</v>
      </c>
      <c r="C121" t="s">
        <v>230</v>
      </c>
      <c r="D121" t="s">
        <v>231</v>
      </c>
      <c r="E121" t="s">
        <v>244</v>
      </c>
      <c r="F121" t="s">
        <v>249</v>
      </c>
      <c r="G121" t="s">
        <v>251</v>
      </c>
      <c r="H121">
        <v>86.18000000000001</v>
      </c>
      <c r="I121" t="s">
        <v>345</v>
      </c>
      <c r="J121" t="s">
        <v>348</v>
      </c>
      <c r="K121" t="s">
        <v>250</v>
      </c>
      <c r="L121" t="s">
        <v>406</v>
      </c>
      <c r="N121" t="s">
        <v>409</v>
      </c>
      <c r="O121" t="s">
        <v>413</v>
      </c>
      <c r="P121" t="s">
        <v>418</v>
      </c>
      <c r="Q121">
        <v>11230</v>
      </c>
      <c r="S121" t="s">
        <v>444</v>
      </c>
      <c r="T121" t="s">
        <v>559</v>
      </c>
      <c r="U121" t="s">
        <v>720</v>
      </c>
      <c r="V121" t="s">
        <v>776</v>
      </c>
      <c r="W121" t="s">
        <v>783</v>
      </c>
      <c r="X121">
        <v>3</v>
      </c>
      <c r="Y121">
        <v>3</v>
      </c>
      <c r="Z121">
        <v>2</v>
      </c>
      <c r="AA121" t="s">
        <v>788</v>
      </c>
      <c r="AB121" t="s">
        <v>903</v>
      </c>
      <c r="AC121">
        <v>33</v>
      </c>
      <c r="AD121" t="s">
        <v>1030</v>
      </c>
      <c r="AI121" t="s">
        <v>251</v>
      </c>
      <c r="AJ121" t="s">
        <v>1119</v>
      </c>
      <c r="AL121" t="s">
        <v>1128</v>
      </c>
      <c r="AM121" t="s">
        <v>1132</v>
      </c>
      <c r="AR121">
        <v>1897662</v>
      </c>
    </row>
    <row r="122" spans="1:44">
      <c r="A122" s="1">
        <f>HYPERLINK("https://lsnyc.legalserver.org/matter/dynamic-profile/view/1896989","19-1896989")</f>
        <v>0</v>
      </c>
      <c r="B122" t="s">
        <v>161</v>
      </c>
      <c r="C122" t="s">
        <v>230</v>
      </c>
      <c r="D122" t="s">
        <v>231</v>
      </c>
      <c r="E122" t="s">
        <v>240</v>
      </c>
      <c r="F122" t="s">
        <v>249</v>
      </c>
      <c r="G122" t="s">
        <v>251</v>
      </c>
      <c r="H122">
        <v>40.09</v>
      </c>
      <c r="I122" t="s">
        <v>345</v>
      </c>
      <c r="J122" t="s">
        <v>357</v>
      </c>
      <c r="K122" t="s">
        <v>251</v>
      </c>
      <c r="L122" t="s">
        <v>406</v>
      </c>
      <c r="N122" t="s">
        <v>408</v>
      </c>
      <c r="O122" t="s">
        <v>412</v>
      </c>
      <c r="P122" t="s">
        <v>416</v>
      </c>
      <c r="Q122">
        <v>11212</v>
      </c>
      <c r="R122" t="s">
        <v>429</v>
      </c>
      <c r="S122" t="s">
        <v>444</v>
      </c>
      <c r="T122" t="s">
        <v>560</v>
      </c>
      <c r="U122" t="s">
        <v>721</v>
      </c>
      <c r="V122" t="s">
        <v>776</v>
      </c>
      <c r="W122" t="s">
        <v>783</v>
      </c>
      <c r="X122">
        <v>1.5</v>
      </c>
      <c r="Y122">
        <v>1</v>
      </c>
      <c r="Z122">
        <v>1</v>
      </c>
      <c r="AA122" t="s">
        <v>788</v>
      </c>
      <c r="AB122" t="s">
        <v>904</v>
      </c>
      <c r="AC122">
        <v>24</v>
      </c>
      <c r="AD122" t="s">
        <v>1031</v>
      </c>
      <c r="AH122" t="s">
        <v>1108</v>
      </c>
      <c r="AI122" t="s">
        <v>251</v>
      </c>
      <c r="AJ122" t="s">
        <v>1119</v>
      </c>
      <c r="AK122" t="s">
        <v>1122</v>
      </c>
      <c r="AL122" t="s">
        <v>1128</v>
      </c>
      <c r="AM122" t="s">
        <v>1132</v>
      </c>
      <c r="AR122">
        <v>1897632</v>
      </c>
    </row>
    <row r="123" spans="1:44">
      <c r="A123" s="1">
        <f>HYPERLINK("https://lsnyc.legalserver.org/matter/dynamic-profile/view/1896991","19-1896991")</f>
        <v>0</v>
      </c>
      <c r="B123" t="s">
        <v>162</v>
      </c>
      <c r="C123" t="s">
        <v>230</v>
      </c>
      <c r="D123" t="s">
        <v>231</v>
      </c>
      <c r="E123" t="s">
        <v>244</v>
      </c>
      <c r="F123" t="s">
        <v>249</v>
      </c>
      <c r="G123" t="s">
        <v>251</v>
      </c>
      <c r="H123">
        <v>0</v>
      </c>
      <c r="I123" t="s">
        <v>345</v>
      </c>
      <c r="J123" t="s">
        <v>361</v>
      </c>
      <c r="K123" t="s">
        <v>250</v>
      </c>
      <c r="L123" t="s">
        <v>406</v>
      </c>
      <c r="N123" t="s">
        <v>409</v>
      </c>
      <c r="O123" t="s">
        <v>412</v>
      </c>
      <c r="P123" t="s">
        <v>418</v>
      </c>
      <c r="Q123">
        <v>11216</v>
      </c>
      <c r="S123" t="s">
        <v>444</v>
      </c>
      <c r="T123" t="s">
        <v>561</v>
      </c>
      <c r="U123" t="s">
        <v>722</v>
      </c>
      <c r="V123" t="s">
        <v>776</v>
      </c>
      <c r="W123" t="s">
        <v>783</v>
      </c>
      <c r="X123">
        <v>5.1</v>
      </c>
      <c r="Y123">
        <v>0</v>
      </c>
      <c r="Z123">
        <v>1</v>
      </c>
      <c r="AA123" t="s">
        <v>788</v>
      </c>
      <c r="AB123" t="s">
        <v>905</v>
      </c>
      <c r="AC123">
        <v>26</v>
      </c>
      <c r="AD123" t="s">
        <v>975</v>
      </c>
      <c r="AI123" t="s">
        <v>251</v>
      </c>
      <c r="AJ123" t="s">
        <v>1119</v>
      </c>
      <c r="AM123" t="s">
        <v>1132</v>
      </c>
      <c r="AR123">
        <v>1897634</v>
      </c>
    </row>
    <row r="124" spans="1:44">
      <c r="A124" s="1">
        <f>HYPERLINK("https://lsnyc.legalserver.org/matter/dynamic-profile/view/1897044","19-1897044")</f>
        <v>0</v>
      </c>
      <c r="B124" t="s">
        <v>163</v>
      </c>
      <c r="C124" t="s">
        <v>230</v>
      </c>
      <c r="D124" t="s">
        <v>231</v>
      </c>
      <c r="E124" t="s">
        <v>244</v>
      </c>
      <c r="F124" t="s">
        <v>249</v>
      </c>
      <c r="G124" t="s">
        <v>251</v>
      </c>
      <c r="H124">
        <v>18.45</v>
      </c>
      <c r="I124" t="s">
        <v>345</v>
      </c>
      <c r="J124" t="s">
        <v>400</v>
      </c>
      <c r="K124" t="s">
        <v>250</v>
      </c>
      <c r="L124" t="s">
        <v>406</v>
      </c>
      <c r="N124" t="s">
        <v>409</v>
      </c>
      <c r="O124" t="s">
        <v>412</v>
      </c>
      <c r="P124" t="s">
        <v>418</v>
      </c>
      <c r="Q124">
        <v>11212</v>
      </c>
      <c r="S124" t="s">
        <v>444</v>
      </c>
      <c r="T124" t="s">
        <v>562</v>
      </c>
      <c r="U124" t="s">
        <v>628</v>
      </c>
      <c r="V124" t="s">
        <v>776</v>
      </c>
      <c r="W124" t="s">
        <v>783</v>
      </c>
      <c r="X124">
        <v>1.15</v>
      </c>
      <c r="Y124">
        <v>0</v>
      </c>
      <c r="Z124">
        <v>1</v>
      </c>
      <c r="AA124" t="s">
        <v>788</v>
      </c>
      <c r="AB124" t="s">
        <v>906</v>
      </c>
      <c r="AC124">
        <v>25</v>
      </c>
      <c r="AD124" t="s">
        <v>1032</v>
      </c>
      <c r="AI124" t="s">
        <v>251</v>
      </c>
      <c r="AJ124" t="s">
        <v>1119</v>
      </c>
      <c r="AL124" t="s">
        <v>1128</v>
      </c>
      <c r="AM124" t="s">
        <v>1132</v>
      </c>
      <c r="AR124">
        <v>1897687</v>
      </c>
    </row>
    <row r="125" spans="1:44">
      <c r="A125" s="1">
        <f>HYPERLINK("https://lsnyc.legalserver.org/matter/dynamic-profile/view/1897128","19-1897128")</f>
        <v>0</v>
      </c>
      <c r="B125" t="s">
        <v>164</v>
      </c>
      <c r="C125" t="s">
        <v>230</v>
      </c>
      <c r="D125" t="s">
        <v>231</v>
      </c>
      <c r="E125" t="s">
        <v>241</v>
      </c>
      <c r="F125" t="s">
        <v>249</v>
      </c>
      <c r="G125" t="s">
        <v>251</v>
      </c>
      <c r="H125">
        <v>17.29</v>
      </c>
      <c r="I125" t="s">
        <v>346</v>
      </c>
      <c r="K125" t="s">
        <v>251</v>
      </c>
      <c r="L125" t="s">
        <v>406</v>
      </c>
      <c r="N125" t="s">
        <v>408</v>
      </c>
      <c r="O125" t="s">
        <v>413</v>
      </c>
      <c r="P125" t="s">
        <v>416</v>
      </c>
      <c r="Q125">
        <v>11207</v>
      </c>
      <c r="S125" t="s">
        <v>444</v>
      </c>
      <c r="T125" t="s">
        <v>563</v>
      </c>
      <c r="U125" t="s">
        <v>489</v>
      </c>
      <c r="W125" t="s">
        <v>781</v>
      </c>
      <c r="X125">
        <v>25.5</v>
      </c>
      <c r="Y125">
        <v>0</v>
      </c>
      <c r="Z125">
        <v>1</v>
      </c>
      <c r="AA125" t="s">
        <v>787</v>
      </c>
      <c r="AB125" t="s">
        <v>907</v>
      </c>
      <c r="AC125">
        <v>53</v>
      </c>
      <c r="AD125" t="s">
        <v>1033</v>
      </c>
      <c r="AJ125" t="s">
        <v>1119</v>
      </c>
      <c r="AM125" t="s">
        <v>1132</v>
      </c>
      <c r="AR125">
        <v>1897771</v>
      </c>
    </row>
    <row r="126" spans="1:44">
      <c r="A126" s="1">
        <f>HYPERLINK("https://lsnyc.legalserver.org/matter/dynamic-profile/view/1897386","19-1897386")</f>
        <v>0</v>
      </c>
      <c r="B126" t="s">
        <v>165</v>
      </c>
      <c r="C126" t="s">
        <v>230</v>
      </c>
      <c r="D126" t="s">
        <v>231</v>
      </c>
      <c r="E126" t="s">
        <v>240</v>
      </c>
      <c r="F126" t="s">
        <v>249</v>
      </c>
      <c r="G126" t="s">
        <v>251</v>
      </c>
      <c r="H126">
        <v>18.45</v>
      </c>
      <c r="I126" t="s">
        <v>347</v>
      </c>
      <c r="J126" t="s">
        <v>372</v>
      </c>
      <c r="K126" t="s">
        <v>251</v>
      </c>
      <c r="L126" t="s">
        <v>406</v>
      </c>
      <c r="N126" t="s">
        <v>408</v>
      </c>
      <c r="O126" t="s">
        <v>412</v>
      </c>
      <c r="P126" t="s">
        <v>416</v>
      </c>
      <c r="Q126">
        <v>11229</v>
      </c>
      <c r="S126" t="s">
        <v>444</v>
      </c>
      <c r="T126" t="s">
        <v>564</v>
      </c>
      <c r="U126" t="s">
        <v>723</v>
      </c>
      <c r="V126" t="s">
        <v>776</v>
      </c>
      <c r="W126" t="s">
        <v>783</v>
      </c>
      <c r="X126">
        <v>1</v>
      </c>
      <c r="Y126">
        <v>0</v>
      </c>
      <c r="Z126">
        <v>1</v>
      </c>
      <c r="AA126" t="s">
        <v>788</v>
      </c>
      <c r="AB126" t="s">
        <v>908</v>
      </c>
      <c r="AC126">
        <v>30</v>
      </c>
      <c r="AD126" t="s">
        <v>1032</v>
      </c>
      <c r="AI126" t="s">
        <v>251</v>
      </c>
      <c r="AJ126" t="s">
        <v>1120</v>
      </c>
      <c r="AK126" t="s">
        <v>1122</v>
      </c>
      <c r="AM126" t="s">
        <v>1132</v>
      </c>
      <c r="AR126">
        <v>1898029</v>
      </c>
    </row>
    <row r="127" spans="1:44">
      <c r="A127" s="1">
        <f>HYPERLINK("https://lsnyc.legalserver.org/matter/dynamic-profile/view/1897538","19-1897538")</f>
        <v>0</v>
      </c>
      <c r="B127" t="s">
        <v>160</v>
      </c>
      <c r="C127" t="s">
        <v>230</v>
      </c>
      <c r="D127" t="s">
        <v>231</v>
      </c>
      <c r="E127" t="s">
        <v>244</v>
      </c>
      <c r="F127" t="s">
        <v>249</v>
      </c>
      <c r="G127" t="s">
        <v>251</v>
      </c>
      <c r="H127">
        <v>86.18000000000001</v>
      </c>
      <c r="I127" t="s">
        <v>348</v>
      </c>
      <c r="J127" t="s">
        <v>352</v>
      </c>
      <c r="K127" t="s">
        <v>251</v>
      </c>
      <c r="L127" t="s">
        <v>406</v>
      </c>
      <c r="N127" t="s">
        <v>408</v>
      </c>
      <c r="O127" t="s">
        <v>413</v>
      </c>
      <c r="P127" t="s">
        <v>416</v>
      </c>
      <c r="Q127">
        <v>11230</v>
      </c>
      <c r="R127" t="s">
        <v>426</v>
      </c>
      <c r="S127" t="s">
        <v>444</v>
      </c>
      <c r="T127" t="s">
        <v>559</v>
      </c>
      <c r="U127" t="s">
        <v>720</v>
      </c>
      <c r="V127" t="s">
        <v>776</v>
      </c>
      <c r="W127" t="s">
        <v>783</v>
      </c>
      <c r="X127">
        <v>1.55</v>
      </c>
      <c r="Y127">
        <v>3</v>
      </c>
      <c r="Z127">
        <v>2</v>
      </c>
      <c r="AA127" t="s">
        <v>788</v>
      </c>
      <c r="AB127" t="s">
        <v>903</v>
      </c>
      <c r="AC127">
        <v>33</v>
      </c>
      <c r="AD127" t="s">
        <v>1030</v>
      </c>
      <c r="AI127" t="s">
        <v>251</v>
      </c>
      <c r="AJ127" t="s">
        <v>1119</v>
      </c>
      <c r="AL127" t="s">
        <v>1128</v>
      </c>
      <c r="AM127" t="s">
        <v>1132</v>
      </c>
      <c r="AR127">
        <v>1897662</v>
      </c>
    </row>
    <row r="128" spans="1:44">
      <c r="A128" s="1">
        <f>HYPERLINK("https://lsnyc.legalserver.org/matter/dynamic-profile/view/1897491","19-1897491")</f>
        <v>0</v>
      </c>
      <c r="B128" t="s">
        <v>166</v>
      </c>
      <c r="C128" t="s">
        <v>230</v>
      </c>
      <c r="D128" t="s">
        <v>231</v>
      </c>
      <c r="E128" t="s">
        <v>242</v>
      </c>
      <c r="F128" t="s">
        <v>249</v>
      </c>
      <c r="G128" t="s">
        <v>251</v>
      </c>
      <c r="H128">
        <v>0</v>
      </c>
      <c r="I128" t="s">
        <v>348</v>
      </c>
      <c r="K128" t="s">
        <v>250</v>
      </c>
      <c r="L128" t="s">
        <v>406</v>
      </c>
      <c r="N128" t="s">
        <v>409</v>
      </c>
      <c r="O128" t="s">
        <v>413</v>
      </c>
      <c r="P128" t="s">
        <v>418</v>
      </c>
      <c r="Q128">
        <v>11217</v>
      </c>
      <c r="S128" t="s">
        <v>444</v>
      </c>
      <c r="T128" t="s">
        <v>565</v>
      </c>
      <c r="U128" t="s">
        <v>724</v>
      </c>
      <c r="W128" t="s">
        <v>783</v>
      </c>
      <c r="X128">
        <v>18.05</v>
      </c>
      <c r="Y128">
        <v>0</v>
      </c>
      <c r="Z128">
        <v>1</v>
      </c>
      <c r="AA128" t="s">
        <v>787</v>
      </c>
      <c r="AB128" t="s">
        <v>909</v>
      </c>
      <c r="AC128">
        <v>47</v>
      </c>
      <c r="AD128" t="s">
        <v>975</v>
      </c>
      <c r="AJ128" t="s">
        <v>1120</v>
      </c>
      <c r="AM128" t="s">
        <v>1132</v>
      </c>
      <c r="AR128">
        <v>778267</v>
      </c>
    </row>
    <row r="129" spans="1:44">
      <c r="A129" s="1">
        <f>HYPERLINK("https://lsnyc.legalserver.org/matter/dynamic-profile/view/1897621","19-1897621")</f>
        <v>0</v>
      </c>
      <c r="B129" t="s">
        <v>167</v>
      </c>
      <c r="C129" t="s">
        <v>230</v>
      </c>
      <c r="D129" t="s">
        <v>231</v>
      </c>
      <c r="E129" t="s">
        <v>242</v>
      </c>
      <c r="F129" t="s">
        <v>249</v>
      </c>
      <c r="G129" t="s">
        <v>251</v>
      </c>
      <c r="H129">
        <v>57.2</v>
      </c>
      <c r="I129" t="s">
        <v>349</v>
      </c>
      <c r="J129" t="s">
        <v>364</v>
      </c>
      <c r="K129" t="s">
        <v>251</v>
      </c>
      <c r="L129" t="s">
        <v>406</v>
      </c>
      <c r="N129" t="s">
        <v>409</v>
      </c>
      <c r="O129" t="s">
        <v>412</v>
      </c>
      <c r="P129" t="s">
        <v>418</v>
      </c>
      <c r="Q129">
        <v>11225</v>
      </c>
      <c r="S129" t="s">
        <v>444</v>
      </c>
      <c r="T129" t="s">
        <v>566</v>
      </c>
      <c r="U129" t="s">
        <v>725</v>
      </c>
      <c r="V129" t="s">
        <v>777</v>
      </c>
      <c r="X129">
        <v>6.25</v>
      </c>
      <c r="Y129">
        <v>0</v>
      </c>
      <c r="Z129">
        <v>2</v>
      </c>
      <c r="AA129" t="s">
        <v>788</v>
      </c>
      <c r="AB129" t="s">
        <v>910</v>
      </c>
      <c r="AC129">
        <v>25</v>
      </c>
      <c r="AD129" t="s">
        <v>1034</v>
      </c>
      <c r="AI129" t="s">
        <v>250</v>
      </c>
      <c r="AJ129" t="s">
        <v>1118</v>
      </c>
      <c r="AL129" t="s">
        <v>1127</v>
      </c>
      <c r="AM129" t="s">
        <v>1133</v>
      </c>
      <c r="AR129">
        <v>1886855</v>
      </c>
    </row>
    <row r="130" spans="1:44">
      <c r="A130" s="1">
        <f>HYPERLINK("https://lsnyc.legalserver.org/matter/dynamic-profile/view/1897668","19-1897668")</f>
        <v>0</v>
      </c>
      <c r="B130" t="s">
        <v>168</v>
      </c>
      <c r="C130" t="s">
        <v>230</v>
      </c>
      <c r="D130" t="s">
        <v>231</v>
      </c>
      <c r="E130" t="s">
        <v>244</v>
      </c>
      <c r="F130" t="s">
        <v>249</v>
      </c>
      <c r="G130" t="s">
        <v>251</v>
      </c>
      <c r="H130">
        <v>17.29</v>
      </c>
      <c r="I130" t="s">
        <v>349</v>
      </c>
      <c r="J130" t="s">
        <v>400</v>
      </c>
      <c r="K130" t="s">
        <v>250</v>
      </c>
      <c r="L130" t="s">
        <v>406</v>
      </c>
      <c r="N130" t="s">
        <v>409</v>
      </c>
      <c r="O130" t="s">
        <v>413</v>
      </c>
      <c r="P130" t="s">
        <v>418</v>
      </c>
      <c r="Q130">
        <v>11225</v>
      </c>
      <c r="S130" t="s">
        <v>444</v>
      </c>
      <c r="T130" t="s">
        <v>567</v>
      </c>
      <c r="U130" t="s">
        <v>713</v>
      </c>
      <c r="V130" t="s">
        <v>776</v>
      </c>
      <c r="W130" t="s">
        <v>783</v>
      </c>
      <c r="X130">
        <v>2.5</v>
      </c>
      <c r="Y130">
        <v>0</v>
      </c>
      <c r="Z130">
        <v>1</v>
      </c>
      <c r="AA130" t="s">
        <v>788</v>
      </c>
      <c r="AB130" t="s">
        <v>911</v>
      </c>
      <c r="AC130">
        <v>41</v>
      </c>
      <c r="AD130" t="s">
        <v>1033</v>
      </c>
      <c r="AI130" t="s">
        <v>251</v>
      </c>
      <c r="AJ130" t="s">
        <v>1119</v>
      </c>
      <c r="AL130" t="s">
        <v>1128</v>
      </c>
      <c r="AM130" t="s">
        <v>1132</v>
      </c>
      <c r="AR130">
        <v>1898311</v>
      </c>
    </row>
    <row r="131" spans="1:44">
      <c r="A131" s="1">
        <f>HYPERLINK("https://lsnyc.legalserver.org/matter/dynamic-profile/view/1897728","19-1897728")</f>
        <v>0</v>
      </c>
      <c r="B131" t="s">
        <v>169</v>
      </c>
      <c r="C131" t="s">
        <v>230</v>
      </c>
      <c r="D131" t="s">
        <v>231</v>
      </c>
      <c r="E131" t="s">
        <v>244</v>
      </c>
      <c r="F131" t="s">
        <v>249</v>
      </c>
      <c r="G131" t="s">
        <v>251</v>
      </c>
      <c r="H131">
        <v>0</v>
      </c>
      <c r="I131" t="s">
        <v>350</v>
      </c>
      <c r="J131" t="s">
        <v>401</v>
      </c>
      <c r="K131" t="s">
        <v>250</v>
      </c>
      <c r="L131" t="s">
        <v>406</v>
      </c>
      <c r="N131" t="s">
        <v>409</v>
      </c>
      <c r="O131" t="s">
        <v>412</v>
      </c>
      <c r="P131" t="s">
        <v>418</v>
      </c>
      <c r="Q131">
        <v>11209</v>
      </c>
      <c r="S131" t="s">
        <v>444</v>
      </c>
      <c r="T131" t="s">
        <v>568</v>
      </c>
      <c r="U131" t="s">
        <v>726</v>
      </c>
      <c r="V131" t="s">
        <v>776</v>
      </c>
      <c r="W131" t="s">
        <v>783</v>
      </c>
      <c r="X131">
        <v>1.26</v>
      </c>
      <c r="Y131">
        <v>0</v>
      </c>
      <c r="Z131">
        <v>1</v>
      </c>
      <c r="AA131" t="s">
        <v>788</v>
      </c>
      <c r="AB131" t="s">
        <v>912</v>
      </c>
      <c r="AC131">
        <v>43</v>
      </c>
      <c r="AD131" t="s">
        <v>975</v>
      </c>
      <c r="AI131" t="s">
        <v>251</v>
      </c>
      <c r="AJ131" t="s">
        <v>1119</v>
      </c>
      <c r="AM131" t="s">
        <v>1132</v>
      </c>
      <c r="AR131">
        <v>1898371</v>
      </c>
    </row>
    <row r="132" spans="1:44">
      <c r="A132" s="1">
        <f>HYPERLINK("https://lsnyc.legalserver.org/matter/dynamic-profile/view/1897894","19-1897894")</f>
        <v>0</v>
      </c>
      <c r="B132" t="s">
        <v>170</v>
      </c>
      <c r="C132" t="s">
        <v>230</v>
      </c>
      <c r="D132" t="s">
        <v>231</v>
      </c>
      <c r="E132" t="s">
        <v>244</v>
      </c>
      <c r="F132" t="s">
        <v>249</v>
      </c>
      <c r="G132" t="s">
        <v>251</v>
      </c>
      <c r="H132">
        <v>331.16</v>
      </c>
      <c r="I132" t="s">
        <v>351</v>
      </c>
      <c r="J132" t="s">
        <v>352</v>
      </c>
      <c r="K132" t="s">
        <v>250</v>
      </c>
      <c r="L132" t="s">
        <v>406</v>
      </c>
      <c r="N132" t="s">
        <v>409</v>
      </c>
      <c r="O132" t="s">
        <v>412</v>
      </c>
      <c r="P132" t="s">
        <v>418</v>
      </c>
      <c r="Q132">
        <v>11228</v>
      </c>
      <c r="S132" t="s">
        <v>444</v>
      </c>
      <c r="T132" t="s">
        <v>514</v>
      </c>
      <c r="U132" t="s">
        <v>727</v>
      </c>
      <c r="V132" t="s">
        <v>776</v>
      </c>
      <c r="W132" t="s">
        <v>783</v>
      </c>
      <c r="X132">
        <v>1</v>
      </c>
      <c r="Y132">
        <v>0</v>
      </c>
      <c r="Z132">
        <v>2</v>
      </c>
      <c r="AA132" t="s">
        <v>788</v>
      </c>
      <c r="AB132" t="s">
        <v>913</v>
      </c>
      <c r="AC132">
        <v>27</v>
      </c>
      <c r="AD132" t="s">
        <v>1035</v>
      </c>
      <c r="AI132" t="s">
        <v>250</v>
      </c>
      <c r="AJ132" t="s">
        <v>1119</v>
      </c>
      <c r="AM132" t="s">
        <v>1132</v>
      </c>
      <c r="AR132">
        <v>1898537</v>
      </c>
    </row>
    <row r="133" spans="1:44">
      <c r="A133" s="1">
        <f>HYPERLINK("https://lsnyc.legalserver.org/matter/dynamic-profile/view/1897846","19-1897846")</f>
        <v>0</v>
      </c>
      <c r="B133" t="s">
        <v>171</v>
      </c>
      <c r="C133" t="s">
        <v>230</v>
      </c>
      <c r="D133" t="s">
        <v>238</v>
      </c>
      <c r="E133" t="s">
        <v>244</v>
      </c>
      <c r="F133" t="s">
        <v>249</v>
      </c>
      <c r="G133" t="s">
        <v>251</v>
      </c>
      <c r="H133">
        <v>271.79</v>
      </c>
      <c r="I133" t="s">
        <v>351</v>
      </c>
      <c r="J133" t="s">
        <v>355</v>
      </c>
      <c r="K133" t="s">
        <v>251</v>
      </c>
      <c r="L133" t="s">
        <v>406</v>
      </c>
      <c r="N133" t="s">
        <v>409</v>
      </c>
      <c r="O133" t="s">
        <v>413</v>
      </c>
      <c r="P133" t="s">
        <v>418</v>
      </c>
      <c r="Q133">
        <v>11720</v>
      </c>
      <c r="S133" t="s">
        <v>444</v>
      </c>
      <c r="T133" t="s">
        <v>569</v>
      </c>
      <c r="U133" t="s">
        <v>728</v>
      </c>
      <c r="V133" t="s">
        <v>776</v>
      </c>
      <c r="W133" t="s">
        <v>783</v>
      </c>
      <c r="X133">
        <v>3.05</v>
      </c>
      <c r="Y133">
        <v>3</v>
      </c>
      <c r="Z133">
        <v>2</v>
      </c>
      <c r="AA133" t="s">
        <v>788</v>
      </c>
      <c r="AB133" t="s">
        <v>914</v>
      </c>
      <c r="AC133">
        <v>66</v>
      </c>
      <c r="AD133" t="s">
        <v>1036</v>
      </c>
      <c r="AI133" t="s">
        <v>251</v>
      </c>
      <c r="AJ133" t="s">
        <v>1118</v>
      </c>
      <c r="AL133" t="s">
        <v>1128</v>
      </c>
      <c r="AM133" t="s">
        <v>1132</v>
      </c>
      <c r="AR133">
        <v>1898489</v>
      </c>
    </row>
    <row r="134" spans="1:44">
      <c r="A134" s="1">
        <f>HYPERLINK("https://lsnyc.legalserver.org/matter/dynamic-profile/view/1897818","19-1897818")</f>
        <v>0</v>
      </c>
      <c r="B134" t="s">
        <v>172</v>
      </c>
      <c r="C134" t="s">
        <v>230</v>
      </c>
      <c r="D134" t="s">
        <v>231</v>
      </c>
      <c r="E134" t="s">
        <v>242</v>
      </c>
      <c r="F134" t="s">
        <v>251</v>
      </c>
      <c r="G134" t="s">
        <v>251</v>
      </c>
      <c r="H134">
        <v>0</v>
      </c>
      <c r="I134" t="s">
        <v>351</v>
      </c>
      <c r="J134" t="s">
        <v>402</v>
      </c>
      <c r="K134" t="s">
        <v>251</v>
      </c>
      <c r="L134" t="s">
        <v>406</v>
      </c>
      <c r="N134" t="s">
        <v>408</v>
      </c>
      <c r="O134" t="s">
        <v>413</v>
      </c>
      <c r="P134" t="s">
        <v>416</v>
      </c>
      <c r="Q134">
        <v>11211</v>
      </c>
      <c r="S134" t="s">
        <v>444</v>
      </c>
      <c r="T134" t="s">
        <v>570</v>
      </c>
      <c r="U134" t="s">
        <v>729</v>
      </c>
      <c r="V134" t="s">
        <v>776</v>
      </c>
      <c r="X134">
        <v>0.6</v>
      </c>
      <c r="Y134">
        <v>4</v>
      </c>
      <c r="Z134">
        <v>2</v>
      </c>
      <c r="AA134" t="s">
        <v>788</v>
      </c>
      <c r="AB134" t="s">
        <v>915</v>
      </c>
      <c r="AC134">
        <v>46</v>
      </c>
      <c r="AD134" t="s">
        <v>975</v>
      </c>
      <c r="AM134" t="s">
        <v>1132</v>
      </c>
      <c r="AR134">
        <v>1898461</v>
      </c>
    </row>
    <row r="135" spans="1:44">
      <c r="A135" s="1">
        <f>HYPERLINK("https://lsnyc.legalserver.org/matter/dynamic-profile/view/1897933","19-1897933")</f>
        <v>0</v>
      </c>
      <c r="B135" t="s">
        <v>79</v>
      </c>
      <c r="C135" t="s">
        <v>230</v>
      </c>
      <c r="D135" t="s">
        <v>231</v>
      </c>
      <c r="E135" t="s">
        <v>244</v>
      </c>
      <c r="F135" t="s">
        <v>249</v>
      </c>
      <c r="G135" t="s">
        <v>251</v>
      </c>
      <c r="H135">
        <v>78.06</v>
      </c>
      <c r="I135" t="s">
        <v>351</v>
      </c>
      <c r="K135" t="s">
        <v>251</v>
      </c>
      <c r="L135" t="s">
        <v>406</v>
      </c>
      <c r="N135" t="s">
        <v>409</v>
      </c>
      <c r="O135" t="s">
        <v>412</v>
      </c>
      <c r="P135" t="s">
        <v>418</v>
      </c>
      <c r="Q135">
        <v>11225</v>
      </c>
      <c r="S135" t="s">
        <v>444</v>
      </c>
      <c r="T135" t="s">
        <v>485</v>
      </c>
      <c r="U135" t="s">
        <v>651</v>
      </c>
      <c r="X135">
        <v>34.8</v>
      </c>
      <c r="Y135">
        <v>0</v>
      </c>
      <c r="Z135">
        <v>1</v>
      </c>
      <c r="AA135" t="s">
        <v>787</v>
      </c>
      <c r="AB135" t="s">
        <v>824</v>
      </c>
      <c r="AC135">
        <v>54</v>
      </c>
      <c r="AD135" t="s">
        <v>996</v>
      </c>
      <c r="AR135">
        <v>1883001</v>
      </c>
    </row>
    <row r="136" spans="1:44">
      <c r="A136" s="1">
        <f>HYPERLINK("https://lsnyc.legalserver.org/matter/dynamic-profile/view/1898299","19-1898299")</f>
        <v>0</v>
      </c>
      <c r="B136" t="s">
        <v>173</v>
      </c>
      <c r="C136" t="s">
        <v>230</v>
      </c>
      <c r="D136" t="s">
        <v>231</v>
      </c>
      <c r="E136" t="s">
        <v>240</v>
      </c>
      <c r="F136" t="s">
        <v>249</v>
      </c>
      <c r="G136" t="s">
        <v>251</v>
      </c>
      <c r="H136">
        <v>160.24</v>
      </c>
      <c r="I136" t="s">
        <v>352</v>
      </c>
      <c r="J136" t="s">
        <v>372</v>
      </c>
      <c r="K136" t="s">
        <v>250</v>
      </c>
      <c r="L136" t="s">
        <v>406</v>
      </c>
      <c r="N136" t="s">
        <v>408</v>
      </c>
      <c r="O136" t="s">
        <v>412</v>
      </c>
      <c r="P136" t="s">
        <v>416</v>
      </c>
      <c r="Q136">
        <v>11203</v>
      </c>
      <c r="R136" t="s">
        <v>439</v>
      </c>
      <c r="S136" t="s">
        <v>444</v>
      </c>
      <c r="T136" t="s">
        <v>571</v>
      </c>
      <c r="U136" t="s">
        <v>730</v>
      </c>
      <c r="V136" t="s">
        <v>776</v>
      </c>
      <c r="W136" t="s">
        <v>783</v>
      </c>
      <c r="X136">
        <v>2.35</v>
      </c>
      <c r="Y136">
        <v>0</v>
      </c>
      <c r="Z136">
        <v>4</v>
      </c>
      <c r="AA136" t="s">
        <v>788</v>
      </c>
      <c r="AB136" t="s">
        <v>916</v>
      </c>
      <c r="AC136">
        <v>52</v>
      </c>
      <c r="AD136" t="s">
        <v>1037</v>
      </c>
      <c r="AH136" t="s">
        <v>1110</v>
      </c>
      <c r="AI136" t="s">
        <v>251</v>
      </c>
      <c r="AJ136" t="s">
        <v>1119</v>
      </c>
      <c r="AK136" t="s">
        <v>1122</v>
      </c>
      <c r="AL136" t="s">
        <v>1128</v>
      </c>
      <c r="AM136" t="s">
        <v>1132</v>
      </c>
      <c r="AR136">
        <v>1898944</v>
      </c>
    </row>
    <row r="137" spans="1:44">
      <c r="A137" s="1">
        <f>HYPERLINK("https://lsnyc.legalserver.org/matter/dynamic-profile/view/1898310","19-1898310")</f>
        <v>0</v>
      </c>
      <c r="B137" t="s">
        <v>174</v>
      </c>
      <c r="C137" t="s">
        <v>230</v>
      </c>
      <c r="D137" t="s">
        <v>231</v>
      </c>
      <c r="E137" t="s">
        <v>240</v>
      </c>
      <c r="F137" t="s">
        <v>249</v>
      </c>
      <c r="G137" t="s">
        <v>251</v>
      </c>
      <c r="H137">
        <v>192.15</v>
      </c>
      <c r="I137" t="s">
        <v>352</v>
      </c>
      <c r="J137" t="s">
        <v>403</v>
      </c>
      <c r="K137" t="s">
        <v>250</v>
      </c>
      <c r="L137" t="s">
        <v>406</v>
      </c>
      <c r="N137" t="s">
        <v>408</v>
      </c>
      <c r="O137" t="s">
        <v>412</v>
      </c>
      <c r="P137" t="s">
        <v>416</v>
      </c>
      <c r="Q137">
        <v>11221</v>
      </c>
      <c r="S137" t="s">
        <v>444</v>
      </c>
      <c r="T137" t="s">
        <v>560</v>
      </c>
      <c r="U137" t="s">
        <v>731</v>
      </c>
      <c r="V137" t="s">
        <v>776</v>
      </c>
      <c r="W137" t="s">
        <v>783</v>
      </c>
      <c r="X137">
        <v>2.5</v>
      </c>
      <c r="Y137">
        <v>0</v>
      </c>
      <c r="Z137">
        <v>1</v>
      </c>
      <c r="AA137" t="s">
        <v>788</v>
      </c>
      <c r="AB137" t="s">
        <v>917</v>
      </c>
      <c r="AC137">
        <v>31</v>
      </c>
      <c r="AD137" t="s">
        <v>1014</v>
      </c>
      <c r="AI137" t="s">
        <v>251</v>
      </c>
      <c r="AJ137" t="s">
        <v>1118</v>
      </c>
      <c r="AK137" t="s">
        <v>1122</v>
      </c>
      <c r="AL137" t="s">
        <v>1128</v>
      </c>
      <c r="AM137" t="s">
        <v>1132</v>
      </c>
      <c r="AR137">
        <v>1898955</v>
      </c>
    </row>
    <row r="138" spans="1:44">
      <c r="A138" s="1">
        <f>HYPERLINK("https://lsnyc.legalserver.org/matter/dynamic-profile/view/1898196","19-1898196")</f>
        <v>0</v>
      </c>
      <c r="B138" t="s">
        <v>175</v>
      </c>
      <c r="C138" t="s">
        <v>230</v>
      </c>
      <c r="D138" t="s">
        <v>231</v>
      </c>
      <c r="E138" t="s">
        <v>244</v>
      </c>
      <c r="F138" t="s">
        <v>249</v>
      </c>
      <c r="G138" t="s">
        <v>251</v>
      </c>
      <c r="H138">
        <v>169.1</v>
      </c>
      <c r="I138" t="s">
        <v>352</v>
      </c>
      <c r="K138" t="s">
        <v>250</v>
      </c>
      <c r="L138" t="s">
        <v>406</v>
      </c>
      <c r="N138" t="s">
        <v>409</v>
      </c>
      <c r="O138" t="s">
        <v>414</v>
      </c>
      <c r="P138" t="s">
        <v>418</v>
      </c>
      <c r="Q138">
        <v>11201</v>
      </c>
      <c r="S138" t="s">
        <v>444</v>
      </c>
      <c r="T138" t="s">
        <v>572</v>
      </c>
      <c r="U138" t="s">
        <v>732</v>
      </c>
      <c r="X138">
        <v>6.1</v>
      </c>
      <c r="Y138">
        <v>0</v>
      </c>
      <c r="Z138">
        <v>1</v>
      </c>
      <c r="AA138" t="s">
        <v>787</v>
      </c>
      <c r="AB138" t="s">
        <v>918</v>
      </c>
      <c r="AC138">
        <v>31</v>
      </c>
      <c r="AD138" t="s">
        <v>1038</v>
      </c>
      <c r="AJ138" t="s">
        <v>1120</v>
      </c>
      <c r="AR138">
        <v>1898840</v>
      </c>
    </row>
    <row r="139" spans="1:44">
      <c r="A139" s="1">
        <f>HYPERLINK("https://lsnyc.legalserver.org/matter/dynamic-profile/view/1898362","19-1898362")</f>
        <v>0</v>
      </c>
      <c r="B139" t="s">
        <v>176</v>
      </c>
      <c r="C139" t="s">
        <v>230</v>
      </c>
      <c r="D139" t="s">
        <v>231</v>
      </c>
      <c r="E139" t="s">
        <v>244</v>
      </c>
      <c r="F139" t="s">
        <v>249</v>
      </c>
      <c r="G139" t="s">
        <v>251</v>
      </c>
      <c r="H139">
        <v>176.82</v>
      </c>
      <c r="I139" t="s">
        <v>353</v>
      </c>
      <c r="J139" t="s">
        <v>371</v>
      </c>
      <c r="K139" t="s">
        <v>250</v>
      </c>
      <c r="L139" t="s">
        <v>406</v>
      </c>
      <c r="N139" t="s">
        <v>409</v>
      </c>
      <c r="O139" t="s">
        <v>413</v>
      </c>
      <c r="P139" t="s">
        <v>418</v>
      </c>
      <c r="Q139">
        <v>11221</v>
      </c>
      <c r="S139" t="s">
        <v>444</v>
      </c>
      <c r="T139" t="s">
        <v>573</v>
      </c>
      <c r="U139" t="s">
        <v>733</v>
      </c>
      <c r="V139" t="s">
        <v>776</v>
      </c>
      <c r="W139" t="s">
        <v>783</v>
      </c>
      <c r="X139">
        <v>6.95</v>
      </c>
      <c r="Y139">
        <v>0</v>
      </c>
      <c r="Z139">
        <v>2</v>
      </c>
      <c r="AA139" t="s">
        <v>788</v>
      </c>
      <c r="AB139" t="s">
        <v>919</v>
      </c>
      <c r="AC139">
        <v>54</v>
      </c>
      <c r="AD139" t="s">
        <v>987</v>
      </c>
      <c r="AI139" t="s">
        <v>251</v>
      </c>
      <c r="AJ139" t="s">
        <v>1119</v>
      </c>
      <c r="AM139" t="s">
        <v>1132</v>
      </c>
      <c r="AR139">
        <v>1899007</v>
      </c>
    </row>
    <row r="140" spans="1:44">
      <c r="A140" s="1">
        <f>HYPERLINK("https://lsnyc.legalserver.org/matter/dynamic-profile/view/1898433","19-1898433")</f>
        <v>0</v>
      </c>
      <c r="B140" t="s">
        <v>177</v>
      </c>
      <c r="C140" t="s">
        <v>230</v>
      </c>
      <c r="D140" t="s">
        <v>231</v>
      </c>
      <c r="E140" t="s">
        <v>242</v>
      </c>
      <c r="F140" t="s">
        <v>249</v>
      </c>
      <c r="G140" t="s">
        <v>251</v>
      </c>
      <c r="H140">
        <v>78.01000000000001</v>
      </c>
      <c r="I140" t="s">
        <v>353</v>
      </c>
      <c r="L140" t="s">
        <v>406</v>
      </c>
      <c r="N140" t="s">
        <v>408</v>
      </c>
      <c r="O140" t="s">
        <v>413</v>
      </c>
      <c r="P140" t="s">
        <v>417</v>
      </c>
      <c r="Q140">
        <v>11209</v>
      </c>
      <c r="S140" t="s">
        <v>444</v>
      </c>
      <c r="T140" t="s">
        <v>453</v>
      </c>
      <c r="U140" t="s">
        <v>734</v>
      </c>
      <c r="W140" t="s">
        <v>783</v>
      </c>
      <c r="X140">
        <v>3.6</v>
      </c>
      <c r="Y140">
        <v>1</v>
      </c>
      <c r="Z140">
        <v>2</v>
      </c>
      <c r="AA140" t="s">
        <v>787</v>
      </c>
      <c r="AB140" t="s">
        <v>920</v>
      </c>
      <c r="AC140">
        <v>43</v>
      </c>
      <c r="AD140" t="s">
        <v>1039</v>
      </c>
      <c r="AM140" t="s">
        <v>1132</v>
      </c>
      <c r="AR140">
        <v>1899078</v>
      </c>
    </row>
    <row r="141" spans="1:44">
      <c r="A141" s="1">
        <f>HYPERLINK("https://lsnyc.legalserver.org/matter/dynamic-profile/view/1898557","19-1898557")</f>
        <v>0</v>
      </c>
      <c r="B141" t="s">
        <v>178</v>
      </c>
      <c r="C141" t="s">
        <v>230</v>
      </c>
      <c r="D141" t="s">
        <v>234</v>
      </c>
      <c r="E141" t="s">
        <v>240</v>
      </c>
      <c r="F141" t="s">
        <v>249</v>
      </c>
      <c r="G141" t="s">
        <v>251</v>
      </c>
      <c r="H141">
        <v>107.83</v>
      </c>
      <c r="I141" t="s">
        <v>354</v>
      </c>
      <c r="J141" t="s">
        <v>365</v>
      </c>
      <c r="L141" t="s">
        <v>406</v>
      </c>
      <c r="N141" t="s">
        <v>408</v>
      </c>
      <c r="O141" t="s">
        <v>413</v>
      </c>
      <c r="P141" t="s">
        <v>419</v>
      </c>
      <c r="Q141">
        <v>11416</v>
      </c>
      <c r="R141" t="s">
        <v>424</v>
      </c>
      <c r="S141" t="s">
        <v>449</v>
      </c>
      <c r="T141" t="s">
        <v>574</v>
      </c>
      <c r="U141" t="s">
        <v>735</v>
      </c>
      <c r="V141" t="s">
        <v>779</v>
      </c>
      <c r="W141" t="s">
        <v>783</v>
      </c>
      <c r="X141">
        <v>4.25</v>
      </c>
      <c r="Y141">
        <v>0</v>
      </c>
      <c r="Z141">
        <v>3</v>
      </c>
      <c r="AA141" t="s">
        <v>788</v>
      </c>
      <c r="AB141" t="s">
        <v>921</v>
      </c>
      <c r="AC141">
        <v>59</v>
      </c>
      <c r="AD141" t="s">
        <v>1040</v>
      </c>
      <c r="AH141" t="s">
        <v>1111</v>
      </c>
      <c r="AI141" t="s">
        <v>250</v>
      </c>
      <c r="AJ141" t="s">
        <v>1118</v>
      </c>
      <c r="AK141" t="s">
        <v>1122</v>
      </c>
      <c r="AL141" t="s">
        <v>1126</v>
      </c>
      <c r="AM141" t="s">
        <v>1131</v>
      </c>
      <c r="AR141">
        <v>1899202</v>
      </c>
    </row>
    <row r="142" spans="1:44">
      <c r="A142" s="1">
        <f>HYPERLINK("https://lsnyc.legalserver.org/matter/dynamic-profile/view/1898777","19-1898777")</f>
        <v>0</v>
      </c>
      <c r="B142" t="s">
        <v>179</v>
      </c>
      <c r="C142" t="s">
        <v>230</v>
      </c>
      <c r="D142" t="s">
        <v>231</v>
      </c>
      <c r="E142" t="s">
        <v>244</v>
      </c>
      <c r="F142" t="s">
        <v>249</v>
      </c>
      <c r="G142" t="s">
        <v>251</v>
      </c>
      <c r="H142">
        <v>0</v>
      </c>
      <c r="I142" t="s">
        <v>355</v>
      </c>
      <c r="J142" t="s">
        <v>371</v>
      </c>
      <c r="K142" t="s">
        <v>250</v>
      </c>
      <c r="L142" t="s">
        <v>406</v>
      </c>
      <c r="N142" t="s">
        <v>409</v>
      </c>
      <c r="O142" t="s">
        <v>412</v>
      </c>
      <c r="P142" t="s">
        <v>418</v>
      </c>
      <c r="Q142">
        <v>11212</v>
      </c>
      <c r="S142" t="s">
        <v>444</v>
      </c>
      <c r="T142" t="s">
        <v>575</v>
      </c>
      <c r="U142" t="s">
        <v>736</v>
      </c>
      <c r="V142" t="s">
        <v>776</v>
      </c>
      <c r="W142" t="s">
        <v>783</v>
      </c>
      <c r="X142">
        <v>6.85</v>
      </c>
      <c r="Y142">
        <v>1</v>
      </c>
      <c r="Z142">
        <v>1</v>
      </c>
      <c r="AA142" t="s">
        <v>788</v>
      </c>
      <c r="AB142" t="s">
        <v>922</v>
      </c>
      <c r="AC142">
        <v>38</v>
      </c>
      <c r="AD142" t="s">
        <v>975</v>
      </c>
      <c r="AI142" t="s">
        <v>251</v>
      </c>
      <c r="AJ142" t="s">
        <v>1119</v>
      </c>
      <c r="AM142" t="s">
        <v>1132</v>
      </c>
      <c r="AR142">
        <v>1899423</v>
      </c>
    </row>
    <row r="143" spans="1:44">
      <c r="A143" s="1">
        <f>HYPERLINK("https://lsnyc.legalserver.org/matter/dynamic-profile/view/1898789","19-1898789")</f>
        <v>0</v>
      </c>
      <c r="B143" t="s">
        <v>180</v>
      </c>
      <c r="C143" t="s">
        <v>230</v>
      </c>
      <c r="D143" t="s">
        <v>231</v>
      </c>
      <c r="E143" t="s">
        <v>240</v>
      </c>
      <c r="F143" t="s">
        <v>249</v>
      </c>
      <c r="G143" t="s">
        <v>251</v>
      </c>
      <c r="H143">
        <v>0</v>
      </c>
      <c r="I143" t="s">
        <v>355</v>
      </c>
      <c r="K143" t="s">
        <v>250</v>
      </c>
      <c r="L143" t="s">
        <v>406</v>
      </c>
      <c r="N143" t="s">
        <v>408</v>
      </c>
      <c r="O143" t="s">
        <v>412</v>
      </c>
      <c r="P143" t="s">
        <v>415</v>
      </c>
      <c r="Q143">
        <v>11212</v>
      </c>
      <c r="S143" t="s">
        <v>444</v>
      </c>
      <c r="T143" t="s">
        <v>576</v>
      </c>
      <c r="U143" t="s">
        <v>737</v>
      </c>
      <c r="X143">
        <v>1</v>
      </c>
      <c r="Y143">
        <v>1</v>
      </c>
      <c r="Z143">
        <v>1</v>
      </c>
      <c r="AA143" t="s">
        <v>787</v>
      </c>
      <c r="AB143" t="s">
        <v>866</v>
      </c>
      <c r="AC143">
        <v>26</v>
      </c>
      <c r="AD143" t="s">
        <v>975</v>
      </c>
      <c r="AJ143" t="s">
        <v>1119</v>
      </c>
      <c r="AR143">
        <v>1899435</v>
      </c>
    </row>
    <row r="144" spans="1:44">
      <c r="A144" s="1">
        <f>HYPERLINK("https://lsnyc.legalserver.org/matter/dynamic-profile/view/1898879","19-1898879")</f>
        <v>0</v>
      </c>
      <c r="B144" t="s">
        <v>181</v>
      </c>
      <c r="C144" t="s">
        <v>230</v>
      </c>
      <c r="D144" t="s">
        <v>236</v>
      </c>
      <c r="E144" t="s">
        <v>241</v>
      </c>
      <c r="F144" t="s">
        <v>249</v>
      </c>
      <c r="G144" t="s">
        <v>251</v>
      </c>
      <c r="H144">
        <v>0</v>
      </c>
      <c r="I144" t="s">
        <v>356</v>
      </c>
      <c r="J144" t="s">
        <v>398</v>
      </c>
      <c r="L144" t="s">
        <v>406</v>
      </c>
      <c r="N144" t="s">
        <v>408</v>
      </c>
      <c r="O144" t="s">
        <v>412</v>
      </c>
      <c r="P144" t="s">
        <v>419</v>
      </c>
      <c r="Q144">
        <v>10039</v>
      </c>
      <c r="S144" t="s">
        <v>444</v>
      </c>
      <c r="T144" t="s">
        <v>577</v>
      </c>
      <c r="U144" t="s">
        <v>738</v>
      </c>
      <c r="V144" t="s">
        <v>776</v>
      </c>
      <c r="W144" t="s">
        <v>785</v>
      </c>
      <c r="X144">
        <v>2.9</v>
      </c>
      <c r="Y144">
        <v>1</v>
      </c>
      <c r="Z144">
        <v>2</v>
      </c>
      <c r="AA144" t="s">
        <v>788</v>
      </c>
      <c r="AB144" t="s">
        <v>923</v>
      </c>
      <c r="AC144">
        <v>53</v>
      </c>
      <c r="AD144" t="s">
        <v>975</v>
      </c>
      <c r="AH144" t="s">
        <v>1112</v>
      </c>
      <c r="AJ144" t="s">
        <v>1119</v>
      </c>
      <c r="AK144" t="s">
        <v>1122</v>
      </c>
      <c r="AL144" t="s">
        <v>1128</v>
      </c>
      <c r="AM144" t="s">
        <v>1132</v>
      </c>
      <c r="AR144">
        <v>1899526</v>
      </c>
    </row>
    <row r="145" spans="1:44">
      <c r="A145" s="1">
        <f>HYPERLINK("https://lsnyc.legalserver.org/matter/dynamic-profile/view/1898944","19-1898944")</f>
        <v>0</v>
      </c>
      <c r="B145" t="s">
        <v>182</v>
      </c>
      <c r="C145" t="s">
        <v>230</v>
      </c>
      <c r="D145" t="s">
        <v>231</v>
      </c>
      <c r="E145" t="s">
        <v>240</v>
      </c>
      <c r="F145" t="s">
        <v>249</v>
      </c>
      <c r="G145" t="s">
        <v>251</v>
      </c>
      <c r="H145">
        <v>0</v>
      </c>
      <c r="I145" t="s">
        <v>357</v>
      </c>
      <c r="J145" t="s">
        <v>371</v>
      </c>
      <c r="K145" t="s">
        <v>250</v>
      </c>
      <c r="L145" t="s">
        <v>406</v>
      </c>
      <c r="N145" t="s">
        <v>408</v>
      </c>
      <c r="O145" t="s">
        <v>412</v>
      </c>
      <c r="P145" t="s">
        <v>419</v>
      </c>
      <c r="Q145">
        <v>11207</v>
      </c>
      <c r="S145" t="s">
        <v>444</v>
      </c>
      <c r="T145" t="s">
        <v>578</v>
      </c>
      <c r="U145" t="s">
        <v>739</v>
      </c>
      <c r="V145" t="s">
        <v>776</v>
      </c>
      <c r="W145" t="s">
        <v>783</v>
      </c>
      <c r="X145">
        <v>2.2</v>
      </c>
      <c r="Y145">
        <v>0</v>
      </c>
      <c r="Z145">
        <v>1</v>
      </c>
      <c r="AA145" t="s">
        <v>788</v>
      </c>
      <c r="AB145" t="s">
        <v>924</v>
      </c>
      <c r="AC145">
        <v>45</v>
      </c>
      <c r="AD145" t="s">
        <v>975</v>
      </c>
      <c r="AH145" t="s">
        <v>1113</v>
      </c>
      <c r="AI145" t="s">
        <v>251</v>
      </c>
      <c r="AJ145" t="s">
        <v>1119</v>
      </c>
      <c r="AK145" t="s">
        <v>1122</v>
      </c>
      <c r="AL145" t="s">
        <v>1128</v>
      </c>
      <c r="AM145" t="s">
        <v>1132</v>
      </c>
      <c r="AR145">
        <v>502120</v>
      </c>
    </row>
    <row r="146" spans="1:44">
      <c r="A146" s="1">
        <f>HYPERLINK("https://lsnyc.legalserver.org/matter/dynamic-profile/view/1899018","19-1899018")</f>
        <v>0</v>
      </c>
      <c r="B146" t="s">
        <v>183</v>
      </c>
      <c r="C146" t="s">
        <v>230</v>
      </c>
      <c r="D146" t="s">
        <v>231</v>
      </c>
      <c r="E146" t="s">
        <v>240</v>
      </c>
      <c r="F146" t="s">
        <v>249</v>
      </c>
      <c r="G146" t="s">
        <v>251</v>
      </c>
      <c r="H146">
        <v>91.08</v>
      </c>
      <c r="I146" t="s">
        <v>357</v>
      </c>
      <c r="J146" t="s">
        <v>377</v>
      </c>
      <c r="K146" t="s">
        <v>251</v>
      </c>
      <c r="L146" t="s">
        <v>406</v>
      </c>
      <c r="N146" t="s">
        <v>408</v>
      </c>
      <c r="O146" t="s">
        <v>412</v>
      </c>
      <c r="P146" t="s">
        <v>419</v>
      </c>
      <c r="Q146">
        <v>11226</v>
      </c>
      <c r="S146" t="s">
        <v>444</v>
      </c>
      <c r="T146" t="s">
        <v>579</v>
      </c>
      <c r="U146" t="s">
        <v>740</v>
      </c>
      <c r="V146" t="s">
        <v>776</v>
      </c>
      <c r="W146" t="s">
        <v>783</v>
      </c>
      <c r="X146">
        <v>2</v>
      </c>
      <c r="Y146">
        <v>2</v>
      </c>
      <c r="Z146">
        <v>1</v>
      </c>
      <c r="AA146" t="s">
        <v>788</v>
      </c>
      <c r="AB146" t="s">
        <v>925</v>
      </c>
      <c r="AC146">
        <v>33</v>
      </c>
      <c r="AD146" t="s">
        <v>1041</v>
      </c>
      <c r="AH146" t="s">
        <v>1101</v>
      </c>
      <c r="AI146" t="s">
        <v>251</v>
      </c>
      <c r="AJ146" t="s">
        <v>1119</v>
      </c>
      <c r="AK146" t="s">
        <v>1122</v>
      </c>
      <c r="AL146" t="s">
        <v>1128</v>
      </c>
      <c r="AR146">
        <v>1899666</v>
      </c>
    </row>
    <row r="147" spans="1:44">
      <c r="A147" s="1">
        <f>HYPERLINK("https://lsnyc.legalserver.org/matter/dynamic-profile/view/1899024","19-1899024")</f>
        <v>0</v>
      </c>
      <c r="B147" t="s">
        <v>184</v>
      </c>
      <c r="C147" t="s">
        <v>230</v>
      </c>
      <c r="D147" t="s">
        <v>234</v>
      </c>
      <c r="E147" t="s">
        <v>240</v>
      </c>
      <c r="F147" t="s">
        <v>249</v>
      </c>
      <c r="G147" t="s">
        <v>251</v>
      </c>
      <c r="H147">
        <v>0</v>
      </c>
      <c r="I147" t="s">
        <v>357</v>
      </c>
      <c r="K147" t="s">
        <v>250</v>
      </c>
      <c r="L147" t="s">
        <v>406</v>
      </c>
      <c r="N147" t="s">
        <v>408</v>
      </c>
      <c r="O147" t="s">
        <v>413</v>
      </c>
      <c r="P147" t="s">
        <v>417</v>
      </c>
      <c r="Q147">
        <v>11691</v>
      </c>
      <c r="S147" t="s">
        <v>444</v>
      </c>
      <c r="T147" t="s">
        <v>580</v>
      </c>
      <c r="U147" t="s">
        <v>736</v>
      </c>
      <c r="W147" t="s">
        <v>781</v>
      </c>
      <c r="X147">
        <v>18.6</v>
      </c>
      <c r="Y147">
        <v>0</v>
      </c>
      <c r="Z147">
        <v>1</v>
      </c>
      <c r="AA147" t="s">
        <v>787</v>
      </c>
      <c r="AB147" t="s">
        <v>926</v>
      </c>
      <c r="AC147">
        <v>45</v>
      </c>
      <c r="AD147" t="s">
        <v>975</v>
      </c>
      <c r="AI147" t="s">
        <v>250</v>
      </c>
      <c r="AJ147" t="s">
        <v>1119</v>
      </c>
      <c r="AL147" t="s">
        <v>1127</v>
      </c>
      <c r="AR147">
        <v>1899672</v>
      </c>
    </row>
    <row r="148" spans="1:44">
      <c r="A148" s="1">
        <f>HYPERLINK("https://lsnyc.legalserver.org/matter/dynamic-profile/view/1899198","19-1899198")</f>
        <v>0</v>
      </c>
      <c r="B148" t="s">
        <v>185</v>
      </c>
      <c r="C148" t="s">
        <v>230</v>
      </c>
      <c r="D148" t="s">
        <v>231</v>
      </c>
      <c r="E148" t="s">
        <v>240</v>
      </c>
      <c r="F148" t="s">
        <v>249</v>
      </c>
      <c r="G148" t="s">
        <v>251</v>
      </c>
      <c r="H148">
        <v>59.54</v>
      </c>
      <c r="I148" t="s">
        <v>358</v>
      </c>
      <c r="J148" t="s">
        <v>402</v>
      </c>
      <c r="K148" t="s">
        <v>251</v>
      </c>
      <c r="L148" t="s">
        <v>406</v>
      </c>
      <c r="N148" t="s">
        <v>408</v>
      </c>
      <c r="O148" t="s">
        <v>412</v>
      </c>
      <c r="P148" t="s">
        <v>416</v>
      </c>
      <c r="Q148">
        <v>11226</v>
      </c>
      <c r="S148" t="s">
        <v>444</v>
      </c>
      <c r="T148" t="s">
        <v>581</v>
      </c>
      <c r="U148" t="s">
        <v>741</v>
      </c>
      <c r="V148" t="s">
        <v>776</v>
      </c>
      <c r="W148" t="s">
        <v>783</v>
      </c>
      <c r="X148">
        <v>4</v>
      </c>
      <c r="Y148">
        <v>0</v>
      </c>
      <c r="Z148">
        <v>1</v>
      </c>
      <c r="AA148" t="s">
        <v>788</v>
      </c>
      <c r="AB148" t="s">
        <v>927</v>
      </c>
      <c r="AC148">
        <v>56</v>
      </c>
      <c r="AD148" t="s">
        <v>1042</v>
      </c>
      <c r="AI148" t="s">
        <v>251</v>
      </c>
      <c r="AJ148" t="s">
        <v>1119</v>
      </c>
      <c r="AL148" t="s">
        <v>1128</v>
      </c>
      <c r="AM148" t="s">
        <v>1132</v>
      </c>
      <c r="AR148">
        <v>1899846</v>
      </c>
    </row>
    <row r="149" spans="1:44">
      <c r="A149" s="1">
        <f>HYPERLINK("https://lsnyc.legalserver.org/matter/dynamic-profile/view/1899391","19-1899391")</f>
        <v>0</v>
      </c>
      <c r="B149" t="s">
        <v>186</v>
      </c>
      <c r="C149" t="s">
        <v>230</v>
      </c>
      <c r="D149" t="s">
        <v>231</v>
      </c>
      <c r="E149" t="s">
        <v>244</v>
      </c>
      <c r="F149" t="s">
        <v>249</v>
      </c>
      <c r="G149" t="s">
        <v>251</v>
      </c>
      <c r="H149">
        <v>0</v>
      </c>
      <c r="I149" t="s">
        <v>359</v>
      </c>
      <c r="J149" t="s">
        <v>361</v>
      </c>
      <c r="K149" t="s">
        <v>250</v>
      </c>
      <c r="L149" t="s">
        <v>406</v>
      </c>
      <c r="N149" t="s">
        <v>409</v>
      </c>
      <c r="O149" t="s">
        <v>412</v>
      </c>
      <c r="P149" t="s">
        <v>418</v>
      </c>
      <c r="Q149">
        <v>11211</v>
      </c>
      <c r="S149" t="s">
        <v>444</v>
      </c>
      <c r="T149" t="s">
        <v>582</v>
      </c>
      <c r="U149" t="s">
        <v>742</v>
      </c>
      <c r="V149" t="s">
        <v>776</v>
      </c>
      <c r="W149" t="s">
        <v>783</v>
      </c>
      <c r="X149">
        <v>1.5</v>
      </c>
      <c r="Y149">
        <v>0</v>
      </c>
      <c r="Z149">
        <v>1</v>
      </c>
      <c r="AA149" t="s">
        <v>788</v>
      </c>
      <c r="AB149" t="s">
        <v>928</v>
      </c>
      <c r="AC149">
        <v>31</v>
      </c>
      <c r="AD149" t="s">
        <v>975</v>
      </c>
      <c r="AI149" t="s">
        <v>251</v>
      </c>
      <c r="AJ149" t="s">
        <v>1119</v>
      </c>
      <c r="AM149" t="s">
        <v>1132</v>
      </c>
      <c r="AR149">
        <v>1900039</v>
      </c>
    </row>
    <row r="150" spans="1:44">
      <c r="A150" s="1">
        <f>HYPERLINK("https://lsnyc.legalserver.org/matter/dynamic-profile/view/1899386","19-1899386")</f>
        <v>0</v>
      </c>
      <c r="B150" t="s">
        <v>187</v>
      </c>
      <c r="C150" t="s">
        <v>230</v>
      </c>
      <c r="D150" t="s">
        <v>231</v>
      </c>
      <c r="E150" t="s">
        <v>244</v>
      </c>
      <c r="F150" t="s">
        <v>249</v>
      </c>
      <c r="G150" t="s">
        <v>251</v>
      </c>
      <c r="H150">
        <v>82.84999999999999</v>
      </c>
      <c r="I150" t="s">
        <v>359</v>
      </c>
      <c r="J150" t="s">
        <v>404</v>
      </c>
      <c r="K150" t="s">
        <v>251</v>
      </c>
      <c r="L150" t="s">
        <v>406</v>
      </c>
      <c r="N150" t="s">
        <v>409</v>
      </c>
      <c r="O150" t="s">
        <v>413</v>
      </c>
      <c r="P150" t="s">
        <v>418</v>
      </c>
      <c r="Q150">
        <v>11217</v>
      </c>
      <c r="S150" t="s">
        <v>444</v>
      </c>
      <c r="T150" t="s">
        <v>489</v>
      </c>
      <c r="U150" t="s">
        <v>743</v>
      </c>
      <c r="V150" t="s">
        <v>776</v>
      </c>
      <c r="W150" t="s">
        <v>783</v>
      </c>
      <c r="X150">
        <v>4.5</v>
      </c>
      <c r="Y150">
        <v>0</v>
      </c>
      <c r="Z150">
        <v>1</v>
      </c>
      <c r="AA150" t="s">
        <v>788</v>
      </c>
      <c r="AB150" t="s">
        <v>929</v>
      </c>
      <c r="AC150">
        <v>39</v>
      </c>
      <c r="AD150" t="s">
        <v>1043</v>
      </c>
      <c r="AI150" t="s">
        <v>251</v>
      </c>
      <c r="AJ150" t="s">
        <v>1119</v>
      </c>
      <c r="AL150" t="s">
        <v>1128</v>
      </c>
      <c r="AM150" t="s">
        <v>1132</v>
      </c>
      <c r="AR150">
        <v>1890639</v>
      </c>
    </row>
    <row r="151" spans="1:44">
      <c r="A151" s="1">
        <f>HYPERLINK("https://lsnyc.legalserver.org/matter/dynamic-profile/view/1899355","19-1899355")</f>
        <v>0</v>
      </c>
      <c r="B151" t="s">
        <v>188</v>
      </c>
      <c r="C151" t="s">
        <v>230</v>
      </c>
      <c r="D151" t="s">
        <v>231</v>
      </c>
      <c r="E151" t="s">
        <v>244</v>
      </c>
      <c r="F151" t="s">
        <v>251</v>
      </c>
      <c r="G151" t="s">
        <v>251</v>
      </c>
      <c r="H151">
        <v>104.08</v>
      </c>
      <c r="I151" t="s">
        <v>359</v>
      </c>
      <c r="J151" t="s">
        <v>392</v>
      </c>
      <c r="K151" t="s">
        <v>251</v>
      </c>
      <c r="L151" t="s">
        <v>406</v>
      </c>
      <c r="N151" t="s">
        <v>409</v>
      </c>
      <c r="O151" t="s">
        <v>412</v>
      </c>
      <c r="P151" t="s">
        <v>418</v>
      </c>
      <c r="Q151">
        <v>11236</v>
      </c>
      <c r="S151" t="s">
        <v>444</v>
      </c>
      <c r="T151" t="s">
        <v>583</v>
      </c>
      <c r="U151" t="s">
        <v>744</v>
      </c>
      <c r="V151" t="s">
        <v>776</v>
      </c>
      <c r="W151" t="s">
        <v>783</v>
      </c>
      <c r="X151">
        <v>9.550000000000001</v>
      </c>
      <c r="Y151">
        <v>0</v>
      </c>
      <c r="Z151">
        <v>1</v>
      </c>
      <c r="AA151" t="s">
        <v>788</v>
      </c>
      <c r="AB151" t="s">
        <v>930</v>
      </c>
      <c r="AC151">
        <v>64</v>
      </c>
      <c r="AD151" t="s">
        <v>1044</v>
      </c>
      <c r="AJ151" t="s">
        <v>1119</v>
      </c>
      <c r="AM151" t="s">
        <v>1132</v>
      </c>
      <c r="AR151">
        <v>1900003</v>
      </c>
    </row>
    <row r="152" spans="1:44">
      <c r="A152" s="1">
        <f>HYPERLINK("https://lsnyc.legalserver.org/matter/dynamic-profile/view/1899463","19-1899463")</f>
        <v>0</v>
      </c>
      <c r="B152" t="s">
        <v>189</v>
      </c>
      <c r="C152" t="s">
        <v>230</v>
      </c>
      <c r="D152" t="s">
        <v>231</v>
      </c>
      <c r="E152" t="s">
        <v>240</v>
      </c>
      <c r="F152" t="s">
        <v>249</v>
      </c>
      <c r="G152" t="s">
        <v>251</v>
      </c>
      <c r="H152">
        <v>0</v>
      </c>
      <c r="I152" t="s">
        <v>360</v>
      </c>
      <c r="J152" t="s">
        <v>372</v>
      </c>
      <c r="K152" t="s">
        <v>251</v>
      </c>
      <c r="L152" t="s">
        <v>406</v>
      </c>
      <c r="N152" t="s">
        <v>408</v>
      </c>
      <c r="O152" t="s">
        <v>412</v>
      </c>
      <c r="P152" t="s">
        <v>416</v>
      </c>
      <c r="Q152">
        <v>11203</v>
      </c>
      <c r="S152" t="s">
        <v>444</v>
      </c>
      <c r="T152" t="s">
        <v>584</v>
      </c>
      <c r="U152" t="s">
        <v>745</v>
      </c>
      <c r="V152" t="s">
        <v>776</v>
      </c>
      <c r="W152" t="s">
        <v>783</v>
      </c>
      <c r="X152">
        <v>1.5</v>
      </c>
      <c r="Y152">
        <v>0</v>
      </c>
      <c r="Z152">
        <v>1</v>
      </c>
      <c r="AA152" t="s">
        <v>788</v>
      </c>
      <c r="AB152" t="s">
        <v>931</v>
      </c>
      <c r="AC152">
        <v>43</v>
      </c>
      <c r="AD152" t="s">
        <v>975</v>
      </c>
      <c r="AI152" t="s">
        <v>251</v>
      </c>
      <c r="AJ152" t="s">
        <v>1119</v>
      </c>
      <c r="AL152" t="s">
        <v>1128</v>
      </c>
      <c r="AM152" t="s">
        <v>1132</v>
      </c>
      <c r="AR152">
        <v>1900111</v>
      </c>
    </row>
    <row r="153" spans="1:44">
      <c r="A153" s="1">
        <f>HYPERLINK("https://lsnyc.legalserver.org/matter/dynamic-profile/view/1899497","19-1899497")</f>
        <v>0</v>
      </c>
      <c r="B153" t="s">
        <v>190</v>
      </c>
      <c r="C153" t="s">
        <v>230</v>
      </c>
      <c r="D153" t="s">
        <v>231</v>
      </c>
      <c r="E153" t="s">
        <v>240</v>
      </c>
      <c r="F153" t="s">
        <v>249</v>
      </c>
      <c r="G153" t="s">
        <v>251</v>
      </c>
      <c r="H153">
        <v>66.70999999999999</v>
      </c>
      <c r="I153" t="s">
        <v>360</v>
      </c>
      <c r="J153" t="s">
        <v>402</v>
      </c>
      <c r="K153" t="s">
        <v>250</v>
      </c>
      <c r="L153" t="s">
        <v>406</v>
      </c>
      <c r="N153" t="s">
        <v>408</v>
      </c>
      <c r="O153" t="s">
        <v>413</v>
      </c>
      <c r="P153" t="s">
        <v>416</v>
      </c>
      <c r="Q153">
        <v>11238</v>
      </c>
      <c r="R153" t="s">
        <v>439</v>
      </c>
      <c r="S153" t="s">
        <v>444</v>
      </c>
      <c r="T153" t="s">
        <v>585</v>
      </c>
      <c r="U153" t="s">
        <v>746</v>
      </c>
      <c r="V153" t="s">
        <v>776</v>
      </c>
      <c r="W153" t="s">
        <v>783</v>
      </c>
      <c r="X153">
        <v>1</v>
      </c>
      <c r="Y153">
        <v>0</v>
      </c>
      <c r="Z153">
        <v>2</v>
      </c>
      <c r="AA153" t="s">
        <v>788</v>
      </c>
      <c r="AB153" t="s">
        <v>932</v>
      </c>
      <c r="AC153">
        <v>64</v>
      </c>
      <c r="AD153" t="s">
        <v>1045</v>
      </c>
      <c r="AI153" t="s">
        <v>251</v>
      </c>
      <c r="AJ153" t="s">
        <v>1119</v>
      </c>
      <c r="AM153" t="s">
        <v>1132</v>
      </c>
      <c r="AR153">
        <v>1900145</v>
      </c>
    </row>
    <row r="154" spans="1:44">
      <c r="A154" s="1">
        <f>HYPERLINK("https://lsnyc.legalserver.org/matter/dynamic-profile/view/1899760","19-1899760")</f>
        <v>0</v>
      </c>
      <c r="B154" t="s">
        <v>191</v>
      </c>
      <c r="C154" t="s">
        <v>230</v>
      </c>
      <c r="D154" t="s">
        <v>233</v>
      </c>
      <c r="E154" t="s">
        <v>244</v>
      </c>
      <c r="F154" t="s">
        <v>249</v>
      </c>
      <c r="G154" t="s">
        <v>251</v>
      </c>
      <c r="H154">
        <v>0</v>
      </c>
      <c r="I154" t="s">
        <v>361</v>
      </c>
      <c r="K154" t="s">
        <v>250</v>
      </c>
      <c r="L154" t="s">
        <v>406</v>
      </c>
      <c r="N154" t="s">
        <v>409</v>
      </c>
      <c r="O154" t="s">
        <v>413</v>
      </c>
      <c r="P154" t="s">
        <v>418</v>
      </c>
      <c r="Q154">
        <v>10473</v>
      </c>
      <c r="S154" t="s">
        <v>444</v>
      </c>
      <c r="T154" t="s">
        <v>586</v>
      </c>
      <c r="U154" t="s">
        <v>714</v>
      </c>
      <c r="X154">
        <v>4.05</v>
      </c>
      <c r="Y154">
        <v>1</v>
      </c>
      <c r="Z154">
        <v>1</v>
      </c>
      <c r="AA154" t="s">
        <v>787</v>
      </c>
      <c r="AB154" t="s">
        <v>933</v>
      </c>
      <c r="AC154">
        <v>58</v>
      </c>
      <c r="AD154" t="s">
        <v>975</v>
      </c>
      <c r="AJ154" t="s">
        <v>1119</v>
      </c>
      <c r="AR154">
        <v>1900409</v>
      </c>
    </row>
    <row r="155" spans="1:44">
      <c r="A155" s="1">
        <f>HYPERLINK("https://lsnyc.legalserver.org/matter/dynamic-profile/view/1899898","19-1899898")</f>
        <v>0</v>
      </c>
      <c r="B155" t="s">
        <v>192</v>
      </c>
      <c r="C155" t="s">
        <v>230</v>
      </c>
      <c r="D155" t="s">
        <v>231</v>
      </c>
      <c r="E155" t="s">
        <v>244</v>
      </c>
      <c r="F155" t="s">
        <v>249</v>
      </c>
      <c r="G155" t="s">
        <v>251</v>
      </c>
      <c r="H155">
        <v>55.42</v>
      </c>
      <c r="I155" t="s">
        <v>362</v>
      </c>
      <c r="J155" t="s">
        <v>403</v>
      </c>
      <c r="K155" t="s">
        <v>250</v>
      </c>
      <c r="L155" t="s">
        <v>406</v>
      </c>
      <c r="N155" t="s">
        <v>409</v>
      </c>
      <c r="O155" t="s">
        <v>412</v>
      </c>
      <c r="P155" t="s">
        <v>418</v>
      </c>
      <c r="Q155">
        <v>11208</v>
      </c>
      <c r="S155" t="s">
        <v>444</v>
      </c>
      <c r="T155" t="s">
        <v>587</v>
      </c>
      <c r="U155" t="s">
        <v>747</v>
      </c>
      <c r="V155" t="s">
        <v>776</v>
      </c>
      <c r="X155">
        <v>3.15</v>
      </c>
      <c r="Y155">
        <v>1</v>
      </c>
      <c r="Z155">
        <v>1</v>
      </c>
      <c r="AA155" t="s">
        <v>788</v>
      </c>
      <c r="AB155" t="s">
        <v>934</v>
      </c>
      <c r="AC155">
        <v>36</v>
      </c>
      <c r="AD155" t="s">
        <v>1046</v>
      </c>
      <c r="AH155" t="s">
        <v>1114</v>
      </c>
      <c r="AJ155" t="s">
        <v>1119</v>
      </c>
      <c r="AK155" t="s">
        <v>1122</v>
      </c>
      <c r="AM155" t="s">
        <v>1132</v>
      </c>
      <c r="AR155">
        <v>407404</v>
      </c>
    </row>
    <row r="156" spans="1:44">
      <c r="A156" s="1">
        <f>HYPERLINK("https://lsnyc.legalserver.org/matter/dynamic-profile/view/1899897","19-1899897")</f>
        <v>0</v>
      </c>
      <c r="B156" t="s">
        <v>193</v>
      </c>
      <c r="C156" t="s">
        <v>230</v>
      </c>
      <c r="D156" t="s">
        <v>231</v>
      </c>
      <c r="E156" t="s">
        <v>244</v>
      </c>
      <c r="F156" t="s">
        <v>251</v>
      </c>
      <c r="G156" t="s">
        <v>251</v>
      </c>
      <c r="H156">
        <v>46.63</v>
      </c>
      <c r="I156" t="s">
        <v>362</v>
      </c>
      <c r="J156" t="s">
        <v>375</v>
      </c>
      <c r="K156" t="s">
        <v>250</v>
      </c>
      <c r="L156" t="s">
        <v>406</v>
      </c>
      <c r="N156" t="s">
        <v>409</v>
      </c>
      <c r="O156" t="s">
        <v>412</v>
      </c>
      <c r="P156" t="s">
        <v>418</v>
      </c>
      <c r="Q156">
        <v>11212</v>
      </c>
      <c r="S156" t="s">
        <v>444</v>
      </c>
      <c r="T156" t="s">
        <v>588</v>
      </c>
      <c r="U156" t="s">
        <v>748</v>
      </c>
      <c r="V156" t="s">
        <v>776</v>
      </c>
      <c r="W156" t="s">
        <v>783</v>
      </c>
      <c r="X156">
        <v>3.25</v>
      </c>
      <c r="Y156">
        <v>0</v>
      </c>
      <c r="Z156">
        <v>1</v>
      </c>
      <c r="AA156" t="s">
        <v>788</v>
      </c>
      <c r="AB156" t="s">
        <v>935</v>
      </c>
      <c r="AC156">
        <v>51</v>
      </c>
      <c r="AD156" t="s">
        <v>1047</v>
      </c>
      <c r="AJ156" t="s">
        <v>1119</v>
      </c>
      <c r="AM156" t="s">
        <v>1132</v>
      </c>
      <c r="AR156">
        <v>779429</v>
      </c>
    </row>
    <row r="157" spans="1:44">
      <c r="A157" s="1">
        <f>HYPERLINK("https://lsnyc.legalserver.org/matter/dynamic-profile/view/1900029","19-1900029")</f>
        <v>0</v>
      </c>
      <c r="B157" t="s">
        <v>194</v>
      </c>
      <c r="C157" t="s">
        <v>230</v>
      </c>
      <c r="D157" t="s">
        <v>231</v>
      </c>
      <c r="E157" t="s">
        <v>240</v>
      </c>
      <c r="F157" t="s">
        <v>249</v>
      </c>
      <c r="G157" t="s">
        <v>251</v>
      </c>
      <c r="H157">
        <v>12.99</v>
      </c>
      <c r="I157" t="s">
        <v>363</v>
      </c>
      <c r="J157" t="s">
        <v>370</v>
      </c>
      <c r="K157" t="s">
        <v>251</v>
      </c>
      <c r="L157" t="s">
        <v>406</v>
      </c>
      <c r="N157" t="s">
        <v>408</v>
      </c>
      <c r="O157" t="s">
        <v>413</v>
      </c>
      <c r="P157" t="s">
        <v>416</v>
      </c>
      <c r="Q157">
        <v>11207</v>
      </c>
      <c r="R157" t="s">
        <v>429</v>
      </c>
      <c r="S157" t="s">
        <v>444</v>
      </c>
      <c r="T157" t="s">
        <v>589</v>
      </c>
      <c r="U157" t="s">
        <v>749</v>
      </c>
      <c r="V157" t="s">
        <v>776</v>
      </c>
      <c r="W157" t="s">
        <v>783</v>
      </c>
      <c r="X157">
        <v>2</v>
      </c>
      <c r="Y157">
        <v>0</v>
      </c>
      <c r="Z157">
        <v>2</v>
      </c>
      <c r="AA157" t="s">
        <v>788</v>
      </c>
      <c r="AB157" t="s">
        <v>936</v>
      </c>
      <c r="AC157">
        <v>31</v>
      </c>
      <c r="AD157" t="s">
        <v>1048</v>
      </c>
      <c r="AH157" t="s">
        <v>1101</v>
      </c>
      <c r="AI157" t="s">
        <v>251</v>
      </c>
      <c r="AJ157" t="s">
        <v>1119</v>
      </c>
      <c r="AK157" t="s">
        <v>1122</v>
      </c>
      <c r="AL157" t="s">
        <v>1128</v>
      </c>
      <c r="AM157" t="s">
        <v>1132</v>
      </c>
      <c r="AR157">
        <v>1900678</v>
      </c>
    </row>
    <row r="158" spans="1:44">
      <c r="A158" s="1">
        <f>HYPERLINK("https://lsnyc.legalserver.org/matter/dynamic-profile/view/1899989","19-1899989")</f>
        <v>0</v>
      </c>
      <c r="B158" t="s">
        <v>195</v>
      </c>
      <c r="C158" t="s">
        <v>230</v>
      </c>
      <c r="D158" t="s">
        <v>231</v>
      </c>
      <c r="E158" t="s">
        <v>244</v>
      </c>
      <c r="F158" t="s">
        <v>249</v>
      </c>
      <c r="G158" t="s">
        <v>251</v>
      </c>
      <c r="H158">
        <v>0</v>
      </c>
      <c r="I158" t="s">
        <v>363</v>
      </c>
      <c r="K158" t="s">
        <v>250</v>
      </c>
      <c r="L158" t="s">
        <v>406</v>
      </c>
      <c r="N158" t="s">
        <v>409</v>
      </c>
      <c r="O158" t="s">
        <v>413</v>
      </c>
      <c r="P158" t="s">
        <v>418</v>
      </c>
      <c r="Q158">
        <v>11229</v>
      </c>
      <c r="S158" t="s">
        <v>444</v>
      </c>
      <c r="T158" t="s">
        <v>590</v>
      </c>
      <c r="U158" t="s">
        <v>750</v>
      </c>
      <c r="X158">
        <v>1.45</v>
      </c>
      <c r="Y158">
        <v>0</v>
      </c>
      <c r="Z158">
        <v>1</v>
      </c>
      <c r="AA158" t="s">
        <v>787</v>
      </c>
      <c r="AB158" t="s">
        <v>937</v>
      </c>
      <c r="AC158">
        <v>36</v>
      </c>
      <c r="AD158" t="s">
        <v>975</v>
      </c>
      <c r="AJ158" t="s">
        <v>1119</v>
      </c>
      <c r="AR158">
        <v>1900638</v>
      </c>
    </row>
    <row r="159" spans="1:44">
      <c r="A159" s="1">
        <f>HYPERLINK("https://lsnyc.legalserver.org/matter/dynamic-profile/view/1900153","19-1900153")</f>
        <v>0</v>
      </c>
      <c r="B159" t="s">
        <v>196</v>
      </c>
      <c r="C159" t="s">
        <v>230</v>
      </c>
      <c r="D159" t="s">
        <v>231</v>
      </c>
      <c r="E159" t="s">
        <v>244</v>
      </c>
      <c r="F159" t="s">
        <v>249</v>
      </c>
      <c r="G159" t="s">
        <v>251</v>
      </c>
      <c r="H159">
        <v>177.41</v>
      </c>
      <c r="I159" t="s">
        <v>364</v>
      </c>
      <c r="J159" t="s">
        <v>392</v>
      </c>
      <c r="K159" t="s">
        <v>250</v>
      </c>
      <c r="L159" t="s">
        <v>406</v>
      </c>
      <c r="N159" t="s">
        <v>409</v>
      </c>
      <c r="O159" t="s">
        <v>412</v>
      </c>
      <c r="P159" t="s">
        <v>418</v>
      </c>
      <c r="Q159">
        <v>11209</v>
      </c>
      <c r="S159" t="s">
        <v>444</v>
      </c>
      <c r="T159" t="s">
        <v>591</v>
      </c>
      <c r="U159" t="s">
        <v>751</v>
      </c>
      <c r="V159" t="s">
        <v>776</v>
      </c>
      <c r="W159" t="s">
        <v>783</v>
      </c>
      <c r="X159">
        <v>2.1</v>
      </c>
      <c r="Y159">
        <v>0</v>
      </c>
      <c r="Z159">
        <v>2</v>
      </c>
      <c r="AA159" t="s">
        <v>788</v>
      </c>
      <c r="AB159" t="s">
        <v>938</v>
      </c>
      <c r="AC159">
        <v>41</v>
      </c>
      <c r="AD159" t="s">
        <v>1049</v>
      </c>
      <c r="AI159" t="s">
        <v>251</v>
      </c>
      <c r="AJ159" t="s">
        <v>1119</v>
      </c>
      <c r="AL159" t="s">
        <v>1128</v>
      </c>
      <c r="AM159" t="s">
        <v>1132</v>
      </c>
      <c r="AR159">
        <v>1900803</v>
      </c>
    </row>
    <row r="160" spans="1:44">
      <c r="A160" s="1">
        <f>HYPERLINK("https://lsnyc.legalserver.org/matter/dynamic-profile/view/1900332","19-1900332")</f>
        <v>0</v>
      </c>
      <c r="B160" t="s">
        <v>197</v>
      </c>
      <c r="C160" t="s">
        <v>230</v>
      </c>
      <c r="D160" t="s">
        <v>231</v>
      </c>
      <c r="E160" t="s">
        <v>244</v>
      </c>
      <c r="F160" t="s">
        <v>249</v>
      </c>
      <c r="G160" t="s">
        <v>251</v>
      </c>
      <c r="H160">
        <v>110.51</v>
      </c>
      <c r="I160" t="s">
        <v>365</v>
      </c>
      <c r="K160" t="s">
        <v>251</v>
      </c>
      <c r="L160" t="s">
        <v>406</v>
      </c>
      <c r="N160" t="s">
        <v>409</v>
      </c>
      <c r="O160" t="s">
        <v>412</v>
      </c>
      <c r="P160" t="s">
        <v>418</v>
      </c>
      <c r="Q160">
        <v>11203</v>
      </c>
      <c r="S160" t="s">
        <v>444</v>
      </c>
      <c r="T160" t="s">
        <v>592</v>
      </c>
      <c r="U160" t="s">
        <v>752</v>
      </c>
      <c r="X160">
        <v>2</v>
      </c>
      <c r="Y160">
        <v>2</v>
      </c>
      <c r="Z160">
        <v>1</v>
      </c>
      <c r="AA160" t="s">
        <v>787</v>
      </c>
      <c r="AB160" t="s">
        <v>939</v>
      </c>
      <c r="AC160">
        <v>38</v>
      </c>
      <c r="AD160" t="s">
        <v>1050</v>
      </c>
      <c r="AJ160" t="s">
        <v>1119</v>
      </c>
      <c r="AR160">
        <v>1894706</v>
      </c>
    </row>
    <row r="161" spans="1:44">
      <c r="A161" s="1">
        <f>HYPERLINK("https://lsnyc.legalserver.org/matter/dynamic-profile/view/1900355","19-1900355")</f>
        <v>0</v>
      </c>
      <c r="B161" t="s">
        <v>198</v>
      </c>
      <c r="C161" t="s">
        <v>230</v>
      </c>
      <c r="D161" t="s">
        <v>231</v>
      </c>
      <c r="E161" t="s">
        <v>242</v>
      </c>
      <c r="F161" t="s">
        <v>249</v>
      </c>
      <c r="G161" t="s">
        <v>251</v>
      </c>
      <c r="H161">
        <v>0</v>
      </c>
      <c r="I161" t="s">
        <v>365</v>
      </c>
      <c r="K161" t="s">
        <v>250</v>
      </c>
      <c r="L161" t="s">
        <v>406</v>
      </c>
      <c r="N161" t="s">
        <v>409</v>
      </c>
      <c r="O161" t="s">
        <v>413</v>
      </c>
      <c r="P161" t="s">
        <v>418</v>
      </c>
      <c r="Q161">
        <v>11210</v>
      </c>
      <c r="S161" t="s">
        <v>444</v>
      </c>
      <c r="T161" t="s">
        <v>528</v>
      </c>
      <c r="U161" t="s">
        <v>753</v>
      </c>
      <c r="X161">
        <v>48.15</v>
      </c>
      <c r="Y161">
        <v>1</v>
      </c>
      <c r="Z161">
        <v>1</v>
      </c>
      <c r="AA161" t="s">
        <v>787</v>
      </c>
      <c r="AB161" t="s">
        <v>940</v>
      </c>
      <c r="AC161">
        <v>45</v>
      </c>
      <c r="AD161" t="s">
        <v>975</v>
      </c>
      <c r="AJ161" t="s">
        <v>1119</v>
      </c>
      <c r="AM161" t="s">
        <v>1133</v>
      </c>
      <c r="AR161">
        <v>1901005</v>
      </c>
    </row>
    <row r="162" spans="1:44">
      <c r="A162" s="1">
        <f>HYPERLINK("https://lsnyc.legalserver.org/matter/dynamic-profile/view/1900391","19-1900391")</f>
        <v>0</v>
      </c>
      <c r="B162" t="s">
        <v>187</v>
      </c>
      <c r="C162" t="s">
        <v>230</v>
      </c>
      <c r="D162" t="s">
        <v>231</v>
      </c>
      <c r="E162" t="s">
        <v>242</v>
      </c>
      <c r="F162" t="s">
        <v>249</v>
      </c>
      <c r="G162" t="s">
        <v>251</v>
      </c>
      <c r="H162">
        <v>165.7</v>
      </c>
      <c r="I162" t="s">
        <v>366</v>
      </c>
      <c r="K162" t="s">
        <v>251</v>
      </c>
      <c r="L162" t="s">
        <v>406</v>
      </c>
      <c r="N162" t="s">
        <v>408</v>
      </c>
      <c r="O162" t="s">
        <v>413</v>
      </c>
      <c r="P162" t="s">
        <v>415</v>
      </c>
      <c r="Q162">
        <v>11217</v>
      </c>
      <c r="R162" t="s">
        <v>440</v>
      </c>
      <c r="S162" t="s">
        <v>444</v>
      </c>
      <c r="T162" t="s">
        <v>489</v>
      </c>
      <c r="U162" t="s">
        <v>743</v>
      </c>
      <c r="X162">
        <v>1</v>
      </c>
      <c r="Y162">
        <v>0</v>
      </c>
      <c r="Z162">
        <v>1</v>
      </c>
      <c r="AA162" t="s">
        <v>787</v>
      </c>
      <c r="AB162" t="s">
        <v>929</v>
      </c>
      <c r="AC162">
        <v>39</v>
      </c>
      <c r="AD162" t="s">
        <v>1051</v>
      </c>
      <c r="AJ162" t="s">
        <v>1119</v>
      </c>
      <c r="AR162">
        <v>1890639</v>
      </c>
    </row>
    <row r="163" spans="1:44">
      <c r="A163" s="1">
        <f>HYPERLINK("https://lsnyc.legalserver.org/matter/dynamic-profile/view/1900467","19-1900467")</f>
        <v>0</v>
      </c>
      <c r="B163" t="s">
        <v>199</v>
      </c>
      <c r="C163" t="s">
        <v>230</v>
      </c>
      <c r="D163" t="s">
        <v>231</v>
      </c>
      <c r="E163" t="s">
        <v>240</v>
      </c>
      <c r="F163" t="s">
        <v>249</v>
      </c>
      <c r="G163" t="s">
        <v>251</v>
      </c>
      <c r="H163">
        <v>0</v>
      </c>
      <c r="I163" t="s">
        <v>366</v>
      </c>
      <c r="K163" t="s">
        <v>251</v>
      </c>
      <c r="L163" t="s">
        <v>406</v>
      </c>
      <c r="N163" t="s">
        <v>408</v>
      </c>
      <c r="O163" t="s">
        <v>413</v>
      </c>
      <c r="P163" t="s">
        <v>419</v>
      </c>
      <c r="Q163">
        <v>11224</v>
      </c>
      <c r="S163" t="s">
        <v>444</v>
      </c>
      <c r="T163" t="s">
        <v>593</v>
      </c>
      <c r="U163" t="s">
        <v>754</v>
      </c>
      <c r="W163" t="s">
        <v>785</v>
      </c>
      <c r="X163">
        <v>10.25</v>
      </c>
      <c r="Y163">
        <v>0</v>
      </c>
      <c r="Z163">
        <v>1</v>
      </c>
      <c r="AA163" t="s">
        <v>787</v>
      </c>
      <c r="AB163" t="s">
        <v>941</v>
      </c>
      <c r="AC163">
        <v>34</v>
      </c>
      <c r="AD163" t="s">
        <v>975</v>
      </c>
      <c r="AJ163" t="s">
        <v>1119</v>
      </c>
      <c r="AR163">
        <v>786325</v>
      </c>
    </row>
    <row r="164" spans="1:44">
      <c r="A164" s="1">
        <f>HYPERLINK("https://lsnyc.legalserver.org/matter/dynamic-profile/view/1900438","19-1900438")</f>
        <v>0</v>
      </c>
      <c r="B164" t="s">
        <v>200</v>
      </c>
      <c r="C164" t="s">
        <v>230</v>
      </c>
      <c r="D164" t="s">
        <v>231</v>
      </c>
      <c r="E164" t="s">
        <v>240</v>
      </c>
      <c r="F164" t="s">
        <v>249</v>
      </c>
      <c r="G164" t="s">
        <v>251</v>
      </c>
      <c r="H164">
        <v>1.54</v>
      </c>
      <c r="I164" t="s">
        <v>367</v>
      </c>
      <c r="J164" t="s">
        <v>370</v>
      </c>
      <c r="K164" t="s">
        <v>250</v>
      </c>
      <c r="L164" t="s">
        <v>406</v>
      </c>
      <c r="N164" t="s">
        <v>408</v>
      </c>
      <c r="O164" t="s">
        <v>413</v>
      </c>
      <c r="P164" t="s">
        <v>416</v>
      </c>
      <c r="Q164">
        <v>11208</v>
      </c>
      <c r="R164" t="s">
        <v>429</v>
      </c>
      <c r="S164" t="s">
        <v>444</v>
      </c>
      <c r="T164" t="s">
        <v>453</v>
      </c>
      <c r="U164" t="s">
        <v>755</v>
      </c>
      <c r="V164" t="s">
        <v>776</v>
      </c>
      <c r="W164" t="s">
        <v>783</v>
      </c>
      <c r="X164">
        <v>2.3</v>
      </c>
      <c r="Y164">
        <v>0</v>
      </c>
      <c r="Z164">
        <v>1</v>
      </c>
      <c r="AA164" t="s">
        <v>788</v>
      </c>
      <c r="AB164" t="s">
        <v>942</v>
      </c>
      <c r="AC164">
        <v>55</v>
      </c>
      <c r="AD164" t="s">
        <v>1052</v>
      </c>
      <c r="AH164" t="s">
        <v>1101</v>
      </c>
      <c r="AI164" t="s">
        <v>251</v>
      </c>
      <c r="AJ164" t="s">
        <v>1119</v>
      </c>
      <c r="AK164" t="s">
        <v>1122</v>
      </c>
      <c r="AL164" t="s">
        <v>1128</v>
      </c>
      <c r="AR164">
        <v>769594</v>
      </c>
    </row>
    <row r="165" spans="1:44">
      <c r="A165" s="1">
        <f>HYPERLINK("https://lsnyc.legalserver.org/matter/dynamic-profile/view/1900622","19-1900622")</f>
        <v>0</v>
      </c>
      <c r="B165" t="s">
        <v>201</v>
      </c>
      <c r="C165" t="s">
        <v>230</v>
      </c>
      <c r="D165" t="s">
        <v>231</v>
      </c>
      <c r="E165" t="s">
        <v>240</v>
      </c>
      <c r="F165" t="s">
        <v>249</v>
      </c>
      <c r="G165" t="s">
        <v>251</v>
      </c>
      <c r="H165">
        <v>0</v>
      </c>
      <c r="I165" t="s">
        <v>367</v>
      </c>
      <c r="J165" t="s">
        <v>377</v>
      </c>
      <c r="K165" t="s">
        <v>250</v>
      </c>
      <c r="L165" t="s">
        <v>406</v>
      </c>
      <c r="N165" t="s">
        <v>408</v>
      </c>
      <c r="O165" t="s">
        <v>413</v>
      </c>
      <c r="P165" t="s">
        <v>415</v>
      </c>
      <c r="Q165">
        <v>11233</v>
      </c>
      <c r="S165" t="s">
        <v>444</v>
      </c>
      <c r="T165" t="s">
        <v>594</v>
      </c>
      <c r="U165" t="s">
        <v>686</v>
      </c>
      <c r="V165" t="s">
        <v>776</v>
      </c>
      <c r="W165" t="s">
        <v>783</v>
      </c>
      <c r="X165">
        <v>2</v>
      </c>
      <c r="Y165">
        <v>1</v>
      </c>
      <c r="Z165">
        <v>2</v>
      </c>
      <c r="AA165" t="s">
        <v>788</v>
      </c>
      <c r="AB165" t="s">
        <v>943</v>
      </c>
      <c r="AC165">
        <v>30</v>
      </c>
      <c r="AD165" t="s">
        <v>975</v>
      </c>
      <c r="AH165" t="s">
        <v>1115</v>
      </c>
      <c r="AI165" t="s">
        <v>251</v>
      </c>
      <c r="AJ165" t="s">
        <v>1119</v>
      </c>
      <c r="AK165" t="s">
        <v>1122</v>
      </c>
      <c r="AL165" t="s">
        <v>1128</v>
      </c>
      <c r="AM165" t="s">
        <v>1132</v>
      </c>
      <c r="AR165">
        <v>1901272</v>
      </c>
    </row>
    <row r="166" spans="1:44">
      <c r="A166" s="1">
        <f>HYPERLINK("https://lsnyc.legalserver.org/matter/dynamic-profile/view/1900615","19-1900615")</f>
        <v>0</v>
      </c>
      <c r="B166" t="s">
        <v>202</v>
      </c>
      <c r="C166" t="s">
        <v>230</v>
      </c>
      <c r="D166" t="s">
        <v>233</v>
      </c>
      <c r="E166" t="s">
        <v>242</v>
      </c>
      <c r="F166" t="s">
        <v>249</v>
      </c>
      <c r="G166" t="s">
        <v>251</v>
      </c>
      <c r="H166">
        <v>84.19</v>
      </c>
      <c r="I166" t="s">
        <v>367</v>
      </c>
      <c r="L166" t="s">
        <v>406</v>
      </c>
      <c r="N166" t="s">
        <v>408</v>
      </c>
      <c r="O166" t="s">
        <v>413</v>
      </c>
      <c r="P166" t="s">
        <v>416</v>
      </c>
      <c r="Q166">
        <v>10453</v>
      </c>
      <c r="S166" t="s">
        <v>444</v>
      </c>
      <c r="T166" t="s">
        <v>595</v>
      </c>
      <c r="U166" t="s">
        <v>756</v>
      </c>
      <c r="W166" t="s">
        <v>786</v>
      </c>
      <c r="X166">
        <v>7</v>
      </c>
      <c r="Y166">
        <v>4</v>
      </c>
      <c r="Z166">
        <v>2</v>
      </c>
      <c r="AA166" t="s">
        <v>787</v>
      </c>
      <c r="AB166" t="s">
        <v>944</v>
      </c>
      <c r="AC166">
        <v>41</v>
      </c>
      <c r="AD166" t="s">
        <v>1053</v>
      </c>
      <c r="AI166" t="s">
        <v>250</v>
      </c>
      <c r="AJ166" t="s">
        <v>1118</v>
      </c>
      <c r="AM166" t="s">
        <v>1134</v>
      </c>
      <c r="AR166">
        <v>1901265</v>
      </c>
    </row>
    <row r="167" spans="1:44">
      <c r="A167" s="1">
        <f>HYPERLINK("https://lsnyc.legalserver.org/matter/dynamic-profile/view/1901136","19-1901136")</f>
        <v>0</v>
      </c>
      <c r="B167" t="s">
        <v>203</v>
      </c>
      <c r="C167" t="s">
        <v>230</v>
      </c>
      <c r="D167" t="s">
        <v>231</v>
      </c>
      <c r="E167" t="s">
        <v>244</v>
      </c>
      <c r="F167" t="s">
        <v>249</v>
      </c>
      <c r="G167" t="s">
        <v>251</v>
      </c>
      <c r="H167">
        <v>0</v>
      </c>
      <c r="I167" t="s">
        <v>368</v>
      </c>
      <c r="J167" t="s">
        <v>369</v>
      </c>
      <c r="K167" t="s">
        <v>251</v>
      </c>
      <c r="L167" t="s">
        <v>406</v>
      </c>
      <c r="N167" t="s">
        <v>409</v>
      </c>
      <c r="O167" t="s">
        <v>412</v>
      </c>
      <c r="P167" t="s">
        <v>418</v>
      </c>
      <c r="Q167">
        <v>11203</v>
      </c>
      <c r="S167" t="s">
        <v>444</v>
      </c>
      <c r="T167" t="s">
        <v>596</v>
      </c>
      <c r="U167" t="s">
        <v>628</v>
      </c>
      <c r="V167" t="s">
        <v>776</v>
      </c>
      <c r="W167" t="s">
        <v>783</v>
      </c>
      <c r="X167">
        <v>2.05</v>
      </c>
      <c r="Y167">
        <v>0</v>
      </c>
      <c r="Z167">
        <v>1</v>
      </c>
      <c r="AA167" t="s">
        <v>788</v>
      </c>
      <c r="AB167" t="s">
        <v>945</v>
      </c>
      <c r="AC167">
        <v>53</v>
      </c>
      <c r="AD167" t="s">
        <v>975</v>
      </c>
      <c r="AI167" t="s">
        <v>251</v>
      </c>
      <c r="AJ167" t="s">
        <v>1119</v>
      </c>
      <c r="AM167" t="s">
        <v>1132</v>
      </c>
      <c r="AR167">
        <v>1901788</v>
      </c>
    </row>
    <row r="168" spans="1:44">
      <c r="A168" s="1">
        <f>HYPERLINK("https://lsnyc.legalserver.org/matter/dynamic-profile/view/1901119","19-1901119")</f>
        <v>0</v>
      </c>
      <c r="B168" t="s">
        <v>204</v>
      </c>
      <c r="C168" t="s">
        <v>230</v>
      </c>
      <c r="D168" t="s">
        <v>239</v>
      </c>
      <c r="E168" t="s">
        <v>244</v>
      </c>
      <c r="F168" t="s">
        <v>249</v>
      </c>
      <c r="G168" t="s">
        <v>251</v>
      </c>
      <c r="H168">
        <v>67.53</v>
      </c>
      <c r="I168" t="s">
        <v>368</v>
      </c>
      <c r="K168" t="s">
        <v>250</v>
      </c>
      <c r="L168" t="s">
        <v>406</v>
      </c>
      <c r="N168" t="s">
        <v>409</v>
      </c>
      <c r="O168" t="s">
        <v>412</v>
      </c>
      <c r="P168" t="s">
        <v>418</v>
      </c>
      <c r="Q168">
        <v>33162</v>
      </c>
      <c r="S168" t="s">
        <v>444</v>
      </c>
      <c r="T168" t="s">
        <v>597</v>
      </c>
      <c r="U168" t="s">
        <v>757</v>
      </c>
      <c r="X168">
        <v>4.45</v>
      </c>
      <c r="Y168">
        <v>2</v>
      </c>
      <c r="Z168">
        <v>1</v>
      </c>
      <c r="AA168" t="s">
        <v>787</v>
      </c>
      <c r="AB168" t="s">
        <v>946</v>
      </c>
      <c r="AC168">
        <v>27</v>
      </c>
      <c r="AD168" t="s">
        <v>1054</v>
      </c>
      <c r="AJ168" t="s">
        <v>1119</v>
      </c>
      <c r="AR168">
        <v>1901771</v>
      </c>
    </row>
    <row r="169" spans="1:44">
      <c r="A169" s="1">
        <f>HYPERLINK("https://lsnyc.legalserver.org/matter/dynamic-profile/view/1901232","19-1901232")</f>
        <v>0</v>
      </c>
      <c r="B169" t="s">
        <v>205</v>
      </c>
      <c r="C169" t="s">
        <v>230</v>
      </c>
      <c r="D169" t="s">
        <v>231</v>
      </c>
      <c r="E169" t="s">
        <v>240</v>
      </c>
      <c r="F169" t="s">
        <v>249</v>
      </c>
      <c r="G169" t="s">
        <v>251</v>
      </c>
      <c r="H169">
        <v>199.84</v>
      </c>
      <c r="I169" t="s">
        <v>369</v>
      </c>
      <c r="K169" t="s">
        <v>250</v>
      </c>
      <c r="L169" t="s">
        <v>406</v>
      </c>
      <c r="N169" t="s">
        <v>408</v>
      </c>
      <c r="O169" t="s">
        <v>412</v>
      </c>
      <c r="P169" t="s">
        <v>416</v>
      </c>
      <c r="Q169">
        <v>11214</v>
      </c>
      <c r="R169" t="s">
        <v>429</v>
      </c>
      <c r="S169" t="s">
        <v>444</v>
      </c>
      <c r="T169" t="s">
        <v>598</v>
      </c>
      <c r="U169" t="s">
        <v>758</v>
      </c>
      <c r="W169" t="s">
        <v>784</v>
      </c>
      <c r="X169">
        <v>2.5</v>
      </c>
      <c r="Y169">
        <v>0</v>
      </c>
      <c r="Z169">
        <v>1</v>
      </c>
      <c r="AA169" t="s">
        <v>787</v>
      </c>
      <c r="AB169" t="s">
        <v>947</v>
      </c>
      <c r="AC169">
        <v>44</v>
      </c>
      <c r="AD169" t="s">
        <v>1055</v>
      </c>
      <c r="AJ169" t="s">
        <v>1119</v>
      </c>
      <c r="AR169">
        <v>1901884</v>
      </c>
    </row>
    <row r="170" spans="1:44">
      <c r="A170" s="1">
        <f>HYPERLINK("https://lsnyc.legalserver.org/matter/dynamic-profile/view/1901311","19-1901311")</f>
        <v>0</v>
      </c>
      <c r="B170" t="s">
        <v>206</v>
      </c>
      <c r="C170" t="s">
        <v>230</v>
      </c>
      <c r="D170" t="s">
        <v>231</v>
      </c>
      <c r="E170" t="s">
        <v>240</v>
      </c>
      <c r="F170" t="s">
        <v>249</v>
      </c>
      <c r="G170" t="s">
        <v>251</v>
      </c>
      <c r="H170">
        <v>0</v>
      </c>
      <c r="I170" t="s">
        <v>370</v>
      </c>
      <c r="J170" t="s">
        <v>405</v>
      </c>
      <c r="K170" t="s">
        <v>250</v>
      </c>
      <c r="L170" t="s">
        <v>406</v>
      </c>
      <c r="N170" t="s">
        <v>408</v>
      </c>
      <c r="O170" t="s">
        <v>413</v>
      </c>
      <c r="P170" t="s">
        <v>419</v>
      </c>
      <c r="Q170">
        <v>11233</v>
      </c>
      <c r="S170" t="s">
        <v>444</v>
      </c>
      <c r="T170" t="s">
        <v>599</v>
      </c>
      <c r="U170" t="s">
        <v>759</v>
      </c>
      <c r="V170" t="s">
        <v>780</v>
      </c>
      <c r="W170" t="s">
        <v>781</v>
      </c>
      <c r="X170">
        <v>19.5</v>
      </c>
      <c r="Y170">
        <v>0</v>
      </c>
      <c r="Z170">
        <v>1</v>
      </c>
      <c r="AA170" t="s">
        <v>788</v>
      </c>
      <c r="AB170" t="s">
        <v>948</v>
      </c>
      <c r="AC170">
        <v>26</v>
      </c>
      <c r="AD170" t="s">
        <v>975</v>
      </c>
      <c r="AH170" t="s">
        <v>1116</v>
      </c>
      <c r="AI170" t="s">
        <v>250</v>
      </c>
      <c r="AJ170" t="s">
        <v>1119</v>
      </c>
      <c r="AK170" t="s">
        <v>1125</v>
      </c>
      <c r="AL170" t="s">
        <v>1127</v>
      </c>
      <c r="AM170" t="s">
        <v>1129</v>
      </c>
      <c r="AR170">
        <v>1901963</v>
      </c>
    </row>
    <row r="171" spans="1:44">
      <c r="A171" s="1">
        <f>HYPERLINK("https://lsnyc.legalserver.org/matter/dynamic-profile/view/1901309","19-1901309")</f>
        <v>0</v>
      </c>
      <c r="B171" t="s">
        <v>207</v>
      </c>
      <c r="C171" t="s">
        <v>230</v>
      </c>
      <c r="D171" t="s">
        <v>233</v>
      </c>
      <c r="E171" t="s">
        <v>244</v>
      </c>
      <c r="F171" t="s">
        <v>249</v>
      </c>
      <c r="G171" t="s">
        <v>251</v>
      </c>
      <c r="H171">
        <v>0</v>
      </c>
      <c r="I171" t="s">
        <v>370</v>
      </c>
      <c r="K171" t="s">
        <v>250</v>
      </c>
      <c r="L171" t="s">
        <v>406</v>
      </c>
      <c r="N171" t="s">
        <v>409</v>
      </c>
      <c r="O171" t="s">
        <v>412</v>
      </c>
      <c r="P171" t="s">
        <v>418</v>
      </c>
      <c r="Q171">
        <v>10451</v>
      </c>
      <c r="S171" t="s">
        <v>444</v>
      </c>
      <c r="T171" t="s">
        <v>600</v>
      </c>
      <c r="U171" t="s">
        <v>705</v>
      </c>
      <c r="X171">
        <v>1.7</v>
      </c>
      <c r="Y171">
        <v>0</v>
      </c>
      <c r="Z171">
        <v>1</v>
      </c>
      <c r="AA171" t="s">
        <v>787</v>
      </c>
      <c r="AB171" t="s">
        <v>949</v>
      </c>
      <c r="AC171">
        <v>51</v>
      </c>
      <c r="AD171" t="s">
        <v>975</v>
      </c>
      <c r="AJ171" t="s">
        <v>1119</v>
      </c>
      <c r="AR171">
        <v>1901961</v>
      </c>
    </row>
    <row r="172" spans="1:44">
      <c r="A172" s="1">
        <f>HYPERLINK("https://lsnyc.legalserver.org/matter/dynamic-profile/view/1901661","19-1901661")</f>
        <v>0</v>
      </c>
      <c r="B172" t="s">
        <v>208</v>
      </c>
      <c r="C172" t="s">
        <v>230</v>
      </c>
      <c r="D172" t="s">
        <v>231</v>
      </c>
      <c r="E172" t="s">
        <v>244</v>
      </c>
      <c r="F172" t="s">
        <v>249</v>
      </c>
      <c r="G172" t="s">
        <v>251</v>
      </c>
      <c r="H172">
        <v>0</v>
      </c>
      <c r="I172" t="s">
        <v>371</v>
      </c>
      <c r="J172" t="s">
        <v>393</v>
      </c>
      <c r="K172" t="s">
        <v>250</v>
      </c>
      <c r="L172" t="s">
        <v>406</v>
      </c>
      <c r="N172" t="s">
        <v>409</v>
      </c>
      <c r="O172" t="s">
        <v>412</v>
      </c>
      <c r="P172" t="s">
        <v>418</v>
      </c>
      <c r="Q172">
        <v>11216</v>
      </c>
      <c r="S172" t="s">
        <v>444</v>
      </c>
      <c r="T172" t="s">
        <v>487</v>
      </c>
      <c r="U172" t="s">
        <v>760</v>
      </c>
      <c r="V172" t="s">
        <v>776</v>
      </c>
      <c r="W172" t="s">
        <v>783</v>
      </c>
      <c r="X172">
        <v>1.5</v>
      </c>
      <c r="Y172">
        <v>0</v>
      </c>
      <c r="Z172">
        <v>1</v>
      </c>
      <c r="AA172" t="s">
        <v>788</v>
      </c>
      <c r="AB172" t="s">
        <v>950</v>
      </c>
      <c r="AC172">
        <v>35</v>
      </c>
      <c r="AD172" t="s">
        <v>975</v>
      </c>
      <c r="AI172" t="s">
        <v>251</v>
      </c>
      <c r="AJ172" t="s">
        <v>1119</v>
      </c>
      <c r="AM172" t="s">
        <v>1132</v>
      </c>
      <c r="AR172">
        <v>1902314</v>
      </c>
    </row>
    <row r="173" spans="1:44">
      <c r="A173" s="1">
        <f>HYPERLINK("https://lsnyc.legalserver.org/matter/dynamic-profile/view/1901588","19-1901588")</f>
        <v>0</v>
      </c>
      <c r="B173" t="s">
        <v>209</v>
      </c>
      <c r="C173" t="s">
        <v>230</v>
      </c>
      <c r="D173" t="s">
        <v>231</v>
      </c>
      <c r="E173" t="s">
        <v>240</v>
      </c>
      <c r="F173" t="s">
        <v>249</v>
      </c>
      <c r="G173" t="s">
        <v>251</v>
      </c>
      <c r="H173">
        <v>189.75</v>
      </c>
      <c r="I173" t="s">
        <v>371</v>
      </c>
      <c r="K173" t="s">
        <v>251</v>
      </c>
      <c r="L173" t="s">
        <v>406</v>
      </c>
      <c r="M173" t="s">
        <v>406</v>
      </c>
      <c r="N173" t="s">
        <v>408</v>
      </c>
      <c r="O173" t="s">
        <v>414</v>
      </c>
      <c r="P173" t="s">
        <v>419</v>
      </c>
      <c r="Q173">
        <v>11235</v>
      </c>
      <c r="S173" t="s">
        <v>444</v>
      </c>
      <c r="T173" t="s">
        <v>601</v>
      </c>
      <c r="U173" t="s">
        <v>761</v>
      </c>
      <c r="W173" t="s">
        <v>784</v>
      </c>
      <c r="X173">
        <v>7.5</v>
      </c>
      <c r="Y173">
        <v>0</v>
      </c>
      <c r="Z173">
        <v>1</v>
      </c>
      <c r="AA173" t="s">
        <v>787</v>
      </c>
      <c r="AB173" t="s">
        <v>951</v>
      </c>
      <c r="AC173">
        <v>24</v>
      </c>
      <c r="AD173" t="s">
        <v>1056</v>
      </c>
      <c r="AJ173" t="s">
        <v>1119</v>
      </c>
      <c r="AR173">
        <v>1902241</v>
      </c>
    </row>
    <row r="174" spans="1:44">
      <c r="A174" s="1">
        <f>HYPERLINK("https://lsnyc.legalserver.org/matter/dynamic-profile/view/1901633","19-1901633")</f>
        <v>0</v>
      </c>
      <c r="B174" t="s">
        <v>210</v>
      </c>
      <c r="C174" t="s">
        <v>230</v>
      </c>
      <c r="D174" t="s">
        <v>231</v>
      </c>
      <c r="E174" t="s">
        <v>240</v>
      </c>
      <c r="F174" t="s">
        <v>249</v>
      </c>
      <c r="G174" t="s">
        <v>251</v>
      </c>
      <c r="H174">
        <v>17.68</v>
      </c>
      <c r="I174" t="s">
        <v>371</v>
      </c>
      <c r="K174" t="s">
        <v>251</v>
      </c>
      <c r="L174" t="s">
        <v>406</v>
      </c>
      <c r="N174" t="s">
        <v>408</v>
      </c>
      <c r="O174" t="s">
        <v>413</v>
      </c>
      <c r="P174" t="s">
        <v>415</v>
      </c>
      <c r="Q174">
        <v>11206</v>
      </c>
      <c r="S174" t="s">
        <v>444</v>
      </c>
      <c r="T174" t="s">
        <v>602</v>
      </c>
      <c r="U174" t="s">
        <v>741</v>
      </c>
      <c r="W174" t="s">
        <v>783</v>
      </c>
      <c r="X174">
        <v>7.85</v>
      </c>
      <c r="Y174">
        <v>0</v>
      </c>
      <c r="Z174">
        <v>1</v>
      </c>
      <c r="AA174" t="s">
        <v>787</v>
      </c>
      <c r="AB174" t="s">
        <v>952</v>
      </c>
      <c r="AC174">
        <v>66</v>
      </c>
      <c r="AD174" t="s">
        <v>1057</v>
      </c>
      <c r="AI174" t="s">
        <v>251</v>
      </c>
      <c r="AJ174" t="s">
        <v>1119</v>
      </c>
      <c r="AR174">
        <v>1902286</v>
      </c>
    </row>
    <row r="175" spans="1:44">
      <c r="A175" s="1">
        <f>HYPERLINK("https://lsnyc.legalserver.org/matter/dynamic-profile/view/1901648","19-1901648")</f>
        <v>0</v>
      </c>
      <c r="B175" t="s">
        <v>211</v>
      </c>
      <c r="C175" t="s">
        <v>230</v>
      </c>
      <c r="D175" t="s">
        <v>231</v>
      </c>
      <c r="E175" t="s">
        <v>240</v>
      </c>
      <c r="F175" t="s">
        <v>249</v>
      </c>
      <c r="G175" t="s">
        <v>251</v>
      </c>
      <c r="H175">
        <v>115.45</v>
      </c>
      <c r="I175" t="s">
        <v>371</v>
      </c>
      <c r="K175" t="s">
        <v>251</v>
      </c>
      <c r="L175" t="s">
        <v>406</v>
      </c>
      <c r="M175" t="s">
        <v>406</v>
      </c>
      <c r="N175" t="s">
        <v>408</v>
      </c>
      <c r="O175" t="s">
        <v>413</v>
      </c>
      <c r="P175" t="s">
        <v>416</v>
      </c>
      <c r="Q175">
        <v>11238</v>
      </c>
      <c r="S175" t="s">
        <v>444</v>
      </c>
      <c r="T175" t="s">
        <v>536</v>
      </c>
      <c r="U175" t="s">
        <v>762</v>
      </c>
      <c r="W175" t="s">
        <v>783</v>
      </c>
      <c r="X175">
        <v>4.25</v>
      </c>
      <c r="Y175">
        <v>0</v>
      </c>
      <c r="Z175">
        <v>1</v>
      </c>
      <c r="AA175" t="s">
        <v>787</v>
      </c>
      <c r="AB175" t="s">
        <v>953</v>
      </c>
      <c r="AC175">
        <v>49</v>
      </c>
      <c r="AD175" t="s">
        <v>1058</v>
      </c>
      <c r="AI175" t="s">
        <v>251</v>
      </c>
      <c r="AJ175" t="s">
        <v>1119</v>
      </c>
      <c r="AR175">
        <v>1902301</v>
      </c>
    </row>
    <row r="176" spans="1:44">
      <c r="A176" s="1">
        <f>HYPERLINK("https://lsnyc.legalserver.org/matter/dynamic-profile/view/1901851","19-1901851")</f>
        <v>0</v>
      </c>
      <c r="B176" t="s">
        <v>212</v>
      </c>
      <c r="C176" t="s">
        <v>230</v>
      </c>
      <c r="D176" t="s">
        <v>231</v>
      </c>
      <c r="E176" t="s">
        <v>241</v>
      </c>
      <c r="F176" t="s">
        <v>249</v>
      </c>
      <c r="G176" t="s">
        <v>251</v>
      </c>
      <c r="H176">
        <v>0</v>
      </c>
      <c r="I176" t="s">
        <v>372</v>
      </c>
      <c r="J176" t="s">
        <v>392</v>
      </c>
      <c r="L176" t="s">
        <v>406</v>
      </c>
      <c r="N176" t="s">
        <v>409</v>
      </c>
      <c r="O176" t="s">
        <v>413</v>
      </c>
      <c r="P176" t="s">
        <v>418</v>
      </c>
      <c r="Q176">
        <v>11213</v>
      </c>
      <c r="S176" t="s">
        <v>444</v>
      </c>
      <c r="T176" t="s">
        <v>565</v>
      </c>
      <c r="U176" t="s">
        <v>763</v>
      </c>
      <c r="V176" t="s">
        <v>776</v>
      </c>
      <c r="X176">
        <v>1.7</v>
      </c>
      <c r="Y176">
        <v>0</v>
      </c>
      <c r="Z176">
        <v>2</v>
      </c>
      <c r="AA176" t="s">
        <v>788</v>
      </c>
      <c r="AB176" t="s">
        <v>954</v>
      </c>
      <c r="AC176">
        <v>27</v>
      </c>
      <c r="AD176" t="s">
        <v>975</v>
      </c>
      <c r="AI176" t="s">
        <v>250</v>
      </c>
      <c r="AJ176" t="s">
        <v>1118</v>
      </c>
      <c r="AR176">
        <v>1902504</v>
      </c>
    </row>
    <row r="177" spans="1:44">
      <c r="A177" s="1">
        <f>HYPERLINK("https://lsnyc.legalserver.org/matter/dynamic-profile/view/1902212","19-1902212")</f>
        <v>0</v>
      </c>
      <c r="B177" t="s">
        <v>213</v>
      </c>
      <c r="C177" t="s">
        <v>230</v>
      </c>
      <c r="D177" t="s">
        <v>231</v>
      </c>
      <c r="E177" t="s">
        <v>244</v>
      </c>
      <c r="F177" t="s">
        <v>249</v>
      </c>
      <c r="G177" t="s">
        <v>251</v>
      </c>
      <c r="H177">
        <v>144.12</v>
      </c>
      <c r="I177" t="s">
        <v>373</v>
      </c>
      <c r="J177" t="s">
        <v>376</v>
      </c>
      <c r="K177" t="s">
        <v>250</v>
      </c>
      <c r="L177" t="s">
        <v>406</v>
      </c>
      <c r="N177" t="s">
        <v>409</v>
      </c>
      <c r="O177" t="s">
        <v>413</v>
      </c>
      <c r="P177" t="s">
        <v>418</v>
      </c>
      <c r="Q177">
        <v>11221</v>
      </c>
      <c r="S177" t="s">
        <v>444</v>
      </c>
      <c r="T177" t="s">
        <v>538</v>
      </c>
      <c r="U177" t="s">
        <v>764</v>
      </c>
      <c r="V177" t="s">
        <v>776</v>
      </c>
      <c r="W177" t="s">
        <v>783</v>
      </c>
      <c r="X177">
        <v>1.25</v>
      </c>
      <c r="Y177">
        <v>0</v>
      </c>
      <c r="Z177">
        <v>1</v>
      </c>
      <c r="AA177" t="s">
        <v>788</v>
      </c>
      <c r="AB177" t="s">
        <v>955</v>
      </c>
      <c r="AC177">
        <v>61</v>
      </c>
      <c r="AD177" t="s">
        <v>979</v>
      </c>
      <c r="AH177" t="s">
        <v>1117</v>
      </c>
      <c r="AJ177" t="s">
        <v>1119</v>
      </c>
      <c r="AK177" t="s">
        <v>1122</v>
      </c>
      <c r="AL177" t="s">
        <v>1128</v>
      </c>
      <c r="AM177" t="s">
        <v>1132</v>
      </c>
      <c r="AR177">
        <v>1902866</v>
      </c>
    </row>
    <row r="178" spans="1:44">
      <c r="A178" s="1">
        <f>HYPERLINK("https://lsnyc.legalserver.org/matter/dynamic-profile/view/1902179","19-1902179")</f>
        <v>0</v>
      </c>
      <c r="B178" t="s">
        <v>214</v>
      </c>
      <c r="C178" t="s">
        <v>230</v>
      </c>
      <c r="D178" t="s">
        <v>231</v>
      </c>
      <c r="E178" t="s">
        <v>240</v>
      </c>
      <c r="F178" t="s">
        <v>249</v>
      </c>
      <c r="G178" t="s">
        <v>251</v>
      </c>
      <c r="H178">
        <v>31.82</v>
      </c>
      <c r="I178" t="s">
        <v>373</v>
      </c>
      <c r="J178" t="s">
        <v>402</v>
      </c>
      <c r="L178" t="s">
        <v>406</v>
      </c>
      <c r="N178" t="s">
        <v>408</v>
      </c>
      <c r="O178" t="s">
        <v>413</v>
      </c>
      <c r="P178" t="s">
        <v>415</v>
      </c>
      <c r="Q178">
        <v>11212</v>
      </c>
      <c r="R178" t="s">
        <v>427</v>
      </c>
      <c r="S178" t="s">
        <v>444</v>
      </c>
      <c r="T178" t="s">
        <v>603</v>
      </c>
      <c r="U178" t="s">
        <v>765</v>
      </c>
      <c r="V178" t="s">
        <v>776</v>
      </c>
      <c r="W178" t="s">
        <v>783</v>
      </c>
      <c r="X178">
        <v>1</v>
      </c>
      <c r="Y178">
        <v>2</v>
      </c>
      <c r="Z178">
        <v>3</v>
      </c>
      <c r="AA178" t="s">
        <v>788</v>
      </c>
      <c r="AB178" t="s">
        <v>956</v>
      </c>
      <c r="AC178">
        <v>40</v>
      </c>
      <c r="AD178" t="s">
        <v>975</v>
      </c>
      <c r="AI178" t="s">
        <v>251</v>
      </c>
      <c r="AL178" t="s">
        <v>1128</v>
      </c>
      <c r="AM178" t="s">
        <v>1132</v>
      </c>
      <c r="AR178">
        <v>1902814</v>
      </c>
    </row>
    <row r="179" spans="1:44">
      <c r="A179" s="1">
        <f>HYPERLINK("https://lsnyc.legalserver.org/matter/dynamic-profile/view/1902141","19-1902141")</f>
        <v>0</v>
      </c>
      <c r="B179" t="s">
        <v>215</v>
      </c>
      <c r="C179" t="s">
        <v>230</v>
      </c>
      <c r="D179" t="s">
        <v>231</v>
      </c>
      <c r="E179" t="s">
        <v>247</v>
      </c>
      <c r="F179" t="s">
        <v>251</v>
      </c>
      <c r="G179" t="s">
        <v>251</v>
      </c>
      <c r="H179">
        <v>85.33</v>
      </c>
      <c r="I179" t="s">
        <v>373</v>
      </c>
      <c r="J179" t="s">
        <v>405</v>
      </c>
      <c r="K179" t="s">
        <v>250</v>
      </c>
      <c r="L179" t="s">
        <v>406</v>
      </c>
      <c r="N179" t="s">
        <v>411</v>
      </c>
      <c r="O179" t="s">
        <v>412</v>
      </c>
      <c r="P179" t="s">
        <v>421</v>
      </c>
      <c r="Q179">
        <v>11218</v>
      </c>
      <c r="S179" t="s">
        <v>448</v>
      </c>
      <c r="T179" t="s">
        <v>604</v>
      </c>
      <c r="U179" t="s">
        <v>766</v>
      </c>
      <c r="V179" t="s">
        <v>776</v>
      </c>
      <c r="W179" t="s">
        <v>783</v>
      </c>
      <c r="X179">
        <v>1.85</v>
      </c>
      <c r="Y179">
        <v>1</v>
      </c>
      <c r="Z179">
        <v>2</v>
      </c>
      <c r="AA179" t="s">
        <v>788</v>
      </c>
      <c r="AB179" t="s">
        <v>957</v>
      </c>
      <c r="AC179">
        <v>53</v>
      </c>
      <c r="AD179" t="s">
        <v>1011</v>
      </c>
      <c r="AM179" t="s">
        <v>1132</v>
      </c>
      <c r="AR179">
        <v>1893029</v>
      </c>
    </row>
    <row r="180" spans="1:44">
      <c r="A180" s="1">
        <f>HYPERLINK("https://lsnyc.legalserver.org/matter/dynamic-profile/view/1902161","19-1902161")</f>
        <v>0</v>
      </c>
      <c r="B180" t="s">
        <v>216</v>
      </c>
      <c r="C180" t="s">
        <v>230</v>
      </c>
      <c r="D180" t="s">
        <v>231</v>
      </c>
      <c r="E180" t="s">
        <v>240</v>
      </c>
      <c r="F180" t="s">
        <v>249</v>
      </c>
      <c r="G180" t="s">
        <v>251</v>
      </c>
      <c r="H180">
        <v>0</v>
      </c>
      <c r="I180" t="s">
        <v>373</v>
      </c>
      <c r="K180" t="s">
        <v>251</v>
      </c>
      <c r="L180" t="s">
        <v>406</v>
      </c>
      <c r="N180" t="s">
        <v>408</v>
      </c>
      <c r="O180" t="s">
        <v>412</v>
      </c>
      <c r="P180" t="s">
        <v>419</v>
      </c>
      <c r="Q180">
        <v>11213</v>
      </c>
      <c r="S180" t="s">
        <v>444</v>
      </c>
      <c r="T180" t="s">
        <v>605</v>
      </c>
      <c r="U180" t="s">
        <v>767</v>
      </c>
      <c r="W180" t="s">
        <v>783</v>
      </c>
      <c r="X180">
        <v>4</v>
      </c>
      <c r="Y180">
        <v>2</v>
      </c>
      <c r="Z180">
        <v>1</v>
      </c>
      <c r="AA180" t="s">
        <v>787</v>
      </c>
      <c r="AB180" t="s">
        <v>958</v>
      </c>
      <c r="AC180">
        <v>35</v>
      </c>
      <c r="AD180" t="s">
        <v>975</v>
      </c>
      <c r="AI180" t="s">
        <v>251</v>
      </c>
      <c r="AJ180" t="s">
        <v>1120</v>
      </c>
      <c r="AR180">
        <v>1902815</v>
      </c>
    </row>
    <row r="181" spans="1:44">
      <c r="A181" s="1">
        <f>HYPERLINK("https://lsnyc.legalserver.org/matter/dynamic-profile/view/1902302","19-1902302")</f>
        <v>0</v>
      </c>
      <c r="B181" t="s">
        <v>217</v>
      </c>
      <c r="C181" t="s">
        <v>230</v>
      </c>
      <c r="D181" t="s">
        <v>231</v>
      </c>
      <c r="E181" t="s">
        <v>241</v>
      </c>
      <c r="F181" t="s">
        <v>249</v>
      </c>
      <c r="G181" t="s">
        <v>251</v>
      </c>
      <c r="H181">
        <v>269.02</v>
      </c>
      <c r="I181" t="s">
        <v>374</v>
      </c>
      <c r="K181" t="s">
        <v>250</v>
      </c>
      <c r="L181" t="s">
        <v>406</v>
      </c>
      <c r="N181" t="s">
        <v>409</v>
      </c>
      <c r="O181" t="s">
        <v>413</v>
      </c>
      <c r="P181" t="s">
        <v>418</v>
      </c>
      <c r="Q181">
        <v>11207</v>
      </c>
      <c r="S181" t="s">
        <v>444</v>
      </c>
      <c r="T181" t="s">
        <v>606</v>
      </c>
      <c r="U181" t="s">
        <v>724</v>
      </c>
      <c r="X181">
        <v>9.550000000000001</v>
      </c>
      <c r="Y181">
        <v>0</v>
      </c>
      <c r="Z181">
        <v>1</v>
      </c>
      <c r="AA181" t="s">
        <v>787</v>
      </c>
      <c r="AB181" t="s">
        <v>959</v>
      </c>
      <c r="AC181">
        <v>37</v>
      </c>
      <c r="AD181" t="s">
        <v>1059</v>
      </c>
      <c r="AJ181" t="s">
        <v>1119</v>
      </c>
      <c r="AR181">
        <v>1887730</v>
      </c>
    </row>
    <row r="182" spans="1:44">
      <c r="A182" s="1">
        <f>HYPERLINK("https://lsnyc.legalserver.org/matter/dynamic-profile/view/1902408","19-1902408")</f>
        <v>0</v>
      </c>
      <c r="B182" t="s">
        <v>218</v>
      </c>
      <c r="C182" t="s">
        <v>230</v>
      </c>
      <c r="D182" t="s">
        <v>231</v>
      </c>
      <c r="E182" t="s">
        <v>240</v>
      </c>
      <c r="F182" t="s">
        <v>249</v>
      </c>
      <c r="G182" t="s">
        <v>251</v>
      </c>
      <c r="H182">
        <v>0</v>
      </c>
      <c r="I182" t="s">
        <v>374</v>
      </c>
      <c r="L182" t="s">
        <v>406</v>
      </c>
      <c r="N182" t="s">
        <v>408</v>
      </c>
      <c r="O182" t="s">
        <v>413</v>
      </c>
      <c r="P182" t="s">
        <v>419</v>
      </c>
      <c r="Q182">
        <v>11230</v>
      </c>
      <c r="R182" t="s">
        <v>441</v>
      </c>
      <c r="S182" t="s">
        <v>445</v>
      </c>
      <c r="T182" t="s">
        <v>607</v>
      </c>
      <c r="U182" t="s">
        <v>714</v>
      </c>
      <c r="W182" t="s">
        <v>781</v>
      </c>
      <c r="X182">
        <v>7.25</v>
      </c>
      <c r="Y182">
        <v>1</v>
      </c>
      <c r="Z182">
        <v>3</v>
      </c>
      <c r="AA182" t="s">
        <v>787</v>
      </c>
      <c r="AB182" t="s">
        <v>960</v>
      </c>
      <c r="AC182">
        <v>49</v>
      </c>
      <c r="AD182" t="s">
        <v>975</v>
      </c>
      <c r="AI182" t="s">
        <v>250</v>
      </c>
      <c r="AJ182" t="s">
        <v>1118</v>
      </c>
      <c r="AL182" t="s">
        <v>1127</v>
      </c>
      <c r="AM182" t="s">
        <v>1129</v>
      </c>
      <c r="AR182">
        <v>1903062</v>
      </c>
    </row>
    <row r="183" spans="1:44">
      <c r="A183" s="1">
        <f>HYPERLINK("https://lsnyc.legalserver.org/matter/dynamic-profile/view/1902534","19-1902534")</f>
        <v>0</v>
      </c>
      <c r="B183" t="s">
        <v>219</v>
      </c>
      <c r="C183" t="s">
        <v>230</v>
      </c>
      <c r="D183" t="s">
        <v>231</v>
      </c>
      <c r="E183" t="s">
        <v>240</v>
      </c>
      <c r="F183" t="s">
        <v>249</v>
      </c>
      <c r="G183" t="s">
        <v>251</v>
      </c>
      <c r="H183">
        <v>184.51</v>
      </c>
      <c r="I183" t="s">
        <v>375</v>
      </c>
      <c r="L183" t="s">
        <v>406</v>
      </c>
      <c r="N183" t="s">
        <v>408</v>
      </c>
      <c r="O183" t="s">
        <v>413</v>
      </c>
      <c r="P183" t="s">
        <v>416</v>
      </c>
      <c r="Q183">
        <v>11238</v>
      </c>
      <c r="R183" t="s">
        <v>442</v>
      </c>
      <c r="S183" t="s">
        <v>445</v>
      </c>
      <c r="T183" t="s">
        <v>608</v>
      </c>
      <c r="U183" t="s">
        <v>768</v>
      </c>
      <c r="W183" t="s">
        <v>783</v>
      </c>
      <c r="X183">
        <v>9</v>
      </c>
      <c r="Y183">
        <v>0</v>
      </c>
      <c r="Z183">
        <v>2</v>
      </c>
      <c r="AA183" t="s">
        <v>787</v>
      </c>
      <c r="AB183" t="s">
        <v>961</v>
      </c>
      <c r="AC183">
        <v>40</v>
      </c>
      <c r="AD183" t="s">
        <v>1060</v>
      </c>
      <c r="AI183" t="s">
        <v>251</v>
      </c>
      <c r="AJ183" t="s">
        <v>1119</v>
      </c>
      <c r="AR183">
        <v>1872249</v>
      </c>
    </row>
    <row r="184" spans="1:44">
      <c r="A184" s="1">
        <f>HYPERLINK("https://lsnyc.legalserver.org/matter/dynamic-profile/view/1902661","19-1902661")</f>
        <v>0</v>
      </c>
      <c r="B184" t="s">
        <v>220</v>
      </c>
      <c r="C184" t="s">
        <v>230</v>
      </c>
      <c r="D184" t="s">
        <v>231</v>
      </c>
      <c r="E184" t="s">
        <v>240</v>
      </c>
      <c r="F184" t="s">
        <v>249</v>
      </c>
      <c r="G184" t="s">
        <v>251</v>
      </c>
      <c r="H184">
        <v>155.42</v>
      </c>
      <c r="I184" t="s">
        <v>376</v>
      </c>
      <c r="K184" t="s">
        <v>250</v>
      </c>
      <c r="L184" t="s">
        <v>406</v>
      </c>
      <c r="N184" t="s">
        <v>408</v>
      </c>
      <c r="O184" t="s">
        <v>412</v>
      </c>
      <c r="P184" t="s">
        <v>417</v>
      </c>
      <c r="Q184">
        <v>11206</v>
      </c>
      <c r="S184" t="s">
        <v>444</v>
      </c>
      <c r="T184" t="s">
        <v>609</v>
      </c>
      <c r="U184" t="s">
        <v>500</v>
      </c>
      <c r="W184" t="s">
        <v>784</v>
      </c>
      <c r="X184">
        <v>2.6</v>
      </c>
      <c r="Y184">
        <v>3</v>
      </c>
      <c r="Z184">
        <v>1</v>
      </c>
      <c r="AA184" t="s">
        <v>787</v>
      </c>
      <c r="AB184" t="s">
        <v>962</v>
      </c>
      <c r="AC184">
        <v>34</v>
      </c>
      <c r="AD184" t="s">
        <v>1061</v>
      </c>
      <c r="AJ184" t="s">
        <v>1119</v>
      </c>
      <c r="AR184">
        <v>1903316</v>
      </c>
    </row>
    <row r="185" spans="1:44">
      <c r="A185" s="1">
        <f>HYPERLINK("https://lsnyc.legalserver.org/matter/dynamic-profile/view/1902664","19-1902664")</f>
        <v>0</v>
      </c>
      <c r="B185" t="s">
        <v>221</v>
      </c>
      <c r="C185" t="s">
        <v>230</v>
      </c>
      <c r="D185" t="s">
        <v>231</v>
      </c>
      <c r="E185" t="s">
        <v>240</v>
      </c>
      <c r="F185" t="s">
        <v>249</v>
      </c>
      <c r="G185" t="s">
        <v>251</v>
      </c>
      <c r="H185">
        <v>0</v>
      </c>
      <c r="I185" t="s">
        <v>376</v>
      </c>
      <c r="K185" t="s">
        <v>251</v>
      </c>
      <c r="L185" t="s">
        <v>406</v>
      </c>
      <c r="N185" t="s">
        <v>408</v>
      </c>
      <c r="O185" t="s">
        <v>413</v>
      </c>
      <c r="P185" t="s">
        <v>419</v>
      </c>
      <c r="Q185">
        <v>11213</v>
      </c>
      <c r="S185" t="s">
        <v>444</v>
      </c>
      <c r="T185" t="s">
        <v>610</v>
      </c>
      <c r="U185" t="s">
        <v>657</v>
      </c>
      <c r="W185" t="s">
        <v>783</v>
      </c>
      <c r="X185">
        <v>5</v>
      </c>
      <c r="Y185">
        <v>0</v>
      </c>
      <c r="Z185">
        <v>1</v>
      </c>
      <c r="AA185" t="s">
        <v>787</v>
      </c>
      <c r="AB185" t="s">
        <v>963</v>
      </c>
      <c r="AC185">
        <v>24</v>
      </c>
      <c r="AD185" t="s">
        <v>975</v>
      </c>
      <c r="AJ185" t="s">
        <v>1119</v>
      </c>
      <c r="AR185">
        <v>1903319</v>
      </c>
    </row>
    <row r="186" spans="1:44">
      <c r="A186" s="1">
        <f>HYPERLINK("https://lsnyc.legalserver.org/matter/dynamic-profile/view/1902837","19-1902837")</f>
        <v>0</v>
      </c>
      <c r="B186" t="s">
        <v>222</v>
      </c>
      <c r="C186" t="s">
        <v>230</v>
      </c>
      <c r="D186" t="s">
        <v>236</v>
      </c>
      <c r="E186" t="s">
        <v>248</v>
      </c>
      <c r="F186" t="s">
        <v>249</v>
      </c>
      <c r="G186" t="s">
        <v>251</v>
      </c>
      <c r="H186">
        <v>133.67</v>
      </c>
      <c r="I186" t="s">
        <v>377</v>
      </c>
      <c r="K186" t="s">
        <v>251</v>
      </c>
      <c r="L186" t="s">
        <v>406</v>
      </c>
      <c r="N186" t="s">
        <v>411</v>
      </c>
      <c r="O186" t="s">
        <v>412</v>
      </c>
      <c r="P186" t="s">
        <v>421</v>
      </c>
      <c r="Q186">
        <v>10029</v>
      </c>
      <c r="R186" t="s">
        <v>443</v>
      </c>
      <c r="S186" t="s">
        <v>450</v>
      </c>
      <c r="T186" t="s">
        <v>611</v>
      </c>
      <c r="U186" t="s">
        <v>769</v>
      </c>
      <c r="W186" t="s">
        <v>782</v>
      </c>
      <c r="X186">
        <v>4.7</v>
      </c>
      <c r="Y186">
        <v>3</v>
      </c>
      <c r="Z186">
        <v>1</v>
      </c>
      <c r="AA186" t="s">
        <v>787</v>
      </c>
      <c r="AB186" t="s">
        <v>964</v>
      </c>
      <c r="AC186">
        <v>46</v>
      </c>
      <c r="AD186" t="s">
        <v>1062</v>
      </c>
      <c r="AI186" t="s">
        <v>250</v>
      </c>
      <c r="AJ186" t="s">
        <v>1118</v>
      </c>
      <c r="AL186" t="s">
        <v>1127</v>
      </c>
      <c r="AM186" t="s">
        <v>1130</v>
      </c>
      <c r="AR186">
        <v>1903492</v>
      </c>
    </row>
    <row r="187" spans="1:44">
      <c r="A187" s="1">
        <f>HYPERLINK("https://lsnyc.legalserver.org/matter/dynamic-profile/view/1903142","19-1903142")</f>
        <v>0</v>
      </c>
      <c r="B187" t="s">
        <v>223</v>
      </c>
      <c r="C187" t="s">
        <v>230</v>
      </c>
      <c r="D187" t="s">
        <v>231</v>
      </c>
      <c r="E187" t="s">
        <v>240</v>
      </c>
      <c r="F187" t="s">
        <v>249</v>
      </c>
      <c r="G187" t="s">
        <v>251</v>
      </c>
      <c r="H187">
        <v>0</v>
      </c>
      <c r="I187" t="s">
        <v>378</v>
      </c>
      <c r="K187" t="s">
        <v>250</v>
      </c>
      <c r="L187" t="s">
        <v>406</v>
      </c>
      <c r="N187" t="s">
        <v>408</v>
      </c>
      <c r="O187" t="s">
        <v>413</v>
      </c>
      <c r="P187" t="s">
        <v>416</v>
      </c>
      <c r="Q187">
        <v>11207</v>
      </c>
      <c r="S187" t="s">
        <v>445</v>
      </c>
      <c r="T187" t="s">
        <v>504</v>
      </c>
      <c r="U187" t="s">
        <v>770</v>
      </c>
      <c r="X187">
        <v>2</v>
      </c>
      <c r="Y187">
        <v>0</v>
      </c>
      <c r="Z187">
        <v>1</v>
      </c>
      <c r="AA187" t="s">
        <v>787</v>
      </c>
      <c r="AB187" t="s">
        <v>965</v>
      </c>
      <c r="AC187">
        <v>63</v>
      </c>
      <c r="AD187" t="s">
        <v>975</v>
      </c>
      <c r="AR187">
        <v>1903797</v>
      </c>
    </row>
    <row r="188" spans="1:44">
      <c r="A188" s="1">
        <f>HYPERLINK("https://lsnyc.legalserver.org/matter/dynamic-profile/view/1903196","19-1903196")</f>
        <v>0</v>
      </c>
      <c r="B188" t="s">
        <v>224</v>
      </c>
      <c r="C188" t="s">
        <v>230</v>
      </c>
      <c r="D188" t="s">
        <v>231</v>
      </c>
      <c r="E188" t="s">
        <v>241</v>
      </c>
      <c r="F188" t="s">
        <v>249</v>
      </c>
      <c r="G188" t="s">
        <v>251</v>
      </c>
      <c r="H188">
        <v>126.69</v>
      </c>
      <c r="I188" t="s">
        <v>378</v>
      </c>
      <c r="K188" t="s">
        <v>250</v>
      </c>
      <c r="L188" t="s">
        <v>406</v>
      </c>
      <c r="N188" t="s">
        <v>409</v>
      </c>
      <c r="O188" t="s">
        <v>412</v>
      </c>
      <c r="P188" t="s">
        <v>418</v>
      </c>
      <c r="Q188">
        <v>11218</v>
      </c>
      <c r="S188" t="s">
        <v>444</v>
      </c>
      <c r="T188" t="s">
        <v>612</v>
      </c>
      <c r="U188" t="s">
        <v>771</v>
      </c>
      <c r="W188" t="s">
        <v>782</v>
      </c>
      <c r="X188">
        <v>35.75</v>
      </c>
      <c r="Y188">
        <v>0</v>
      </c>
      <c r="Z188">
        <v>2</v>
      </c>
      <c r="AA188" t="s">
        <v>787</v>
      </c>
      <c r="AB188" t="s">
        <v>966</v>
      </c>
      <c r="AC188">
        <v>29</v>
      </c>
      <c r="AD188" t="s">
        <v>1063</v>
      </c>
      <c r="AI188" t="s">
        <v>250</v>
      </c>
      <c r="AJ188" t="s">
        <v>1118</v>
      </c>
      <c r="AL188" t="s">
        <v>1127</v>
      </c>
      <c r="AM188" t="s">
        <v>1133</v>
      </c>
      <c r="AR188">
        <v>1903851</v>
      </c>
    </row>
    <row r="189" spans="1:44">
      <c r="A189" s="1">
        <f>HYPERLINK("https://lsnyc.legalserver.org/matter/dynamic-profile/view/1903265","19-1903265")</f>
        <v>0</v>
      </c>
      <c r="B189" t="s">
        <v>225</v>
      </c>
      <c r="C189" t="s">
        <v>230</v>
      </c>
      <c r="D189" t="s">
        <v>233</v>
      </c>
      <c r="E189" t="s">
        <v>240</v>
      </c>
      <c r="F189" t="s">
        <v>249</v>
      </c>
      <c r="G189" t="s">
        <v>251</v>
      </c>
      <c r="H189">
        <v>96.08</v>
      </c>
      <c r="I189" t="s">
        <v>379</v>
      </c>
      <c r="J189" t="s">
        <v>380</v>
      </c>
      <c r="K189" t="s">
        <v>251</v>
      </c>
      <c r="L189" t="s">
        <v>406</v>
      </c>
      <c r="N189" t="s">
        <v>408</v>
      </c>
      <c r="O189" t="s">
        <v>413</v>
      </c>
      <c r="P189" t="s">
        <v>419</v>
      </c>
      <c r="Q189">
        <v>10452</v>
      </c>
      <c r="S189" t="s">
        <v>444</v>
      </c>
      <c r="T189" t="s">
        <v>613</v>
      </c>
      <c r="U189" t="s">
        <v>772</v>
      </c>
      <c r="V189" t="s">
        <v>776</v>
      </c>
      <c r="W189" t="s">
        <v>783</v>
      </c>
      <c r="X189">
        <v>1.5</v>
      </c>
      <c r="Y189">
        <v>0</v>
      </c>
      <c r="Z189">
        <v>1</v>
      </c>
      <c r="AA189" t="s">
        <v>788</v>
      </c>
      <c r="AB189" t="s">
        <v>967</v>
      </c>
      <c r="AC189">
        <v>74</v>
      </c>
      <c r="AD189" t="s">
        <v>1001</v>
      </c>
      <c r="AI189" t="s">
        <v>251</v>
      </c>
      <c r="AJ189" t="s">
        <v>1120</v>
      </c>
      <c r="AL189" t="s">
        <v>1128</v>
      </c>
      <c r="AM189" t="s">
        <v>1132</v>
      </c>
      <c r="AR189">
        <v>826881</v>
      </c>
    </row>
    <row r="190" spans="1:44">
      <c r="A190" s="1">
        <f>HYPERLINK("https://lsnyc.legalserver.org/matter/dynamic-profile/view/1903281","19-1903281")</f>
        <v>0</v>
      </c>
      <c r="B190" t="s">
        <v>226</v>
      </c>
      <c r="C190" t="s">
        <v>230</v>
      </c>
      <c r="D190" t="s">
        <v>231</v>
      </c>
      <c r="E190" t="s">
        <v>244</v>
      </c>
      <c r="F190" t="s">
        <v>249</v>
      </c>
      <c r="G190" t="s">
        <v>251</v>
      </c>
      <c r="H190">
        <v>124.9</v>
      </c>
      <c r="I190" t="s">
        <v>379</v>
      </c>
      <c r="K190" t="s">
        <v>250</v>
      </c>
      <c r="L190" t="s">
        <v>406</v>
      </c>
      <c r="N190" t="s">
        <v>409</v>
      </c>
      <c r="O190" t="s">
        <v>412</v>
      </c>
      <c r="P190" t="s">
        <v>418</v>
      </c>
      <c r="Q190">
        <v>11221</v>
      </c>
      <c r="S190" t="s">
        <v>444</v>
      </c>
      <c r="T190" t="s">
        <v>514</v>
      </c>
      <c r="U190" t="s">
        <v>630</v>
      </c>
      <c r="X190">
        <v>1.15</v>
      </c>
      <c r="Y190">
        <v>0</v>
      </c>
      <c r="Z190">
        <v>1</v>
      </c>
      <c r="AA190" t="s">
        <v>787</v>
      </c>
      <c r="AB190" t="s">
        <v>968</v>
      </c>
      <c r="AC190">
        <v>23</v>
      </c>
      <c r="AD190" t="s">
        <v>1006</v>
      </c>
      <c r="AJ190" t="s">
        <v>1119</v>
      </c>
      <c r="AR190">
        <v>1903936</v>
      </c>
    </row>
    <row r="191" spans="1:44">
      <c r="A191" s="1">
        <f>HYPERLINK("https://lsnyc.legalserver.org/matter/dynamic-profile/view/1903283","19-1903283")</f>
        <v>0</v>
      </c>
      <c r="B191" t="s">
        <v>227</v>
      </c>
      <c r="C191" t="s">
        <v>230</v>
      </c>
      <c r="D191" t="s">
        <v>231</v>
      </c>
      <c r="E191" t="s">
        <v>244</v>
      </c>
      <c r="F191" t="s">
        <v>249</v>
      </c>
      <c r="G191" t="s">
        <v>251</v>
      </c>
      <c r="H191">
        <v>66.42</v>
      </c>
      <c r="I191" t="s">
        <v>379</v>
      </c>
      <c r="K191" t="s">
        <v>250</v>
      </c>
      <c r="L191" t="s">
        <v>406</v>
      </c>
      <c r="N191" t="s">
        <v>409</v>
      </c>
      <c r="O191" t="s">
        <v>412</v>
      </c>
      <c r="P191" t="s">
        <v>418</v>
      </c>
      <c r="Q191">
        <v>11225</v>
      </c>
      <c r="S191" t="s">
        <v>444</v>
      </c>
      <c r="T191" t="s">
        <v>614</v>
      </c>
      <c r="U191" t="s">
        <v>773</v>
      </c>
      <c r="X191">
        <v>2</v>
      </c>
      <c r="Y191">
        <v>0</v>
      </c>
      <c r="Z191">
        <v>2</v>
      </c>
      <c r="AA191" t="s">
        <v>787</v>
      </c>
      <c r="AB191" t="s">
        <v>969</v>
      </c>
      <c r="AC191">
        <v>56</v>
      </c>
      <c r="AD191" t="s">
        <v>1064</v>
      </c>
      <c r="AJ191" t="s">
        <v>1119</v>
      </c>
      <c r="AR191">
        <v>1903938</v>
      </c>
    </row>
    <row r="192" spans="1:44">
      <c r="A192" s="1">
        <f>HYPERLINK("https://lsnyc.legalserver.org/matter/dynamic-profile/view/1903608","19-1903608")</f>
        <v>0</v>
      </c>
      <c r="B192" t="s">
        <v>228</v>
      </c>
      <c r="C192" t="s">
        <v>230</v>
      </c>
      <c r="D192" t="s">
        <v>232</v>
      </c>
      <c r="E192" t="s">
        <v>240</v>
      </c>
      <c r="F192" t="s">
        <v>249</v>
      </c>
      <c r="G192" t="s">
        <v>251</v>
      </c>
      <c r="H192">
        <v>0</v>
      </c>
      <c r="I192" t="s">
        <v>380</v>
      </c>
      <c r="J192" t="s">
        <v>402</v>
      </c>
      <c r="L192" t="s">
        <v>406</v>
      </c>
      <c r="N192" t="s">
        <v>408</v>
      </c>
      <c r="O192" t="s">
        <v>412</v>
      </c>
      <c r="P192" t="s">
        <v>415</v>
      </c>
      <c r="Q192">
        <v>10306</v>
      </c>
      <c r="T192" t="s">
        <v>615</v>
      </c>
      <c r="U192" t="s">
        <v>774</v>
      </c>
      <c r="V192" t="s">
        <v>776</v>
      </c>
      <c r="W192" t="s">
        <v>783</v>
      </c>
      <c r="X192">
        <v>1.6</v>
      </c>
      <c r="Y192">
        <v>0</v>
      </c>
      <c r="Z192">
        <v>1</v>
      </c>
      <c r="AA192" t="s">
        <v>788</v>
      </c>
      <c r="AB192" t="s">
        <v>970</v>
      </c>
      <c r="AC192">
        <v>21</v>
      </c>
      <c r="AD192" t="s">
        <v>975</v>
      </c>
      <c r="AI192" t="s">
        <v>251</v>
      </c>
      <c r="AJ192" t="s">
        <v>1119</v>
      </c>
      <c r="AL192" t="s">
        <v>1128</v>
      </c>
      <c r="AM192" t="s">
        <v>1132</v>
      </c>
      <c r="AR192">
        <v>1904263</v>
      </c>
    </row>
    <row r="193" spans="1:44">
      <c r="A193" s="1">
        <f>HYPERLINK("https://lsnyc.legalserver.org/matter/dynamic-profile/view/1903500","19-1903500")</f>
        <v>0</v>
      </c>
      <c r="B193" t="s">
        <v>229</v>
      </c>
      <c r="C193" t="s">
        <v>230</v>
      </c>
      <c r="D193" t="s">
        <v>231</v>
      </c>
      <c r="E193" t="s">
        <v>241</v>
      </c>
      <c r="F193" t="s">
        <v>249</v>
      </c>
      <c r="G193" t="s">
        <v>251</v>
      </c>
      <c r="H193">
        <v>0</v>
      </c>
      <c r="I193" t="s">
        <v>380</v>
      </c>
      <c r="L193" t="s">
        <v>406</v>
      </c>
      <c r="N193" t="s">
        <v>408</v>
      </c>
      <c r="O193" t="s">
        <v>413</v>
      </c>
      <c r="P193" t="s">
        <v>419</v>
      </c>
      <c r="Q193">
        <v>11208</v>
      </c>
      <c r="S193" t="s">
        <v>444</v>
      </c>
      <c r="T193" t="s">
        <v>616</v>
      </c>
      <c r="U193" t="s">
        <v>775</v>
      </c>
      <c r="X193">
        <v>0.6</v>
      </c>
      <c r="Y193">
        <v>0</v>
      </c>
      <c r="Z193">
        <v>2</v>
      </c>
      <c r="AA193" t="s">
        <v>787</v>
      </c>
      <c r="AB193" t="s">
        <v>971</v>
      </c>
      <c r="AC193">
        <v>24</v>
      </c>
      <c r="AD193" t="s">
        <v>975</v>
      </c>
      <c r="AR193">
        <v>1904155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 Management IOI Employmen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2019-07-10T15:10:36Z</dcterms:created>
  <dcterms:modified xsi:type="dcterms:W3CDTF">2019-07-10T15:10:36Z</dcterms:modified>
</cp:coreProperties>
</file>