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Control\"/>
    </mc:Choice>
  </mc:AlternateContent>
  <bookViews>
    <workbookView xWindow="0" yWindow="0" windowWidth="28800" windowHeight="12435"/>
  </bookViews>
  <sheets>
    <sheet name="GASTOS (2)" sheetId="12" r:id="rId1"/>
    <sheet name="GASTOS" sheetId="1" r:id="rId2"/>
    <sheet name="DESAYUNO" sheetId="5" r:id="rId3"/>
    <sheet name="ALMUERZO" sheetId="9" r:id="rId4"/>
    <sheet name="VENTAS" sheetId="10" r:id="rId5"/>
    <sheet name="INVENTARIO" sheetId="8" r:id="rId6"/>
    <sheet name="LISTA ART" sheetId="11" r:id="rId7"/>
  </sheets>
  <definedNames>
    <definedName name="_xlnm.Print_Titles" localSheetId="6">'LISTA ART'!$1:$1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2" l="1"/>
  <c r="D29" i="12"/>
  <c r="D27" i="12"/>
  <c r="D26" i="12"/>
  <c r="D25" i="12" l="1"/>
  <c r="D24" i="12"/>
  <c r="D13" i="12"/>
  <c r="D22" i="12"/>
  <c r="D20" i="12"/>
  <c r="D17" i="12"/>
  <c r="D18" i="12"/>
  <c r="D92" i="12" l="1"/>
  <c r="D93" i="12" s="1"/>
  <c r="D88" i="12"/>
  <c r="D89" i="12" s="1"/>
  <c r="D83" i="12"/>
  <c r="D82" i="12"/>
  <c r="D85" i="12" s="1"/>
  <c r="D81" i="12"/>
  <c r="D77" i="12"/>
  <c r="D76" i="12"/>
  <c r="D75" i="12"/>
  <c r="D74" i="12"/>
  <c r="D78" i="12" l="1"/>
  <c r="D95" i="12" s="1"/>
  <c r="F95" i="1"/>
  <c r="F93" i="1"/>
  <c r="F92" i="1"/>
  <c r="F88" i="1"/>
  <c r="F89" i="1"/>
  <c r="F83" i="1"/>
  <c r="F82" i="1"/>
  <c r="F81" i="1"/>
  <c r="F85" i="1" s="1"/>
  <c r="F74" i="1"/>
  <c r="F75" i="1"/>
  <c r="F76" i="1" l="1"/>
  <c r="F77" i="1"/>
  <c r="F78" i="1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H52" i="8" s="1"/>
  <c r="G31" i="8"/>
  <c r="G52" i="8" s="1"/>
  <c r="F68" i="1" l="1"/>
  <c r="F67" i="1" l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G24" i="9"/>
  <c r="G12" i="9"/>
  <c r="G13" i="9"/>
  <c r="G11" i="9"/>
  <c r="G14" i="10"/>
  <c r="E5" i="10"/>
  <c r="G4" i="8" l="1"/>
  <c r="F10" i="5" l="1"/>
  <c r="G20" i="8" l="1"/>
  <c r="H20" i="8"/>
  <c r="G21" i="8"/>
  <c r="H21" i="8"/>
  <c r="G23" i="8"/>
  <c r="H23" i="8"/>
  <c r="G18" i="8"/>
  <c r="H18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9" i="8"/>
  <c r="H19" i="8"/>
  <c r="G22" i="8"/>
  <c r="H22" i="8"/>
  <c r="G24" i="8"/>
  <c r="H24" i="8"/>
  <c r="H25" i="8" l="1"/>
  <c r="G25" i="8"/>
  <c r="G22" i="9" l="1"/>
  <c r="G21" i="9"/>
  <c r="G20" i="9"/>
  <c r="G19" i="9"/>
  <c r="G18" i="9"/>
  <c r="G17" i="9"/>
  <c r="G16" i="9"/>
  <c r="G15" i="9"/>
  <c r="G14" i="9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E18" i="1"/>
  <c r="F34" i="1"/>
  <c r="F27" i="1"/>
  <c r="F28" i="1"/>
  <c r="F40" i="1"/>
  <c r="F26" i="1"/>
  <c r="F33" i="1"/>
  <c r="F20" i="1"/>
  <c r="F5" i="1"/>
  <c r="F25" i="1"/>
  <c r="F32" i="1"/>
  <c r="F24" i="1"/>
  <c r="F23" i="1"/>
  <c r="F31" i="1"/>
  <c r="F7" i="1"/>
  <c r="F19" i="1"/>
  <c r="F18" i="1"/>
  <c r="F4" i="1"/>
  <c r="F6" i="1"/>
  <c r="F17" i="1"/>
  <c r="F16" i="1"/>
  <c r="F22" i="1"/>
  <c r="F21" i="1"/>
  <c r="F15" i="1"/>
  <c r="F30" i="1"/>
  <c r="F39" i="1"/>
  <c r="F37" i="1"/>
  <c r="F8" i="1"/>
  <c r="F14" i="1"/>
  <c r="F38" i="1"/>
  <c r="F13" i="1"/>
  <c r="F43" i="1"/>
  <c r="F42" i="1"/>
  <c r="F12" i="1"/>
  <c r="F29" i="1"/>
  <c r="F11" i="1"/>
  <c r="F9" i="1"/>
  <c r="F36" i="1"/>
  <c r="F41" i="1"/>
  <c r="F35" i="1"/>
  <c r="F10" i="1" l="1"/>
  <c r="F69" i="1" s="1"/>
</calcChain>
</file>

<file path=xl/sharedStrings.xml><?xml version="1.0" encoding="utf-8"?>
<sst xmlns="http://schemas.openxmlformats.org/spreadsheetml/2006/main" count="370" uniqueCount="154">
  <si>
    <t>FECHA</t>
  </si>
  <si>
    <t>FACT/NOTA</t>
  </si>
  <si>
    <t>ARTICULO</t>
  </si>
  <si>
    <t>CANTIDAD</t>
  </si>
  <si>
    <t>PRECIO</t>
  </si>
  <si>
    <t>IMPORTE</t>
  </si>
  <si>
    <t>ACEITE DE SOYA</t>
  </si>
  <si>
    <t>AGUA PURIFICADA 1 LT</t>
  </si>
  <si>
    <t>CONCENTRADO HORCHATA</t>
  </si>
  <si>
    <t xml:space="preserve">CAFÉ SOLUBLE </t>
  </si>
  <si>
    <t>FRIJOL NEGRO 2 KGS</t>
  </si>
  <si>
    <t>ARROZ SUPER EXTRA 2 KGS</t>
  </si>
  <si>
    <t>LAVATRASTES</t>
  </si>
  <si>
    <t>MAYONESA</t>
  </si>
  <si>
    <t>MINI CONCHA</t>
  </si>
  <si>
    <t>PAPEL ALUMINIO</t>
  </si>
  <si>
    <t>COCA 500</t>
  </si>
  <si>
    <t>REFRESCO SABOR 500</t>
  </si>
  <si>
    <t>SERVITOALLA</t>
  </si>
  <si>
    <t>CREMA PARA CAFÉ</t>
  </si>
  <si>
    <t>TOMATE KGS</t>
  </si>
  <si>
    <t>VASO TERMICO</t>
  </si>
  <si>
    <t>USO</t>
  </si>
  <si>
    <t>VENTA</t>
  </si>
  <si>
    <t>VENTA/COMIDA</t>
  </si>
  <si>
    <t>GENERAL</t>
  </si>
  <si>
    <t>AGUACATE</t>
  </si>
  <si>
    <t>AJO</t>
  </si>
  <si>
    <t>CEBOLLA</t>
  </si>
  <si>
    <t>CHILE HABANERO</t>
  </si>
  <si>
    <t>CHILE SERRANO</t>
  </si>
  <si>
    <t>CODILLO CERDO</t>
  </si>
  <si>
    <t>DANONE</t>
  </si>
  <si>
    <t>CLORO BLANCATEL</t>
  </si>
  <si>
    <t>DETERGENTE 123 POLVO 900 GR</t>
  </si>
  <si>
    <t>FLASH LAVANDA</t>
  </si>
  <si>
    <t>HUEVO CASILLERO 30</t>
  </si>
  <si>
    <t>JAMON BAFAR KG</t>
  </si>
  <si>
    <t>LECHUGA ROMANA</t>
  </si>
  <si>
    <t>MAIZ POZOLERO</t>
  </si>
  <si>
    <t>BOLILLO</t>
  </si>
  <si>
    <t>PIERNA DE CERDO S/HUESO</t>
  </si>
  <si>
    <t>PURE DE TOMATE</t>
  </si>
  <si>
    <t>QUESO MANCHEGO</t>
  </si>
  <si>
    <t>RABANITOS</t>
  </si>
  <si>
    <t>COCA 2.5 LTS</t>
  </si>
  <si>
    <t>TORTILLINA 20 PZA</t>
  </si>
  <si>
    <t>TOTOPO</t>
  </si>
  <si>
    <t>CHILE MIRASOL</t>
  </si>
  <si>
    <t>CASA</t>
  </si>
  <si>
    <t>LECHE NUTRILECHE</t>
  </si>
  <si>
    <t>COMIDA/POZOLE</t>
  </si>
  <si>
    <t>QUESADILLAS</t>
  </si>
  <si>
    <t>COMIDA/TORTAS</t>
  </si>
  <si>
    <t>COMIDA/TORTAS/QUESADILLAS</t>
  </si>
  <si>
    <t>CONTROL DIARIO GASTOS COMEDOR</t>
  </si>
  <si>
    <t>COMIDA/QUESADILLAS</t>
  </si>
  <si>
    <t>COMIDA/DESAYUNO/ALMUERZO</t>
  </si>
  <si>
    <t>COMIDA/DESAYUNO</t>
  </si>
  <si>
    <t>CONTROL DIARIO GASTOS DESAYUNOS</t>
  </si>
  <si>
    <t>TRABAJADOR</t>
  </si>
  <si>
    <t>DESAYUNO C/REF</t>
  </si>
  <si>
    <t>REFRESCO</t>
  </si>
  <si>
    <t>AGUA</t>
  </si>
  <si>
    <t>COSTO DESAYUNO</t>
  </si>
  <si>
    <t>COSTO TACOS</t>
  </si>
  <si>
    <t>ARIZONA</t>
  </si>
  <si>
    <t>SENCILLO</t>
  </si>
  <si>
    <t>TORTAS JAMON</t>
  </si>
  <si>
    <t>TORTAS GUISADO</t>
  </si>
  <si>
    <t>DESAYUNO</t>
  </si>
  <si>
    <t>SABAS</t>
  </si>
  <si>
    <t>TOPO</t>
  </si>
  <si>
    <t>DAVID</t>
  </si>
  <si>
    <t>DESAYUNO C/AGUA</t>
  </si>
  <si>
    <t>SABRITAS</t>
  </si>
  <si>
    <t>SALDO</t>
  </si>
  <si>
    <t>CHOKIS</t>
  </si>
  <si>
    <t>EMPERADOR</t>
  </si>
  <si>
    <t>CANELITAS</t>
  </si>
  <si>
    <t>SOPA MARUCHAN</t>
  </si>
  <si>
    <t>CRAKET 75 G</t>
  </si>
  <si>
    <t>PLATIVOLOS/PRINCIPE</t>
  </si>
  <si>
    <t>COCA COLA 2.5 LTS</t>
  </si>
  <si>
    <t>COCA COLA 500 ML</t>
  </si>
  <si>
    <t>JUGO DEL VALLE</t>
  </si>
  <si>
    <t>AGUA LIMON</t>
  </si>
  <si>
    <t>AGUA TAMARINDO</t>
  </si>
  <si>
    <t>PRECIO COSTO</t>
  </si>
  <si>
    <t>PRECIO VENTA</t>
  </si>
  <si>
    <t>IMPORTE COSTO</t>
  </si>
  <si>
    <t>IMPORTE VENTA</t>
  </si>
  <si>
    <t>INVENTARIO INICIAL</t>
  </si>
  <si>
    <t>CONTROL DIARIO GASTOS ALMUERZO</t>
  </si>
  <si>
    <t>CONTROL DIARIO GASTOS VENTAS</t>
  </si>
  <si>
    <t>COSTO ALMUERZO</t>
  </si>
  <si>
    <t>CIGARROS</t>
  </si>
  <si>
    <t>LUNES</t>
  </si>
  <si>
    <t>MARTES</t>
  </si>
  <si>
    <t>MIERCOLES</t>
  </si>
  <si>
    <t>JUEVES</t>
  </si>
  <si>
    <t>VIERNES</t>
  </si>
  <si>
    <t>SABADO</t>
  </si>
  <si>
    <t>COMIDA</t>
  </si>
  <si>
    <t>LIBRADO</t>
  </si>
  <si>
    <t>ARISTEO</t>
  </si>
  <si>
    <t>RAFAEL</t>
  </si>
  <si>
    <t>WILBERTO</t>
  </si>
  <si>
    <t>DANIA</t>
  </si>
  <si>
    <t>ENRIQUE</t>
  </si>
  <si>
    <t>MARTIN</t>
  </si>
  <si>
    <t>CARLOS</t>
  </si>
  <si>
    <t>MIGUEL PEREZ</t>
  </si>
  <si>
    <t>SEGURIDAD</t>
  </si>
  <si>
    <t>TOTAL</t>
  </si>
  <si>
    <t>HIELO</t>
  </si>
  <si>
    <t>AZUCAR</t>
  </si>
  <si>
    <t>CANELA</t>
  </si>
  <si>
    <t>CEBOLLA BLANCA</t>
  </si>
  <si>
    <t>CHILE ANCHO</t>
  </si>
  <si>
    <t>CHILE PIMIENTO</t>
  </si>
  <si>
    <t>CHOCOLATE ABUELITA</t>
  </si>
  <si>
    <t>CILANTRO</t>
  </si>
  <si>
    <t>CREMA DENTAL</t>
  </si>
  <si>
    <t>EMPANIZADO BIMBO</t>
  </si>
  <si>
    <t>KNORK SUIZA</t>
  </si>
  <si>
    <t>LIMON</t>
  </si>
  <si>
    <t>MARGARINA</t>
  </si>
  <si>
    <t>MILANESA DE CERDO</t>
  </si>
  <si>
    <t>PAN DE MUERTO</t>
  </si>
  <si>
    <t>PECHUGA DE POLLO</t>
  </si>
  <si>
    <t>COCA COLA 2.5 LT</t>
  </si>
  <si>
    <t>SERVILLETAS SUAVEL</t>
  </si>
  <si>
    <t>COMIDA/POZOLE $424.48</t>
  </si>
  <si>
    <t>COMIDA/CODILLO EN ADOBO</t>
  </si>
  <si>
    <t>COMIDA/BISTECES EMPANIZADO</t>
  </si>
  <si>
    <t>ACEITE</t>
  </si>
  <si>
    <t>ABARROTES Y REFRESCOS</t>
  </si>
  <si>
    <t>LONAS Y ANAQUEL</t>
  </si>
  <si>
    <t>SORIANA</t>
  </si>
  <si>
    <t>TAQUE DE GAS</t>
  </si>
  <si>
    <t>BOLSAS NEG-BOTES DE 1LT</t>
  </si>
  <si>
    <t>TORTILLAS</t>
  </si>
  <si>
    <t>CITY CLUB</t>
  </si>
  <si>
    <t>PLASTICOS</t>
  </si>
  <si>
    <t>CUCHARA Y BOLSAS</t>
  </si>
  <si>
    <t>PLATOS</t>
  </si>
  <si>
    <t>SUELDO ELVIA</t>
  </si>
  <si>
    <t>HIELO SEMANAL</t>
  </si>
  <si>
    <t>TORTILLAS SEMANAL</t>
  </si>
  <si>
    <t>COCAS 6 PZAS CHEDRAUI</t>
  </si>
  <si>
    <t>TOTAL GASTOS</t>
  </si>
  <si>
    <t>TOTAL INGRESOS</t>
  </si>
  <si>
    <t>MERCANCIA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</si>
</sst>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0" borderId="0" xfId="0" quotePrefix="1"/>
    <xf numFmtId="44" fontId="0" fillId="0" borderId="0" xfId="0" applyNumberFormat="1"/>
    <xf numFmtId="0" fontId="3" fillId="0" borderId="0" xfId="0" applyFont="1"/>
    <xf numFmtId="165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1" xfId="0" applyNumberFormat="1" applyBorder="1"/>
    <xf numFmtId="0" fontId="0" fillId="0" borderId="2" xfId="0" quotePrefix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4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/>
    <xf numFmtId="44" fontId="0" fillId="0" borderId="5" xfId="1" applyFont="1" applyBorder="1"/>
    <xf numFmtId="14" fontId="2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44" fontId="2" fillId="0" borderId="0" xfId="1" applyFont="1"/>
    <xf numFmtId="44" fontId="2" fillId="0" borderId="0" xfId="0" applyNumberFormat="1" applyFont="1"/>
    <xf numFmtId="44" fontId="1" fillId="0" borderId="0" xfId="1" applyFont="1"/>
    <xf numFmtId="0" fontId="2" fillId="0" borderId="0" xfId="0" applyFont="1"/>
    <xf numFmtId="165" fontId="2" fillId="0" borderId="0" xfId="0" applyNumberFormat="1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11" workbookViewId="0">
      <selection activeCell="D26" sqref="D26"/>
    </sheetView>
  </sheetViews>
  <sheetFormatPr baseColWidth="10" defaultRowHeight="15" x14ac:dyDescent="0.25"/>
  <cols>
    <col min="1" max="1" width="11.85546875" bestFit="1" customWidth="1"/>
    <col min="3" max="3" width="29.7109375" customWidth="1"/>
    <col min="4" max="4" width="12.7109375" customWidth="1"/>
    <col min="5" max="5" width="32.7109375" customWidth="1"/>
  </cols>
  <sheetData>
    <row r="1" spans="1:5" ht="18.75" x14ac:dyDescent="0.3">
      <c r="A1" s="8" t="s">
        <v>55</v>
      </c>
      <c r="C1" s="8"/>
      <c r="E1" s="9">
        <v>42736</v>
      </c>
    </row>
    <row r="3" spans="1:5" x14ac:dyDescent="0.25">
      <c r="A3" s="2" t="s">
        <v>0</v>
      </c>
      <c r="B3" s="2" t="s">
        <v>1</v>
      </c>
      <c r="C3" s="2" t="s">
        <v>2</v>
      </c>
      <c r="D3" s="2" t="s">
        <v>5</v>
      </c>
      <c r="E3" s="2" t="s">
        <v>22</v>
      </c>
    </row>
    <row r="4" spans="1:5" x14ac:dyDescent="0.25">
      <c r="A4" s="3">
        <v>42736</v>
      </c>
      <c r="B4" s="6"/>
      <c r="C4" t="s">
        <v>143</v>
      </c>
      <c r="D4" s="4">
        <v>3549.95</v>
      </c>
    </row>
    <row r="5" spans="1:5" x14ac:dyDescent="0.25">
      <c r="A5" s="3">
        <v>42736</v>
      </c>
      <c r="B5" s="6"/>
      <c r="C5" t="s">
        <v>139</v>
      </c>
      <c r="D5" s="4">
        <v>1522.41</v>
      </c>
    </row>
    <row r="6" spans="1:5" x14ac:dyDescent="0.25">
      <c r="A6" s="3">
        <v>42737</v>
      </c>
      <c r="B6" s="6"/>
      <c r="C6" t="s">
        <v>139</v>
      </c>
      <c r="D6" s="4">
        <v>114.29</v>
      </c>
    </row>
    <row r="7" spans="1:5" x14ac:dyDescent="0.25">
      <c r="A7" s="3">
        <v>42737</v>
      </c>
      <c r="B7" s="6"/>
      <c r="C7" t="s">
        <v>139</v>
      </c>
      <c r="D7" s="4">
        <v>1477.43</v>
      </c>
    </row>
    <row r="8" spans="1:5" x14ac:dyDescent="0.25">
      <c r="A8" s="3">
        <v>42738</v>
      </c>
      <c r="C8" t="s">
        <v>144</v>
      </c>
      <c r="D8" s="4">
        <v>60</v>
      </c>
    </row>
    <row r="9" spans="1:5" x14ac:dyDescent="0.25">
      <c r="A9" s="3">
        <v>42738</v>
      </c>
      <c r="C9" t="s">
        <v>143</v>
      </c>
      <c r="D9" s="4">
        <v>519.4</v>
      </c>
    </row>
    <row r="10" spans="1:5" x14ac:dyDescent="0.25">
      <c r="A10" s="3">
        <v>42738</v>
      </c>
      <c r="C10" t="s">
        <v>139</v>
      </c>
      <c r="D10" s="4">
        <v>142</v>
      </c>
    </row>
    <row r="11" spans="1:5" x14ac:dyDescent="0.25">
      <c r="A11" s="3">
        <v>42738</v>
      </c>
      <c r="C11" t="s">
        <v>139</v>
      </c>
      <c r="D11" s="4">
        <v>752</v>
      </c>
    </row>
    <row r="12" spans="1:5" x14ac:dyDescent="0.25">
      <c r="A12" s="3">
        <v>42739</v>
      </c>
      <c r="C12" t="s">
        <v>143</v>
      </c>
      <c r="D12" s="37">
        <v>579.09</v>
      </c>
    </row>
    <row r="13" spans="1:5" x14ac:dyDescent="0.25">
      <c r="A13" s="3">
        <v>42739</v>
      </c>
      <c r="C13" t="s">
        <v>139</v>
      </c>
      <c r="D13" s="4">
        <f>211-86</f>
        <v>125</v>
      </c>
    </row>
    <row r="14" spans="1:5" x14ac:dyDescent="0.25">
      <c r="A14" s="3">
        <v>42739</v>
      </c>
      <c r="C14" t="s">
        <v>139</v>
      </c>
      <c r="D14" s="4">
        <v>997.1</v>
      </c>
    </row>
    <row r="15" spans="1:5" x14ac:dyDescent="0.25">
      <c r="A15" s="3">
        <v>42739</v>
      </c>
      <c r="B15" s="6"/>
      <c r="C15" t="s">
        <v>146</v>
      </c>
      <c r="D15" s="4">
        <v>27</v>
      </c>
    </row>
    <row r="16" spans="1:5" x14ac:dyDescent="0.25">
      <c r="A16" s="3">
        <v>42739</v>
      </c>
      <c r="B16" s="6"/>
      <c r="C16" t="s">
        <v>145</v>
      </c>
      <c r="D16" s="4">
        <v>53</v>
      </c>
    </row>
    <row r="17" spans="1:4" x14ac:dyDescent="0.25">
      <c r="A17" s="3">
        <v>42740</v>
      </c>
      <c r="B17" s="6"/>
      <c r="C17" t="s">
        <v>139</v>
      </c>
      <c r="D17" s="4">
        <f>16.5+29.9+77.64</f>
        <v>124.03999999999999</v>
      </c>
    </row>
    <row r="18" spans="1:4" x14ac:dyDescent="0.25">
      <c r="A18" s="3">
        <v>42741</v>
      </c>
      <c r="B18" s="6"/>
      <c r="C18" t="s">
        <v>139</v>
      </c>
      <c r="D18" s="4">
        <f>93.81+37.17+310.8</f>
        <v>441.78000000000003</v>
      </c>
    </row>
    <row r="19" spans="1:4" x14ac:dyDescent="0.25">
      <c r="A19" s="3">
        <v>42741</v>
      </c>
      <c r="B19" s="6"/>
      <c r="C19" t="s">
        <v>139</v>
      </c>
      <c r="D19" s="4">
        <v>420</v>
      </c>
    </row>
    <row r="20" spans="1:4" x14ac:dyDescent="0.25">
      <c r="A20" s="3">
        <v>42741</v>
      </c>
      <c r="B20" s="6"/>
      <c r="C20" t="s">
        <v>150</v>
      </c>
      <c r="D20" s="4">
        <f>25.9*6</f>
        <v>155.39999999999998</v>
      </c>
    </row>
    <row r="21" spans="1:4" x14ac:dyDescent="0.25">
      <c r="A21" s="3">
        <v>42741</v>
      </c>
      <c r="B21" s="6"/>
      <c r="C21" t="s">
        <v>149</v>
      </c>
      <c r="D21" s="4">
        <v>900</v>
      </c>
    </row>
    <row r="22" spans="1:4" x14ac:dyDescent="0.25">
      <c r="A22" s="3">
        <v>42741</v>
      </c>
      <c r="B22" s="6"/>
      <c r="C22" t="s">
        <v>148</v>
      </c>
      <c r="D22" s="4">
        <f>11*50</f>
        <v>550</v>
      </c>
    </row>
    <row r="23" spans="1:4" x14ac:dyDescent="0.25">
      <c r="A23" s="3">
        <v>42741</v>
      </c>
      <c r="B23" s="6"/>
      <c r="C23" t="s">
        <v>147</v>
      </c>
      <c r="D23" s="4">
        <v>1500</v>
      </c>
    </row>
    <row r="24" spans="1:4" x14ac:dyDescent="0.25">
      <c r="A24" s="3">
        <v>42741</v>
      </c>
      <c r="B24" s="6"/>
      <c r="C24" t="s">
        <v>96</v>
      </c>
      <c r="D24" s="4">
        <f>80+48+48</f>
        <v>176</v>
      </c>
    </row>
    <row r="25" spans="1:4" x14ac:dyDescent="0.25">
      <c r="A25" s="3"/>
      <c r="B25" s="6"/>
      <c r="C25" s="38" t="s">
        <v>151</v>
      </c>
      <c r="D25" s="35">
        <f>SUM(D4:D24)</f>
        <v>14185.890000000001</v>
      </c>
    </row>
    <row r="26" spans="1:4" x14ac:dyDescent="0.25">
      <c r="A26" s="3"/>
      <c r="B26" s="6"/>
      <c r="C26" s="38" t="s">
        <v>152</v>
      </c>
      <c r="D26" s="35">
        <f>21399</f>
        <v>21399</v>
      </c>
    </row>
    <row r="27" spans="1:4" x14ac:dyDescent="0.25">
      <c r="A27" s="3"/>
      <c r="B27" s="6"/>
      <c r="C27" t="s">
        <v>76</v>
      </c>
      <c r="D27" s="4">
        <f>D26-D25</f>
        <v>7213.1099999999988</v>
      </c>
    </row>
    <row r="28" spans="1:4" x14ac:dyDescent="0.25">
      <c r="A28" s="3"/>
      <c r="B28" s="6"/>
      <c r="C28" t="s">
        <v>153</v>
      </c>
      <c r="D28" s="4">
        <v>2000</v>
      </c>
    </row>
    <row r="29" spans="1:4" x14ac:dyDescent="0.25">
      <c r="A29" s="3"/>
      <c r="D29" s="4">
        <f>+D27+D28</f>
        <v>9213.1099999999988</v>
      </c>
    </row>
    <row r="30" spans="1:4" x14ac:dyDescent="0.25">
      <c r="A30" s="3"/>
      <c r="B30" s="6"/>
      <c r="D30" s="4">
        <f>D29/D26</f>
        <v>0.43053927753633342</v>
      </c>
    </row>
    <row r="31" spans="1:4" x14ac:dyDescent="0.25">
      <c r="A31" s="3"/>
      <c r="B31" s="6"/>
      <c r="D31" s="4"/>
    </row>
    <row r="32" spans="1:4" x14ac:dyDescent="0.25">
      <c r="A32" s="3"/>
      <c r="B32" s="6"/>
      <c r="D32" s="4"/>
    </row>
    <row r="33" spans="1:4" x14ac:dyDescent="0.25">
      <c r="A33" s="3"/>
      <c r="B33" s="6"/>
      <c r="D33" s="4"/>
    </row>
    <row r="34" spans="1:4" x14ac:dyDescent="0.25">
      <c r="A34" s="3"/>
      <c r="B34" s="6"/>
      <c r="D34" s="4"/>
    </row>
    <row r="35" spans="1:4" x14ac:dyDescent="0.25">
      <c r="A35" s="3"/>
      <c r="D35" s="4"/>
    </row>
    <row r="36" spans="1:4" x14ac:dyDescent="0.25">
      <c r="A36" s="3"/>
      <c r="D36" s="4"/>
    </row>
    <row r="37" spans="1:4" x14ac:dyDescent="0.25">
      <c r="A37" s="3"/>
      <c r="D37" s="4"/>
    </row>
    <row r="38" spans="1:4" x14ac:dyDescent="0.25">
      <c r="A38" s="3"/>
      <c r="D38" s="4"/>
    </row>
    <row r="39" spans="1:4" x14ac:dyDescent="0.25">
      <c r="A39" s="3"/>
      <c r="D39" s="4"/>
    </row>
    <row r="40" spans="1:4" x14ac:dyDescent="0.25">
      <c r="A40" s="3"/>
      <c r="B40" s="6"/>
      <c r="D40" s="4"/>
    </row>
    <row r="41" spans="1:4" x14ac:dyDescent="0.25">
      <c r="A41" s="3"/>
      <c r="D41" s="4"/>
    </row>
    <row r="42" spans="1:4" x14ac:dyDescent="0.25">
      <c r="A42" s="3"/>
      <c r="D42" s="4"/>
    </row>
    <row r="43" spans="1:4" x14ac:dyDescent="0.25">
      <c r="A43" s="3"/>
      <c r="D43" s="4"/>
    </row>
    <row r="44" spans="1:4" x14ac:dyDescent="0.25">
      <c r="A44" s="3"/>
      <c r="D44" s="4"/>
    </row>
    <row r="45" spans="1:4" x14ac:dyDescent="0.25">
      <c r="A45" s="3"/>
      <c r="B45" s="6"/>
      <c r="D45" s="7"/>
    </row>
    <row r="46" spans="1:4" x14ac:dyDescent="0.25">
      <c r="A46" s="3"/>
      <c r="B46" s="6"/>
      <c r="D46" s="7"/>
    </row>
    <row r="47" spans="1:4" x14ac:dyDescent="0.25">
      <c r="A47" s="3"/>
      <c r="B47" s="6"/>
      <c r="D47" s="7"/>
    </row>
    <row r="48" spans="1:4" x14ac:dyDescent="0.25">
      <c r="A48" s="3"/>
      <c r="B48" s="6"/>
      <c r="D48" s="7"/>
    </row>
    <row r="49" spans="1:4" x14ac:dyDescent="0.25">
      <c r="A49" s="3"/>
      <c r="B49" s="6"/>
      <c r="D49" s="7"/>
    </row>
    <row r="50" spans="1:4" x14ac:dyDescent="0.25">
      <c r="A50" s="3"/>
      <c r="B50" s="6"/>
      <c r="D50" s="7"/>
    </row>
    <row r="51" spans="1:4" x14ac:dyDescent="0.25">
      <c r="A51" s="3"/>
      <c r="B51" s="6"/>
      <c r="D51" s="7"/>
    </row>
    <row r="52" spans="1:4" x14ac:dyDescent="0.25">
      <c r="A52" s="3"/>
      <c r="B52" s="6"/>
      <c r="D52" s="7"/>
    </row>
    <row r="53" spans="1:4" x14ac:dyDescent="0.25">
      <c r="A53" s="3"/>
      <c r="B53" s="6"/>
      <c r="D53" s="7"/>
    </row>
    <row r="54" spans="1:4" x14ac:dyDescent="0.25">
      <c r="A54" s="3"/>
      <c r="B54" s="6"/>
      <c r="D54" s="7"/>
    </row>
    <row r="55" spans="1:4" x14ac:dyDescent="0.25">
      <c r="A55" s="3"/>
      <c r="B55" s="6"/>
      <c r="D55" s="7"/>
    </row>
    <row r="56" spans="1:4" x14ac:dyDescent="0.25">
      <c r="A56" s="3"/>
      <c r="B56" s="6"/>
      <c r="D56" s="7"/>
    </row>
    <row r="57" spans="1:4" x14ac:dyDescent="0.25">
      <c r="A57" s="3"/>
      <c r="B57" s="6"/>
      <c r="D57" s="7"/>
    </row>
    <row r="58" spans="1:4" x14ac:dyDescent="0.25">
      <c r="A58" s="3"/>
      <c r="B58" s="6"/>
      <c r="D58" s="7"/>
    </row>
    <row r="59" spans="1:4" x14ac:dyDescent="0.25">
      <c r="A59" s="3"/>
      <c r="B59" s="6"/>
      <c r="D59" s="7"/>
    </row>
    <row r="60" spans="1:4" x14ac:dyDescent="0.25">
      <c r="A60" s="3"/>
      <c r="B60" s="6"/>
      <c r="D60" s="7"/>
    </row>
    <row r="61" spans="1:4" x14ac:dyDescent="0.25">
      <c r="A61" s="3"/>
      <c r="B61" s="6"/>
      <c r="D61" s="7"/>
    </row>
    <row r="62" spans="1:4" x14ac:dyDescent="0.25">
      <c r="A62" s="3"/>
      <c r="B62" s="6"/>
      <c r="D62" s="7"/>
    </row>
    <row r="63" spans="1:4" x14ac:dyDescent="0.25">
      <c r="A63" s="3"/>
      <c r="B63" s="6"/>
      <c r="D63" s="7"/>
    </row>
    <row r="64" spans="1:4" x14ac:dyDescent="0.25">
      <c r="A64" s="3"/>
      <c r="B64" s="6"/>
      <c r="D64" s="7"/>
    </row>
    <row r="65" spans="1:5" x14ac:dyDescent="0.25">
      <c r="A65" s="3"/>
      <c r="B65" s="6"/>
      <c r="D65" s="7"/>
    </row>
    <row r="66" spans="1:5" x14ac:dyDescent="0.25">
      <c r="A66" s="3"/>
      <c r="B66" s="6"/>
      <c r="D66" s="7"/>
    </row>
    <row r="67" spans="1:5" x14ac:dyDescent="0.25">
      <c r="A67" s="3"/>
      <c r="B67" s="6"/>
      <c r="D67" s="7"/>
    </row>
    <row r="68" spans="1:5" x14ac:dyDescent="0.25">
      <c r="A68" s="3"/>
      <c r="D68" s="7"/>
    </row>
    <row r="69" spans="1:5" x14ac:dyDescent="0.25">
      <c r="D69" s="7"/>
    </row>
    <row r="71" spans="1:5" ht="18.75" x14ac:dyDescent="0.3">
      <c r="A71" s="8" t="s">
        <v>55</v>
      </c>
      <c r="C71" s="8"/>
      <c r="E71" s="9">
        <v>42694</v>
      </c>
    </row>
    <row r="73" spans="1:5" x14ac:dyDescent="0.25">
      <c r="A73" s="2" t="s">
        <v>0</v>
      </c>
      <c r="B73" s="2" t="s">
        <v>1</v>
      </c>
      <c r="C73" s="2" t="s">
        <v>2</v>
      </c>
      <c r="D73" s="2" t="s">
        <v>5</v>
      </c>
      <c r="E73" s="2" t="s">
        <v>22</v>
      </c>
    </row>
    <row r="74" spans="1:5" x14ac:dyDescent="0.25">
      <c r="A74" s="3">
        <v>42694</v>
      </c>
      <c r="C74" t="s">
        <v>137</v>
      </c>
      <c r="D74" s="4">
        <f>2303.34</f>
        <v>2303.34</v>
      </c>
    </row>
    <row r="75" spans="1:5" x14ac:dyDescent="0.25">
      <c r="A75" s="3">
        <v>42694</v>
      </c>
      <c r="B75">
        <v>348</v>
      </c>
      <c r="C75" t="s">
        <v>138</v>
      </c>
      <c r="D75" s="4">
        <f>390+163</f>
        <v>553</v>
      </c>
    </row>
    <row r="76" spans="1:5" x14ac:dyDescent="0.25">
      <c r="A76" s="3">
        <v>42694</v>
      </c>
      <c r="B76">
        <v>493</v>
      </c>
      <c r="C76" t="s">
        <v>139</v>
      </c>
      <c r="D76" s="4">
        <f>1286.27</f>
        <v>1286.27</v>
      </c>
    </row>
    <row r="77" spans="1:5" x14ac:dyDescent="0.25">
      <c r="A77" s="3">
        <v>42694</v>
      </c>
      <c r="B77">
        <v>1296</v>
      </c>
      <c r="C77" t="s">
        <v>139</v>
      </c>
      <c r="D77" s="4">
        <f>1291-96-22-159</f>
        <v>1014</v>
      </c>
    </row>
    <row r="78" spans="1:5" x14ac:dyDescent="0.25">
      <c r="D78" s="35">
        <f>SUM(D74:D77)</f>
        <v>5156.6100000000006</v>
      </c>
    </row>
    <row r="79" spans="1:5" x14ac:dyDescent="0.25">
      <c r="D79" s="35"/>
    </row>
    <row r="80" spans="1:5" x14ac:dyDescent="0.25">
      <c r="A80" s="3">
        <v>42695</v>
      </c>
      <c r="B80">
        <v>308</v>
      </c>
      <c r="C80" t="s">
        <v>139</v>
      </c>
      <c r="D80" s="4">
        <v>253</v>
      </c>
    </row>
    <row r="81" spans="1:4" x14ac:dyDescent="0.25">
      <c r="A81" s="3">
        <v>42695</v>
      </c>
      <c r="B81">
        <v>767</v>
      </c>
      <c r="C81" t="s">
        <v>139</v>
      </c>
      <c r="D81" s="4">
        <f>168.1-11.4-6-36.4</f>
        <v>114.29999999999998</v>
      </c>
    </row>
    <row r="82" spans="1:4" x14ac:dyDescent="0.25">
      <c r="A82" s="3">
        <v>42696</v>
      </c>
      <c r="B82">
        <v>378</v>
      </c>
      <c r="C82" t="s">
        <v>139</v>
      </c>
      <c r="D82" s="4">
        <f>589.76-11.74-50</f>
        <v>528.02</v>
      </c>
    </row>
    <row r="83" spans="1:4" x14ac:dyDescent="0.25">
      <c r="A83" s="3">
        <v>42697</v>
      </c>
      <c r="B83">
        <v>981</v>
      </c>
      <c r="C83" t="s">
        <v>139</v>
      </c>
      <c r="D83" s="4">
        <f>463.05-8.99</f>
        <v>454.06</v>
      </c>
    </row>
    <row r="84" spans="1:4" x14ac:dyDescent="0.25">
      <c r="A84" s="3">
        <v>42698</v>
      </c>
      <c r="B84">
        <v>368</v>
      </c>
      <c r="C84" t="s">
        <v>139</v>
      </c>
      <c r="D84" s="4">
        <v>765</v>
      </c>
    </row>
    <row r="85" spans="1:4" x14ac:dyDescent="0.25">
      <c r="D85" s="36">
        <f>SUM(D80:D84)</f>
        <v>2114.38</v>
      </c>
    </row>
    <row r="86" spans="1:4" x14ac:dyDescent="0.25">
      <c r="D86" s="36"/>
    </row>
    <row r="87" spans="1:4" x14ac:dyDescent="0.25">
      <c r="C87" t="s">
        <v>140</v>
      </c>
      <c r="D87" s="4">
        <v>250</v>
      </c>
    </row>
    <row r="88" spans="1:4" x14ac:dyDescent="0.25">
      <c r="C88" t="s">
        <v>141</v>
      </c>
      <c r="D88" s="4">
        <f>180+35+25+25</f>
        <v>265</v>
      </c>
    </row>
    <row r="89" spans="1:4" x14ac:dyDescent="0.25">
      <c r="D89" s="35">
        <f>SUM(D87:D88)</f>
        <v>515</v>
      </c>
    </row>
    <row r="90" spans="1:4" x14ac:dyDescent="0.25">
      <c r="D90" s="35"/>
    </row>
    <row r="91" spans="1:4" x14ac:dyDescent="0.25">
      <c r="C91" t="s">
        <v>115</v>
      </c>
      <c r="D91" s="37">
        <v>350</v>
      </c>
    </row>
    <row r="92" spans="1:4" x14ac:dyDescent="0.25">
      <c r="C92" t="s">
        <v>142</v>
      </c>
      <c r="D92" s="37">
        <f>27*12</f>
        <v>324</v>
      </c>
    </row>
    <row r="93" spans="1:4" x14ac:dyDescent="0.25">
      <c r="D93" s="35">
        <f>SUM(D91:D92)</f>
        <v>674</v>
      </c>
    </row>
    <row r="95" spans="1:4" x14ac:dyDescent="0.25">
      <c r="D95" s="7">
        <f>+D78+D85+D89+D93</f>
        <v>8459.9900000000016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selection activeCell="C1" sqref="C1"/>
    </sheetView>
  </sheetViews>
  <sheetFormatPr baseColWidth="10" defaultRowHeight="15" x14ac:dyDescent="0.25"/>
  <cols>
    <col min="1" max="1" width="11.85546875" bestFit="1" customWidth="1"/>
    <col min="3" max="3" width="29.7109375" customWidth="1"/>
    <col min="6" max="6" width="12.7109375" customWidth="1"/>
    <col min="7" max="7" width="32.7109375" customWidth="1"/>
  </cols>
  <sheetData>
    <row r="1" spans="1:7" ht="18.75" x14ac:dyDescent="0.3">
      <c r="A1" s="8" t="s">
        <v>55</v>
      </c>
      <c r="C1" s="8"/>
      <c r="G1" s="9">
        <v>42673</v>
      </c>
    </row>
    <row r="3" spans="1: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22</v>
      </c>
    </row>
    <row r="4" spans="1:7" x14ac:dyDescent="0.25">
      <c r="A4" s="3">
        <v>42673</v>
      </c>
      <c r="B4" s="6">
        <v>768</v>
      </c>
      <c r="C4" t="s">
        <v>32</v>
      </c>
      <c r="D4">
        <v>3</v>
      </c>
      <c r="E4" s="5">
        <v>6.5</v>
      </c>
      <c r="F4" s="4">
        <f t="shared" ref="F4:F68" si="0">ROUND(D4*E4,2)</f>
        <v>19.5</v>
      </c>
      <c r="G4" t="s">
        <v>49</v>
      </c>
    </row>
    <row r="5" spans="1:7" x14ac:dyDescent="0.25">
      <c r="A5" s="3">
        <v>42673</v>
      </c>
      <c r="B5" s="6">
        <v>768</v>
      </c>
      <c r="C5" t="s">
        <v>50</v>
      </c>
      <c r="D5">
        <v>2</v>
      </c>
      <c r="E5" s="5">
        <v>13.5</v>
      </c>
      <c r="F5" s="4">
        <f t="shared" si="0"/>
        <v>27</v>
      </c>
      <c r="G5" t="s">
        <v>49</v>
      </c>
    </row>
    <row r="6" spans="1:7" x14ac:dyDescent="0.25">
      <c r="A6" s="3">
        <v>42673</v>
      </c>
      <c r="B6" s="6">
        <v>768</v>
      </c>
      <c r="C6" t="s">
        <v>31</v>
      </c>
      <c r="D6">
        <v>4.5599999999999996</v>
      </c>
      <c r="E6" s="5">
        <v>49.9</v>
      </c>
      <c r="F6" s="4">
        <f t="shared" si="0"/>
        <v>227.54</v>
      </c>
      <c r="G6" t="s">
        <v>134</v>
      </c>
    </row>
    <row r="7" spans="1:7" x14ac:dyDescent="0.25">
      <c r="A7" s="3">
        <v>42673</v>
      </c>
      <c r="B7" s="6">
        <v>768</v>
      </c>
      <c r="C7" t="s">
        <v>36</v>
      </c>
      <c r="D7">
        <v>1</v>
      </c>
      <c r="E7" s="5">
        <v>44.5</v>
      </c>
      <c r="F7" s="4">
        <f t="shared" si="0"/>
        <v>44.5</v>
      </c>
      <c r="G7" t="s">
        <v>58</v>
      </c>
    </row>
    <row r="8" spans="1:7" x14ac:dyDescent="0.25">
      <c r="A8" s="3">
        <v>42673</v>
      </c>
      <c r="B8">
        <v>1356</v>
      </c>
      <c r="C8" t="s">
        <v>11</v>
      </c>
      <c r="D8">
        <v>2</v>
      </c>
      <c r="E8" s="5">
        <v>34.869999999999997</v>
      </c>
      <c r="F8" s="4">
        <f t="shared" si="0"/>
        <v>69.739999999999995</v>
      </c>
      <c r="G8" t="s">
        <v>57</v>
      </c>
    </row>
    <row r="9" spans="1:7" x14ac:dyDescent="0.25">
      <c r="A9" s="3">
        <v>42673</v>
      </c>
      <c r="B9">
        <v>1356</v>
      </c>
      <c r="C9" t="s">
        <v>10</v>
      </c>
      <c r="D9">
        <v>2</v>
      </c>
      <c r="E9" s="5">
        <v>42.8</v>
      </c>
      <c r="F9" s="4">
        <f t="shared" si="0"/>
        <v>85.6</v>
      </c>
      <c r="G9" t="s">
        <v>57</v>
      </c>
    </row>
    <row r="10" spans="1:7" x14ac:dyDescent="0.25">
      <c r="A10" s="3">
        <v>42673</v>
      </c>
      <c r="B10">
        <v>1356</v>
      </c>
      <c r="C10" t="s">
        <v>6</v>
      </c>
      <c r="D10">
        <v>3</v>
      </c>
      <c r="E10" s="5">
        <v>18.666</v>
      </c>
      <c r="F10" s="4">
        <f t="shared" si="0"/>
        <v>56</v>
      </c>
      <c r="G10" t="s">
        <v>57</v>
      </c>
    </row>
    <row r="11" spans="1:7" x14ac:dyDescent="0.25">
      <c r="A11" s="3">
        <v>42673</v>
      </c>
      <c r="B11">
        <v>1356</v>
      </c>
      <c r="C11" t="s">
        <v>12</v>
      </c>
      <c r="D11">
        <v>1</v>
      </c>
      <c r="E11" s="5">
        <v>53.33</v>
      </c>
      <c r="F11" s="4">
        <f t="shared" si="0"/>
        <v>53.33</v>
      </c>
      <c r="G11" t="s">
        <v>57</v>
      </c>
    </row>
    <row r="12" spans="1:7" x14ac:dyDescent="0.25">
      <c r="A12" s="3">
        <v>42673</v>
      </c>
      <c r="B12">
        <v>1356</v>
      </c>
      <c r="C12" t="s">
        <v>15</v>
      </c>
      <c r="D12">
        <v>4</v>
      </c>
      <c r="E12" s="5">
        <v>8.75</v>
      </c>
      <c r="F12" s="4">
        <f t="shared" si="0"/>
        <v>35</v>
      </c>
      <c r="G12" t="s">
        <v>57</v>
      </c>
    </row>
    <row r="13" spans="1:7" x14ac:dyDescent="0.25">
      <c r="A13" s="3">
        <v>42673</v>
      </c>
      <c r="B13">
        <v>1356</v>
      </c>
      <c r="C13" t="s">
        <v>18</v>
      </c>
      <c r="D13">
        <v>8</v>
      </c>
      <c r="E13" s="5">
        <v>6.8</v>
      </c>
      <c r="F13" s="4">
        <f t="shared" si="0"/>
        <v>54.4</v>
      </c>
      <c r="G13" t="s">
        <v>57</v>
      </c>
    </row>
    <row r="14" spans="1:7" x14ac:dyDescent="0.25">
      <c r="A14" s="3">
        <v>42673</v>
      </c>
      <c r="B14">
        <v>1356</v>
      </c>
      <c r="C14" t="s">
        <v>20</v>
      </c>
      <c r="D14">
        <v>1.52</v>
      </c>
      <c r="E14" s="5">
        <v>19</v>
      </c>
      <c r="F14" s="4">
        <f t="shared" si="0"/>
        <v>28.88</v>
      </c>
      <c r="G14" t="s">
        <v>57</v>
      </c>
    </row>
    <row r="15" spans="1:7" x14ac:dyDescent="0.25">
      <c r="A15" s="3">
        <v>42673</v>
      </c>
      <c r="B15" s="6">
        <v>768</v>
      </c>
      <c r="C15" t="s">
        <v>27</v>
      </c>
      <c r="D15">
        <v>0.14000000000000001</v>
      </c>
      <c r="E15" s="5">
        <v>84</v>
      </c>
      <c r="F15" s="4">
        <f t="shared" si="0"/>
        <v>11.76</v>
      </c>
      <c r="G15" t="s">
        <v>57</v>
      </c>
    </row>
    <row r="16" spans="1:7" x14ac:dyDescent="0.25">
      <c r="A16" s="3">
        <v>42673</v>
      </c>
      <c r="B16" s="6">
        <v>768</v>
      </c>
      <c r="C16" t="s">
        <v>48</v>
      </c>
      <c r="D16">
        <v>0.06</v>
      </c>
      <c r="E16" s="5">
        <v>170</v>
      </c>
      <c r="F16" s="4">
        <f t="shared" si="0"/>
        <v>10.199999999999999</v>
      </c>
      <c r="G16" t="s">
        <v>57</v>
      </c>
    </row>
    <row r="17" spans="1:7" x14ac:dyDescent="0.25">
      <c r="A17" s="3">
        <v>42673</v>
      </c>
      <c r="B17" s="6">
        <v>768</v>
      </c>
      <c r="C17" t="s">
        <v>30</v>
      </c>
      <c r="D17">
        <v>0.17</v>
      </c>
      <c r="E17" s="5">
        <v>34.9</v>
      </c>
      <c r="F17" s="4">
        <f t="shared" si="0"/>
        <v>5.93</v>
      </c>
      <c r="G17" t="s">
        <v>57</v>
      </c>
    </row>
    <row r="18" spans="1:7" x14ac:dyDescent="0.25">
      <c r="A18" s="3">
        <v>42673</v>
      </c>
      <c r="B18" s="6">
        <v>768</v>
      </c>
      <c r="C18" t="s">
        <v>34</v>
      </c>
      <c r="D18">
        <v>3</v>
      </c>
      <c r="E18" s="5">
        <f>16.7-1.133333</f>
        <v>15.566666999999999</v>
      </c>
      <c r="F18" s="4">
        <f t="shared" si="0"/>
        <v>46.7</v>
      </c>
      <c r="G18" t="s">
        <v>57</v>
      </c>
    </row>
    <row r="19" spans="1:7" x14ac:dyDescent="0.25">
      <c r="A19" s="3">
        <v>42673</v>
      </c>
      <c r="B19" s="6">
        <v>768</v>
      </c>
      <c r="C19" t="s">
        <v>35</v>
      </c>
      <c r="D19">
        <v>1</v>
      </c>
      <c r="E19" s="5">
        <v>10.6</v>
      </c>
      <c r="F19" s="4">
        <f t="shared" si="0"/>
        <v>10.6</v>
      </c>
      <c r="G19" t="s">
        <v>57</v>
      </c>
    </row>
    <row r="20" spans="1:7" x14ac:dyDescent="0.25">
      <c r="A20" s="3">
        <v>42673</v>
      </c>
      <c r="B20" s="6">
        <v>768</v>
      </c>
      <c r="C20" t="s">
        <v>42</v>
      </c>
      <c r="D20">
        <v>1</v>
      </c>
      <c r="E20" s="5">
        <v>16.899999999999999</v>
      </c>
      <c r="F20" s="4">
        <f t="shared" si="0"/>
        <v>16.899999999999999</v>
      </c>
      <c r="G20" t="s">
        <v>57</v>
      </c>
    </row>
    <row r="21" spans="1:7" x14ac:dyDescent="0.25">
      <c r="A21" s="3">
        <v>42673</v>
      </c>
      <c r="B21" s="6">
        <v>768</v>
      </c>
      <c r="C21" t="s">
        <v>28</v>
      </c>
      <c r="D21">
        <v>0.495</v>
      </c>
      <c r="E21" s="5">
        <v>17.899999999999999</v>
      </c>
      <c r="F21" s="4">
        <f t="shared" si="0"/>
        <v>8.86</v>
      </c>
      <c r="G21" s="34" t="s">
        <v>133</v>
      </c>
    </row>
    <row r="22" spans="1:7" x14ac:dyDescent="0.25">
      <c r="A22" s="3">
        <v>42673</v>
      </c>
      <c r="B22" s="6">
        <v>768</v>
      </c>
      <c r="C22" t="s">
        <v>29</v>
      </c>
      <c r="D22">
        <v>0.125</v>
      </c>
      <c r="E22" s="5">
        <v>99</v>
      </c>
      <c r="F22" s="4">
        <f t="shared" si="0"/>
        <v>12.38</v>
      </c>
      <c r="G22" s="34" t="s">
        <v>51</v>
      </c>
    </row>
    <row r="23" spans="1:7" x14ac:dyDescent="0.25">
      <c r="A23" s="3">
        <v>42673</v>
      </c>
      <c r="B23" s="6">
        <v>768</v>
      </c>
      <c r="C23" t="s">
        <v>38</v>
      </c>
      <c r="D23">
        <v>3</v>
      </c>
      <c r="E23" s="5">
        <v>8.9499999999999993</v>
      </c>
      <c r="F23" s="4">
        <f t="shared" si="0"/>
        <v>26.85</v>
      </c>
      <c r="G23" s="34" t="s">
        <v>51</v>
      </c>
    </row>
    <row r="24" spans="1:7" x14ac:dyDescent="0.25">
      <c r="A24" s="3">
        <v>42673</v>
      </c>
      <c r="B24" s="6">
        <v>768</v>
      </c>
      <c r="C24" t="s">
        <v>39</v>
      </c>
      <c r="D24">
        <v>3</v>
      </c>
      <c r="E24" s="5">
        <v>28</v>
      </c>
      <c r="F24" s="4">
        <f t="shared" si="0"/>
        <v>84</v>
      </c>
      <c r="G24" s="34" t="s">
        <v>51</v>
      </c>
    </row>
    <row r="25" spans="1:7" x14ac:dyDescent="0.25">
      <c r="A25" s="3">
        <v>42673</v>
      </c>
      <c r="B25" s="6">
        <v>768</v>
      </c>
      <c r="C25" t="s">
        <v>41</v>
      </c>
      <c r="D25">
        <v>2.875</v>
      </c>
      <c r="E25" s="5">
        <v>64.900000000000006</v>
      </c>
      <c r="F25" s="4">
        <f t="shared" si="0"/>
        <v>186.59</v>
      </c>
      <c r="G25" s="34" t="s">
        <v>51</v>
      </c>
    </row>
    <row r="26" spans="1:7" x14ac:dyDescent="0.25">
      <c r="A26" s="3">
        <v>42673</v>
      </c>
      <c r="B26" s="6">
        <v>768</v>
      </c>
      <c r="C26" t="s">
        <v>44</v>
      </c>
      <c r="D26">
        <v>2</v>
      </c>
      <c r="E26" s="5">
        <v>14.9</v>
      </c>
      <c r="F26" s="4">
        <f t="shared" si="0"/>
        <v>29.8</v>
      </c>
      <c r="G26" s="34" t="s">
        <v>51</v>
      </c>
    </row>
    <row r="27" spans="1:7" x14ac:dyDescent="0.25">
      <c r="A27" s="3">
        <v>42673</v>
      </c>
      <c r="B27" s="6">
        <v>768</v>
      </c>
      <c r="C27" t="s">
        <v>47</v>
      </c>
      <c r="D27">
        <v>4</v>
      </c>
      <c r="E27" s="5">
        <v>19</v>
      </c>
      <c r="F27" s="4">
        <f t="shared" si="0"/>
        <v>76</v>
      </c>
      <c r="G27" s="34" t="s">
        <v>51</v>
      </c>
    </row>
    <row r="28" spans="1:7" x14ac:dyDescent="0.25">
      <c r="A28" s="3">
        <v>42673</v>
      </c>
      <c r="B28" s="6">
        <v>768</v>
      </c>
      <c r="C28" t="s">
        <v>46</v>
      </c>
      <c r="D28">
        <v>1</v>
      </c>
      <c r="E28" s="5">
        <v>21.7</v>
      </c>
      <c r="F28" s="4">
        <f t="shared" si="0"/>
        <v>21.7</v>
      </c>
      <c r="G28" t="s">
        <v>56</v>
      </c>
    </row>
    <row r="29" spans="1:7" x14ac:dyDescent="0.25">
      <c r="A29" s="3">
        <v>42673</v>
      </c>
      <c r="B29">
        <v>1356</v>
      </c>
      <c r="C29" t="s">
        <v>13</v>
      </c>
      <c r="D29">
        <v>1</v>
      </c>
      <c r="E29" s="5">
        <v>80.150000000000006</v>
      </c>
      <c r="F29" s="4">
        <f t="shared" si="0"/>
        <v>80.150000000000006</v>
      </c>
      <c r="G29" t="s">
        <v>53</v>
      </c>
    </row>
    <row r="30" spans="1:7" x14ac:dyDescent="0.25">
      <c r="A30" s="3">
        <v>42673</v>
      </c>
      <c r="B30" s="6">
        <v>768</v>
      </c>
      <c r="C30" t="s">
        <v>26</v>
      </c>
      <c r="D30">
        <v>0.45</v>
      </c>
      <c r="E30" s="5">
        <v>37.9</v>
      </c>
      <c r="F30" s="4">
        <f t="shared" si="0"/>
        <v>17.059999999999999</v>
      </c>
      <c r="G30" t="s">
        <v>53</v>
      </c>
    </row>
    <row r="31" spans="1:7" x14ac:dyDescent="0.25">
      <c r="A31" s="3">
        <v>42673</v>
      </c>
      <c r="B31" s="6">
        <v>768</v>
      </c>
      <c r="C31" t="s">
        <v>37</v>
      </c>
      <c r="D31">
        <v>0.25</v>
      </c>
      <c r="E31" s="5">
        <v>89.9</v>
      </c>
      <c r="F31" s="4">
        <f t="shared" si="0"/>
        <v>22.48</v>
      </c>
      <c r="G31" t="s">
        <v>53</v>
      </c>
    </row>
    <row r="32" spans="1:7" x14ac:dyDescent="0.25">
      <c r="A32" s="3">
        <v>42673</v>
      </c>
      <c r="B32" s="6">
        <v>768</v>
      </c>
      <c r="C32" t="s">
        <v>40</v>
      </c>
      <c r="D32">
        <v>10</v>
      </c>
      <c r="E32" s="5">
        <v>1.5</v>
      </c>
      <c r="F32" s="4">
        <f t="shared" si="0"/>
        <v>15</v>
      </c>
      <c r="G32" t="s">
        <v>53</v>
      </c>
    </row>
    <row r="33" spans="1:7" x14ac:dyDescent="0.25">
      <c r="A33" s="3">
        <v>42673</v>
      </c>
      <c r="B33" s="6">
        <v>768</v>
      </c>
      <c r="C33" t="s">
        <v>43</v>
      </c>
      <c r="D33">
        <v>0.17</v>
      </c>
      <c r="E33" s="5">
        <v>147.5</v>
      </c>
      <c r="F33" s="4">
        <f t="shared" si="0"/>
        <v>25.08</v>
      </c>
      <c r="G33" t="s">
        <v>54</v>
      </c>
    </row>
    <row r="34" spans="1:7" x14ac:dyDescent="0.25">
      <c r="A34" s="3">
        <v>42673</v>
      </c>
      <c r="B34" s="6">
        <v>768</v>
      </c>
      <c r="C34" t="s">
        <v>33</v>
      </c>
      <c r="D34">
        <v>1</v>
      </c>
      <c r="E34" s="5">
        <v>23.75</v>
      </c>
      <c r="F34" s="4">
        <f t="shared" si="0"/>
        <v>23.75</v>
      </c>
      <c r="G34" t="s">
        <v>25</v>
      </c>
    </row>
    <row r="35" spans="1:7" x14ac:dyDescent="0.25">
      <c r="A35" s="3">
        <v>42673</v>
      </c>
      <c r="B35">
        <v>1356</v>
      </c>
      <c r="C35" t="s">
        <v>7</v>
      </c>
      <c r="D35">
        <v>12</v>
      </c>
      <c r="E35" s="5">
        <v>3.25</v>
      </c>
      <c r="F35" s="4">
        <f t="shared" si="0"/>
        <v>39</v>
      </c>
      <c r="G35" t="s">
        <v>23</v>
      </c>
    </row>
    <row r="36" spans="1:7" x14ac:dyDescent="0.25">
      <c r="A36" s="3">
        <v>42673</v>
      </c>
      <c r="B36">
        <v>1356</v>
      </c>
      <c r="C36" t="s">
        <v>9</v>
      </c>
      <c r="D36">
        <v>1</v>
      </c>
      <c r="E36" s="5">
        <v>105</v>
      </c>
      <c r="F36" s="4">
        <f t="shared" si="0"/>
        <v>105</v>
      </c>
      <c r="G36" t="s">
        <v>23</v>
      </c>
    </row>
    <row r="37" spans="1:7" x14ac:dyDescent="0.25">
      <c r="A37" s="3">
        <v>42673</v>
      </c>
      <c r="B37">
        <v>1356</v>
      </c>
      <c r="C37" t="s">
        <v>14</v>
      </c>
      <c r="D37">
        <v>20</v>
      </c>
      <c r="E37" s="5">
        <v>2.4950000000000001</v>
      </c>
      <c r="F37" s="4">
        <f t="shared" si="0"/>
        <v>49.9</v>
      </c>
      <c r="G37" t="s">
        <v>23</v>
      </c>
    </row>
    <row r="38" spans="1:7" x14ac:dyDescent="0.25">
      <c r="A38" s="3">
        <v>42673</v>
      </c>
      <c r="B38">
        <v>1356</v>
      </c>
      <c r="C38" t="s">
        <v>19</v>
      </c>
      <c r="D38">
        <v>1</v>
      </c>
      <c r="E38" s="5">
        <v>57</v>
      </c>
      <c r="F38" s="4">
        <f t="shared" si="0"/>
        <v>57</v>
      </c>
      <c r="G38" t="s">
        <v>23</v>
      </c>
    </row>
    <row r="39" spans="1:7" x14ac:dyDescent="0.25">
      <c r="A39" s="3">
        <v>42673</v>
      </c>
      <c r="B39">
        <v>1356</v>
      </c>
      <c r="C39" t="s">
        <v>21</v>
      </c>
      <c r="D39">
        <v>120</v>
      </c>
      <c r="E39" s="5">
        <v>0.38333</v>
      </c>
      <c r="F39" s="4">
        <f t="shared" si="0"/>
        <v>46</v>
      </c>
      <c r="G39" t="s">
        <v>23</v>
      </c>
    </row>
    <row r="40" spans="1:7" x14ac:dyDescent="0.25">
      <c r="A40" s="3">
        <v>42673</v>
      </c>
      <c r="B40" s="6">
        <v>768</v>
      </c>
      <c r="C40" t="s">
        <v>45</v>
      </c>
      <c r="D40">
        <v>10</v>
      </c>
      <c r="E40" s="5">
        <v>25.9</v>
      </c>
      <c r="F40" s="4">
        <f t="shared" si="0"/>
        <v>259</v>
      </c>
      <c r="G40" t="s">
        <v>23</v>
      </c>
    </row>
    <row r="41" spans="1:7" x14ac:dyDescent="0.25">
      <c r="A41" s="3">
        <v>42673</v>
      </c>
      <c r="B41">
        <v>1356</v>
      </c>
      <c r="C41" t="s">
        <v>8</v>
      </c>
      <c r="D41">
        <v>2</v>
      </c>
      <c r="E41" s="5">
        <v>63</v>
      </c>
      <c r="F41" s="4">
        <f t="shared" si="0"/>
        <v>126</v>
      </c>
      <c r="G41" t="s">
        <v>24</v>
      </c>
    </row>
    <row r="42" spans="1:7" x14ac:dyDescent="0.25">
      <c r="A42" s="3">
        <v>42673</v>
      </c>
      <c r="B42">
        <v>1356</v>
      </c>
      <c r="C42" t="s">
        <v>16</v>
      </c>
      <c r="D42">
        <v>72</v>
      </c>
      <c r="E42" s="5">
        <v>8.5833300000000001</v>
      </c>
      <c r="F42" s="4">
        <f t="shared" si="0"/>
        <v>618</v>
      </c>
      <c r="G42" t="s">
        <v>24</v>
      </c>
    </row>
    <row r="43" spans="1:7" x14ac:dyDescent="0.25">
      <c r="A43" s="3">
        <v>42673</v>
      </c>
      <c r="B43">
        <v>1356</v>
      </c>
      <c r="C43" t="s">
        <v>17</v>
      </c>
      <c r="D43">
        <v>24</v>
      </c>
      <c r="E43" s="5">
        <v>6.375</v>
      </c>
      <c r="F43" s="4">
        <f t="shared" si="0"/>
        <v>153</v>
      </c>
      <c r="G43" t="s">
        <v>24</v>
      </c>
    </row>
    <row r="44" spans="1:7" x14ac:dyDescent="0.25">
      <c r="A44" s="3">
        <v>42674</v>
      </c>
      <c r="C44" t="s">
        <v>115</v>
      </c>
      <c r="D44">
        <v>2</v>
      </c>
      <c r="E44" s="5">
        <v>50</v>
      </c>
      <c r="F44" s="4">
        <f t="shared" si="0"/>
        <v>100</v>
      </c>
      <c r="G44" t="s">
        <v>23</v>
      </c>
    </row>
    <row r="45" spans="1:7" x14ac:dyDescent="0.25">
      <c r="A45" s="3">
        <v>42674</v>
      </c>
      <c r="B45" s="6">
        <v>754</v>
      </c>
      <c r="C45" t="s">
        <v>116</v>
      </c>
      <c r="D45">
        <v>1</v>
      </c>
      <c r="E45" s="5">
        <v>22.5</v>
      </c>
      <c r="F45" s="7">
        <f t="shared" si="0"/>
        <v>22.5</v>
      </c>
      <c r="G45" t="s">
        <v>25</v>
      </c>
    </row>
    <row r="46" spans="1:7" x14ac:dyDescent="0.25">
      <c r="A46" s="3">
        <v>42674</v>
      </c>
      <c r="B46" s="6">
        <v>754</v>
      </c>
      <c r="C46" t="s">
        <v>117</v>
      </c>
      <c r="D46">
        <v>0.03</v>
      </c>
      <c r="E46" s="5">
        <v>450</v>
      </c>
      <c r="F46" s="7">
        <f t="shared" si="0"/>
        <v>13.5</v>
      </c>
      <c r="G46" t="s">
        <v>134</v>
      </c>
    </row>
    <row r="47" spans="1:7" x14ac:dyDescent="0.25">
      <c r="A47" s="3">
        <v>42674</v>
      </c>
      <c r="B47" s="6">
        <v>754</v>
      </c>
      <c r="C47" t="s">
        <v>118</v>
      </c>
      <c r="D47">
        <v>0.755</v>
      </c>
      <c r="E47" s="5">
        <v>17.899999999999999</v>
      </c>
      <c r="F47" s="7">
        <f t="shared" si="0"/>
        <v>13.51</v>
      </c>
      <c r="G47" t="s">
        <v>134</v>
      </c>
    </row>
    <row r="48" spans="1:7" x14ac:dyDescent="0.25">
      <c r="A48" s="3">
        <v>42674</v>
      </c>
      <c r="B48" s="6">
        <v>754</v>
      </c>
      <c r="C48" t="s">
        <v>119</v>
      </c>
      <c r="D48">
        <v>0.1</v>
      </c>
      <c r="E48" s="5">
        <v>190</v>
      </c>
      <c r="F48" s="7">
        <f t="shared" si="0"/>
        <v>19</v>
      </c>
      <c r="G48" t="s">
        <v>134</v>
      </c>
    </row>
    <row r="49" spans="1:7" x14ac:dyDescent="0.25">
      <c r="A49" s="3">
        <v>42674</v>
      </c>
      <c r="B49" s="6">
        <v>754</v>
      </c>
      <c r="C49" t="s">
        <v>29</v>
      </c>
      <c r="D49">
        <v>0.13500000000000001</v>
      </c>
      <c r="E49" s="5">
        <v>99</v>
      </c>
      <c r="F49" s="7">
        <f t="shared" si="0"/>
        <v>13.37</v>
      </c>
      <c r="G49" t="s">
        <v>134</v>
      </c>
    </row>
    <row r="50" spans="1:7" x14ac:dyDescent="0.25">
      <c r="A50" s="3">
        <v>42674</v>
      </c>
      <c r="B50" s="6">
        <v>754</v>
      </c>
      <c r="C50" t="s">
        <v>48</v>
      </c>
      <c r="D50">
        <v>0.105</v>
      </c>
      <c r="E50" s="5">
        <v>170</v>
      </c>
      <c r="F50" s="7">
        <f t="shared" si="0"/>
        <v>17.850000000000001</v>
      </c>
      <c r="G50" t="s">
        <v>134</v>
      </c>
    </row>
    <row r="51" spans="1:7" x14ac:dyDescent="0.25">
      <c r="A51" s="3">
        <v>42674</v>
      </c>
      <c r="B51" s="6">
        <v>754</v>
      </c>
      <c r="C51" t="s">
        <v>120</v>
      </c>
      <c r="D51">
        <v>0.44500000000000001</v>
      </c>
      <c r="E51" s="5">
        <v>69</v>
      </c>
      <c r="F51" s="7">
        <f t="shared" si="0"/>
        <v>30.71</v>
      </c>
      <c r="G51" t="s">
        <v>58</v>
      </c>
    </row>
    <row r="52" spans="1:7" x14ac:dyDescent="0.25">
      <c r="A52" s="3">
        <v>42674</v>
      </c>
      <c r="B52" s="6">
        <v>754</v>
      </c>
      <c r="C52" t="s">
        <v>121</v>
      </c>
      <c r="D52">
        <v>1</v>
      </c>
      <c r="E52" s="5">
        <v>55</v>
      </c>
      <c r="F52" s="7">
        <f t="shared" si="0"/>
        <v>55</v>
      </c>
      <c r="G52" t="s">
        <v>49</v>
      </c>
    </row>
    <row r="53" spans="1:7" x14ac:dyDescent="0.25">
      <c r="A53" s="3">
        <v>42674</v>
      </c>
      <c r="B53" s="6">
        <v>754</v>
      </c>
      <c r="C53" t="s">
        <v>122</v>
      </c>
      <c r="D53">
        <v>1</v>
      </c>
      <c r="E53" s="5">
        <v>6.45</v>
      </c>
      <c r="F53" s="7">
        <f t="shared" si="0"/>
        <v>6.45</v>
      </c>
      <c r="G53" t="s">
        <v>135</v>
      </c>
    </row>
    <row r="54" spans="1:7" x14ac:dyDescent="0.25">
      <c r="A54" s="3">
        <v>42674</v>
      </c>
      <c r="B54" s="6">
        <v>754</v>
      </c>
      <c r="C54" t="s">
        <v>31</v>
      </c>
      <c r="D54">
        <v>2.5550000000000002</v>
      </c>
      <c r="E54" s="5">
        <v>49.9</v>
      </c>
      <c r="F54" s="7">
        <f t="shared" si="0"/>
        <v>127.49</v>
      </c>
      <c r="G54" t="s">
        <v>134</v>
      </c>
    </row>
    <row r="55" spans="1:7" x14ac:dyDescent="0.25">
      <c r="A55" s="3">
        <v>42674</v>
      </c>
      <c r="B55" s="6">
        <v>754</v>
      </c>
      <c r="C55" t="s">
        <v>123</v>
      </c>
      <c r="D55">
        <v>1</v>
      </c>
      <c r="E55" s="5">
        <v>22</v>
      </c>
      <c r="F55" s="7">
        <f t="shared" si="0"/>
        <v>22</v>
      </c>
      <c r="G55" t="s">
        <v>49</v>
      </c>
    </row>
    <row r="56" spans="1:7" x14ac:dyDescent="0.25">
      <c r="A56" s="3">
        <v>42674</v>
      </c>
      <c r="B56" s="6">
        <v>754</v>
      </c>
      <c r="C56" t="s">
        <v>124</v>
      </c>
      <c r="D56">
        <v>3</v>
      </c>
      <c r="E56" s="5">
        <v>12.55</v>
      </c>
      <c r="F56" s="7">
        <f t="shared" si="0"/>
        <v>37.65</v>
      </c>
      <c r="G56" t="s">
        <v>135</v>
      </c>
    </row>
    <row r="57" spans="1:7" x14ac:dyDescent="0.25">
      <c r="A57" s="3">
        <v>42674</v>
      </c>
      <c r="B57" s="6">
        <v>754</v>
      </c>
      <c r="C57" t="s">
        <v>50</v>
      </c>
      <c r="D57">
        <v>1</v>
      </c>
      <c r="E57" s="5">
        <v>35.9</v>
      </c>
      <c r="F57" s="7">
        <f t="shared" si="0"/>
        <v>35.9</v>
      </c>
      <c r="G57" t="s">
        <v>49</v>
      </c>
    </row>
    <row r="58" spans="1:7" x14ac:dyDescent="0.25">
      <c r="A58" s="3">
        <v>42674</v>
      </c>
      <c r="B58" s="6">
        <v>754</v>
      </c>
      <c r="C58" t="s">
        <v>125</v>
      </c>
      <c r="D58">
        <v>1</v>
      </c>
      <c r="E58" s="5">
        <v>11.55</v>
      </c>
      <c r="F58" s="7">
        <f t="shared" si="0"/>
        <v>11.55</v>
      </c>
      <c r="G58" t="s">
        <v>25</v>
      </c>
    </row>
    <row r="59" spans="1:7" x14ac:dyDescent="0.25">
      <c r="A59" s="3">
        <v>42674</v>
      </c>
      <c r="B59" s="6">
        <v>754</v>
      </c>
      <c r="C59" t="s">
        <v>126</v>
      </c>
      <c r="D59">
        <v>0.495</v>
      </c>
      <c r="E59" s="5">
        <v>15.9</v>
      </c>
      <c r="F59" s="7">
        <f t="shared" si="0"/>
        <v>7.87</v>
      </c>
      <c r="G59" t="s">
        <v>25</v>
      </c>
    </row>
    <row r="60" spans="1:7" x14ac:dyDescent="0.25">
      <c r="A60" s="3">
        <v>42674</v>
      </c>
      <c r="B60" s="6">
        <v>754</v>
      </c>
      <c r="C60" t="s">
        <v>127</v>
      </c>
      <c r="D60">
        <v>1</v>
      </c>
      <c r="E60" s="5">
        <v>19.95</v>
      </c>
      <c r="F60" s="7">
        <f t="shared" si="0"/>
        <v>19.95</v>
      </c>
      <c r="G60" t="s">
        <v>25</v>
      </c>
    </row>
    <row r="61" spans="1:7" x14ac:dyDescent="0.25">
      <c r="A61" s="3">
        <v>42674</v>
      </c>
      <c r="B61" s="6">
        <v>754</v>
      </c>
      <c r="C61" t="s">
        <v>128</v>
      </c>
      <c r="D61">
        <v>3.74</v>
      </c>
      <c r="E61" s="5">
        <v>78.900000000000006</v>
      </c>
      <c r="F61" s="7">
        <f t="shared" si="0"/>
        <v>295.08999999999997</v>
      </c>
      <c r="G61" t="s">
        <v>135</v>
      </c>
    </row>
    <row r="62" spans="1:7" x14ac:dyDescent="0.25">
      <c r="A62" s="3">
        <v>42674</v>
      </c>
      <c r="B62" s="6">
        <v>754</v>
      </c>
      <c r="C62" t="s">
        <v>129</v>
      </c>
      <c r="D62">
        <v>1</v>
      </c>
      <c r="E62" s="5">
        <v>54</v>
      </c>
      <c r="F62" s="7">
        <f t="shared" si="0"/>
        <v>54</v>
      </c>
      <c r="G62" t="s">
        <v>49</v>
      </c>
    </row>
    <row r="63" spans="1:7" x14ac:dyDescent="0.25">
      <c r="A63" s="3">
        <v>42674</v>
      </c>
      <c r="B63" s="6">
        <v>754</v>
      </c>
      <c r="C63" t="s">
        <v>130</v>
      </c>
      <c r="D63">
        <v>0.995</v>
      </c>
      <c r="E63" s="5">
        <v>62.9</v>
      </c>
      <c r="F63" s="7">
        <f t="shared" si="0"/>
        <v>62.59</v>
      </c>
      <c r="G63" t="s">
        <v>58</v>
      </c>
    </row>
    <row r="64" spans="1:7" x14ac:dyDescent="0.25">
      <c r="A64" s="3">
        <v>42674</v>
      </c>
      <c r="B64" s="6">
        <v>754</v>
      </c>
      <c r="C64" t="s">
        <v>131</v>
      </c>
      <c r="D64">
        <v>1</v>
      </c>
      <c r="E64" s="5">
        <v>25.9</v>
      </c>
      <c r="F64" s="7">
        <f t="shared" si="0"/>
        <v>25.9</v>
      </c>
      <c r="G64" t="s">
        <v>24</v>
      </c>
    </row>
    <row r="65" spans="1:7" x14ac:dyDescent="0.25">
      <c r="A65" s="3">
        <v>42674</v>
      </c>
      <c r="B65" s="6">
        <v>754</v>
      </c>
      <c r="C65" t="s">
        <v>131</v>
      </c>
      <c r="D65">
        <v>1</v>
      </c>
      <c r="E65" s="5">
        <v>25.9</v>
      </c>
      <c r="F65" s="7">
        <f t="shared" si="0"/>
        <v>25.9</v>
      </c>
      <c r="G65" t="s">
        <v>24</v>
      </c>
    </row>
    <row r="66" spans="1:7" x14ac:dyDescent="0.25">
      <c r="A66" s="3">
        <v>42674</v>
      </c>
      <c r="B66" s="6">
        <v>754</v>
      </c>
      <c r="C66" t="s">
        <v>132</v>
      </c>
      <c r="D66">
        <v>1</v>
      </c>
      <c r="E66" s="5">
        <v>17.5</v>
      </c>
      <c r="F66" s="7">
        <f t="shared" si="0"/>
        <v>17.5</v>
      </c>
      <c r="G66" t="s">
        <v>25</v>
      </c>
    </row>
    <row r="67" spans="1:7" x14ac:dyDescent="0.25">
      <c r="A67" s="3">
        <v>42674</v>
      </c>
      <c r="B67" s="6">
        <v>754</v>
      </c>
      <c r="C67" t="s">
        <v>20</v>
      </c>
      <c r="D67">
        <v>1.5149999999999999</v>
      </c>
      <c r="E67" s="5">
        <v>27.9</v>
      </c>
      <c r="F67" s="7">
        <f t="shared" si="0"/>
        <v>42.27</v>
      </c>
      <c r="G67" t="s">
        <v>25</v>
      </c>
    </row>
    <row r="68" spans="1:7" x14ac:dyDescent="0.25">
      <c r="A68" s="3">
        <v>42675</v>
      </c>
      <c r="C68" t="s">
        <v>115</v>
      </c>
      <c r="D68">
        <v>2</v>
      </c>
      <c r="E68" s="5">
        <v>50</v>
      </c>
      <c r="F68" s="7">
        <f t="shared" si="0"/>
        <v>100</v>
      </c>
      <c r="G68" t="s">
        <v>23</v>
      </c>
    </row>
    <row r="69" spans="1:7" x14ac:dyDescent="0.25">
      <c r="F69" s="7">
        <f>SUM(F4:F68)</f>
        <v>4063.7300000000005</v>
      </c>
    </row>
    <row r="71" spans="1:7" ht="18.75" x14ac:dyDescent="0.3">
      <c r="A71" s="8" t="s">
        <v>55</v>
      </c>
      <c r="C71" s="8"/>
      <c r="G71" s="9">
        <v>42694</v>
      </c>
    </row>
    <row r="73" spans="1:7" x14ac:dyDescent="0.25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  <c r="F73" s="2" t="s">
        <v>5</v>
      </c>
      <c r="G73" s="2" t="s">
        <v>22</v>
      </c>
    </row>
    <row r="74" spans="1:7" x14ac:dyDescent="0.25">
      <c r="A74" s="3">
        <v>42694</v>
      </c>
      <c r="C74" t="s">
        <v>137</v>
      </c>
      <c r="F74" s="4">
        <f>2303.34</f>
        <v>2303.34</v>
      </c>
    </row>
    <row r="75" spans="1:7" x14ac:dyDescent="0.25">
      <c r="A75" s="3">
        <v>42694</v>
      </c>
      <c r="B75">
        <v>348</v>
      </c>
      <c r="C75" t="s">
        <v>138</v>
      </c>
      <c r="F75" s="4">
        <f>390+163</f>
        <v>553</v>
      </c>
    </row>
    <row r="76" spans="1:7" x14ac:dyDescent="0.25">
      <c r="A76" s="3">
        <v>42694</v>
      </c>
      <c r="B76">
        <v>493</v>
      </c>
      <c r="C76" t="s">
        <v>139</v>
      </c>
      <c r="F76" s="4">
        <f>1286.27</f>
        <v>1286.27</v>
      </c>
    </row>
    <row r="77" spans="1:7" x14ac:dyDescent="0.25">
      <c r="A77" s="3">
        <v>42694</v>
      </c>
      <c r="B77">
        <v>1296</v>
      </c>
      <c r="C77" t="s">
        <v>139</v>
      </c>
      <c r="F77" s="4">
        <f>1291-96-22-159</f>
        <v>1014</v>
      </c>
    </row>
    <row r="78" spans="1:7" x14ac:dyDescent="0.25">
      <c r="F78" s="35">
        <f>SUM(F74:F77)</f>
        <v>5156.6100000000006</v>
      </c>
    </row>
    <row r="79" spans="1:7" x14ac:dyDescent="0.25">
      <c r="F79" s="35"/>
    </row>
    <row r="80" spans="1:7" x14ac:dyDescent="0.25">
      <c r="A80" s="3">
        <v>42695</v>
      </c>
      <c r="B80">
        <v>308</v>
      </c>
      <c r="C80" t="s">
        <v>139</v>
      </c>
      <c r="F80" s="4">
        <v>253</v>
      </c>
    </row>
    <row r="81" spans="1:6" x14ac:dyDescent="0.25">
      <c r="A81" s="3">
        <v>42695</v>
      </c>
      <c r="B81">
        <v>767</v>
      </c>
      <c r="C81" t="s">
        <v>139</v>
      </c>
      <c r="F81" s="4">
        <f>168.1-11.4-6-36.4</f>
        <v>114.29999999999998</v>
      </c>
    </row>
    <row r="82" spans="1:6" x14ac:dyDescent="0.25">
      <c r="A82" s="3">
        <v>42696</v>
      </c>
      <c r="B82">
        <v>378</v>
      </c>
      <c r="C82" t="s">
        <v>139</v>
      </c>
      <c r="F82" s="4">
        <f>589.76-11.74-50</f>
        <v>528.02</v>
      </c>
    </row>
    <row r="83" spans="1:6" x14ac:dyDescent="0.25">
      <c r="A83" s="3">
        <v>42697</v>
      </c>
      <c r="B83">
        <v>981</v>
      </c>
      <c r="C83" t="s">
        <v>139</v>
      </c>
      <c r="F83" s="4">
        <f>463.05-8.99</f>
        <v>454.06</v>
      </c>
    </row>
    <row r="84" spans="1:6" x14ac:dyDescent="0.25">
      <c r="A84" s="3">
        <v>42698</v>
      </c>
      <c r="B84">
        <v>368</v>
      </c>
      <c r="C84" t="s">
        <v>139</v>
      </c>
      <c r="F84" s="4">
        <v>765</v>
      </c>
    </row>
    <row r="85" spans="1:6" x14ac:dyDescent="0.25">
      <c r="F85" s="36">
        <f>SUM(F80:F84)</f>
        <v>2114.38</v>
      </c>
    </row>
    <row r="86" spans="1:6" x14ac:dyDescent="0.25">
      <c r="F86" s="36"/>
    </row>
    <row r="87" spans="1:6" x14ac:dyDescent="0.25">
      <c r="C87" t="s">
        <v>140</v>
      </c>
      <c r="F87" s="4">
        <v>250</v>
      </c>
    </row>
    <row r="88" spans="1:6" x14ac:dyDescent="0.25">
      <c r="C88" t="s">
        <v>141</v>
      </c>
      <c r="F88" s="4">
        <f>180+35+25+25</f>
        <v>265</v>
      </c>
    </row>
    <row r="89" spans="1:6" x14ac:dyDescent="0.25">
      <c r="F89" s="35">
        <f>SUM(F87:F88)</f>
        <v>515</v>
      </c>
    </row>
    <row r="90" spans="1:6" x14ac:dyDescent="0.25">
      <c r="F90" s="35"/>
    </row>
    <row r="91" spans="1:6" x14ac:dyDescent="0.25">
      <c r="C91" t="s">
        <v>115</v>
      </c>
      <c r="F91" s="37">
        <v>350</v>
      </c>
    </row>
    <row r="92" spans="1:6" x14ac:dyDescent="0.25">
      <c r="C92" t="s">
        <v>142</v>
      </c>
      <c r="F92" s="37">
        <f>27*12</f>
        <v>324</v>
      </c>
    </row>
    <row r="93" spans="1:6" x14ac:dyDescent="0.25">
      <c r="F93" s="35">
        <f>SUM(F91:F92)</f>
        <v>674</v>
      </c>
    </row>
    <row r="95" spans="1:6" x14ac:dyDescent="0.25">
      <c r="F95" s="7">
        <f>+F78+F85+F89+F93</f>
        <v>8459.9900000000016</v>
      </c>
    </row>
  </sheetData>
  <sortState ref="A4:G43">
    <sortCondition ref="G4:G43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B31" sqref="B31"/>
    </sheetView>
  </sheetViews>
  <sheetFormatPr baseColWidth="10" defaultRowHeight="15" x14ac:dyDescent="0.25"/>
  <cols>
    <col min="1" max="1" width="11.85546875" bestFit="1" customWidth="1"/>
    <col min="2" max="2" width="29.7109375" customWidth="1"/>
    <col min="6" max="6" width="12.7109375" customWidth="1"/>
    <col min="7" max="7" width="31.140625" customWidth="1"/>
  </cols>
  <sheetData>
    <row r="1" spans="1:7" ht="18.75" x14ac:dyDescent="0.3">
      <c r="A1" s="8" t="s">
        <v>59</v>
      </c>
      <c r="B1" s="8"/>
      <c r="E1" s="10" t="s">
        <v>64</v>
      </c>
      <c r="F1" s="4">
        <v>25</v>
      </c>
      <c r="G1" s="9">
        <v>42673</v>
      </c>
    </row>
    <row r="2" spans="1:7" x14ac:dyDescent="0.25">
      <c r="E2" s="10" t="s">
        <v>65</v>
      </c>
      <c r="F2" s="4">
        <v>12</v>
      </c>
    </row>
    <row r="3" spans="1:7" x14ac:dyDescent="0.25">
      <c r="E3" s="10" t="s">
        <v>68</v>
      </c>
      <c r="F3" s="4">
        <v>12</v>
      </c>
    </row>
    <row r="4" spans="1:7" x14ac:dyDescent="0.25">
      <c r="E4" s="10" t="s">
        <v>69</v>
      </c>
      <c r="F4" s="4">
        <v>18</v>
      </c>
    </row>
    <row r="5" spans="1:7" x14ac:dyDescent="0.25">
      <c r="E5" s="10" t="s">
        <v>52</v>
      </c>
      <c r="F5" s="4">
        <v>10</v>
      </c>
    </row>
    <row r="6" spans="1:7" x14ac:dyDescent="0.25">
      <c r="E6" s="10" t="s">
        <v>62</v>
      </c>
      <c r="F6" s="4">
        <v>15</v>
      </c>
    </row>
    <row r="7" spans="1:7" x14ac:dyDescent="0.25">
      <c r="E7" s="10" t="s">
        <v>66</v>
      </c>
      <c r="F7" s="4">
        <v>15</v>
      </c>
    </row>
    <row r="8" spans="1:7" x14ac:dyDescent="0.25">
      <c r="A8" s="2" t="s">
        <v>0</v>
      </c>
      <c r="B8" s="2" t="s">
        <v>2</v>
      </c>
      <c r="C8" s="2" t="s">
        <v>3</v>
      </c>
      <c r="D8" s="2" t="s">
        <v>62</v>
      </c>
      <c r="E8" s="2" t="s">
        <v>63</v>
      </c>
      <c r="F8" s="2" t="s">
        <v>5</v>
      </c>
      <c r="G8" s="2" t="s">
        <v>60</v>
      </c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3">
        <v>42674</v>
      </c>
      <c r="B10" t="s">
        <v>70</v>
      </c>
      <c r="C10">
        <v>1</v>
      </c>
      <c r="F10" s="4">
        <f>$F$1+IF(AND(D10=0,E10=0),,15)</f>
        <v>25</v>
      </c>
      <c r="G10" t="s">
        <v>71</v>
      </c>
    </row>
    <row r="11" spans="1:7" x14ac:dyDescent="0.25">
      <c r="A11" s="3">
        <v>42674</v>
      </c>
      <c r="B11" t="s">
        <v>61</v>
      </c>
      <c r="C11">
        <v>1</v>
      </c>
      <c r="F11" s="4">
        <f t="shared" ref="F11:F30" si="0">$F$1+IF(AND(D11=0,E11=0),,15)</f>
        <v>25</v>
      </c>
      <c r="G11" t="s">
        <v>72</v>
      </c>
    </row>
    <row r="12" spans="1:7" x14ac:dyDescent="0.25">
      <c r="A12" s="3">
        <v>42674</v>
      </c>
      <c r="B12" t="s">
        <v>74</v>
      </c>
      <c r="C12">
        <v>1</v>
      </c>
      <c r="E12">
        <v>1</v>
      </c>
      <c r="F12" s="4">
        <f t="shared" si="0"/>
        <v>40</v>
      </c>
      <c r="G12" t="s">
        <v>73</v>
      </c>
    </row>
    <row r="13" spans="1:7" x14ac:dyDescent="0.25">
      <c r="A13" s="3"/>
      <c r="F13" s="4">
        <f t="shared" si="0"/>
        <v>25</v>
      </c>
    </row>
    <row r="14" spans="1:7" x14ac:dyDescent="0.25">
      <c r="A14" s="3"/>
      <c r="F14" s="4">
        <f t="shared" si="0"/>
        <v>25</v>
      </c>
    </row>
    <row r="15" spans="1:7" x14ac:dyDescent="0.25">
      <c r="A15" s="3"/>
      <c r="F15" s="4">
        <f t="shared" si="0"/>
        <v>25</v>
      </c>
    </row>
    <row r="16" spans="1:7" x14ac:dyDescent="0.25">
      <c r="A16" s="3"/>
      <c r="F16" s="4">
        <f t="shared" si="0"/>
        <v>25</v>
      </c>
    </row>
    <row r="17" spans="1:6" x14ac:dyDescent="0.25">
      <c r="A17" s="3"/>
      <c r="F17" s="4">
        <f t="shared" si="0"/>
        <v>25</v>
      </c>
    </row>
    <row r="18" spans="1:6" x14ac:dyDescent="0.25">
      <c r="A18" s="3"/>
      <c r="F18" s="4">
        <f t="shared" si="0"/>
        <v>25</v>
      </c>
    </row>
    <row r="19" spans="1:6" x14ac:dyDescent="0.25">
      <c r="A19" s="3"/>
      <c r="F19" s="4">
        <f t="shared" si="0"/>
        <v>25</v>
      </c>
    </row>
    <row r="20" spans="1:6" x14ac:dyDescent="0.25">
      <c r="A20" s="3"/>
      <c r="F20" s="4">
        <f t="shared" si="0"/>
        <v>25</v>
      </c>
    </row>
    <row r="21" spans="1:6" x14ac:dyDescent="0.25">
      <c r="A21" s="3"/>
      <c r="F21" s="4">
        <f t="shared" si="0"/>
        <v>25</v>
      </c>
    </row>
    <row r="22" spans="1:6" x14ac:dyDescent="0.25">
      <c r="A22" s="3"/>
      <c r="F22" s="4">
        <f t="shared" si="0"/>
        <v>25</v>
      </c>
    </row>
    <row r="23" spans="1:6" x14ac:dyDescent="0.25">
      <c r="A23" s="3"/>
      <c r="F23" s="4">
        <f t="shared" si="0"/>
        <v>25</v>
      </c>
    </row>
    <row r="24" spans="1:6" x14ac:dyDescent="0.25">
      <c r="A24" s="3"/>
      <c r="F24" s="4">
        <f t="shared" si="0"/>
        <v>25</v>
      </c>
    </row>
    <row r="25" spans="1:6" x14ac:dyDescent="0.25">
      <c r="A25" s="3"/>
      <c r="F25" s="4">
        <f t="shared" si="0"/>
        <v>25</v>
      </c>
    </row>
    <row r="26" spans="1:6" x14ac:dyDescent="0.25">
      <c r="A26" s="3"/>
      <c r="F26" s="4">
        <f t="shared" si="0"/>
        <v>25</v>
      </c>
    </row>
    <row r="27" spans="1:6" x14ac:dyDescent="0.25">
      <c r="A27" s="3"/>
      <c r="F27" s="4">
        <f t="shared" si="0"/>
        <v>25</v>
      </c>
    </row>
    <row r="28" spans="1:6" x14ac:dyDescent="0.25">
      <c r="A28" s="3"/>
      <c r="F28" s="4">
        <f t="shared" si="0"/>
        <v>25</v>
      </c>
    </row>
    <row r="29" spans="1:6" x14ac:dyDescent="0.25">
      <c r="A29" s="3"/>
      <c r="F29" s="4">
        <f t="shared" si="0"/>
        <v>25</v>
      </c>
    </row>
    <row r="30" spans="1:6" x14ac:dyDescent="0.25">
      <c r="A30" s="3"/>
      <c r="F30" s="4">
        <f t="shared" si="0"/>
        <v>25</v>
      </c>
    </row>
    <row r="31" spans="1:6" x14ac:dyDescent="0.25">
      <c r="A31" s="3"/>
      <c r="F31" s="4"/>
    </row>
    <row r="32" spans="1:6" x14ac:dyDescent="0.25">
      <c r="A32" s="3"/>
      <c r="F32" s="4"/>
    </row>
    <row r="33" spans="1:6" x14ac:dyDescent="0.25">
      <c r="A33" s="3"/>
      <c r="F33" s="4"/>
    </row>
    <row r="34" spans="1:6" x14ac:dyDescent="0.25">
      <c r="A34" s="3"/>
      <c r="F34" s="4"/>
    </row>
    <row r="35" spans="1:6" x14ac:dyDescent="0.25">
      <c r="A35" s="3"/>
      <c r="F35" s="4"/>
    </row>
    <row r="36" spans="1:6" x14ac:dyDescent="0.25">
      <c r="A36" s="3"/>
      <c r="F36" s="4"/>
    </row>
    <row r="37" spans="1:6" x14ac:dyDescent="0.25">
      <c r="A37" s="3"/>
      <c r="F37" s="4"/>
    </row>
    <row r="38" spans="1:6" x14ac:dyDescent="0.25">
      <c r="A38" s="3"/>
      <c r="F38" s="4"/>
    </row>
    <row r="39" spans="1:6" x14ac:dyDescent="0.25">
      <c r="A39" s="3"/>
      <c r="F39" s="4"/>
    </row>
    <row r="40" spans="1:6" x14ac:dyDescent="0.25">
      <c r="A40" s="3"/>
      <c r="F40" s="4"/>
    </row>
    <row r="41" spans="1:6" x14ac:dyDescent="0.25">
      <c r="A41" s="3"/>
      <c r="F41" s="4"/>
    </row>
    <row r="42" spans="1:6" x14ac:dyDescent="0.25">
      <c r="A42" s="3"/>
      <c r="F42" s="4"/>
    </row>
    <row r="43" spans="1:6" x14ac:dyDescent="0.25">
      <c r="A43" s="3"/>
      <c r="F43" s="4"/>
    </row>
    <row r="44" spans="1:6" x14ac:dyDescent="0.25">
      <c r="A44" s="3"/>
      <c r="F44" s="4"/>
    </row>
    <row r="45" spans="1:6" x14ac:dyDescent="0.25">
      <c r="A45" s="3"/>
      <c r="F45" s="4"/>
    </row>
    <row r="46" spans="1:6" x14ac:dyDescent="0.25">
      <c r="A46" s="3"/>
      <c r="F46" s="4"/>
    </row>
    <row r="47" spans="1:6" x14ac:dyDescent="0.25">
      <c r="A47" s="3"/>
      <c r="F47" s="4"/>
    </row>
    <row r="48" spans="1:6" x14ac:dyDescent="0.25">
      <c r="A48" s="3"/>
      <c r="F48" s="4"/>
    </row>
    <row r="49" spans="1:6" x14ac:dyDescent="0.25">
      <c r="A49" s="3"/>
      <c r="F49" s="4"/>
    </row>
    <row r="50" spans="1:6" x14ac:dyDescent="0.25">
      <c r="A50" s="3"/>
      <c r="F50" s="7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F25" sqref="F25"/>
    </sheetView>
  </sheetViews>
  <sheetFormatPr baseColWidth="10" defaultRowHeight="15" x14ac:dyDescent="0.25"/>
  <cols>
    <col min="1" max="1" width="11.85546875" bestFit="1" customWidth="1"/>
    <col min="2" max="2" width="29.7109375" customWidth="1"/>
    <col min="7" max="7" width="12.7109375" customWidth="1"/>
    <col min="8" max="8" width="31.140625" customWidth="1"/>
  </cols>
  <sheetData>
    <row r="1" spans="1:8" ht="18.75" x14ac:dyDescent="0.3">
      <c r="A1" s="8" t="s">
        <v>93</v>
      </c>
      <c r="B1" s="8"/>
      <c r="F1" s="10" t="s">
        <v>95</v>
      </c>
      <c r="G1" s="4">
        <v>35</v>
      </c>
      <c r="H1" s="9">
        <v>42673</v>
      </c>
    </row>
    <row r="2" spans="1:8" x14ac:dyDescent="0.25">
      <c r="F2" s="10" t="s">
        <v>65</v>
      </c>
      <c r="G2" s="4">
        <v>12</v>
      </c>
    </row>
    <row r="3" spans="1:8" x14ac:dyDescent="0.25">
      <c r="F3" s="10" t="s">
        <v>68</v>
      </c>
      <c r="G3" s="4">
        <v>12</v>
      </c>
    </row>
    <row r="4" spans="1:8" x14ac:dyDescent="0.25">
      <c r="F4" s="10" t="s">
        <v>69</v>
      </c>
      <c r="G4" s="4">
        <v>18</v>
      </c>
    </row>
    <row r="5" spans="1:8" x14ac:dyDescent="0.25">
      <c r="F5" s="10" t="s">
        <v>52</v>
      </c>
      <c r="G5" s="4">
        <v>10</v>
      </c>
    </row>
    <row r="6" spans="1:8" x14ac:dyDescent="0.25">
      <c r="F6" s="10" t="s">
        <v>62</v>
      </c>
      <c r="G6" s="4">
        <v>15</v>
      </c>
    </row>
    <row r="7" spans="1:8" x14ac:dyDescent="0.25">
      <c r="F7" s="10" t="s">
        <v>66</v>
      </c>
      <c r="G7" s="4">
        <v>15</v>
      </c>
    </row>
    <row r="8" spans="1:8" x14ac:dyDescent="0.25">
      <c r="F8" s="10"/>
      <c r="G8" s="4"/>
    </row>
    <row r="9" spans="1:8" x14ac:dyDescent="0.25">
      <c r="A9" s="2" t="s">
        <v>0</v>
      </c>
      <c r="B9" s="2" t="s">
        <v>2</v>
      </c>
      <c r="C9" s="2" t="s">
        <v>3</v>
      </c>
      <c r="D9" s="2" t="s">
        <v>62</v>
      </c>
      <c r="E9" s="2" t="s">
        <v>63</v>
      </c>
      <c r="F9" s="2" t="s">
        <v>67</v>
      </c>
      <c r="G9" s="2" t="s">
        <v>5</v>
      </c>
      <c r="H9" s="2" t="s">
        <v>60</v>
      </c>
    </row>
    <row r="10" spans="1:8" x14ac:dyDescent="0.25">
      <c r="A10" s="31"/>
      <c r="B10" s="2"/>
      <c r="C10" s="2"/>
      <c r="D10" s="2"/>
      <c r="E10" s="2"/>
      <c r="F10" s="2"/>
      <c r="G10" s="2"/>
      <c r="H10" s="2"/>
    </row>
    <row r="11" spans="1:8" x14ac:dyDescent="0.25">
      <c r="A11" s="3">
        <v>42674</v>
      </c>
      <c r="B11" t="s">
        <v>103</v>
      </c>
      <c r="C11">
        <v>1</v>
      </c>
      <c r="D11">
        <v>1</v>
      </c>
      <c r="G11" s="4">
        <f>($G$1*C11)+IF(AND(D11&gt;0),12,10)</f>
        <v>47</v>
      </c>
      <c r="H11" t="s">
        <v>104</v>
      </c>
    </row>
    <row r="12" spans="1:8" x14ac:dyDescent="0.25">
      <c r="A12" s="3">
        <v>42674</v>
      </c>
      <c r="B12" t="s">
        <v>103</v>
      </c>
      <c r="C12">
        <v>1</v>
      </c>
      <c r="G12" s="4">
        <f>($G$1*C12)+IF(AND(D12&gt;0,E12=0),"12","10")</f>
        <v>45</v>
      </c>
      <c r="H12" t="s">
        <v>105</v>
      </c>
    </row>
    <row r="13" spans="1:8" x14ac:dyDescent="0.25">
      <c r="A13" s="3">
        <v>42674</v>
      </c>
      <c r="B13" t="s">
        <v>103</v>
      </c>
      <c r="C13">
        <v>1</v>
      </c>
      <c r="D13">
        <v>1</v>
      </c>
      <c r="G13" s="4">
        <f t="shared" ref="G13:G22" si="0">($G$1*C13)+IF(AND(D13&gt;0,E13=0),12,10)</f>
        <v>47</v>
      </c>
      <c r="H13" t="s">
        <v>106</v>
      </c>
    </row>
    <row r="14" spans="1:8" x14ac:dyDescent="0.25">
      <c r="A14" s="3">
        <v>42674</v>
      </c>
      <c r="B14" t="s">
        <v>103</v>
      </c>
      <c r="C14">
        <v>1</v>
      </c>
      <c r="D14">
        <v>1</v>
      </c>
      <c r="G14" s="4">
        <f t="shared" si="0"/>
        <v>47</v>
      </c>
      <c r="H14" t="s">
        <v>107</v>
      </c>
    </row>
    <row r="15" spans="1:8" x14ac:dyDescent="0.25">
      <c r="A15" s="3">
        <v>42674</v>
      </c>
      <c r="B15" t="s">
        <v>103</v>
      </c>
      <c r="C15">
        <v>1</v>
      </c>
      <c r="G15" s="4">
        <f t="shared" si="0"/>
        <v>45</v>
      </c>
      <c r="H15" t="s">
        <v>108</v>
      </c>
    </row>
    <row r="16" spans="1:8" x14ac:dyDescent="0.25">
      <c r="A16" s="3">
        <v>42674</v>
      </c>
      <c r="B16" t="s">
        <v>103</v>
      </c>
      <c r="C16">
        <v>1</v>
      </c>
      <c r="D16">
        <v>1</v>
      </c>
      <c r="G16" s="4">
        <f t="shared" si="0"/>
        <v>47</v>
      </c>
      <c r="H16" t="s">
        <v>109</v>
      </c>
    </row>
    <row r="17" spans="1:8" x14ac:dyDescent="0.25">
      <c r="A17" s="3">
        <v>42674</v>
      </c>
      <c r="B17" t="s">
        <v>103</v>
      </c>
      <c r="C17">
        <v>1</v>
      </c>
      <c r="D17">
        <v>1</v>
      </c>
      <c r="G17" s="4">
        <f t="shared" si="0"/>
        <v>47</v>
      </c>
      <c r="H17" t="s">
        <v>73</v>
      </c>
    </row>
    <row r="18" spans="1:8" x14ac:dyDescent="0.25">
      <c r="A18" s="3">
        <v>42674</v>
      </c>
      <c r="B18" t="s">
        <v>103</v>
      </c>
      <c r="C18">
        <v>1</v>
      </c>
      <c r="D18">
        <v>1</v>
      </c>
      <c r="G18" s="4">
        <f t="shared" si="0"/>
        <v>47</v>
      </c>
      <c r="H18" t="s">
        <v>110</v>
      </c>
    </row>
    <row r="19" spans="1:8" x14ac:dyDescent="0.25">
      <c r="A19" s="3">
        <v>42674</v>
      </c>
      <c r="B19" t="s">
        <v>103</v>
      </c>
      <c r="C19">
        <v>1</v>
      </c>
      <c r="D19">
        <v>1</v>
      </c>
      <c r="G19" s="4">
        <f t="shared" si="0"/>
        <v>47</v>
      </c>
      <c r="H19" t="s">
        <v>111</v>
      </c>
    </row>
    <row r="20" spans="1:8" x14ac:dyDescent="0.25">
      <c r="A20" s="3">
        <v>42674</v>
      </c>
      <c r="B20" t="s">
        <v>103</v>
      </c>
      <c r="C20">
        <v>1</v>
      </c>
      <c r="G20" s="4">
        <f t="shared" si="0"/>
        <v>45</v>
      </c>
      <c r="H20" t="s">
        <v>112</v>
      </c>
    </row>
    <row r="21" spans="1:8" x14ac:dyDescent="0.25">
      <c r="A21" s="3">
        <v>42674</v>
      </c>
      <c r="B21" t="s">
        <v>103</v>
      </c>
      <c r="C21">
        <v>1</v>
      </c>
      <c r="G21" s="4">
        <f t="shared" si="0"/>
        <v>45</v>
      </c>
      <c r="H21" t="s">
        <v>112</v>
      </c>
    </row>
    <row r="22" spans="1:8" x14ac:dyDescent="0.25">
      <c r="A22" s="3">
        <v>42674</v>
      </c>
      <c r="B22" t="s">
        <v>103</v>
      </c>
      <c r="C22">
        <v>1</v>
      </c>
      <c r="G22" s="4">
        <f t="shared" si="0"/>
        <v>45</v>
      </c>
      <c r="H22" t="s">
        <v>113</v>
      </c>
    </row>
    <row r="23" spans="1:8" x14ac:dyDescent="0.25">
      <c r="A23" s="3"/>
      <c r="G23" s="4"/>
    </row>
    <row r="24" spans="1:8" x14ac:dyDescent="0.25">
      <c r="A24" s="3"/>
      <c r="F24" t="s">
        <v>114</v>
      </c>
      <c r="G24" s="4">
        <f>SUM(G11:G23)</f>
        <v>554</v>
      </c>
    </row>
    <row r="25" spans="1:8" x14ac:dyDescent="0.25">
      <c r="A25" s="3"/>
      <c r="G25" s="4"/>
    </row>
    <row r="26" spans="1:8" x14ac:dyDescent="0.25">
      <c r="A26" s="3"/>
      <c r="G26" s="4"/>
    </row>
    <row r="27" spans="1:8" x14ac:dyDescent="0.25">
      <c r="A27" s="3"/>
      <c r="G27" s="4"/>
    </row>
    <row r="28" spans="1:8" x14ac:dyDescent="0.25">
      <c r="A28" s="3"/>
      <c r="G28" s="4"/>
    </row>
    <row r="29" spans="1:8" x14ac:dyDescent="0.25">
      <c r="A29" s="3"/>
      <c r="G29" s="4"/>
    </row>
    <row r="30" spans="1:8" x14ac:dyDescent="0.25">
      <c r="A30" s="3"/>
      <c r="G30" s="4"/>
    </row>
    <row r="31" spans="1:8" x14ac:dyDescent="0.25">
      <c r="A31" s="3"/>
      <c r="G31" s="4"/>
    </row>
    <row r="32" spans="1:8" x14ac:dyDescent="0.25">
      <c r="A32" s="3"/>
      <c r="G32" s="4"/>
    </row>
    <row r="33" spans="1:7" x14ac:dyDescent="0.25">
      <c r="A33" s="3"/>
      <c r="G33" s="4"/>
    </row>
    <row r="34" spans="1:7" x14ac:dyDescent="0.25">
      <c r="A34" s="3"/>
      <c r="G34" s="4"/>
    </row>
    <row r="35" spans="1:7" x14ac:dyDescent="0.25">
      <c r="A35" s="3"/>
      <c r="G35" s="4"/>
    </row>
    <row r="36" spans="1:7" x14ac:dyDescent="0.25">
      <c r="A36" s="3"/>
      <c r="G36" s="4"/>
    </row>
    <row r="37" spans="1:7" x14ac:dyDescent="0.25">
      <c r="A37" s="3"/>
      <c r="G37" s="4"/>
    </row>
    <row r="38" spans="1:7" x14ac:dyDescent="0.25">
      <c r="A38" s="3"/>
      <c r="G38" s="4"/>
    </row>
    <row r="39" spans="1:7" x14ac:dyDescent="0.25">
      <c r="A39" s="3"/>
      <c r="G39" s="4"/>
    </row>
    <row r="40" spans="1:7" x14ac:dyDescent="0.25">
      <c r="A40" s="3"/>
      <c r="G40" s="4"/>
    </row>
    <row r="41" spans="1:7" x14ac:dyDescent="0.25">
      <c r="A41" s="3"/>
      <c r="G41" s="4"/>
    </row>
    <row r="42" spans="1:7" x14ac:dyDescent="0.25">
      <c r="A42" s="3"/>
      <c r="G42" s="4"/>
    </row>
    <row r="43" spans="1:7" x14ac:dyDescent="0.25">
      <c r="A43" s="3"/>
      <c r="G43" s="4"/>
    </row>
    <row r="44" spans="1:7" x14ac:dyDescent="0.25">
      <c r="A44" s="3"/>
      <c r="G44" s="4"/>
    </row>
    <row r="45" spans="1:7" x14ac:dyDescent="0.25">
      <c r="A45" s="3"/>
      <c r="G45" s="4"/>
    </row>
    <row r="46" spans="1:7" x14ac:dyDescent="0.25">
      <c r="A46" s="3"/>
      <c r="G46" s="4"/>
    </row>
    <row r="47" spans="1:7" x14ac:dyDescent="0.25">
      <c r="A47" s="3"/>
      <c r="G47" s="4"/>
    </row>
    <row r="48" spans="1:7" x14ac:dyDescent="0.25">
      <c r="A48" s="3"/>
      <c r="G48" s="4"/>
    </row>
    <row r="49" spans="1:7" x14ac:dyDescent="0.25">
      <c r="A49" s="3"/>
      <c r="G49" s="4"/>
    </row>
    <row r="50" spans="1:7" x14ac:dyDescent="0.25">
      <c r="A50" s="3"/>
      <c r="G50" s="4"/>
    </row>
    <row r="51" spans="1:7" x14ac:dyDescent="0.25">
      <c r="A51" s="3"/>
      <c r="G51" s="7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H14" sqref="H14"/>
    </sheetView>
  </sheetViews>
  <sheetFormatPr baseColWidth="10" defaultRowHeight="15" x14ac:dyDescent="0.25"/>
  <cols>
    <col min="1" max="1" width="11.85546875" bestFit="1" customWidth="1"/>
    <col min="2" max="2" width="29.7109375" customWidth="1"/>
    <col min="5" max="5" width="12.7109375" customWidth="1"/>
    <col min="6" max="6" width="15" customWidth="1"/>
  </cols>
  <sheetData>
    <row r="1" spans="1:7" x14ac:dyDescent="0.25">
      <c r="C1" s="39">
        <v>42673</v>
      </c>
      <c r="D1" s="39"/>
      <c r="E1" s="39"/>
    </row>
    <row r="2" spans="1:7" ht="18.75" x14ac:dyDescent="0.3">
      <c r="A2" s="8" t="s">
        <v>94</v>
      </c>
      <c r="B2" s="8"/>
      <c r="E2" s="4"/>
      <c r="F2" s="9"/>
    </row>
    <row r="3" spans="1:7" x14ac:dyDescent="0.25">
      <c r="E3" s="4"/>
    </row>
    <row r="4" spans="1:7" x14ac:dyDescent="0.25">
      <c r="A4" s="2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 s="2"/>
    </row>
    <row r="5" spans="1:7" x14ac:dyDescent="0.25">
      <c r="A5" s="32">
        <v>42674</v>
      </c>
      <c r="B5" s="12" t="s">
        <v>86</v>
      </c>
      <c r="C5">
        <v>0</v>
      </c>
      <c r="D5" s="33"/>
      <c r="E5" s="4">
        <f t="shared" ref="E5:E28" si="0">ROUND(C5*D5,2)</f>
        <v>0</v>
      </c>
      <c r="F5" s="2"/>
    </row>
    <row r="6" spans="1:7" x14ac:dyDescent="0.25">
      <c r="A6" s="32">
        <v>42674</v>
      </c>
      <c r="B6" s="12" t="s">
        <v>7</v>
      </c>
      <c r="C6">
        <v>5</v>
      </c>
      <c r="E6" s="4">
        <f t="shared" si="0"/>
        <v>0</v>
      </c>
    </row>
    <row r="7" spans="1:7" x14ac:dyDescent="0.25">
      <c r="A7" s="32">
        <v>42674</v>
      </c>
      <c r="B7" s="12" t="s">
        <v>87</v>
      </c>
      <c r="C7">
        <v>13</v>
      </c>
      <c r="E7" s="4">
        <f t="shared" si="0"/>
        <v>0</v>
      </c>
    </row>
    <row r="8" spans="1:7" x14ac:dyDescent="0.25">
      <c r="A8" s="32">
        <v>42674</v>
      </c>
      <c r="B8" s="12" t="s">
        <v>66</v>
      </c>
      <c r="C8">
        <v>2</v>
      </c>
      <c r="E8" s="4">
        <f t="shared" si="0"/>
        <v>0</v>
      </c>
    </row>
    <row r="9" spans="1:7" x14ac:dyDescent="0.25">
      <c r="A9" s="32">
        <v>42674</v>
      </c>
      <c r="B9" s="12" t="s">
        <v>79</v>
      </c>
      <c r="C9">
        <v>0</v>
      </c>
      <c r="E9" s="4">
        <f t="shared" si="0"/>
        <v>0</v>
      </c>
    </row>
    <row r="10" spans="1:7" x14ac:dyDescent="0.25">
      <c r="A10" s="32">
        <v>42674</v>
      </c>
      <c r="B10" s="12" t="s">
        <v>77</v>
      </c>
      <c r="C10">
        <v>0</v>
      </c>
      <c r="E10" s="4">
        <f t="shared" si="0"/>
        <v>0</v>
      </c>
    </row>
    <row r="11" spans="1:7" x14ac:dyDescent="0.25">
      <c r="A11" s="32">
        <v>42674</v>
      </c>
      <c r="B11" s="12" t="s">
        <v>83</v>
      </c>
      <c r="C11">
        <v>5</v>
      </c>
      <c r="E11" s="4">
        <f t="shared" si="0"/>
        <v>0</v>
      </c>
      <c r="F11">
        <v>24</v>
      </c>
      <c r="G11">
        <v>4</v>
      </c>
    </row>
    <row r="12" spans="1:7" x14ac:dyDescent="0.25">
      <c r="A12" s="32">
        <v>42674</v>
      </c>
      <c r="B12" s="12" t="s">
        <v>84</v>
      </c>
      <c r="C12">
        <v>4</v>
      </c>
      <c r="E12" s="4">
        <f t="shared" si="0"/>
        <v>0</v>
      </c>
      <c r="G12">
        <v>20</v>
      </c>
    </row>
    <row r="13" spans="1:7" x14ac:dyDescent="0.25">
      <c r="A13" s="32">
        <v>42674</v>
      </c>
      <c r="B13" s="12" t="s">
        <v>81</v>
      </c>
      <c r="C13">
        <v>1</v>
      </c>
      <c r="E13" s="4">
        <f t="shared" si="0"/>
        <v>0</v>
      </c>
      <c r="G13">
        <v>9</v>
      </c>
    </row>
    <row r="14" spans="1:7" x14ac:dyDescent="0.25">
      <c r="A14" s="32">
        <v>42674</v>
      </c>
      <c r="B14" s="12" t="s">
        <v>78</v>
      </c>
      <c r="C14">
        <v>2</v>
      </c>
      <c r="E14" s="4">
        <f t="shared" si="0"/>
        <v>0</v>
      </c>
      <c r="G14">
        <f>+G12-G13</f>
        <v>11</v>
      </c>
    </row>
    <row r="15" spans="1:7" x14ac:dyDescent="0.25">
      <c r="A15" s="32">
        <v>42674</v>
      </c>
      <c r="B15" s="12" t="s">
        <v>85</v>
      </c>
      <c r="C15">
        <v>1</v>
      </c>
      <c r="E15" s="4">
        <f t="shared" si="0"/>
        <v>0</v>
      </c>
    </row>
    <row r="16" spans="1:7" x14ac:dyDescent="0.25">
      <c r="A16" s="32">
        <v>42674</v>
      </c>
      <c r="B16" s="12" t="s">
        <v>82</v>
      </c>
      <c r="C16">
        <v>0</v>
      </c>
      <c r="E16" s="4">
        <f t="shared" si="0"/>
        <v>0</v>
      </c>
    </row>
    <row r="17" spans="1:5" x14ac:dyDescent="0.25">
      <c r="A17" s="32">
        <v>42674</v>
      </c>
      <c r="B17" t="s">
        <v>17</v>
      </c>
      <c r="C17">
        <v>0</v>
      </c>
      <c r="E17" s="4">
        <f t="shared" si="0"/>
        <v>0</v>
      </c>
    </row>
    <row r="18" spans="1:5" x14ac:dyDescent="0.25">
      <c r="A18" s="32">
        <v>42674</v>
      </c>
      <c r="B18" s="12" t="s">
        <v>75</v>
      </c>
      <c r="C18">
        <v>0</v>
      </c>
      <c r="E18" s="4">
        <f t="shared" si="0"/>
        <v>0</v>
      </c>
    </row>
    <row r="19" spans="1:5" x14ac:dyDescent="0.25">
      <c r="A19" s="32">
        <v>42674</v>
      </c>
      <c r="B19" s="12" t="s">
        <v>80</v>
      </c>
      <c r="C19">
        <v>0</v>
      </c>
      <c r="E19" s="4">
        <f t="shared" si="0"/>
        <v>0</v>
      </c>
    </row>
    <row r="20" spans="1:5" x14ac:dyDescent="0.25">
      <c r="A20" s="32">
        <v>42674</v>
      </c>
      <c r="B20" t="s">
        <v>21</v>
      </c>
      <c r="C20">
        <v>3</v>
      </c>
      <c r="E20" s="4">
        <f t="shared" si="0"/>
        <v>0</v>
      </c>
    </row>
    <row r="21" spans="1:5" x14ac:dyDescent="0.25">
      <c r="A21" s="3"/>
      <c r="B21" s="13"/>
      <c r="E21" s="4">
        <f t="shared" si="0"/>
        <v>0</v>
      </c>
    </row>
    <row r="22" spans="1:5" x14ac:dyDescent="0.25">
      <c r="A22" s="3"/>
      <c r="B22" s="13"/>
      <c r="E22" s="4">
        <f t="shared" si="0"/>
        <v>0</v>
      </c>
    </row>
    <row r="23" spans="1:5" x14ac:dyDescent="0.25">
      <c r="A23" s="3"/>
      <c r="B23" s="13"/>
      <c r="E23" s="4">
        <f t="shared" si="0"/>
        <v>0</v>
      </c>
    </row>
    <row r="24" spans="1:5" x14ac:dyDescent="0.25">
      <c r="A24" s="3"/>
      <c r="B24" s="13"/>
      <c r="E24" s="4">
        <f t="shared" si="0"/>
        <v>0</v>
      </c>
    </row>
    <row r="25" spans="1:5" x14ac:dyDescent="0.25">
      <c r="A25" s="3"/>
      <c r="B25" s="13"/>
      <c r="E25" s="4">
        <f t="shared" si="0"/>
        <v>0</v>
      </c>
    </row>
    <row r="26" spans="1:5" x14ac:dyDescent="0.25">
      <c r="A26" s="3"/>
      <c r="B26" s="13"/>
      <c r="E26" s="4">
        <f t="shared" si="0"/>
        <v>0</v>
      </c>
    </row>
    <row r="27" spans="1:5" x14ac:dyDescent="0.25">
      <c r="A27" s="3"/>
      <c r="B27" s="13"/>
      <c r="E27" s="4">
        <f t="shared" si="0"/>
        <v>0</v>
      </c>
    </row>
    <row r="28" spans="1:5" x14ac:dyDescent="0.25">
      <c r="A28" s="3"/>
      <c r="B28" s="13"/>
      <c r="E28" s="4">
        <f t="shared" si="0"/>
        <v>0</v>
      </c>
    </row>
    <row r="29" spans="1:5" x14ac:dyDescent="0.25">
      <c r="A29" s="3"/>
      <c r="B29" s="13"/>
      <c r="E29" s="4"/>
    </row>
    <row r="30" spans="1:5" x14ac:dyDescent="0.25">
      <c r="A30" s="3"/>
      <c r="B30" s="13"/>
      <c r="E30" s="4"/>
    </row>
    <row r="31" spans="1:5" x14ac:dyDescent="0.25">
      <c r="A31" s="3"/>
      <c r="B31" s="13"/>
      <c r="E31" s="4"/>
    </row>
    <row r="32" spans="1:5" x14ac:dyDescent="0.25">
      <c r="A32" s="3"/>
      <c r="B32" s="13"/>
      <c r="E32" s="4"/>
    </row>
    <row r="33" spans="1:5" x14ac:dyDescent="0.25">
      <c r="A33" s="3"/>
      <c r="B33" s="13"/>
      <c r="E33" s="4"/>
    </row>
    <row r="34" spans="1:5" x14ac:dyDescent="0.25">
      <c r="A34" s="3"/>
      <c r="B34" s="13"/>
      <c r="E34" s="4"/>
    </row>
    <row r="35" spans="1:5" x14ac:dyDescent="0.25">
      <c r="A35" s="3"/>
      <c r="B35" s="13"/>
      <c r="E35" s="4"/>
    </row>
    <row r="36" spans="1:5" x14ac:dyDescent="0.25">
      <c r="A36" s="3"/>
      <c r="B36" s="13"/>
      <c r="E36" s="4"/>
    </row>
    <row r="37" spans="1:5" x14ac:dyDescent="0.25">
      <c r="A37" s="3"/>
      <c r="B37" s="13"/>
      <c r="E37" s="4"/>
    </row>
    <row r="38" spans="1:5" x14ac:dyDescent="0.25">
      <c r="A38" s="3"/>
      <c r="B38" s="13"/>
      <c r="E38" s="4"/>
    </row>
    <row r="39" spans="1:5" x14ac:dyDescent="0.25">
      <c r="A39" s="3"/>
      <c r="B39" s="13"/>
      <c r="E39" s="4"/>
    </row>
    <row r="40" spans="1:5" x14ac:dyDescent="0.25">
      <c r="A40" s="3"/>
      <c r="B40" s="13"/>
      <c r="E40" s="4"/>
    </row>
    <row r="41" spans="1:5" x14ac:dyDescent="0.25">
      <c r="A41" s="3"/>
      <c r="B41" s="13"/>
      <c r="E41" s="7"/>
    </row>
    <row r="42" spans="1:5" x14ac:dyDescent="0.25">
      <c r="B42" s="13"/>
    </row>
    <row r="43" spans="1:5" x14ac:dyDescent="0.25">
      <c r="B43" s="13"/>
    </row>
    <row r="44" spans="1:5" x14ac:dyDescent="0.25">
      <c r="B44" s="13"/>
    </row>
    <row r="45" spans="1:5" x14ac:dyDescent="0.25">
      <c r="B45" s="13"/>
    </row>
    <row r="46" spans="1:5" x14ac:dyDescent="0.25">
      <c r="B46" s="13"/>
    </row>
    <row r="47" spans="1:5" x14ac:dyDescent="0.25">
      <c r="B47" s="13"/>
    </row>
    <row r="48" spans="1:5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</sheetData>
  <sortState ref="B5:B25">
    <sortCondition ref="B5:B25"/>
  </sortState>
  <mergeCells count="1">
    <mergeCell ref="C1:E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9" zoomScaleNormal="100" workbookViewId="0">
      <selection activeCell="F31" sqref="F31"/>
    </sheetView>
  </sheetViews>
  <sheetFormatPr baseColWidth="10" defaultRowHeight="15" x14ac:dyDescent="0.25"/>
  <cols>
    <col min="1" max="1" width="11.85546875" bestFit="1" customWidth="1"/>
    <col min="3" max="3" width="29.7109375" customWidth="1"/>
    <col min="4" max="4" width="10.42578125" customWidth="1"/>
    <col min="7" max="7" width="14.5703125" customWidth="1"/>
    <col min="8" max="8" width="14" customWidth="1"/>
  </cols>
  <sheetData>
    <row r="1" spans="1:11" ht="18.75" x14ac:dyDescent="0.3">
      <c r="A1" s="8" t="s">
        <v>92</v>
      </c>
      <c r="C1" s="8"/>
      <c r="F1" s="39">
        <v>42673</v>
      </c>
      <c r="G1" s="39"/>
      <c r="H1" s="39"/>
    </row>
    <row r="3" spans="1:11" ht="30" x14ac:dyDescent="0.25">
      <c r="A3" s="15" t="s">
        <v>0</v>
      </c>
      <c r="B3" s="15" t="s">
        <v>1</v>
      </c>
      <c r="C3" s="15" t="s">
        <v>2</v>
      </c>
      <c r="D3" s="15" t="s">
        <v>3</v>
      </c>
      <c r="E3" s="15" t="s">
        <v>88</v>
      </c>
      <c r="F3" s="15" t="s">
        <v>89</v>
      </c>
      <c r="G3" s="15" t="s">
        <v>90</v>
      </c>
      <c r="H3" s="15" t="s">
        <v>91</v>
      </c>
    </row>
    <row r="4" spans="1:11" x14ac:dyDescent="0.25">
      <c r="A4" s="22">
        <v>42673</v>
      </c>
      <c r="B4" s="12" t="s">
        <v>76</v>
      </c>
      <c r="C4" s="12" t="s">
        <v>75</v>
      </c>
      <c r="D4" s="1">
        <v>17</v>
      </c>
      <c r="E4" s="5">
        <v>6</v>
      </c>
      <c r="F4" s="5">
        <v>12</v>
      </c>
      <c r="G4" s="4">
        <f>ROUND(D4*E4,2)</f>
        <v>102</v>
      </c>
      <c r="H4" s="4">
        <f>ROUND(F4*D4,2)</f>
        <v>204</v>
      </c>
    </row>
    <row r="5" spans="1:11" x14ac:dyDescent="0.25">
      <c r="A5" s="22">
        <v>42673</v>
      </c>
      <c r="B5" s="12" t="s">
        <v>76</v>
      </c>
      <c r="C5" s="12" t="s">
        <v>77</v>
      </c>
      <c r="D5" s="1">
        <v>8</v>
      </c>
      <c r="E5" s="5">
        <v>5.6428500000000001</v>
      </c>
      <c r="F5" s="5">
        <v>12</v>
      </c>
      <c r="G5" s="4">
        <f t="shared" ref="G5:G17" si="0">ROUND(D5*E5,2)</f>
        <v>45.14</v>
      </c>
      <c r="H5" s="4">
        <f t="shared" ref="H5:H24" si="1">ROUND(F5*D5,2)</f>
        <v>96</v>
      </c>
      <c r="I5" s="11"/>
      <c r="J5" s="11"/>
    </row>
    <row r="6" spans="1:11" x14ac:dyDescent="0.25">
      <c r="A6" s="22">
        <v>42673</v>
      </c>
      <c r="B6" s="12" t="s">
        <v>76</v>
      </c>
      <c r="C6" s="12" t="s">
        <v>82</v>
      </c>
      <c r="D6" s="1">
        <v>4</v>
      </c>
      <c r="E6" s="5">
        <v>7.4166600000000003</v>
      </c>
      <c r="F6" s="5">
        <v>12</v>
      </c>
      <c r="G6" s="4">
        <f t="shared" si="0"/>
        <v>29.67</v>
      </c>
      <c r="H6" s="4">
        <f t="shared" si="1"/>
        <v>48</v>
      </c>
      <c r="I6" s="11"/>
      <c r="J6" s="11"/>
      <c r="K6" s="11"/>
    </row>
    <row r="7" spans="1:11" x14ac:dyDescent="0.25">
      <c r="A7" s="22">
        <v>42673</v>
      </c>
      <c r="B7" s="12" t="s">
        <v>76</v>
      </c>
      <c r="C7" s="12" t="s">
        <v>78</v>
      </c>
      <c r="D7" s="1">
        <v>7</v>
      </c>
      <c r="E7" s="5">
        <v>6.1666600000000003</v>
      </c>
      <c r="F7" s="5">
        <v>12</v>
      </c>
      <c r="G7" s="4">
        <f t="shared" si="0"/>
        <v>43.17</v>
      </c>
      <c r="H7" s="4">
        <f t="shared" si="1"/>
        <v>84</v>
      </c>
      <c r="I7" s="11"/>
      <c r="J7" s="11"/>
      <c r="K7" s="11"/>
    </row>
    <row r="8" spans="1:11" x14ac:dyDescent="0.25">
      <c r="A8" s="22">
        <v>42673</v>
      </c>
      <c r="B8" s="12" t="s">
        <v>76</v>
      </c>
      <c r="C8" s="12" t="s">
        <v>79</v>
      </c>
      <c r="D8" s="1">
        <v>13</v>
      </c>
      <c r="E8" s="5">
        <v>2.0942799999999999</v>
      </c>
      <c r="F8" s="5">
        <v>12</v>
      </c>
      <c r="G8" s="4">
        <f t="shared" si="0"/>
        <v>27.23</v>
      </c>
      <c r="H8" s="4">
        <f t="shared" si="1"/>
        <v>156</v>
      </c>
      <c r="I8" s="11"/>
      <c r="J8" s="11"/>
      <c r="K8" s="11"/>
    </row>
    <row r="9" spans="1:11" x14ac:dyDescent="0.25">
      <c r="A9" s="22">
        <v>42673</v>
      </c>
      <c r="B9" s="12" t="s">
        <v>76</v>
      </c>
      <c r="C9" s="12" t="s">
        <v>80</v>
      </c>
      <c r="D9" s="1">
        <v>12</v>
      </c>
      <c r="E9" s="5">
        <v>5.25</v>
      </c>
      <c r="F9" s="5">
        <v>12</v>
      </c>
      <c r="G9" s="4">
        <f t="shared" si="0"/>
        <v>63</v>
      </c>
      <c r="H9" s="4">
        <f t="shared" si="1"/>
        <v>144</v>
      </c>
      <c r="I9" s="11"/>
      <c r="J9" s="11"/>
      <c r="K9" s="11"/>
    </row>
    <row r="10" spans="1:11" x14ac:dyDescent="0.25">
      <c r="A10" s="22">
        <v>42673</v>
      </c>
      <c r="B10" s="12" t="s">
        <v>76</v>
      </c>
      <c r="C10" s="12" t="s">
        <v>81</v>
      </c>
      <c r="D10" s="1">
        <v>17</v>
      </c>
      <c r="E10" s="5">
        <v>3.5</v>
      </c>
      <c r="F10" s="5">
        <v>12</v>
      </c>
      <c r="G10" s="4">
        <f t="shared" si="0"/>
        <v>59.5</v>
      </c>
      <c r="H10" s="4">
        <f t="shared" si="1"/>
        <v>204</v>
      </c>
      <c r="I10" s="11"/>
      <c r="J10" s="11"/>
      <c r="K10" s="11"/>
    </row>
    <row r="11" spans="1:11" x14ac:dyDescent="0.25">
      <c r="A11" s="22">
        <v>42673</v>
      </c>
      <c r="B11" s="12" t="s">
        <v>76</v>
      </c>
      <c r="C11" s="12" t="s">
        <v>84</v>
      </c>
      <c r="D11" s="1">
        <v>16</v>
      </c>
      <c r="E11" s="5">
        <v>8.5830000000000002</v>
      </c>
      <c r="F11" s="5">
        <v>15</v>
      </c>
      <c r="G11" s="4">
        <f t="shared" si="0"/>
        <v>137.33000000000001</v>
      </c>
      <c r="H11" s="4">
        <f t="shared" si="1"/>
        <v>240</v>
      </c>
      <c r="I11" s="11"/>
      <c r="J11" s="11"/>
      <c r="K11" s="11"/>
    </row>
    <row r="12" spans="1:11" x14ac:dyDescent="0.25">
      <c r="A12" s="22">
        <v>42673</v>
      </c>
      <c r="B12" s="12" t="s">
        <v>76</v>
      </c>
      <c r="C12" s="12" t="s">
        <v>83</v>
      </c>
      <c r="D12" s="1">
        <v>3</v>
      </c>
      <c r="E12" s="5">
        <v>25.9</v>
      </c>
      <c r="F12" s="5">
        <v>40</v>
      </c>
      <c r="G12" s="4">
        <f t="shared" si="0"/>
        <v>77.7</v>
      </c>
      <c r="H12" s="4">
        <f t="shared" si="1"/>
        <v>120</v>
      </c>
      <c r="I12" s="11"/>
      <c r="J12" s="11"/>
      <c r="K12" s="11"/>
    </row>
    <row r="13" spans="1:11" x14ac:dyDescent="0.25">
      <c r="A13" s="22">
        <v>42673</v>
      </c>
      <c r="B13" s="12" t="s">
        <v>76</v>
      </c>
      <c r="C13" s="12" t="s">
        <v>85</v>
      </c>
      <c r="D13" s="1">
        <v>2</v>
      </c>
      <c r="E13" s="5">
        <v>0</v>
      </c>
      <c r="F13" s="5">
        <v>15</v>
      </c>
      <c r="G13" s="4">
        <f t="shared" si="0"/>
        <v>0</v>
      </c>
      <c r="H13" s="4">
        <f t="shared" si="1"/>
        <v>30</v>
      </c>
      <c r="I13" s="11"/>
      <c r="J13" s="11"/>
      <c r="K13" s="11"/>
    </row>
    <row r="14" spans="1:11" x14ac:dyDescent="0.25">
      <c r="A14" s="22">
        <v>42673</v>
      </c>
      <c r="B14" s="12" t="s">
        <v>76</v>
      </c>
      <c r="C14" s="12" t="s">
        <v>66</v>
      </c>
      <c r="D14" s="1">
        <v>6</v>
      </c>
      <c r="E14" s="5">
        <v>8.5</v>
      </c>
      <c r="F14" s="5">
        <v>15</v>
      </c>
      <c r="G14" s="4">
        <f t="shared" si="0"/>
        <v>51</v>
      </c>
      <c r="H14" s="4">
        <f t="shared" si="1"/>
        <v>90</v>
      </c>
      <c r="I14" s="11"/>
      <c r="J14" s="11"/>
      <c r="K14" s="11"/>
    </row>
    <row r="15" spans="1:11" x14ac:dyDescent="0.25">
      <c r="A15" s="22">
        <v>42673</v>
      </c>
      <c r="B15" s="12" t="s">
        <v>76</v>
      </c>
      <c r="C15" s="12" t="s">
        <v>7</v>
      </c>
      <c r="D15" s="1">
        <v>1</v>
      </c>
      <c r="E15" s="5">
        <v>3.25</v>
      </c>
      <c r="F15" s="5">
        <v>15</v>
      </c>
      <c r="G15" s="4">
        <f t="shared" si="0"/>
        <v>3.25</v>
      </c>
      <c r="H15" s="4">
        <f t="shared" si="1"/>
        <v>15</v>
      </c>
      <c r="I15" s="11"/>
      <c r="J15" s="11"/>
      <c r="K15" s="11"/>
    </row>
    <row r="16" spans="1:11" x14ac:dyDescent="0.25">
      <c r="A16" s="22">
        <v>42673</v>
      </c>
      <c r="B16" s="12" t="s">
        <v>76</v>
      </c>
      <c r="C16" s="12" t="s">
        <v>86</v>
      </c>
      <c r="D16" s="1">
        <v>6</v>
      </c>
      <c r="E16" s="5">
        <v>8</v>
      </c>
      <c r="F16" s="5">
        <v>15</v>
      </c>
      <c r="G16" s="4">
        <f t="shared" si="0"/>
        <v>48</v>
      </c>
      <c r="H16" s="4">
        <f t="shared" si="1"/>
        <v>90</v>
      </c>
      <c r="I16" s="11"/>
      <c r="J16" s="11"/>
      <c r="K16" s="11"/>
    </row>
    <row r="17" spans="1:11" x14ac:dyDescent="0.25">
      <c r="A17" s="22">
        <v>42673</v>
      </c>
      <c r="B17" s="12" t="s">
        <v>76</v>
      </c>
      <c r="C17" s="12" t="s">
        <v>87</v>
      </c>
      <c r="D17" s="1">
        <v>11</v>
      </c>
      <c r="E17" s="5">
        <v>8</v>
      </c>
      <c r="F17" s="5">
        <v>15</v>
      </c>
      <c r="G17" s="4">
        <f t="shared" si="0"/>
        <v>88</v>
      </c>
      <c r="H17" s="4">
        <f t="shared" si="1"/>
        <v>165</v>
      </c>
      <c r="I17" s="11"/>
      <c r="J17" s="11"/>
      <c r="K17" s="11"/>
    </row>
    <row r="18" spans="1:11" x14ac:dyDescent="0.25">
      <c r="A18" s="23">
        <v>42673</v>
      </c>
      <c r="B18" s="13">
        <v>1356</v>
      </c>
      <c r="C18" t="s">
        <v>7</v>
      </c>
      <c r="D18" s="1">
        <v>12</v>
      </c>
      <c r="E18" s="5">
        <v>3.25</v>
      </c>
      <c r="F18" s="5">
        <v>15</v>
      </c>
      <c r="G18" s="4">
        <f t="shared" ref="G18:G24" si="2">ROUND(D18*E18,2)</f>
        <v>39</v>
      </c>
      <c r="H18" s="4">
        <f t="shared" si="1"/>
        <v>180</v>
      </c>
    </row>
    <row r="19" spans="1:11" x14ac:dyDescent="0.25">
      <c r="A19" s="23">
        <v>42673</v>
      </c>
      <c r="B19" s="14">
        <v>768</v>
      </c>
      <c r="C19" t="s">
        <v>40</v>
      </c>
      <c r="D19" s="1">
        <v>10</v>
      </c>
      <c r="E19" s="5">
        <v>1.5</v>
      </c>
      <c r="F19" s="5"/>
      <c r="G19" s="4">
        <f t="shared" si="2"/>
        <v>15</v>
      </c>
      <c r="H19" s="4">
        <f t="shared" si="1"/>
        <v>0</v>
      </c>
    </row>
    <row r="20" spans="1:11" x14ac:dyDescent="0.25">
      <c r="A20" s="23">
        <v>42673</v>
      </c>
      <c r="B20" s="14">
        <v>768</v>
      </c>
      <c r="C20" t="s">
        <v>45</v>
      </c>
      <c r="D20" s="1">
        <v>10</v>
      </c>
      <c r="E20" s="5">
        <v>25.9</v>
      </c>
      <c r="F20" s="5">
        <v>40</v>
      </c>
      <c r="G20" s="4">
        <f t="shared" si="2"/>
        <v>259</v>
      </c>
      <c r="H20" s="4">
        <f t="shared" si="1"/>
        <v>400</v>
      </c>
    </row>
    <row r="21" spans="1:11" x14ac:dyDescent="0.25">
      <c r="A21" s="23">
        <v>42673</v>
      </c>
      <c r="B21" s="13">
        <v>1356</v>
      </c>
      <c r="C21" t="s">
        <v>16</v>
      </c>
      <c r="D21" s="1">
        <v>72</v>
      </c>
      <c r="E21" s="5">
        <v>8.5833300000000001</v>
      </c>
      <c r="F21" s="5">
        <v>15</v>
      </c>
      <c r="G21" s="4">
        <f t="shared" si="2"/>
        <v>618</v>
      </c>
      <c r="H21" s="4">
        <f t="shared" si="1"/>
        <v>1080</v>
      </c>
    </row>
    <row r="22" spans="1:11" x14ac:dyDescent="0.25">
      <c r="A22" s="23">
        <v>42673</v>
      </c>
      <c r="B22" s="13">
        <v>1356</v>
      </c>
      <c r="C22" t="s">
        <v>17</v>
      </c>
      <c r="D22" s="1">
        <v>24</v>
      </c>
      <c r="E22" s="5">
        <v>6.375</v>
      </c>
      <c r="F22" s="5">
        <v>15</v>
      </c>
      <c r="G22" s="4">
        <f t="shared" si="2"/>
        <v>153</v>
      </c>
      <c r="H22" s="4">
        <f t="shared" si="1"/>
        <v>360</v>
      </c>
    </row>
    <row r="23" spans="1:11" x14ac:dyDescent="0.25">
      <c r="A23" s="23">
        <v>42673</v>
      </c>
      <c r="B23" s="14">
        <v>768</v>
      </c>
      <c r="C23" t="s">
        <v>46</v>
      </c>
      <c r="D23" s="1">
        <v>1</v>
      </c>
      <c r="E23" s="5">
        <v>21.7</v>
      </c>
      <c r="F23" s="5"/>
      <c r="G23" s="4">
        <f t="shared" si="2"/>
        <v>21.7</v>
      </c>
      <c r="H23" s="4">
        <f t="shared" si="1"/>
        <v>0</v>
      </c>
    </row>
    <row r="24" spans="1:11" ht="15.75" thickBot="1" x14ac:dyDescent="0.3">
      <c r="A24" s="23">
        <v>42673</v>
      </c>
      <c r="B24" s="13">
        <v>1356</v>
      </c>
      <c r="C24" t="s">
        <v>21</v>
      </c>
      <c r="D24" s="1">
        <v>120</v>
      </c>
      <c r="E24" s="5">
        <v>0.38333</v>
      </c>
      <c r="F24" s="5"/>
      <c r="G24" s="4">
        <f t="shared" si="2"/>
        <v>46</v>
      </c>
      <c r="H24" s="4">
        <f t="shared" si="1"/>
        <v>0</v>
      </c>
    </row>
    <row r="25" spans="1:11" ht="15.75" thickBot="1" x14ac:dyDescent="0.3">
      <c r="A25" s="16"/>
      <c r="B25" s="17"/>
      <c r="C25" s="18"/>
      <c r="D25" s="18"/>
      <c r="E25" s="18"/>
      <c r="F25" s="19"/>
      <c r="G25" s="20">
        <f>SUM(G4:G24)</f>
        <v>1926.6900000000003</v>
      </c>
      <c r="H25" s="21">
        <f>SUM(H4:H24)</f>
        <v>3706</v>
      </c>
    </row>
    <row r="29" spans="1:11" x14ac:dyDescent="0.25">
      <c r="F29" s="39">
        <v>42694</v>
      </c>
      <c r="G29" s="39"/>
      <c r="H29" s="39"/>
    </row>
    <row r="30" spans="1:11" ht="30" x14ac:dyDescent="0.25">
      <c r="A30" s="15" t="s">
        <v>0</v>
      </c>
      <c r="B30" s="15" t="s">
        <v>1</v>
      </c>
      <c r="C30" s="15" t="s">
        <v>2</v>
      </c>
      <c r="D30" s="15" t="s">
        <v>3</v>
      </c>
      <c r="E30" s="15" t="s">
        <v>88</v>
      </c>
      <c r="F30" s="15" t="s">
        <v>89</v>
      </c>
      <c r="G30" s="15" t="s">
        <v>90</v>
      </c>
      <c r="H30" s="15" t="s">
        <v>91</v>
      </c>
    </row>
    <row r="31" spans="1:11" x14ac:dyDescent="0.25">
      <c r="A31" s="22">
        <v>42694</v>
      </c>
      <c r="B31" s="12"/>
      <c r="C31" s="12" t="s">
        <v>136</v>
      </c>
      <c r="D31" s="1">
        <v>2</v>
      </c>
      <c r="E31" s="5">
        <v>6</v>
      </c>
      <c r="F31" s="5">
        <v>97</v>
      </c>
      <c r="G31" s="4">
        <f>ROUND(D31*E31,2)</f>
        <v>12</v>
      </c>
      <c r="H31" s="4">
        <f>ROUND(F31*D31,2)</f>
        <v>194</v>
      </c>
    </row>
    <row r="32" spans="1:11" x14ac:dyDescent="0.25">
      <c r="A32" s="22">
        <v>42694</v>
      </c>
      <c r="B32" s="12"/>
      <c r="C32" s="12"/>
      <c r="D32" s="1">
        <v>8</v>
      </c>
      <c r="E32" s="5">
        <v>5.6428500000000001</v>
      </c>
      <c r="F32" s="5">
        <v>12</v>
      </c>
      <c r="G32" s="4">
        <f t="shared" ref="G32:G51" si="3">ROUND(D32*E32,2)</f>
        <v>45.14</v>
      </c>
      <c r="H32" s="4">
        <f t="shared" ref="H32:H51" si="4">ROUND(F32*D32,2)</f>
        <v>96</v>
      </c>
    </row>
    <row r="33" spans="1:8" x14ac:dyDescent="0.25">
      <c r="A33" s="22">
        <v>42694</v>
      </c>
      <c r="B33" s="12"/>
      <c r="C33" s="12"/>
      <c r="D33" s="1">
        <v>4</v>
      </c>
      <c r="E33" s="5">
        <v>7.4166600000000003</v>
      </c>
      <c r="F33" s="5">
        <v>12</v>
      </c>
      <c r="G33" s="4">
        <f t="shared" si="3"/>
        <v>29.67</v>
      </c>
      <c r="H33" s="4">
        <f t="shared" si="4"/>
        <v>48</v>
      </c>
    </row>
    <row r="34" spans="1:8" x14ac:dyDescent="0.25">
      <c r="A34" s="22">
        <v>42694</v>
      </c>
      <c r="B34" s="12"/>
      <c r="C34" s="12"/>
      <c r="D34" s="1">
        <v>7</v>
      </c>
      <c r="E34" s="5">
        <v>6.1666600000000003</v>
      </c>
      <c r="F34" s="5">
        <v>12</v>
      </c>
      <c r="G34" s="4">
        <f t="shared" si="3"/>
        <v>43.17</v>
      </c>
      <c r="H34" s="4">
        <f t="shared" si="4"/>
        <v>84</v>
      </c>
    </row>
    <row r="35" spans="1:8" x14ac:dyDescent="0.25">
      <c r="A35" s="22">
        <v>42694</v>
      </c>
      <c r="B35" s="12"/>
      <c r="C35" s="12"/>
      <c r="D35" s="1">
        <v>13</v>
      </c>
      <c r="E35" s="5">
        <v>2.0942799999999999</v>
      </c>
      <c r="F35" s="5">
        <v>12</v>
      </c>
      <c r="G35" s="4">
        <f t="shared" si="3"/>
        <v>27.23</v>
      </c>
      <c r="H35" s="4">
        <f t="shared" si="4"/>
        <v>156</v>
      </c>
    </row>
    <row r="36" spans="1:8" x14ac:dyDescent="0.25">
      <c r="A36" s="22">
        <v>42694</v>
      </c>
      <c r="B36" s="12"/>
      <c r="C36" s="12"/>
      <c r="D36" s="1">
        <v>12</v>
      </c>
      <c r="E36" s="5">
        <v>5.25</v>
      </c>
      <c r="F36" s="5">
        <v>12</v>
      </c>
      <c r="G36" s="4">
        <f t="shared" si="3"/>
        <v>63</v>
      </c>
      <c r="H36" s="4">
        <f t="shared" si="4"/>
        <v>144</v>
      </c>
    </row>
    <row r="37" spans="1:8" x14ac:dyDescent="0.25">
      <c r="A37" s="22">
        <v>42694</v>
      </c>
      <c r="B37" s="12"/>
      <c r="C37" s="12"/>
      <c r="D37" s="1">
        <v>17</v>
      </c>
      <c r="E37" s="5">
        <v>3.5</v>
      </c>
      <c r="F37" s="5">
        <v>12</v>
      </c>
      <c r="G37" s="4">
        <f t="shared" si="3"/>
        <v>59.5</v>
      </c>
      <c r="H37" s="4">
        <f t="shared" si="4"/>
        <v>204</v>
      </c>
    </row>
    <row r="38" spans="1:8" x14ac:dyDescent="0.25">
      <c r="A38" s="22">
        <v>42694</v>
      </c>
      <c r="B38" s="12"/>
      <c r="C38" s="12"/>
      <c r="D38" s="1">
        <v>16</v>
      </c>
      <c r="E38" s="5">
        <v>8.5830000000000002</v>
      </c>
      <c r="F38" s="5">
        <v>15</v>
      </c>
      <c r="G38" s="4">
        <f t="shared" si="3"/>
        <v>137.33000000000001</v>
      </c>
      <c r="H38" s="4">
        <f t="shared" si="4"/>
        <v>240</v>
      </c>
    </row>
    <row r="39" spans="1:8" x14ac:dyDescent="0.25">
      <c r="A39" s="22">
        <v>42694</v>
      </c>
      <c r="B39" s="12"/>
      <c r="C39" s="12"/>
      <c r="D39" s="1">
        <v>3</v>
      </c>
      <c r="E39" s="5">
        <v>25.9</v>
      </c>
      <c r="F39" s="5">
        <v>40</v>
      </c>
      <c r="G39" s="4">
        <f t="shared" si="3"/>
        <v>77.7</v>
      </c>
      <c r="H39" s="4">
        <f t="shared" si="4"/>
        <v>120</v>
      </c>
    </row>
    <row r="40" spans="1:8" x14ac:dyDescent="0.25">
      <c r="A40" s="22">
        <v>42694</v>
      </c>
      <c r="B40" s="12"/>
      <c r="C40" s="12"/>
      <c r="D40" s="1">
        <v>2</v>
      </c>
      <c r="E40" s="5">
        <v>0</v>
      </c>
      <c r="F40" s="5">
        <v>15</v>
      </c>
      <c r="G40" s="4">
        <f t="shared" si="3"/>
        <v>0</v>
      </c>
      <c r="H40" s="4">
        <f t="shared" si="4"/>
        <v>30</v>
      </c>
    </row>
    <row r="41" spans="1:8" x14ac:dyDescent="0.25">
      <c r="A41" s="22">
        <v>42694</v>
      </c>
      <c r="B41" s="12"/>
      <c r="C41" s="12"/>
      <c r="D41" s="1">
        <v>6</v>
      </c>
      <c r="E41" s="5">
        <v>8.5</v>
      </c>
      <c r="F41" s="5">
        <v>15</v>
      </c>
      <c r="G41" s="4">
        <f t="shared" si="3"/>
        <v>51</v>
      </c>
      <c r="H41" s="4">
        <f t="shared" si="4"/>
        <v>90</v>
      </c>
    </row>
    <row r="42" spans="1:8" x14ac:dyDescent="0.25">
      <c r="A42" s="22">
        <v>42694</v>
      </c>
      <c r="B42" s="12"/>
      <c r="C42" s="12"/>
      <c r="D42" s="1">
        <v>1</v>
      </c>
      <c r="E42" s="5">
        <v>3.25</v>
      </c>
      <c r="F42" s="5">
        <v>15</v>
      </c>
      <c r="G42" s="4">
        <f t="shared" si="3"/>
        <v>3.25</v>
      </c>
      <c r="H42" s="4">
        <f t="shared" si="4"/>
        <v>15</v>
      </c>
    </row>
    <row r="43" spans="1:8" x14ac:dyDescent="0.25">
      <c r="A43" s="22">
        <v>42694</v>
      </c>
      <c r="B43" s="12"/>
      <c r="C43" s="12"/>
      <c r="D43" s="1">
        <v>6</v>
      </c>
      <c r="E43" s="5">
        <v>8</v>
      </c>
      <c r="F43" s="5">
        <v>15</v>
      </c>
      <c r="G43" s="4">
        <f t="shared" si="3"/>
        <v>48</v>
      </c>
      <c r="H43" s="4">
        <f t="shared" si="4"/>
        <v>90</v>
      </c>
    </row>
    <row r="44" spans="1:8" x14ac:dyDescent="0.25">
      <c r="A44" s="22">
        <v>42694</v>
      </c>
      <c r="B44" s="12"/>
      <c r="C44" s="12"/>
      <c r="D44" s="1">
        <v>11</v>
      </c>
      <c r="E44" s="5">
        <v>8</v>
      </c>
      <c r="F44" s="5">
        <v>15</v>
      </c>
      <c r="G44" s="4">
        <f t="shared" si="3"/>
        <v>88</v>
      </c>
      <c r="H44" s="4">
        <f t="shared" si="4"/>
        <v>165</v>
      </c>
    </row>
    <row r="45" spans="1:8" x14ac:dyDescent="0.25">
      <c r="A45" s="23">
        <v>42673</v>
      </c>
      <c r="B45" s="13"/>
      <c r="D45" s="1">
        <v>12</v>
      </c>
      <c r="E45" s="5">
        <v>3.25</v>
      </c>
      <c r="F45" s="5">
        <v>15</v>
      </c>
      <c r="G45" s="4">
        <f t="shared" si="3"/>
        <v>39</v>
      </c>
      <c r="H45" s="4">
        <f t="shared" si="4"/>
        <v>180</v>
      </c>
    </row>
    <row r="46" spans="1:8" x14ac:dyDescent="0.25">
      <c r="A46" s="23">
        <v>42673</v>
      </c>
      <c r="B46" s="14"/>
      <c r="D46" s="1">
        <v>10</v>
      </c>
      <c r="E46" s="5">
        <v>1.5</v>
      </c>
      <c r="F46" s="5"/>
      <c r="G46" s="4">
        <f t="shared" si="3"/>
        <v>15</v>
      </c>
      <c r="H46" s="4">
        <f t="shared" si="4"/>
        <v>0</v>
      </c>
    </row>
    <row r="47" spans="1:8" x14ac:dyDescent="0.25">
      <c r="A47" s="23">
        <v>42673</v>
      </c>
      <c r="B47" s="14"/>
      <c r="D47" s="1">
        <v>10</v>
      </c>
      <c r="E47" s="5">
        <v>25.9</v>
      </c>
      <c r="F47" s="5">
        <v>40</v>
      </c>
      <c r="G47" s="4">
        <f t="shared" si="3"/>
        <v>259</v>
      </c>
      <c r="H47" s="4">
        <f t="shared" si="4"/>
        <v>400</v>
      </c>
    </row>
    <row r="48" spans="1:8" x14ac:dyDescent="0.25">
      <c r="A48" s="23">
        <v>42673</v>
      </c>
      <c r="B48" s="13"/>
      <c r="D48" s="1">
        <v>72</v>
      </c>
      <c r="E48" s="5">
        <v>8.5833300000000001</v>
      </c>
      <c r="F48" s="5">
        <v>15</v>
      </c>
      <c r="G48" s="4">
        <f t="shared" si="3"/>
        <v>618</v>
      </c>
      <c r="H48" s="4">
        <f t="shared" si="4"/>
        <v>1080</v>
      </c>
    </row>
    <row r="49" spans="1:8" x14ac:dyDescent="0.25">
      <c r="A49" s="23">
        <v>42673</v>
      </c>
      <c r="B49" s="13"/>
      <c r="D49" s="1">
        <v>24</v>
      </c>
      <c r="E49" s="5">
        <v>6.375</v>
      </c>
      <c r="F49" s="5">
        <v>15</v>
      </c>
      <c r="G49" s="4">
        <f t="shared" si="3"/>
        <v>153</v>
      </c>
      <c r="H49" s="4">
        <f t="shared" si="4"/>
        <v>360</v>
      </c>
    </row>
    <row r="50" spans="1:8" x14ac:dyDescent="0.25">
      <c r="A50" s="23">
        <v>42673</v>
      </c>
      <c r="B50" s="14"/>
      <c r="D50" s="1">
        <v>1</v>
      </c>
      <c r="E50" s="5">
        <v>21.7</v>
      </c>
      <c r="F50" s="5"/>
      <c r="G50" s="4">
        <f t="shared" si="3"/>
        <v>21.7</v>
      </c>
      <c r="H50" s="4">
        <f t="shared" si="4"/>
        <v>0</v>
      </c>
    </row>
    <row r="51" spans="1:8" ht="15.75" thickBot="1" x14ac:dyDescent="0.3">
      <c r="A51" s="23">
        <v>42673</v>
      </c>
      <c r="B51" s="13"/>
      <c r="D51" s="1">
        <v>120</v>
      </c>
      <c r="E51" s="5">
        <v>0.38333</v>
      </c>
      <c r="F51" s="5"/>
      <c r="G51" s="4">
        <f t="shared" si="3"/>
        <v>46</v>
      </c>
      <c r="H51" s="4">
        <f t="shared" si="4"/>
        <v>0</v>
      </c>
    </row>
    <row r="52" spans="1:8" ht="15.75" thickBot="1" x14ac:dyDescent="0.3">
      <c r="A52" s="16"/>
      <c r="B52" s="17"/>
      <c r="C52" s="18"/>
      <c r="D52" s="18"/>
      <c r="E52" s="18"/>
      <c r="F52" s="19"/>
      <c r="G52" s="20">
        <f>SUM(G31:G51)</f>
        <v>1836.69</v>
      </c>
      <c r="H52" s="21">
        <f>SUM(H31:H51)</f>
        <v>3696</v>
      </c>
    </row>
  </sheetData>
  <sortState ref="A4:G43">
    <sortCondition ref="C4:C43"/>
  </sortState>
  <mergeCells count="2">
    <mergeCell ref="F1:H1"/>
    <mergeCell ref="F29:H29"/>
  </mergeCells>
  <pageMargins left="0.11" right="0.56999999999999995" top="0.24" bottom="0.28000000000000003" header="0.13" footer="0.13"/>
  <pageSetup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23" zoomScaleNormal="100" workbookViewId="0">
      <selection activeCell="G2" sqref="G2"/>
    </sheetView>
  </sheetViews>
  <sheetFormatPr baseColWidth="10" defaultRowHeight="15" x14ac:dyDescent="0.25"/>
  <cols>
    <col min="1" max="1" width="20.7109375" customWidth="1"/>
    <col min="2" max="7" width="17.7109375" customWidth="1"/>
  </cols>
  <sheetData>
    <row r="1" spans="1:9" ht="27" customHeight="1" x14ac:dyDescent="0.25">
      <c r="A1" s="27" t="s">
        <v>2</v>
      </c>
      <c r="B1" s="27" t="s">
        <v>97</v>
      </c>
      <c r="C1" s="27" t="s">
        <v>98</v>
      </c>
      <c r="D1" s="27" t="s">
        <v>99</v>
      </c>
      <c r="E1" s="27" t="s">
        <v>100</v>
      </c>
      <c r="F1" s="27" t="s">
        <v>101</v>
      </c>
      <c r="G1" s="27" t="s">
        <v>102</v>
      </c>
    </row>
    <row r="2" spans="1:9" ht="45" customHeight="1" x14ac:dyDescent="0.25">
      <c r="A2" s="24" t="s">
        <v>86</v>
      </c>
      <c r="B2" s="28"/>
      <c r="C2" s="29"/>
      <c r="D2" s="29"/>
      <c r="E2" s="30"/>
      <c r="F2" s="30"/>
      <c r="G2" s="25"/>
    </row>
    <row r="3" spans="1:9" ht="45" customHeight="1" x14ac:dyDescent="0.25">
      <c r="A3" s="24" t="s">
        <v>7</v>
      </c>
      <c r="B3" s="28"/>
      <c r="C3" s="29"/>
      <c r="D3" s="29"/>
      <c r="E3" s="30"/>
      <c r="F3" s="30"/>
      <c r="G3" s="26"/>
      <c r="H3" s="11"/>
    </row>
    <row r="4" spans="1:9" ht="45" customHeight="1" x14ac:dyDescent="0.25">
      <c r="A4" s="24" t="s">
        <v>87</v>
      </c>
      <c r="B4" s="28"/>
      <c r="C4" s="29"/>
      <c r="D4" s="29"/>
      <c r="E4" s="30"/>
      <c r="F4" s="30"/>
      <c r="G4" s="26"/>
      <c r="H4" s="11"/>
      <c r="I4" s="11"/>
    </row>
    <row r="5" spans="1:9" ht="45" customHeight="1" x14ac:dyDescent="0.25">
      <c r="A5" s="24" t="s">
        <v>66</v>
      </c>
      <c r="B5" s="28"/>
      <c r="C5" s="29"/>
      <c r="D5" s="29"/>
      <c r="E5" s="30"/>
      <c r="F5" s="30"/>
      <c r="G5" s="26"/>
      <c r="H5" s="11"/>
      <c r="I5" s="11"/>
    </row>
    <row r="6" spans="1:9" ht="45" customHeight="1" x14ac:dyDescent="0.25">
      <c r="A6" s="24" t="s">
        <v>79</v>
      </c>
      <c r="B6" s="28"/>
      <c r="C6" s="29"/>
      <c r="D6" s="29"/>
      <c r="E6" s="30"/>
      <c r="F6" s="30"/>
      <c r="G6" s="26"/>
      <c r="H6" s="11"/>
      <c r="I6" s="11"/>
    </row>
    <row r="7" spans="1:9" ht="45" customHeight="1" x14ac:dyDescent="0.25">
      <c r="A7" s="24" t="s">
        <v>77</v>
      </c>
      <c r="B7" s="28"/>
      <c r="C7" s="29"/>
      <c r="D7" s="29"/>
      <c r="E7" s="30"/>
      <c r="F7" s="30"/>
      <c r="G7" s="26"/>
      <c r="H7" s="11"/>
      <c r="I7" s="11"/>
    </row>
    <row r="8" spans="1:9" ht="45" customHeight="1" x14ac:dyDescent="0.25">
      <c r="A8" s="25" t="s">
        <v>96</v>
      </c>
      <c r="B8" s="28"/>
      <c r="C8" s="29"/>
      <c r="D8" s="29"/>
      <c r="E8" s="30"/>
      <c r="F8" s="30"/>
      <c r="G8" s="26"/>
      <c r="H8" s="11"/>
      <c r="I8" s="11"/>
    </row>
    <row r="9" spans="1:9" ht="45" customHeight="1" x14ac:dyDescent="0.25">
      <c r="A9" s="24" t="s">
        <v>83</v>
      </c>
      <c r="B9" s="28"/>
      <c r="C9" s="29"/>
      <c r="D9" s="29"/>
      <c r="E9" s="30"/>
      <c r="F9" s="30"/>
      <c r="G9" s="26"/>
      <c r="H9" s="11"/>
      <c r="I9" s="11"/>
    </row>
    <row r="10" spans="1:9" ht="45" customHeight="1" x14ac:dyDescent="0.25">
      <c r="A10" s="24" t="s">
        <v>84</v>
      </c>
      <c r="B10" s="28"/>
      <c r="C10" s="29"/>
      <c r="D10" s="29"/>
      <c r="E10" s="30"/>
      <c r="F10" s="30"/>
      <c r="G10" s="26"/>
      <c r="H10" s="11"/>
      <c r="I10" s="11"/>
    </row>
    <row r="11" spans="1:9" ht="45" customHeight="1" x14ac:dyDescent="0.25">
      <c r="A11" s="24" t="s">
        <v>81</v>
      </c>
      <c r="B11" s="28"/>
      <c r="C11" s="29"/>
      <c r="D11" s="29"/>
      <c r="E11" s="30"/>
      <c r="F11" s="30"/>
      <c r="G11" s="26"/>
      <c r="H11" s="11"/>
      <c r="I11" s="11"/>
    </row>
    <row r="12" spans="1:9" ht="45" customHeight="1" x14ac:dyDescent="0.25">
      <c r="A12" s="24" t="s">
        <v>78</v>
      </c>
      <c r="B12" s="28"/>
      <c r="C12" s="29"/>
      <c r="D12" s="29"/>
      <c r="E12" s="30"/>
      <c r="F12" s="30"/>
      <c r="G12" s="26"/>
      <c r="H12" s="11"/>
      <c r="I12" s="11"/>
    </row>
    <row r="13" spans="1:9" ht="45" customHeight="1" x14ac:dyDescent="0.25">
      <c r="A13" s="24" t="s">
        <v>85</v>
      </c>
      <c r="B13" s="28"/>
      <c r="C13" s="29"/>
      <c r="D13" s="29"/>
      <c r="E13" s="30"/>
      <c r="F13" s="30"/>
      <c r="G13" s="26"/>
      <c r="H13" s="11"/>
      <c r="I13" s="11"/>
    </row>
    <row r="14" spans="1:9" ht="45" customHeight="1" x14ac:dyDescent="0.25">
      <c r="A14" s="24" t="s">
        <v>82</v>
      </c>
      <c r="B14" s="28"/>
      <c r="C14" s="29"/>
      <c r="D14" s="29"/>
      <c r="E14" s="30"/>
      <c r="F14" s="30"/>
      <c r="G14" s="25"/>
    </row>
    <row r="15" spans="1:9" ht="45" customHeight="1" x14ac:dyDescent="0.25">
      <c r="A15" s="25" t="s">
        <v>17</v>
      </c>
      <c r="B15" s="28"/>
      <c r="C15" s="29"/>
      <c r="D15" s="29"/>
      <c r="E15" s="30"/>
      <c r="F15" s="30"/>
      <c r="G15" s="25"/>
    </row>
    <row r="16" spans="1:9" ht="45" customHeight="1" x14ac:dyDescent="0.25">
      <c r="A16" s="24" t="s">
        <v>75</v>
      </c>
      <c r="B16" s="28"/>
      <c r="C16" s="29"/>
      <c r="D16" s="29"/>
      <c r="E16" s="30"/>
      <c r="F16" s="30"/>
      <c r="G16" s="25"/>
    </row>
    <row r="17" spans="1:7" ht="45" customHeight="1" x14ac:dyDescent="0.25">
      <c r="A17" s="24" t="s">
        <v>80</v>
      </c>
      <c r="B17" s="28"/>
      <c r="C17" s="29"/>
      <c r="D17" s="29"/>
      <c r="E17" s="30"/>
      <c r="F17" s="30"/>
      <c r="G17" s="25"/>
    </row>
    <row r="18" spans="1:7" ht="45" customHeight="1" x14ac:dyDescent="0.25">
      <c r="A18" s="25" t="s">
        <v>21</v>
      </c>
      <c r="B18" s="28"/>
      <c r="C18" s="29"/>
      <c r="D18" s="29"/>
      <c r="E18" s="30"/>
      <c r="F18" s="30"/>
      <c r="G18" s="25"/>
    </row>
    <row r="19" spans="1:7" ht="45" customHeight="1" x14ac:dyDescent="0.25">
      <c r="A19" s="25"/>
      <c r="B19" s="28"/>
      <c r="C19" s="29"/>
      <c r="D19" s="29"/>
      <c r="E19" s="30"/>
      <c r="F19" s="30"/>
      <c r="G19" s="25"/>
    </row>
    <row r="20" spans="1:7" ht="45" customHeight="1" x14ac:dyDescent="0.25">
      <c r="A20" s="25"/>
      <c r="B20" s="28"/>
      <c r="C20" s="29"/>
      <c r="D20" s="29"/>
      <c r="E20" s="30"/>
      <c r="F20" s="30"/>
      <c r="G20" s="25"/>
    </row>
    <row r="21" spans="1:7" ht="45" customHeight="1" x14ac:dyDescent="0.25">
      <c r="A21" s="25"/>
      <c r="B21" s="25"/>
      <c r="C21" s="25"/>
      <c r="D21" s="25"/>
      <c r="E21" s="25"/>
      <c r="F21" s="25"/>
      <c r="G21" s="25"/>
    </row>
    <row r="22" spans="1:7" ht="45" customHeight="1" x14ac:dyDescent="0.25">
      <c r="A22" s="25"/>
      <c r="B22" s="25"/>
      <c r="C22" s="25"/>
      <c r="D22" s="25"/>
      <c r="E22" s="25"/>
      <c r="F22" s="25"/>
      <c r="G22" s="25"/>
    </row>
    <row r="23" spans="1:7" ht="45" customHeight="1" x14ac:dyDescent="0.25">
      <c r="A23" s="25"/>
      <c r="B23" s="25"/>
      <c r="C23" s="25"/>
      <c r="D23" s="25"/>
      <c r="E23" s="25"/>
      <c r="F23" s="25"/>
      <c r="G23" s="25"/>
    </row>
    <row r="24" spans="1:7" ht="45" customHeight="1" x14ac:dyDescent="0.25">
      <c r="A24" s="25"/>
      <c r="B24" s="25"/>
      <c r="C24" s="25"/>
      <c r="D24" s="25"/>
      <c r="E24" s="25"/>
      <c r="F24" s="25"/>
      <c r="G24" s="25"/>
    </row>
    <row r="25" spans="1:7" ht="45" customHeight="1" x14ac:dyDescent="0.25">
      <c r="A25" s="25"/>
      <c r="B25" s="25"/>
      <c r="C25" s="25"/>
      <c r="D25" s="25"/>
      <c r="E25" s="25"/>
      <c r="F25" s="25"/>
      <c r="G25" s="25"/>
    </row>
  </sheetData>
  <sortState ref="A2:A23">
    <sortCondition ref="A2:A23"/>
  </sortState>
  <pageMargins left="0.11811023622047245" right="0.55118110236220474" top="0.23622047244094491" bottom="0.27559055118110237" header="0.11811023622047245" footer="0.11811023622047245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GASTOS (2)</vt:lpstr>
      <vt:lpstr>GASTOS</vt:lpstr>
      <vt:lpstr>DESAYUNO</vt:lpstr>
      <vt:lpstr>ALMUERZO</vt:lpstr>
      <vt:lpstr>VENTAS</vt:lpstr>
      <vt:lpstr>INVENTARIO</vt:lpstr>
      <vt:lpstr>LISTA ART</vt:lpstr>
      <vt:lpstr>'LISTA ART'!Títulos_a_imprimir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PC-Home</dc:creator>
  <cp:lastModifiedBy>user</cp:lastModifiedBy>
  <cp:lastPrinted>2016-10-31T02:49:43Z</cp:lastPrinted>
  <dcterms:created xsi:type="dcterms:W3CDTF">2016-10-30T21:20:06Z</dcterms:created>
  <dcterms:modified xsi:type="dcterms:W3CDTF">2017-01-08T15:16:57Z</dcterms:modified>
</cp:coreProperties>
</file>