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7E33F3F4-F9B0-45B9-9ADB-B0FBF939E148}" xr6:coauthVersionLast="47" xr6:coauthVersionMax="47" xr10:uidLastSave="{00000000-0000-0000-0000-000000000000}"/>
  <bookViews>
    <workbookView xWindow="17016" yWindow="60" windowWidth="6096" windowHeight="1231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l="1"/>
  <c r="M7" i="7"/>
  <c r="N7" i="7"/>
  <c r="O7" i="7"/>
  <c r="P7" i="7"/>
  <c r="M27" i="7"/>
  <c r="N27" i="7"/>
  <c r="O27" i="7"/>
  <c r="P27" i="7"/>
  <c r="L28" i="7"/>
  <c r="J7" i="11"/>
  <c r="I7" i="11"/>
  <c r="H7" i="11"/>
  <c r="H27" i="11" s="1"/>
  <c r="H25" i="11"/>
  <c r="E33" i="11"/>
  <c r="E32" i="11"/>
  <c r="E31" i="11"/>
  <c r="E27" i="11"/>
  <c r="E26" i="11"/>
  <c r="E25" i="11"/>
  <c r="E10" i="11"/>
  <c r="E11" i="11"/>
  <c r="E12" i="11"/>
  <c r="E13" i="11"/>
  <c r="E14" i="11"/>
  <c r="E15" i="11"/>
  <c r="E16" i="11"/>
  <c r="E9" i="11"/>
  <c r="E4" i="11"/>
  <c r="E5" i="11"/>
  <c r="E6" i="11"/>
  <c r="E3" i="11"/>
  <c r="H9" i="11"/>
  <c r="H10" i="11"/>
  <c r="H11" i="11"/>
  <c r="H12" i="11"/>
  <c r="H13" i="11"/>
  <c r="H14" i="11"/>
  <c r="H15" i="11"/>
  <c r="H16" i="11"/>
  <c r="H8" i="11"/>
  <c r="H4" i="11"/>
  <c r="H5" i="11"/>
  <c r="H6" i="11"/>
  <c r="H3" i="11"/>
  <c r="G27" i="7"/>
  <c r="G26" i="7"/>
  <c r="G25" i="7"/>
  <c r="H7" i="7"/>
  <c r="I7" i="7"/>
  <c r="J7" i="7"/>
  <c r="K7" i="7"/>
  <c r="H8" i="7"/>
  <c r="I8" i="7"/>
  <c r="J8" i="7"/>
  <c r="K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G34" i="7"/>
  <c r="G35" i="7"/>
  <c r="G32" i="7"/>
  <c r="G33" i="7"/>
  <c r="G31" i="7"/>
  <c r="H31" i="7"/>
  <c r="G34" i="5"/>
  <c r="G33" i="5"/>
  <c r="G32" i="5"/>
  <c r="G31" i="5"/>
  <c r="G29" i="5"/>
  <c r="G28" i="5"/>
  <c r="G27" i="5"/>
  <c r="G26" i="5"/>
  <c r="G25" i="5"/>
  <c r="G24" i="5"/>
  <c r="G16" i="5"/>
  <c r="G15" i="5"/>
  <c r="G14" i="5"/>
  <c r="G13" i="5"/>
  <c r="G12" i="5"/>
  <c r="G11" i="5"/>
  <c r="G10" i="5"/>
  <c r="G4" i="5"/>
  <c r="G5" i="5"/>
  <c r="G6" i="5"/>
  <c r="G7" i="5"/>
  <c r="G8" i="5"/>
  <c r="G9" i="5"/>
  <c r="G3" i="5"/>
  <c r="G10" i="3"/>
  <c r="G12" i="3"/>
  <c r="G11" i="3"/>
  <c r="D54" i="2"/>
  <c r="D53" i="2"/>
  <c r="D52" i="2"/>
  <c r="D48" i="2"/>
  <c r="U48" i="2" s="1"/>
  <c r="D47" i="2"/>
  <c r="D42" i="2" s="1"/>
  <c r="D46" i="2"/>
  <c r="D45" i="2"/>
  <c r="D41" i="2"/>
  <c r="D40" i="2"/>
  <c r="D20" i="2"/>
  <c r="D16" i="2"/>
  <c r="U16" i="2" s="1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U15" i="2" s="1"/>
  <c r="D2" i="2"/>
  <c r="C10" i="4"/>
  <c r="C15" i="4"/>
  <c r="C12" i="4"/>
  <c r="C13" i="4"/>
  <c r="C14" i="4"/>
  <c r="C11" i="4"/>
  <c r="C9" i="4"/>
  <c r="C8" i="4"/>
  <c r="C3" i="4"/>
  <c r="C4" i="4"/>
  <c r="C5" i="4"/>
  <c r="C6" i="4"/>
  <c r="C7" i="4"/>
  <c r="C2" i="4"/>
  <c r="C18" i="1"/>
  <c r="C8" i="1"/>
  <c r="L32" i="7"/>
  <c r="L31" i="7"/>
  <c r="M30" i="7"/>
  <c r="N30" i="7"/>
  <c r="O30" i="7"/>
  <c r="P30" i="7"/>
  <c r="L30" i="7"/>
  <c r="L27" i="7"/>
  <c r="L26" i="7"/>
  <c r="L25" i="7"/>
  <c r="L3" i="5"/>
  <c r="L3" i="7" s="1"/>
  <c r="L7" i="5"/>
  <c r="L4" i="7"/>
  <c r="L5" i="7"/>
  <c r="L6" i="7"/>
  <c r="L8" i="7"/>
  <c r="L9" i="7"/>
  <c r="L10" i="7"/>
  <c r="L12" i="7"/>
  <c r="L13" i="7"/>
  <c r="L14" i="7"/>
  <c r="L15" i="7"/>
  <c r="L16" i="7"/>
  <c r="L32" i="5"/>
  <c r="L31" i="5"/>
  <c r="L28" i="5"/>
  <c r="L26" i="5"/>
  <c r="L25" i="5"/>
  <c r="L16" i="5"/>
  <c r="L15" i="5"/>
  <c r="L13" i="5"/>
  <c r="L12" i="5"/>
  <c r="L11" i="5"/>
  <c r="L29" i="5" s="1"/>
  <c r="L10" i="5"/>
  <c r="L5" i="5"/>
  <c r="L6" i="5"/>
  <c r="L8" i="5"/>
  <c r="L9" i="5"/>
  <c r="L4" i="5"/>
  <c r="C51" i="2"/>
  <c r="C49" i="2"/>
  <c r="U49" i="2" s="1"/>
  <c r="C48" i="2"/>
  <c r="C47" i="2"/>
  <c r="C42" i="2" s="1"/>
  <c r="C45" i="2"/>
  <c r="C20" i="2"/>
  <c r="C19" i="2"/>
  <c r="C17" i="2"/>
  <c r="C18" i="2"/>
  <c r="C12" i="2"/>
  <c r="C13" i="2"/>
  <c r="C14" i="2"/>
  <c r="C15" i="2"/>
  <c r="C16" i="2"/>
  <c r="C9" i="2"/>
  <c r="C10" i="2"/>
  <c r="C8" i="2"/>
  <c r="U8" i="2" s="1"/>
  <c r="C4" i="2"/>
  <c r="C5" i="2"/>
  <c r="C6" i="2"/>
  <c r="C7" i="2"/>
  <c r="C3" i="2"/>
  <c r="C2" i="2"/>
  <c r="D9" i="4"/>
  <c r="D10" i="4"/>
  <c r="D15" i="4"/>
  <c r="D14" i="4"/>
  <c r="D12" i="4"/>
  <c r="D13" i="4"/>
  <c r="D11" i="4"/>
  <c r="D3" i="4"/>
  <c r="D4" i="4"/>
  <c r="D5" i="4"/>
  <c r="D6" i="4"/>
  <c r="D7" i="4"/>
  <c r="D2" i="4"/>
  <c r="D28" i="1"/>
  <c r="D24" i="1"/>
  <c r="D23" i="1"/>
  <c r="D22" i="1"/>
  <c r="D11" i="1"/>
  <c r="C11" i="2" s="1"/>
  <c r="D17" i="1"/>
  <c r="D7" i="1"/>
  <c r="D8" i="1" s="1"/>
  <c r="D3" i="1"/>
  <c r="J20" i="2"/>
  <c r="J9" i="4"/>
  <c r="Q10" i="4"/>
  <c r="Q16" i="4"/>
  <c r="K18" i="1"/>
  <c r="N17" i="1"/>
  <c r="N18" i="1"/>
  <c r="U3" i="2"/>
  <c r="U4" i="2"/>
  <c r="U5" i="2"/>
  <c r="U6" i="2"/>
  <c r="U7" i="2"/>
  <c r="U9" i="2"/>
  <c r="U12" i="2"/>
  <c r="U13" i="2"/>
  <c r="U14" i="2"/>
  <c r="U19" i="2"/>
  <c r="U21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7" i="2"/>
  <c r="U38" i="2"/>
  <c r="U39" i="2"/>
  <c r="U43" i="2"/>
  <c r="U44" i="2"/>
  <c r="U50" i="2"/>
  <c r="U55" i="2"/>
  <c r="U56" i="2"/>
  <c r="U57" i="2"/>
  <c r="U58" i="2"/>
  <c r="U2" i="1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BA30" i="1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U11" i="2" l="1"/>
  <c r="C46" i="2"/>
  <c r="U46" i="2" s="1"/>
  <c r="C54" i="2"/>
  <c r="U54" i="2" s="1"/>
  <c r="C53" i="2"/>
  <c r="U53" i="2" s="1"/>
  <c r="C52" i="2"/>
  <c r="L11" i="7"/>
  <c r="L24" i="5"/>
  <c r="L34" i="5"/>
  <c r="U10" i="2"/>
  <c r="L33" i="5"/>
  <c r="U51" i="2"/>
  <c r="U52" i="2"/>
  <c r="U45" i="2"/>
  <c r="U42" i="2"/>
  <c r="U2" i="2"/>
  <c r="L30" i="5"/>
  <c r="L27" i="5"/>
  <c r="L7" i="7"/>
  <c r="U20" i="2"/>
  <c r="S17" i="2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L29" i="7" l="1"/>
  <c r="L33" i="7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C41" i="2"/>
  <c r="E41" i="2"/>
  <c r="F41" i="2"/>
  <c r="G41" i="2"/>
  <c r="H41" i="2"/>
  <c r="I41" i="2"/>
  <c r="J41" i="2"/>
  <c r="M41" i="2"/>
  <c r="L41" i="2"/>
  <c r="K41" i="2"/>
  <c r="U40" i="2" l="1"/>
  <c r="U41" i="2"/>
  <c r="K54" i="10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8" i="3"/>
  <c r="D8" i="3"/>
  <c r="E8" i="3"/>
  <c r="F8" i="3"/>
  <c r="B8" i="3"/>
  <c r="H10" i="4" l="1"/>
  <c r="Q44" i="2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U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H25" i="4" l="1"/>
  <c r="U10" i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M32" i="7" s="1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U28" i="2" l="1"/>
  <c r="CH27" i="7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tc={898E3CD2-42F5-4C6D-BAA2-72D80763C04F}</author>
    <author>tc={7F254369-2AA9-445C-A011-13B07DA93976}</author>
    <author>tc={3D7D0043-62EE-4EF6-B4BF-B01267D26C9C}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E3" authorId="1" shapeId="0" xr:uid="{898E3CD2-42F5-4C6D-BAA2-72D80763C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2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3" shapeId="0" xr:uid="{3D7D0043-62EE-4EF6-B4BF-B01267D26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4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5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6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7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8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9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10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<sst xmlns="http://schemas.openxmlformats.org/spreadsheetml/2006/main" count="640" uniqueCount="155">
  <si>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</si>
  <si>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</si>
  <si>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</si>
  <si>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</si>
  <si>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</si>
  <si>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</si>
  <si>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</si>
  <si>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</si>
  <si>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</si>
  <si>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</si>
  <si>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</si>
  <si>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</si>
  <si>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</si>
  <si>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</si>
  <si>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</si>
  <si>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</si>
  <si>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</si>
  <si>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</si>
  <si>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</si>
  <si>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</si>
  <si>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</si>
  <si>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</si>
  <si>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</si>
  <si>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</si>
  <si>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</si>
  <si>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</si>
  <si>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</si>
  <si>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</si>
  <si>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</si>
  <si>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</si>
  <si>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</si>
  <si>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</si>
  <si>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</si>
  <si>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</si>
  <si>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</si>
  <si>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</si>
  <si>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</si>
  <si>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</si>
  <si>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</si>
  <si>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</si>
  <si>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</si>
  <si>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</si>
  <si>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</si>
  <si>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</si>
  <si>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</si>
  <si>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</si>
  <si>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</si>
  <si>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</si>
  <si>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</si>
  <si>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</si>
  <si>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</si>
  <si>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</si>
  <si>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</si>
  <si>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</si>
  <si>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</si>
  <si>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</si>
  <si>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</si>
  <si>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</si>
  <si>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</si>
  <si>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</si>
  <si>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</si>
  <si>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</si>
  <si>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</si>
  <si>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</si>
  <si>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</si>
  <si>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</si>
  <si>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</si>
  <si>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</si>
  <si>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</si>
  <si>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</si>
  <si>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</si>
  <si>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</si>
  <si>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</si>
  <si>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</si>
  <si>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</si>
  <si>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</si>
  <si>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</si>
  <si>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</si>
  <si>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</si>
  <si>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</si>
  <si>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</si>
  <si>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</si>
  <si>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</si>
  <si>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</si>
  <si>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</si>
  <si>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</si>
  <si>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</si>
  <si>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</si>
  <si>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</si>
  <si>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</si>
  <si>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</si>
  <si>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</si>
  <si>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</si>
  <si>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</si>
  <si>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</si>
  <si>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</si>
  <si>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</si>
  <si>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</si>
  <si>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</si>
  <si>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</si>
  <si>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</si>
  <si>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</si>
  <si>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</si>
  <si>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</si>
  <si>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</si>
  <si>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</si>
  <si>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</si>
  <si>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</si>
  <si>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</si>
  <si>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</si>
  <si>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</si>
  <si>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</si>
  <si>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</si>
  <si>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</si>
  <si>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</si>
  <si>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</si>
  <si>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</si>
  <si>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</si>
  <si>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</si>
  <si>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</si>
  <si>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</si>
  <si>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</si>
  <si>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</si>
  <si>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</si>
  <si>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</si>
  <si>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</si>
  <si>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</si>
  <si>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</si>
  <si>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</si>
  <si>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</si>
  <si>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</si>
  <si>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</si>
  <si>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</si>
  <si>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</si>
  <si>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</si>
  <si>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</si>
  <si>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</si>
  <si>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</si>
  <si>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</si>
  <si>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</si>
  <si>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</si>
  <si>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</si>
  <si>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</si>
  <si>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</si>
  <si>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</si>
  <si>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</si>
  <si>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</si>
  <si>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</si>
  <si>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</si>
  <si>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</si>
  <si>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</si>
  <si>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</si>
  <si>
    <t>Transmissão Pura</t>
  </si>
  <si>
    <t>Ajuste</t>
  </si>
  <si>
    <t>Ajuste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</si>
</sst>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  <xf numFmtId="3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E3" dT="2024-04-12T23:50:06.34" personId="{D9C177C2-4820-4A14-BCC5-17B8B37A3BE0}" id="{898E3CD2-42F5-4C6D-BAA2-72D80763C04F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H3" dT="2024-04-12T23:50:06.34" personId="{D9C177C2-4820-4A14-BCC5-17B8B37A3BE0}" id="{3D7D0043-62EE-4EF6-B4BF-B01267D26C9C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tabSelected="1" zoomScale="110" zoomScaleNormal="110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98</v>
      </c>
      <c r="D2" s="1">
        <v>43</v>
      </c>
      <c r="E2" s="1">
        <v>0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147.22222222222223</v>
      </c>
    </row>
    <row r="3" spans="1:22" x14ac:dyDescent="0.3">
      <c r="A3" s="1" t="s">
        <v>0</v>
      </c>
      <c r="B3" s="1">
        <v>0</v>
      </c>
      <c r="C3" s="1">
        <v>47</v>
      </c>
      <c r="D3" s="1">
        <f>11+28</f>
        <v>39</v>
      </c>
      <c r="E3" s="1">
        <v>0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67.588888888888889</v>
      </c>
      <c r="V3"/>
    </row>
    <row r="4" spans="1:22" x14ac:dyDescent="0.3">
      <c r="A4" s="1" t="s">
        <v>1</v>
      </c>
      <c r="B4" s="1">
        <v>0</v>
      </c>
      <c r="C4" s="1">
        <v>47</v>
      </c>
      <c r="D4" s="1">
        <v>33</v>
      </c>
      <c r="E4" s="1">
        <v>0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53.222222222222221</v>
      </c>
      <c r="V4"/>
    </row>
    <row r="5" spans="1:22" x14ac:dyDescent="0.3">
      <c r="A5" s="1" t="s">
        <v>3</v>
      </c>
      <c r="B5" s="1">
        <v>0</v>
      </c>
      <c r="C5" s="1">
        <v>27</v>
      </c>
      <c r="D5" s="1">
        <v>45</v>
      </c>
      <c r="E5" s="1">
        <v>0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50.714285714285715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37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84.666666666666671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f>0.4+11+2+1+13</f>
        <v>27.4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28.8</v>
      </c>
      <c r="V7"/>
    </row>
    <row r="8" spans="1:22" x14ac:dyDescent="0.3">
      <c r="A8" s="1" t="s">
        <v>20</v>
      </c>
      <c r="B8" s="1">
        <v>0</v>
      </c>
      <c r="C8" s="1">
        <f>SUM(C2:C7)</f>
        <v>219</v>
      </c>
      <c r="D8" s="1">
        <f>SUM(D2:D7)</f>
        <v>224.4</v>
      </c>
      <c r="E8" s="1">
        <v>0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354.9</v>
      </c>
    </row>
    <row r="9" spans="1:22" x14ac:dyDescent="0.3">
      <c r="A9" s="1" t="s">
        <v>2</v>
      </c>
      <c r="B9" s="1">
        <v>0</v>
      </c>
      <c r="C9" s="1">
        <v>111</v>
      </c>
      <c r="D9" s="1">
        <v>241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150.27500000000001</v>
      </c>
      <c r="V9"/>
    </row>
    <row r="10" spans="1:22" x14ac:dyDescent="0.3">
      <c r="A10" s="1" t="s">
        <v>7</v>
      </c>
      <c r="B10" s="1">
        <v>0</v>
      </c>
      <c r="C10" s="1">
        <v>6</v>
      </c>
      <c r="D10" s="1">
        <v>48</v>
      </c>
      <c r="E10" s="1">
        <v>0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48.755555555555553</v>
      </c>
    </row>
    <row r="11" spans="1:22" x14ac:dyDescent="0.3">
      <c r="A11" s="1" t="s">
        <v>19</v>
      </c>
      <c r="B11" s="1">
        <v>0</v>
      </c>
      <c r="C11" s="1">
        <v>336</v>
      </c>
      <c r="D11" s="1">
        <f>SUM(D8:D10)</f>
        <v>513.4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537.72222222222217</v>
      </c>
    </row>
    <row r="12" spans="1:22" x14ac:dyDescent="0.3">
      <c r="A12" s="1" t="s">
        <v>8</v>
      </c>
      <c r="B12" s="1">
        <v>0</v>
      </c>
      <c r="C12" s="1">
        <v>163</v>
      </c>
      <c r="D12" s="1">
        <v>103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174.45555555555555</v>
      </c>
    </row>
    <row r="13" spans="1:22" x14ac:dyDescent="0.3">
      <c r="A13" s="1" t="s">
        <v>9</v>
      </c>
      <c r="B13" s="1">
        <v>0</v>
      </c>
      <c r="C13" s="1">
        <v>53</v>
      </c>
      <c r="D13" s="1">
        <v>30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67.75</v>
      </c>
    </row>
    <row r="14" spans="1:22" x14ac:dyDescent="0.3">
      <c r="A14" s="1" t="s">
        <v>10</v>
      </c>
      <c r="B14" s="1">
        <v>0</v>
      </c>
      <c r="C14" s="1">
        <v>43</v>
      </c>
      <c r="D14" s="1">
        <v>18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40.375</v>
      </c>
    </row>
    <row r="15" spans="1:22" x14ac:dyDescent="0.3">
      <c r="A15" s="1" t="s">
        <v>11</v>
      </c>
      <c r="B15" s="1">
        <v>0</v>
      </c>
      <c r="C15" s="1">
        <v>34</v>
      </c>
      <c r="D15" s="1">
        <v>80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67</v>
      </c>
    </row>
    <row r="16" spans="1:22" x14ac:dyDescent="0.3">
      <c r="A16" s="1" t="s">
        <v>12</v>
      </c>
      <c r="B16" s="1">
        <v>0</v>
      </c>
      <c r="C16" s="1">
        <v>79</v>
      </c>
      <c r="D16" s="1">
        <v>43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70.275000000000006</v>
      </c>
    </row>
    <row r="17" spans="1:21" x14ac:dyDescent="0.3">
      <c r="A17" s="1" t="s">
        <v>13</v>
      </c>
      <c r="B17" s="1">
        <v>0</v>
      </c>
      <c r="C17" s="29">
        <v>255</v>
      </c>
      <c r="D17" s="1">
        <f>428-SUM(D12:D16)</f>
        <v>154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133.71250000000001</v>
      </c>
    </row>
    <row r="18" spans="1:21" x14ac:dyDescent="0.3">
      <c r="A18" s="1" t="s">
        <v>14</v>
      </c>
      <c r="B18" s="1">
        <v>0</v>
      </c>
      <c r="C18" s="1">
        <f>SUM(C12:C17)</f>
        <v>627</v>
      </c>
      <c r="D18" s="1">
        <v>428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518.88888888888891</v>
      </c>
    </row>
    <row r="19" spans="1:21" x14ac:dyDescent="0.3">
      <c r="A19" s="1" t="s">
        <v>40</v>
      </c>
      <c r="B19" s="1">
        <v>0</v>
      </c>
      <c r="C19" s="1">
        <v>309</v>
      </c>
      <c r="D19" s="1">
        <v>275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120.72222222222223</v>
      </c>
    </row>
    <row r="20" spans="1:21" x14ac:dyDescent="0.3">
      <c r="A20" s="1" t="s">
        <v>41</v>
      </c>
      <c r="B20" s="1">
        <v>0</v>
      </c>
      <c r="C20" s="1">
        <v>0</v>
      </c>
      <c r="D20" s="1">
        <v>114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45.375</v>
      </c>
    </row>
    <row r="21" spans="1:21" x14ac:dyDescent="0.3">
      <c r="A21" s="1" t="s">
        <v>42</v>
      </c>
      <c r="B21" s="1">
        <v>0</v>
      </c>
      <c r="C21" s="1">
        <v>0</v>
      </c>
      <c r="D21" s="1">
        <v>383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113.3125</v>
      </c>
    </row>
    <row r="22" spans="1:21" x14ac:dyDescent="0.3">
      <c r="A22" s="1" t="s">
        <v>91</v>
      </c>
      <c r="B22" s="1">
        <v>0</v>
      </c>
      <c r="C22" s="1">
        <v>0</v>
      </c>
      <c r="D22" s="1">
        <f>D12+D13</f>
        <v>133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237.01249999999999</v>
      </c>
    </row>
    <row r="23" spans="1:21" x14ac:dyDescent="0.3">
      <c r="A23" s="1" t="s">
        <v>145</v>
      </c>
      <c r="B23" s="1">
        <v>0</v>
      </c>
      <c r="C23" s="1">
        <v>0</v>
      </c>
      <c r="D23" s="1">
        <f>D2+D6</f>
        <v>80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164.875</v>
      </c>
    </row>
    <row r="24" spans="1:21" x14ac:dyDescent="0.3">
      <c r="A24" s="1" t="s">
        <v>122</v>
      </c>
      <c r="B24" s="1">
        <v>0</v>
      </c>
      <c r="C24" s="1">
        <v>0</v>
      </c>
      <c r="D24" s="1">
        <f>D12+D13</f>
        <v>133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224.26249999999999</v>
      </c>
    </row>
    <row r="25" spans="1:21" x14ac:dyDescent="0.3">
      <c r="A25" s="1" t="s">
        <v>149</v>
      </c>
      <c r="B25" s="1">
        <v>0</v>
      </c>
      <c r="C25" s="1">
        <v>0</v>
      </c>
      <c r="D25" s="1">
        <v>190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123.56666666666666</v>
      </c>
    </row>
    <row r="26" spans="1:21" x14ac:dyDescent="0.3">
      <c r="A26" s="1" t="s">
        <v>150</v>
      </c>
      <c r="B26" s="1">
        <v>0</v>
      </c>
      <c r="C26" s="1">
        <v>600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312</v>
      </c>
    </row>
    <row r="27" spans="1:21" x14ac:dyDescent="0.3">
      <c r="A27" s="1" t="s">
        <v>151</v>
      </c>
      <c r="B27" s="1">
        <v>0</v>
      </c>
      <c r="C27" s="38">
        <f>C18-C11</f>
        <v>291</v>
      </c>
      <c r="D27" s="1">
        <f>D11-D18</f>
        <v>85.399999999999977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141.46666666666667</v>
      </c>
    </row>
    <row r="28" spans="1:21" x14ac:dyDescent="0.3">
      <c r="A28" s="1" t="s">
        <v>152</v>
      </c>
      <c r="B28" s="36">
        <v>0</v>
      </c>
      <c r="C28" s="36">
        <v>0</v>
      </c>
      <c r="D28" s="36">
        <f>D2</f>
        <v>43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6"/>
  <sheetViews>
    <sheetView showGridLines="0" zoomScale="110" zoomScaleNormal="11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C2" s="1">
        <f>Resultado!C2</f>
        <v>98</v>
      </c>
      <c r="D2" s="1">
        <f>Resultado!D2</f>
        <v>43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C3" s="1">
        <f>Resultado!C3</f>
        <v>47</v>
      </c>
      <c r="D3" s="1">
        <f>Resultado!D3</f>
        <v>39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C4" s="1">
        <f>Resultado!C4</f>
        <v>47</v>
      </c>
      <c r="D4" s="1">
        <f>Resultado!D4</f>
        <v>33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C5" s="1">
        <f>Resultado!C5</f>
        <v>27</v>
      </c>
      <c r="D5" s="1">
        <f>Resultado!D5</f>
        <v>45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C6" s="1">
        <f>Resultado!C6</f>
        <v>0</v>
      </c>
      <c r="D6" s="1">
        <f>Resultado!D6</f>
        <v>37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C7" s="1">
        <f>Resultado!C7</f>
        <v>0</v>
      </c>
      <c r="D7" s="1">
        <f>Resultado!D7</f>
        <v>27.4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C8" s="1">
        <f>Resultado!C9</f>
        <v>111</v>
      </c>
      <c r="D8" s="1">
        <v>119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C9" s="2">
        <f>SUM(C2:C8)</f>
        <v>330</v>
      </c>
      <c r="D9" s="2">
        <f>SUM(D2:D8)+D16</f>
        <v>393.4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C10" s="2">
        <f>SUM(C11:C16)</f>
        <v>760</v>
      </c>
      <c r="D10" s="2">
        <f>SUM(D11:D15)</f>
        <v>385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C11" s="1">
        <f>Resultado!C12</f>
        <v>163</v>
      </c>
      <c r="D11" s="1">
        <f>Resultado!D12</f>
        <v>103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C12" s="1">
        <f>Resultado!C13</f>
        <v>53</v>
      </c>
      <c r="D12" s="1">
        <f>Resultado!D13</f>
        <v>30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C13" s="1">
        <f>Resultado!C14</f>
        <v>43</v>
      </c>
      <c r="D13" s="1">
        <f>Resultado!D14</f>
        <v>18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C14" s="1">
        <f>Resultado!C15</f>
        <v>34</v>
      </c>
      <c r="D14" s="1">
        <f>Resultado!D15</f>
        <v>80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C15" s="1">
        <f>Resultado!C17</f>
        <v>255</v>
      </c>
      <c r="D15" s="1">
        <f>Resultado!D17</f>
        <v>154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C16" s="3">
        <v>212</v>
      </c>
      <c r="D16" s="1">
        <v>50</v>
      </c>
      <c r="H16" s="3">
        <f>ABS(-32)</f>
        <v>32</v>
      </c>
      <c r="J16" s="29">
        <v>36</v>
      </c>
      <c r="K16" s="1">
        <v>4</v>
      </c>
      <c r="N16" s="1">
        <v>20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C17" s="4">
        <v>430</v>
      </c>
      <c r="D17" s="2">
        <v>130</v>
      </c>
      <c r="H17" s="2">
        <v>44</v>
      </c>
      <c r="J17" s="2">
        <v>43</v>
      </c>
      <c r="K17" s="2">
        <v>418</v>
      </c>
      <c r="N17" s="2">
        <v>63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C18" s="2">
        <v>306</v>
      </c>
      <c r="D18" s="2">
        <v>67</v>
      </c>
      <c r="H18" s="4">
        <v>73</v>
      </c>
      <c r="J18" s="4">
        <v>33</v>
      </c>
      <c r="K18" s="2">
        <v>380</v>
      </c>
      <c r="N18" s="4">
        <v>68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C19" s="3">
        <v>127</v>
      </c>
      <c r="D19" s="1">
        <v>53</v>
      </c>
      <c r="H19" s="1">
        <v>23</v>
      </c>
      <c r="J19" s="1">
        <v>27</v>
      </c>
      <c r="K19" s="1">
        <f>273+87-20</f>
        <v>340</v>
      </c>
      <c r="N19" s="1">
        <v>40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C20" s="1">
        <v>0</v>
      </c>
      <c r="D20" s="1">
        <v>13</v>
      </c>
      <c r="H20" s="1">
        <v>50</v>
      </c>
      <c r="J20" s="1">
        <v>6</v>
      </c>
      <c r="K20" s="1">
        <v>39</v>
      </c>
      <c r="N20" s="1">
        <v>27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C21" s="1">
        <v>433</v>
      </c>
      <c r="D21" s="1">
        <v>1</v>
      </c>
      <c r="H21" s="1">
        <v>0</v>
      </c>
      <c r="J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C22" s="2">
        <v>116</v>
      </c>
      <c r="D22" s="2">
        <v>0</v>
      </c>
      <c r="H22" s="2">
        <v>41</v>
      </c>
      <c r="J22" s="4">
        <v>0</v>
      </c>
      <c r="K22" s="2">
        <v>41</v>
      </c>
      <c r="N22" s="4">
        <v>7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C23" s="4">
        <v>8</v>
      </c>
      <c r="D23" s="2">
        <v>63</v>
      </c>
      <c r="H23" s="2">
        <v>12</v>
      </c>
      <c r="J23" s="2">
        <v>9</v>
      </c>
      <c r="K23" s="4">
        <v>2</v>
      </c>
      <c r="N23" s="4">
        <v>12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C24" s="1">
        <v>0</v>
      </c>
      <c r="D24" s="1">
        <v>122</v>
      </c>
      <c r="H24" s="1">
        <v>95.5</v>
      </c>
      <c r="J24" s="1">
        <v>29</v>
      </c>
      <c r="K24" s="1">
        <v>0</v>
      </c>
      <c r="N24" s="1">
        <v>0</v>
      </c>
      <c r="Q24" s="1">
        <v>0</v>
      </c>
      <c r="R24" s="1">
        <v>0</v>
      </c>
      <c r="S24" s="1">
        <v>0</v>
      </c>
    </row>
    <row r="25" spans="1:23" x14ac:dyDescent="0.3">
      <c r="A25" s="1" t="s">
        <v>153</v>
      </c>
      <c r="C25" s="1">
        <v>0</v>
      </c>
      <c r="D25" s="1">
        <v>8</v>
      </c>
      <c r="H25" s="1">
        <f>H10-H9</f>
        <v>51.600000000000009</v>
      </c>
      <c r="J25" s="1">
        <v>14</v>
      </c>
      <c r="K25" s="1">
        <v>38</v>
      </c>
      <c r="N25" s="1">
        <v>5</v>
      </c>
      <c r="Q25" s="1">
        <v>0</v>
      </c>
      <c r="R25" s="1">
        <v>7</v>
      </c>
      <c r="S25" s="1">
        <v>93</v>
      </c>
    </row>
    <row r="26" spans="1:23" x14ac:dyDescent="0.3">
      <c r="A26" s="1" t="s">
        <v>154</v>
      </c>
      <c r="C26" s="1">
        <v>0</v>
      </c>
      <c r="D26" s="1">
        <v>0</v>
      </c>
      <c r="F26" s="24"/>
      <c r="H26" s="1">
        <v>29</v>
      </c>
      <c r="J26" s="38">
        <v>0</v>
      </c>
      <c r="K26" s="1">
        <v>0</v>
      </c>
      <c r="N26" s="1">
        <v>0</v>
      </c>
      <c r="Q26" s="1">
        <v>0</v>
      </c>
      <c r="R26" s="1">
        <v>0</v>
      </c>
      <c r="S2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C39" activePane="bottomRight" state="frozen"/>
      <selection pane="topRight" activeCell="B1" sqref="B1"/>
      <selection pane="bottomLeft" activeCell="A2" sqref="A2"/>
      <selection pane="bottomRight" activeCell="C58" sqref="C58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 s="1">
        <f>Resultado!D2+Resultado!D6</f>
        <v>80</v>
      </c>
      <c r="D2" s="1">
        <f>Resultado!C2</f>
        <v>98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175.44444444444446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 s="1">
        <f>Resultado!D3</f>
        <v>39</v>
      </c>
      <c r="D3" s="1">
        <f>Resultado!C3</f>
        <v>47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67.588888888888889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 s="1">
        <f>Resultado!D4</f>
        <v>33</v>
      </c>
      <c r="D4" s="1">
        <f>Resultado!C4</f>
        <v>47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53.222222222222221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 s="1">
        <f>Resultado!D5</f>
        <v>45</v>
      </c>
      <c r="D5" s="1">
        <f>Resultado!C5</f>
        <v>27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50.714285714285715</v>
      </c>
    </row>
    <row r="6" spans="1:33" x14ac:dyDescent="0.3">
      <c r="A6" t="s">
        <v>4</v>
      </c>
      <c r="B6">
        <v>0</v>
      </c>
      <c r="C6" s="1">
        <f>Resultado!D6</f>
        <v>37</v>
      </c>
      <c r="D6" s="1">
        <f>Resultado!C6</f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84.666666666666671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 s="1">
        <f>Resultado!D7</f>
        <v>27.4</v>
      </c>
      <c r="D7" s="1">
        <f>Resultado!C7</f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28.8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 s="1">
        <f>Resultado!D8</f>
        <v>224.4</v>
      </c>
      <c r="D8" s="1">
        <f>Resultado!C8</f>
        <v>219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350.34444444444443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 s="1">
        <f>Resultado!D9</f>
        <v>241</v>
      </c>
      <c r="D9" s="1">
        <f>Resultado!C9</f>
        <v>111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150.4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 s="1">
        <f>Resultado!D10</f>
        <v>48</v>
      </c>
      <c r="D10" s="1">
        <f>Resultado!C10</f>
        <v>6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45.311111111111103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 s="1">
        <f>Resultado!D11</f>
        <v>513.4</v>
      </c>
      <c r="D11" s="1">
        <f>Resultado!C11</f>
        <v>336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537.72222222222217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 s="1">
        <f>Resultado!D12</f>
        <v>103</v>
      </c>
      <c r="D12" s="1">
        <f>Resultado!C12</f>
        <v>163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174.45555555555555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 s="1">
        <f>Resultado!D13</f>
        <v>30</v>
      </c>
      <c r="D13" s="1">
        <f>Resultado!C13</f>
        <v>53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67.75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 s="1">
        <f>Resultado!D14</f>
        <v>18</v>
      </c>
      <c r="D14" s="1">
        <f>Resultado!C14</f>
        <v>43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40.375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 s="1">
        <f>Resultado!D15</f>
        <v>80</v>
      </c>
      <c r="D15" s="1">
        <f>Resultado!C15</f>
        <v>34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 s="1">
        <f>Resultado!D16</f>
        <v>43</v>
      </c>
      <c r="D16" s="1">
        <f>Resultado!C16</f>
        <v>79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70.275000000000006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 s="1">
        <f>Resultado!D17</f>
        <v>154</v>
      </c>
      <c r="D17" s="1">
        <f>Resultado!C17</f>
        <v>255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122.71250000000001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 s="1">
        <f>Resultado!D18</f>
        <v>428</v>
      </c>
      <c r="D18" s="1">
        <f>Resultado!C18</f>
        <v>627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509.11111111111109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 s="1">
        <f>Resultado!D21</f>
        <v>383</v>
      </c>
      <c r="D19" s="1">
        <f>Resultado!C19</f>
        <v>309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133.83333333333334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 s="1">
        <f>Caixa!D17</f>
        <v>130</v>
      </c>
      <c r="D20" s="1">
        <f>Caixa!C17</f>
        <v>430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164.44444444444446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498</v>
      </c>
      <c r="D21">
        <v>-212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189.625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39</v>
      </c>
      <c r="D24">
        <v>148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101.8875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14</v>
      </c>
      <c r="D25">
        <v>24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19.975000000000001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133</v>
      </c>
      <c r="D28">
        <f t="shared" si="1"/>
        <v>216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233.78888888888889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155.57575757575756</v>
      </c>
      <c r="D40" s="6">
        <f t="shared" ref="D40" si="4">D11/D30</f>
        <v>35.368421052631582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5">L11/L30</f>
        <v>0</v>
      </c>
      <c r="M40" s="6">
        <f t="shared" si="5"/>
        <v>0</v>
      </c>
      <c r="N40" s="6">
        <f t="shared" si="5"/>
        <v>41.980198019801982</v>
      </c>
      <c r="O40" s="6">
        <f t="shared" si="5"/>
        <v>0</v>
      </c>
      <c r="P40" s="6">
        <f t="shared" si="5"/>
        <v>0</v>
      </c>
      <c r="Q40" s="6">
        <f t="shared" si="5"/>
        <v>49.64497041420119</v>
      </c>
      <c r="R40" s="6">
        <f t="shared" si="5"/>
        <v>62.352941176470587</v>
      </c>
      <c r="S40" s="6">
        <f t="shared" si="5"/>
        <v>30.688073394495412</v>
      </c>
      <c r="T40" s="6">
        <f t="shared" si="5"/>
        <v>0</v>
      </c>
      <c r="U40" s="1">
        <f t="shared" si="0"/>
        <v>137.9427978342419</v>
      </c>
    </row>
    <row r="41" spans="1:21" x14ac:dyDescent="0.3">
      <c r="A41" t="s">
        <v>83</v>
      </c>
      <c r="B41" s="14">
        <f t="shared" ref="B41:J41" si="6">(B11/B36)*1000</f>
        <v>0</v>
      </c>
      <c r="C41" s="14">
        <f>(C11/C36)*1000</f>
        <v>12.834999999999999</v>
      </c>
      <c r="D41" s="14">
        <f t="shared" ref="D41" si="7">(D11/D36)*1000</f>
        <v>4.3208209559816364</v>
      </c>
      <c r="E41" s="14">
        <f t="shared" si="6"/>
        <v>0</v>
      </c>
      <c r="F41" s="14">
        <f t="shared" si="6"/>
        <v>0</v>
      </c>
      <c r="G41" s="14">
        <f t="shared" si="6"/>
        <v>0</v>
      </c>
      <c r="H41" s="14">
        <f t="shared" si="6"/>
        <v>4.5742857142857138</v>
      </c>
      <c r="I41" s="14">
        <f t="shared" si="6"/>
        <v>0</v>
      </c>
      <c r="J41" s="14">
        <f t="shared" si="6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8">(O11/O36)*1000</f>
        <v>0</v>
      </c>
      <c r="P41" s="14">
        <f t="shared" si="8"/>
        <v>0</v>
      </c>
      <c r="Q41" s="14">
        <f>(Q11/Q36)*1000</f>
        <v>4.6633650708953773</v>
      </c>
      <c r="R41" s="14">
        <f t="shared" ref="R41:T41" si="9">(R11/R36)*1000</f>
        <v>8.8780937225176935</v>
      </c>
      <c r="S41" s="14">
        <f t="shared" si="9"/>
        <v>12.093712715571785</v>
      </c>
      <c r="T41" s="14">
        <f t="shared" si="9"/>
        <v>0</v>
      </c>
      <c r="U41" s="1">
        <f t="shared" si="0"/>
        <v>14.42534219791362</v>
      </c>
    </row>
    <row r="42" spans="1:21" x14ac:dyDescent="0.3">
      <c r="A42" t="s">
        <v>86</v>
      </c>
      <c r="B42">
        <v>0</v>
      </c>
      <c r="C42">
        <f>C9/C47</f>
        <v>17.214285714285715</v>
      </c>
      <c r="D42">
        <f>D9/D47</f>
        <v>4.625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8.8045160869387544</v>
      </c>
    </row>
    <row r="43" spans="1:21" x14ac:dyDescent="0.3">
      <c r="A43" t="s">
        <v>134</v>
      </c>
      <c r="B43">
        <v>0</v>
      </c>
      <c r="C43">
        <v>4.5999999999999996</v>
      </c>
      <c r="D43">
        <v>4.5999999999999996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3.5170316481133916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0.20376543209876541</v>
      </c>
    </row>
    <row r="45" spans="1:21" x14ac:dyDescent="0.3">
      <c r="A45" t="s">
        <v>135</v>
      </c>
      <c r="B45">
        <v>0</v>
      </c>
      <c r="C45" s="18">
        <f>C28/C31</f>
        <v>2.375</v>
      </c>
      <c r="D45" s="18">
        <f>D28/D31</f>
        <v>3.2727272727272729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4.0867271974541675</v>
      </c>
    </row>
    <row r="46" spans="1:21" x14ac:dyDescent="0.3">
      <c r="A46" t="s">
        <v>137</v>
      </c>
      <c r="B46">
        <v>0</v>
      </c>
      <c r="C46" s="18">
        <f>C11/C31</f>
        <v>9.1678571428571427</v>
      </c>
      <c r="D46" s="18">
        <f>D11/D31</f>
        <v>5.0909090909090908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9.139731905021506</v>
      </c>
    </row>
    <row r="47" spans="1:21" x14ac:dyDescent="0.3">
      <c r="A47" t="s">
        <v>85</v>
      </c>
      <c r="B47">
        <f t="shared" ref="B47:T47" si="10">SUM(B26+B25)</f>
        <v>0</v>
      </c>
      <c r="C47">
        <f t="shared" ref="C47:D47" si="11">SUM(C26+C25)</f>
        <v>14</v>
      </c>
      <c r="D47">
        <f t="shared" si="11"/>
        <v>24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ref="H47" si="12">SUM(H26+H25)</f>
        <v>4.8</v>
      </c>
      <c r="I47">
        <f t="shared" si="10"/>
        <v>0</v>
      </c>
      <c r="J47">
        <f t="shared" si="10"/>
        <v>0</v>
      </c>
      <c r="K47">
        <f t="shared" si="10"/>
        <v>16</v>
      </c>
      <c r="L47">
        <f t="shared" si="10"/>
        <v>0</v>
      </c>
      <c r="M47">
        <f t="shared" si="10"/>
        <v>0</v>
      </c>
      <c r="N47">
        <f t="shared" si="10"/>
        <v>26</v>
      </c>
      <c r="O47">
        <f t="shared" si="10"/>
        <v>0</v>
      </c>
      <c r="P47">
        <f t="shared" si="10"/>
        <v>0</v>
      </c>
      <c r="Q47" s="11">
        <v>29</v>
      </c>
      <c r="R47">
        <f t="shared" si="10"/>
        <v>12</v>
      </c>
      <c r="S47">
        <f t="shared" ref="S47" si="13">SUM(S26+S25)</f>
        <v>34</v>
      </c>
      <c r="T47">
        <f t="shared" si="10"/>
        <v>0</v>
      </c>
      <c r="U47" s="1">
        <f t="shared" si="0"/>
        <v>19.975000000000001</v>
      </c>
    </row>
    <row r="48" spans="1:21" s="26" customFormat="1" x14ac:dyDescent="0.3">
      <c r="A48" s="3" t="s">
        <v>95</v>
      </c>
      <c r="B48" s="26">
        <v>0</v>
      </c>
      <c r="C48" s="3">
        <f>C2</f>
        <v>80</v>
      </c>
      <c r="D48" s="3">
        <f>D2</f>
        <v>98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175.44444444444446</v>
      </c>
    </row>
    <row r="49" spans="1:21" x14ac:dyDescent="0.3">
      <c r="A49" t="s">
        <v>140</v>
      </c>
      <c r="B49">
        <v>0</v>
      </c>
      <c r="C49" s="6">
        <f>C2-C6</f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184</v>
      </c>
    </row>
    <row r="50" spans="1:21" x14ac:dyDescent="0.3">
      <c r="A50" t="s">
        <v>39</v>
      </c>
      <c r="B50">
        <v>0</v>
      </c>
      <c r="C50">
        <v>251</v>
      </c>
      <c r="D50">
        <v>1255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  <c r="U50" s="1">
        <f t="shared" si="0"/>
        <v>350.22500000000002</v>
      </c>
    </row>
    <row r="51" spans="1:21" x14ac:dyDescent="0.3">
      <c r="A51" t="s">
        <v>106</v>
      </c>
      <c r="B51">
        <v>0</v>
      </c>
      <c r="C51" s="18">
        <f>C50/C21</f>
        <v>0.50401606425702816</v>
      </c>
      <c r="D51" s="18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1.0375575453198298</v>
      </c>
    </row>
    <row r="52" spans="1:21" x14ac:dyDescent="0.3">
      <c r="A52" t="s">
        <v>108</v>
      </c>
      <c r="B52">
        <v>0</v>
      </c>
      <c r="C52" s="18">
        <f>C50/C11</f>
        <v>0.48889754577327621</v>
      </c>
      <c r="D52" s="18">
        <f>D50/D11</f>
        <v>3.7351190476190474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0.8461875072533146</v>
      </c>
    </row>
    <row r="53" spans="1:21" x14ac:dyDescent="0.3">
      <c r="A53" t="s">
        <v>128</v>
      </c>
      <c r="B53">
        <v>0</v>
      </c>
      <c r="C53" s="25">
        <f>C28/C11</f>
        <v>0.25905726529022205</v>
      </c>
      <c r="D53" s="25">
        <f>D28/D11</f>
        <v>0.6428571428571429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0.49500311563598259</v>
      </c>
    </row>
    <row r="54" spans="1:21" x14ac:dyDescent="0.3">
      <c r="A54" t="s">
        <v>133</v>
      </c>
      <c r="B54">
        <v>0</v>
      </c>
      <c r="C54" s="25">
        <f>(C28+C24)/C11</f>
        <v>0.33502142578885863</v>
      </c>
      <c r="D54" s="25">
        <f>(D28+D24)/D11</f>
        <v>1.0833333333333333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0.64429262921654473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51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3.6666666666666665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Q35" sqref="Q3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G3" s="1">
        <f>Índices!D2</f>
        <v>98</v>
      </c>
      <c r="H3">
        <v>155</v>
      </c>
      <c r="I3">
        <v>279</v>
      </c>
      <c r="J3">
        <v>64</v>
      </c>
      <c r="K3">
        <v>121</v>
      </c>
      <c r="L3" s="1">
        <f>Resultado!D23+Resultado!D6</f>
        <v>117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G4" s="1">
        <f>Índices!D3</f>
        <v>47</v>
      </c>
      <c r="H4">
        <v>69</v>
      </c>
      <c r="I4">
        <v>50</v>
      </c>
      <c r="J4">
        <v>21</v>
      </c>
      <c r="K4">
        <v>22</v>
      </c>
      <c r="L4" s="1">
        <f>Resultado!D3</f>
        <v>39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G5" s="1">
        <f>Índices!D4</f>
        <v>47</v>
      </c>
      <c r="H5">
        <v>39</v>
      </c>
      <c r="I5">
        <v>43</v>
      </c>
      <c r="J5">
        <v>0.7</v>
      </c>
      <c r="K5">
        <v>17</v>
      </c>
      <c r="L5" s="1">
        <f>Resultado!D4</f>
        <v>33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G6" s="1">
        <f>Índices!D5</f>
        <v>27</v>
      </c>
      <c r="H6">
        <v>29</v>
      </c>
      <c r="I6">
        <v>13</v>
      </c>
      <c r="J6">
        <v>10</v>
      </c>
      <c r="K6">
        <v>10</v>
      </c>
      <c r="L6" s="1">
        <f>Resultado!D5</f>
        <v>45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G7" s="1">
        <f>Índices!D6</f>
        <v>0</v>
      </c>
      <c r="H7">
        <v>0</v>
      </c>
      <c r="I7">
        <v>0</v>
      </c>
      <c r="J7">
        <v>0</v>
      </c>
      <c r="K7">
        <v>0</v>
      </c>
      <c r="L7" s="1">
        <f>Resultado!D6</f>
        <v>37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G8" s="1">
        <f>Índices!D7</f>
        <v>0</v>
      </c>
      <c r="H8">
        <v>0</v>
      </c>
      <c r="I8">
        <v>0</v>
      </c>
      <c r="J8">
        <v>0</v>
      </c>
      <c r="K8">
        <v>0</v>
      </c>
      <c r="L8" s="1">
        <f>Resultado!D7</f>
        <v>27.4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G9" s="1">
        <f>Índices!D8</f>
        <v>219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L9" s="1">
        <f>Resultado!D8</f>
        <v>224.4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U9">
        <f>SUM(BU3:BU6,BU8)</f>
        <v>230</v>
      </c>
      <c r="BV9">
        <f t="shared" ref="BV9" si="29">SUM(BV3:BV6,BV8)</f>
        <v>230.8</v>
      </c>
      <c r="BW9">
        <f t="shared" ref="BW9" si="30">SUM(BW3:BW6,BW8)</f>
        <v>143.6</v>
      </c>
      <c r="BX9">
        <f t="shared" ref="BX9" si="31">SUM(BX3:BX6,BX8)</f>
        <v>225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G10" s="1">
        <f>Índices!D9</f>
        <v>111</v>
      </c>
      <c r="H10">
        <v>88</v>
      </c>
      <c r="I10">
        <v>99</v>
      </c>
      <c r="J10">
        <v>28</v>
      </c>
      <c r="K10">
        <v>106</v>
      </c>
      <c r="L10" s="1">
        <f>Resultado!D9</f>
        <v>241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G11" s="1">
        <f>Índices!D11</f>
        <v>336</v>
      </c>
      <c r="H11">
        <v>385</v>
      </c>
      <c r="I11">
        <v>497</v>
      </c>
      <c r="J11">
        <v>131</v>
      </c>
      <c r="K11">
        <v>283</v>
      </c>
      <c r="L11" s="1">
        <f>Resultado!D11</f>
        <v>513.4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G12">
        <f>Índices!D28</f>
        <v>216</v>
      </c>
      <c r="H12">
        <v>250</v>
      </c>
      <c r="I12">
        <v>263</v>
      </c>
      <c r="J12">
        <v>200</v>
      </c>
      <c r="K12">
        <v>156</v>
      </c>
      <c r="L12" s="1">
        <f>Resultado!D24</f>
        <v>133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G13" s="1">
        <f>Índices!D19</f>
        <v>309</v>
      </c>
      <c r="H13">
        <v>71</v>
      </c>
      <c r="I13">
        <v>101</v>
      </c>
      <c r="J13">
        <v>19</v>
      </c>
      <c r="K13">
        <v>-47</v>
      </c>
      <c r="L13" s="1">
        <f>Resultado!D21</f>
        <v>383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G14">
        <f>Índices!D21</f>
        <v>-212</v>
      </c>
      <c r="H14">
        <v>39</v>
      </c>
      <c r="I14">
        <v>109</v>
      </c>
      <c r="J14">
        <v>-155</v>
      </c>
      <c r="K14">
        <v>125</v>
      </c>
      <c r="L14">
        <v>498</v>
      </c>
      <c r="M14">
        <v>87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G15">
        <f>Índices!D24</f>
        <v>148</v>
      </c>
      <c r="H15">
        <v>148</v>
      </c>
      <c r="I15">
        <v>112</v>
      </c>
      <c r="J15">
        <v>252</v>
      </c>
      <c r="K15">
        <v>52</v>
      </c>
      <c r="L15">
        <f>Índices!C24</f>
        <v>39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G16">
        <f>Índices!D25</f>
        <v>24</v>
      </c>
      <c r="H16">
        <v>18</v>
      </c>
      <c r="I16">
        <v>18</v>
      </c>
      <c r="J16">
        <v>12</v>
      </c>
      <c r="K16">
        <v>14</v>
      </c>
      <c r="L16">
        <f>Índices!C25</f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G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 s="14">
        <f t="shared" si="54"/>
        <v>35.368421052631582</v>
      </c>
      <c r="H24" s="14">
        <f t="shared" ref="H24:L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 s="14">
        <f t="shared" si="55"/>
        <v>155.57575757575756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>
        <v>0</v>
      </c>
      <c r="BP24" s="14">
        <f>BP11/BP18</f>
        <v>242.5</v>
      </c>
      <c r="BQ24" s="14">
        <f t="shared" ref="BQ24:BS24" si="67">BQ11/BQ18</f>
        <v>117.5</v>
      </c>
      <c r="BR24" s="14">
        <f t="shared" si="67"/>
        <v>215</v>
      </c>
      <c r="BS24" s="14">
        <f t="shared" si="67"/>
        <v>227.5</v>
      </c>
      <c r="BT24">
        <v>0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G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 s="14">
        <f t="shared" si="73"/>
        <v>4.625</v>
      </c>
      <c r="H25" s="14">
        <f t="shared" ref="H25:L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 s="14">
        <f t="shared" si="74"/>
        <v>17.214285714285715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N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>
        <v>0</v>
      </c>
      <c r="BP25" s="14">
        <f t="shared" ref="BP25:BS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>
        <v>0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 s="14">
        <f t="shared" ref="G26" si="90">G10/G19</f>
        <v>1.6818181818181819</v>
      </c>
      <c r="H26" s="14">
        <f t="shared" ref="H26:L26" si="91">H10/H19</f>
        <v>1.5172413793103448</v>
      </c>
      <c r="I26" s="14">
        <f t="shared" si="91"/>
        <v>1.1785714285714286</v>
      </c>
      <c r="J26" s="14">
        <f t="shared" si="91"/>
        <v>0.41176470588235292</v>
      </c>
      <c r="K26" s="14">
        <f t="shared" si="91"/>
        <v>2.2083333333333335</v>
      </c>
      <c r="L26" s="14">
        <f t="shared" si="91"/>
        <v>4.3035714285714288</v>
      </c>
      <c r="M26" s="14">
        <f t="shared" ref="M26:P26" si="92">M10/M19</f>
        <v>1.7413793103448276</v>
      </c>
      <c r="N26" s="14">
        <f t="shared" si="92"/>
        <v>0.68085106382978722</v>
      </c>
      <c r="O26" s="14">
        <f t="shared" si="92"/>
        <v>3.7924528301886791</v>
      </c>
      <c r="P26" s="14">
        <f t="shared" si="92"/>
        <v>2.078125</v>
      </c>
      <c r="Q26">
        <v>0</v>
      </c>
      <c r="R26" s="14">
        <v>0</v>
      </c>
      <c r="S26" s="14">
        <f t="shared" ref="S26:U26" si="93">S10/S19</f>
        <v>0.81395348837209303</v>
      </c>
      <c r="T26" s="14">
        <f t="shared" si="93"/>
        <v>0.5</v>
      </c>
      <c r="U26" s="14">
        <f t="shared" si="93"/>
        <v>0.91836734693877553</v>
      </c>
      <c r="V26">
        <v>0</v>
      </c>
      <c r="W26" s="14">
        <f t="shared" ref="W26:Z26" si="94">W10/W19</f>
        <v>0</v>
      </c>
      <c r="X26" s="14">
        <v>0</v>
      </c>
      <c r="Y26" s="14">
        <f t="shared" si="94"/>
        <v>1.5555555555555556</v>
      </c>
      <c r="Z26" s="14">
        <f t="shared" si="94"/>
        <v>0.90697674418604646</v>
      </c>
      <c r="AB26" s="14">
        <f t="shared" ref="AB26:AE26" si="95">AB10/AB19</f>
        <v>2.2461538461538462</v>
      </c>
      <c r="AC26" s="14">
        <f t="shared" si="95"/>
        <v>0.49122807017543857</v>
      </c>
      <c r="AD26" s="14">
        <f t="shared" si="95"/>
        <v>3.7058823529411766</v>
      </c>
      <c r="AE26" s="14">
        <f t="shared" si="95"/>
        <v>0.6071428571428571</v>
      </c>
      <c r="AF26" s="18">
        <f>AF10/AF19</f>
        <v>0.5066666666666666</v>
      </c>
      <c r="AG26" s="14">
        <f t="shared" ref="AG26:AI26" si="96">AG10/AG19</f>
        <v>0.80952380952380953</v>
      </c>
      <c r="AH26" s="14">
        <v>0</v>
      </c>
      <c r="AI26" s="14">
        <f t="shared" si="96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7">AO10/AO19</f>
        <v>3</v>
      </c>
      <c r="AP26" s="14">
        <f t="shared" ref="AP26:AR26" si="98">AP10/AP19</f>
        <v>0</v>
      </c>
      <c r="AQ26" s="14">
        <f t="shared" si="98"/>
        <v>0</v>
      </c>
      <c r="AR26" s="14">
        <f t="shared" si="98"/>
        <v>0</v>
      </c>
      <c r="AS26" s="14">
        <v>0</v>
      </c>
      <c r="AT26" s="14">
        <v>0</v>
      </c>
      <c r="AU26">
        <v>4.5999999999999996</v>
      </c>
      <c r="AV26" s="14">
        <f t="shared" ref="AV26:AY26" si="99">AV10/AV19</f>
        <v>2.1451612903225805</v>
      </c>
      <c r="AW26" s="14">
        <f t="shared" si="99"/>
        <v>3.915492957746479</v>
      </c>
      <c r="AX26" s="14">
        <f t="shared" si="99"/>
        <v>3.1267605633802815</v>
      </c>
      <c r="AY26" s="14">
        <f t="shared" si="99"/>
        <v>3.3333333333333335</v>
      </c>
      <c r="AZ26">
        <v>0</v>
      </c>
      <c r="BA26" s="14">
        <f t="shared" ref="BA26:BD26" si="100">BA10/BA19</f>
        <v>1.3428571428571427</v>
      </c>
      <c r="BB26" s="14">
        <f t="shared" si="100"/>
        <v>2.0370370370370372</v>
      </c>
      <c r="BC26" s="14">
        <f t="shared" si="100"/>
        <v>0.78125</v>
      </c>
      <c r="BD26" s="14">
        <f t="shared" si="100"/>
        <v>2.2826086956521738</v>
      </c>
      <c r="BE26">
        <v>0</v>
      </c>
      <c r="BF26" s="14">
        <f t="shared" ref="BF26:BI26" si="101">BF10/BF19</f>
        <v>0.36363636363636365</v>
      </c>
      <c r="BG26" s="14">
        <f t="shared" si="101"/>
        <v>4.1379310344827586E-2</v>
      </c>
      <c r="BH26" s="14">
        <f t="shared" si="101"/>
        <v>0.26829268292682928</v>
      </c>
      <c r="BI26" s="14">
        <f t="shared" si="101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2">BM10/BM19</f>
        <v>2.0338983050847457</v>
      </c>
      <c r="BN26" s="18">
        <f t="shared" si="102"/>
        <v>1.6615384615384616</v>
      </c>
      <c r="BO26">
        <v>0</v>
      </c>
      <c r="BP26" s="14">
        <f t="shared" ref="BP26:BS26" si="103">BP10/BP19</f>
        <v>6.5217391304347824E-2</v>
      </c>
      <c r="BQ26" s="14">
        <v>0</v>
      </c>
      <c r="BR26" s="14">
        <f t="shared" si="103"/>
        <v>1.2162162162162162</v>
      </c>
      <c r="BS26" s="14">
        <f t="shared" si="103"/>
        <v>2.1153846153846155E-2</v>
      </c>
      <c r="BT26">
        <v>0</v>
      </c>
      <c r="BU26" s="14">
        <f t="shared" ref="BU26:BX26" si="104">BU10/BU19</f>
        <v>2.3698630136986303</v>
      </c>
      <c r="BV26" s="14">
        <f t="shared" si="104"/>
        <v>1.8333333333333333</v>
      </c>
      <c r="BW26" s="14">
        <f t="shared" si="104"/>
        <v>0.97142857142857142</v>
      </c>
      <c r="BX26" s="14">
        <f t="shared" si="104"/>
        <v>2.3859649122807016</v>
      </c>
      <c r="BY26" s="14">
        <f>BY10/BY19</f>
        <v>2.6714285714285713</v>
      </c>
      <c r="BZ26" s="14">
        <f t="shared" ref="BZ26:CD26" si="105">BZ10/BZ19</f>
        <v>2.1481481481481484</v>
      </c>
      <c r="CA26" s="14">
        <f t="shared" si="105"/>
        <v>2.106060606060606</v>
      </c>
      <c r="CB26" s="14">
        <f t="shared" si="105"/>
        <v>2.5689655172413794</v>
      </c>
      <c r="CC26" s="14">
        <f t="shared" si="105"/>
        <v>1.4594594594594594</v>
      </c>
      <c r="CD26" s="14">
        <f t="shared" si="105"/>
        <v>4.0465116279069768</v>
      </c>
      <c r="CE26" s="14">
        <f t="shared" ref="CE26:CH26" si="106">CE10/CE19</f>
        <v>3.1276595744680851</v>
      </c>
      <c r="CF26" s="14">
        <f t="shared" si="106"/>
        <v>2.14</v>
      </c>
      <c r="CG26" s="14">
        <f t="shared" si="106"/>
        <v>1.5555555555555556</v>
      </c>
      <c r="CH26" s="14">
        <f t="shared" si="106"/>
        <v>2.9189189189189189</v>
      </c>
      <c r="CI26" s="14">
        <f>CI10/CI19</f>
        <v>2.2830188679245285</v>
      </c>
      <c r="CJ26" s="14">
        <f t="shared" ref="CJ26:CM26" si="107">CJ10/CJ19</f>
        <v>4.2407407407407405</v>
      </c>
      <c r="CK26" s="14">
        <f t="shared" si="107"/>
        <v>2.5208333333333335</v>
      </c>
      <c r="CL26" s="14">
        <f t="shared" si="107"/>
        <v>2.2878787878787881</v>
      </c>
      <c r="CM26" s="14">
        <f t="shared" si="107"/>
        <v>1.6666666666666667</v>
      </c>
      <c r="CN26">
        <v>0</v>
      </c>
      <c r="CO26" s="14">
        <v>0</v>
      </c>
      <c r="CP26" s="14">
        <v>0</v>
      </c>
      <c r="CQ26" s="14">
        <f t="shared" ref="CQ26:CR26" si="108">CQ10/CQ19</f>
        <v>0.80487804878048785</v>
      </c>
      <c r="CR26" s="14">
        <f t="shared" si="108"/>
        <v>0.2857142857142857</v>
      </c>
    </row>
    <row r="27" spans="1:111" x14ac:dyDescent="0.3">
      <c r="A27" t="s">
        <v>82</v>
      </c>
      <c r="B27">
        <v>0</v>
      </c>
      <c r="C27" s="14">
        <f t="shared" ref="C27:G27" si="109">C7/C12</f>
        <v>0</v>
      </c>
      <c r="D27" s="14">
        <f t="shared" si="109"/>
        <v>0</v>
      </c>
      <c r="E27" s="14">
        <f t="shared" si="109"/>
        <v>0</v>
      </c>
      <c r="F27" s="14">
        <f t="shared" si="109"/>
        <v>0</v>
      </c>
      <c r="G27" s="14">
        <f t="shared" si="109"/>
        <v>0</v>
      </c>
      <c r="H27" s="14">
        <f t="shared" ref="H27:L27" si="110">H7/H12</f>
        <v>0</v>
      </c>
      <c r="I27" s="14">
        <f t="shared" si="110"/>
        <v>0</v>
      </c>
      <c r="J27" s="14">
        <f t="shared" si="110"/>
        <v>0</v>
      </c>
      <c r="K27" s="14">
        <f t="shared" si="110"/>
        <v>0</v>
      </c>
      <c r="L27" s="14">
        <f t="shared" si="110"/>
        <v>0.2781954887218045</v>
      </c>
      <c r="M27" s="14">
        <f t="shared" ref="M27:P27" si="111">M7/M12</f>
        <v>0.4550561797752809</v>
      </c>
      <c r="N27" s="14">
        <f t="shared" si="111"/>
        <v>0.51724137931034486</v>
      </c>
      <c r="O27" s="14">
        <f t="shared" si="111"/>
        <v>0.31868131868131866</v>
      </c>
      <c r="P27" s="14">
        <f t="shared" si="111"/>
        <v>0.61594202898550721</v>
      </c>
      <c r="Q27">
        <v>0</v>
      </c>
      <c r="R27" s="14">
        <f t="shared" ref="R27:U27" si="112">R7/R12</f>
        <v>0</v>
      </c>
      <c r="S27" s="14">
        <f t="shared" si="112"/>
        <v>0</v>
      </c>
      <c r="T27" s="14">
        <f t="shared" si="112"/>
        <v>0</v>
      </c>
      <c r="U27" s="14">
        <f t="shared" si="112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3">AB7/AB12</f>
        <v>0</v>
      </c>
      <c r="AC27" s="14">
        <f t="shared" si="113"/>
        <v>0</v>
      </c>
      <c r="AD27" s="14">
        <f t="shared" si="113"/>
        <v>0</v>
      </c>
      <c r="AE27" s="14">
        <f t="shared" si="113"/>
        <v>0</v>
      </c>
      <c r="AF27">
        <v>0</v>
      </c>
      <c r="AG27" s="14">
        <f t="shared" ref="AG27:AJ27" si="114">AG7/AG12</f>
        <v>0</v>
      </c>
      <c r="AH27" s="14">
        <f t="shared" si="114"/>
        <v>0</v>
      </c>
      <c r="AI27" s="14">
        <f t="shared" si="114"/>
        <v>0</v>
      </c>
      <c r="AJ27" s="14">
        <f t="shared" si="114"/>
        <v>0</v>
      </c>
      <c r="AK27">
        <v>0</v>
      </c>
      <c r="AL27" s="14">
        <f t="shared" ref="AL27:AO27" si="115">AL7/AL12</f>
        <v>0</v>
      </c>
      <c r="AM27" s="14">
        <f t="shared" si="115"/>
        <v>0</v>
      </c>
      <c r="AN27" s="14">
        <f t="shared" si="115"/>
        <v>0</v>
      </c>
      <c r="AO27" s="14">
        <f t="shared" si="115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6">AV7/AV12</f>
        <v>0.56947608200455579</v>
      </c>
      <c r="AW27" s="14">
        <f t="shared" si="116"/>
        <v>0.4096045197740113</v>
      </c>
      <c r="AX27" s="14">
        <f t="shared" si="116"/>
        <v>0.2740963855421687</v>
      </c>
      <c r="AY27" s="14">
        <f t="shared" si="116"/>
        <v>0.53680981595092025</v>
      </c>
      <c r="AZ27">
        <v>0</v>
      </c>
      <c r="BA27" s="14">
        <f t="shared" ref="BA27:BD27" si="117">BA7/BA12</f>
        <v>0</v>
      </c>
      <c r="BB27" s="14">
        <f t="shared" si="117"/>
        <v>0</v>
      </c>
      <c r="BC27" s="14">
        <f t="shared" si="117"/>
        <v>0</v>
      </c>
      <c r="BD27" s="14">
        <f t="shared" si="117"/>
        <v>0</v>
      </c>
      <c r="BE27">
        <v>0</v>
      </c>
      <c r="BF27" s="14">
        <f t="shared" ref="BF27:BI27" si="118">BF7/BF12</f>
        <v>0.42352941176470588</v>
      </c>
      <c r="BG27" s="14">
        <f t="shared" si="118"/>
        <v>0.46052631578947367</v>
      </c>
      <c r="BH27" s="14">
        <f t="shared" si="118"/>
        <v>0</v>
      </c>
      <c r="BI27" s="14">
        <f t="shared" si="118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9">BP7/BP12</f>
        <v>0.2181818181818182</v>
      </c>
      <c r="BQ27" s="14">
        <f t="shared" si="119"/>
        <v>3.3333333333333333E-2</v>
      </c>
      <c r="BR27" s="14">
        <f t="shared" si="119"/>
        <v>8.5106382978723402E-2</v>
      </c>
      <c r="BS27" s="14">
        <f t="shared" si="119"/>
        <v>4.878048780487805E-2</v>
      </c>
      <c r="BT27">
        <v>0</v>
      </c>
      <c r="BU27" s="14">
        <f t="shared" ref="BU27:BX27" si="120">BU7/BU12</f>
        <v>7.0707070707070704E-2</v>
      </c>
      <c r="BV27" s="14">
        <f t="shared" si="120"/>
        <v>0.32596685082872928</v>
      </c>
      <c r="BW27" s="14">
        <f t="shared" si="120"/>
        <v>0.17934782608695651</v>
      </c>
      <c r="BX27" s="14">
        <f t="shared" si="120"/>
        <v>0.37894736842105264</v>
      </c>
      <c r="BY27" s="14">
        <f>BY7/BY12</f>
        <v>0.19753086419753085</v>
      </c>
      <c r="BZ27" s="14">
        <f t="shared" ref="BZ27:CD27" si="121">BZ7/BZ12</f>
        <v>0.26027397260273971</v>
      </c>
      <c r="CA27" s="14">
        <f t="shared" si="121"/>
        <v>0.72676056338028172</v>
      </c>
      <c r="CB27" s="14">
        <f t="shared" si="121"/>
        <v>0.14077669902912621</v>
      </c>
      <c r="CC27" s="14">
        <f t="shared" si="121"/>
        <v>8.0321285140562249E-2</v>
      </c>
      <c r="CD27" s="14">
        <f t="shared" si="121"/>
        <v>0</v>
      </c>
      <c r="CE27" s="14">
        <f t="shared" ref="CE27:CH27" si="122">CE7/CE12</f>
        <v>0</v>
      </c>
      <c r="CF27" s="14">
        <f t="shared" si="122"/>
        <v>0</v>
      </c>
      <c r="CG27" s="14">
        <f t="shared" si="122"/>
        <v>0</v>
      </c>
      <c r="CH27" s="14">
        <f t="shared" si="122"/>
        <v>0</v>
      </c>
      <c r="CI27" s="14">
        <v>0</v>
      </c>
      <c r="CJ27" s="14">
        <f t="shared" ref="CJ27:CM27" si="123">CJ7/CJ12</f>
        <v>0.14646464646464646</v>
      </c>
      <c r="CK27" s="14">
        <f t="shared" si="123"/>
        <v>0.21917808219178081</v>
      </c>
      <c r="CL27" s="14">
        <f t="shared" si="123"/>
        <v>2.9940119760479044E-3</v>
      </c>
      <c r="CM27" s="14">
        <f t="shared" si="123"/>
        <v>0.16363636363636364</v>
      </c>
      <c r="CN27">
        <v>0</v>
      </c>
      <c r="CO27" s="14">
        <f t="shared" ref="CO27:CR27" si="124">CO7/CO12</f>
        <v>2.9850746268656716E-2</v>
      </c>
      <c r="CP27" s="14">
        <f t="shared" si="124"/>
        <v>0.1076923076923077</v>
      </c>
      <c r="CQ27" s="14">
        <f t="shared" si="124"/>
        <v>0.15584415584415584</v>
      </c>
      <c r="CR27" s="14">
        <f t="shared" si="124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5">C12/C19</f>
        <v>1.1320754716981132</v>
      </c>
      <c r="D28" s="14">
        <f t="shared" si="125"/>
        <v>0.86792452830188682</v>
      </c>
      <c r="E28" s="14">
        <v>0</v>
      </c>
      <c r="F28" s="14">
        <v>0</v>
      </c>
      <c r="G28" s="14">
        <f t="shared" ref="G28" si="126">G12/G19</f>
        <v>3.2727272727272729</v>
      </c>
      <c r="H28" s="14">
        <f t="shared" ref="H28:L28" si="127">H12/H19</f>
        <v>4.3103448275862073</v>
      </c>
      <c r="I28" s="14">
        <f t="shared" si="127"/>
        <v>3.1309523809523809</v>
      </c>
      <c r="J28" s="14">
        <f t="shared" si="127"/>
        <v>2.9411764705882355</v>
      </c>
      <c r="K28" s="14">
        <f t="shared" si="127"/>
        <v>3.25</v>
      </c>
      <c r="L28" s="14">
        <f t="shared" si="127"/>
        <v>2.375</v>
      </c>
      <c r="M28" s="14">
        <f t="shared" ref="M28:P28" si="128">M12/M19</f>
        <v>3.0689655172413794</v>
      </c>
      <c r="N28" s="14">
        <f t="shared" si="128"/>
        <v>3.0851063829787235</v>
      </c>
      <c r="O28" s="14">
        <f t="shared" si="128"/>
        <v>1.7169811320754718</v>
      </c>
      <c r="P28" s="14">
        <f t="shared" si="128"/>
        <v>2.15625</v>
      </c>
      <c r="Q28">
        <v>0</v>
      </c>
      <c r="R28" s="14">
        <v>0</v>
      </c>
      <c r="S28" s="14">
        <f t="shared" ref="S28:U28" si="129">S12/S19</f>
        <v>2.4651162790697674</v>
      </c>
      <c r="T28" s="14">
        <f t="shared" si="129"/>
        <v>2.0681818181818183</v>
      </c>
      <c r="U28" s="14">
        <f t="shared" si="129"/>
        <v>1.8979591836734695</v>
      </c>
      <c r="V28">
        <v>0</v>
      </c>
      <c r="W28" s="14">
        <f t="shared" ref="W28:Z28" si="130">W12/W19</f>
        <v>0</v>
      </c>
      <c r="X28" s="14">
        <v>0</v>
      </c>
      <c r="Y28" s="14">
        <f t="shared" si="130"/>
        <v>2.6518518518518515</v>
      </c>
      <c r="Z28" s="14">
        <f t="shared" si="130"/>
        <v>1.7209302325581395</v>
      </c>
      <c r="AB28" s="14">
        <f t="shared" ref="AB28:AE28" si="131">AB12/AB19</f>
        <v>4.2153846153846155</v>
      </c>
      <c r="AC28" s="14">
        <f t="shared" si="131"/>
        <v>3.6491228070175437</v>
      </c>
      <c r="AD28" s="14">
        <f t="shared" si="131"/>
        <v>3.6862745098039214</v>
      </c>
      <c r="AE28" s="14">
        <f t="shared" si="131"/>
        <v>4</v>
      </c>
      <c r="AF28" s="18">
        <f>AF12/AF19</f>
        <v>3.9699999999999998</v>
      </c>
      <c r="AG28" s="14">
        <f t="shared" ref="AG28:AI28" si="132">AG12/AG19</f>
        <v>1.7380952380952381</v>
      </c>
      <c r="AH28" s="14">
        <v>0</v>
      </c>
      <c r="AI28" s="14">
        <f t="shared" si="132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3">AO12/AO19</f>
        <v>5.8611111111111107</v>
      </c>
      <c r="AP28" s="14">
        <f t="shared" ref="AP28:AR28" si="134">AP12/AP19</f>
        <v>1.9411764705882353</v>
      </c>
      <c r="AQ28" s="14">
        <f t="shared" si="134"/>
        <v>2.0487804878048781</v>
      </c>
      <c r="AR28" s="14">
        <f t="shared" si="134"/>
        <v>1.4042553191489362</v>
      </c>
      <c r="AS28" s="14">
        <v>0</v>
      </c>
      <c r="AT28" s="14">
        <v>0</v>
      </c>
      <c r="AU28">
        <v>7.02</v>
      </c>
      <c r="AV28" s="14">
        <f t="shared" ref="AV28:AY28" si="135">AV12/AV19</f>
        <v>7.080645161290323</v>
      </c>
      <c r="AW28" s="14">
        <f t="shared" si="135"/>
        <v>4.9859154929577461</v>
      </c>
      <c r="AX28" s="14">
        <f t="shared" si="135"/>
        <v>4.676056338028169</v>
      </c>
      <c r="AY28" s="14">
        <f t="shared" si="135"/>
        <v>3.6222222222222222</v>
      </c>
      <c r="AZ28">
        <v>0</v>
      </c>
      <c r="BA28" s="14">
        <f t="shared" ref="BA28:BD28" si="136">BA12/BA19</f>
        <v>1.8571428571428572</v>
      </c>
      <c r="BB28" s="14">
        <f t="shared" si="136"/>
        <v>2.1851851851851851</v>
      </c>
      <c r="BC28" s="14">
        <f t="shared" si="136"/>
        <v>1.15625</v>
      </c>
      <c r="BD28" s="14">
        <f t="shared" si="136"/>
        <v>1.326086956521739</v>
      </c>
      <c r="BE28">
        <v>0</v>
      </c>
      <c r="BF28" s="14">
        <f t="shared" ref="BF28:BI28" si="137">BF12/BF19</f>
        <v>1.5454545454545454</v>
      </c>
      <c r="BG28" s="14">
        <f t="shared" si="137"/>
        <v>1.3103448275862069</v>
      </c>
      <c r="BH28" s="14">
        <f t="shared" si="137"/>
        <v>1.0731707317073171</v>
      </c>
      <c r="BI28" s="14">
        <f t="shared" si="137"/>
        <v>1.3018867924528301</v>
      </c>
      <c r="BJ28" s="18">
        <f>BJ12/BJ19</f>
        <v>3.3970588235294117</v>
      </c>
      <c r="BK28" s="18">
        <v>0</v>
      </c>
      <c r="BL28" s="18">
        <f t="shared" ref="BL28:BN28" si="138">BL12/BL19</f>
        <v>3.13953488372093</v>
      </c>
      <c r="BM28" s="18">
        <f t="shared" si="138"/>
        <v>1.8644067796610169</v>
      </c>
      <c r="BN28" s="18">
        <f t="shared" si="138"/>
        <v>1.676923076923077</v>
      </c>
      <c r="BO28">
        <v>0</v>
      </c>
      <c r="BP28" s="14">
        <f t="shared" ref="BP28:BS28" si="139">BP12/BP19</f>
        <v>0.71739130434782605</v>
      </c>
      <c r="BQ28" s="14">
        <v>0</v>
      </c>
      <c r="BR28" s="14">
        <f t="shared" si="139"/>
        <v>1.2702702702702702</v>
      </c>
      <c r="BS28" s="14">
        <f t="shared" si="139"/>
        <v>0.78846153846153844</v>
      </c>
      <c r="BT28">
        <v>0</v>
      </c>
      <c r="BU28" s="14">
        <f t="shared" ref="BU28:BX28" si="140">BU12/BU19</f>
        <v>2.7123287671232879</v>
      </c>
      <c r="BV28" s="14">
        <f t="shared" si="140"/>
        <v>3.7708333333333335</v>
      </c>
      <c r="BW28" s="14">
        <f t="shared" si="140"/>
        <v>2.6285714285714286</v>
      </c>
      <c r="BX28" s="14">
        <f t="shared" si="140"/>
        <v>3.3333333333333335</v>
      </c>
      <c r="BY28" s="14">
        <f>BY12/BY19</f>
        <v>5.7857142857142856</v>
      </c>
      <c r="BZ28" s="14">
        <f t="shared" ref="BZ28:CD28" si="141">BZ12/BZ19</f>
        <v>4.5061728395061724</v>
      </c>
      <c r="CA28" s="14">
        <f t="shared" si="141"/>
        <v>5.3787878787878789</v>
      </c>
      <c r="CB28" s="14">
        <f t="shared" si="141"/>
        <v>3.5517241379310347</v>
      </c>
      <c r="CC28" s="14">
        <f t="shared" si="141"/>
        <v>3.3648648648648649</v>
      </c>
      <c r="CD28" s="14">
        <f t="shared" si="141"/>
        <v>3.9883720930232558</v>
      </c>
      <c r="CE28" s="14">
        <f t="shared" ref="CE28:CH28" si="142">CE12/CE19</f>
        <v>2.8936170212765959</v>
      </c>
      <c r="CF28" s="14">
        <f t="shared" si="142"/>
        <v>2.66</v>
      </c>
      <c r="CG28" s="14">
        <f t="shared" si="142"/>
        <v>2.5370370370370372</v>
      </c>
      <c r="CH28" s="14">
        <f t="shared" si="142"/>
        <v>2.2432432432432434</v>
      </c>
      <c r="CI28" s="14">
        <f>CI12/CI19</f>
        <v>5.0188679245283021</v>
      </c>
      <c r="CJ28" s="14">
        <f t="shared" ref="CJ28:CM28" si="143">CJ12/CJ19</f>
        <v>3.6666666666666665</v>
      </c>
      <c r="CK28" s="14">
        <f t="shared" si="143"/>
        <v>4.5625</v>
      </c>
      <c r="CL28" s="14">
        <f t="shared" si="143"/>
        <v>2.5303030303030303</v>
      </c>
      <c r="CM28" s="14">
        <f t="shared" si="143"/>
        <v>2.6190476190476191</v>
      </c>
      <c r="CN28">
        <v>0</v>
      </c>
      <c r="CO28" s="14">
        <v>0</v>
      </c>
      <c r="CP28" s="14">
        <v>0</v>
      </c>
      <c r="CQ28" s="14">
        <f t="shared" ref="CQ28:CR28" si="144">CQ12/CQ19</f>
        <v>1.8780487804878048</v>
      </c>
      <c r="CR28" s="14">
        <f t="shared" si="144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5">C11/C19</f>
        <v>2.7169811320754715</v>
      </c>
      <c r="D29" s="14">
        <f t="shared" si="145"/>
        <v>1.8679245283018868</v>
      </c>
      <c r="E29" s="14">
        <v>0</v>
      </c>
      <c r="F29" s="14">
        <v>0</v>
      </c>
      <c r="G29" s="14">
        <f t="shared" ref="G29" si="146">G11/G19</f>
        <v>5.0909090909090908</v>
      </c>
      <c r="H29" s="14">
        <f t="shared" ref="H29:L29" si="147">H11/H19</f>
        <v>6.6379310344827589</v>
      </c>
      <c r="I29" s="14">
        <f t="shared" si="147"/>
        <v>5.916666666666667</v>
      </c>
      <c r="J29" s="14">
        <f t="shared" si="147"/>
        <v>1.9264705882352942</v>
      </c>
      <c r="K29" s="14">
        <f t="shared" si="147"/>
        <v>5.895833333333333</v>
      </c>
      <c r="L29" s="14">
        <f t="shared" si="147"/>
        <v>9.1678571428571427</v>
      </c>
      <c r="M29" s="14">
        <f t="shared" ref="M29:P29" si="148">M11/M19</f>
        <v>6.0172413793103452</v>
      </c>
      <c r="N29" s="14">
        <f t="shared" si="148"/>
        <v>5.4468085106382977</v>
      </c>
      <c r="O29" s="14">
        <f t="shared" si="148"/>
        <v>6.2075471698113205</v>
      </c>
      <c r="P29" s="14">
        <f t="shared" si="148"/>
        <v>5.921875</v>
      </c>
      <c r="Q29">
        <v>0</v>
      </c>
      <c r="R29" s="14">
        <v>0</v>
      </c>
      <c r="S29" s="14">
        <f t="shared" ref="S29:U29" si="149">S11/S19</f>
        <v>4.5116279069767442</v>
      </c>
      <c r="T29" s="14">
        <f t="shared" si="149"/>
        <v>2.7272727272727271</v>
      </c>
      <c r="U29" s="14">
        <f t="shared" si="149"/>
        <v>3.5510204081632653</v>
      </c>
      <c r="V29">
        <v>0</v>
      </c>
      <c r="W29" s="14">
        <f t="shared" ref="W29:Z29" si="150">W11/W19</f>
        <v>2.6792452830188678</v>
      </c>
      <c r="X29" s="14">
        <v>0</v>
      </c>
      <c r="Y29" s="14">
        <f t="shared" si="150"/>
        <v>5.5925925925925926</v>
      </c>
      <c r="Z29" s="14">
        <f t="shared" si="150"/>
        <v>4.441860465116279</v>
      </c>
      <c r="AB29" s="14">
        <f t="shared" ref="AB29:AE29" si="151">AB11/AB19</f>
        <v>10.030769230769231</v>
      </c>
      <c r="AC29" s="14">
        <f t="shared" si="151"/>
        <v>7.8596491228070171</v>
      </c>
      <c r="AD29" s="14">
        <f t="shared" si="151"/>
        <v>8.3333333333333339</v>
      </c>
      <c r="AE29" s="14">
        <f t="shared" si="151"/>
        <v>6.6071428571428568</v>
      </c>
      <c r="AF29" s="18">
        <f>AF11/AF19</f>
        <v>5.3366666666666669</v>
      </c>
      <c r="AG29" s="14">
        <f t="shared" ref="AG29:AI29" si="152">AG11/AG19</f>
        <v>3.7142857142857144</v>
      </c>
      <c r="AH29" s="14">
        <v>0</v>
      </c>
      <c r="AI29" s="14">
        <f t="shared" si="152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3">AO11/AO19</f>
        <v>7.8055555555555554</v>
      </c>
      <c r="AP29" s="14">
        <f t="shared" ref="AP29:AR29" si="154">AP11/AP19</f>
        <v>3.0980392156862746</v>
      </c>
      <c r="AQ29" s="14">
        <f t="shared" si="154"/>
        <v>3.024390243902439</v>
      </c>
      <c r="AR29" s="14">
        <f t="shared" si="154"/>
        <v>1.3617021276595744</v>
      </c>
      <c r="AS29" s="14">
        <v>0</v>
      </c>
      <c r="AT29" s="14">
        <v>0</v>
      </c>
      <c r="AU29">
        <v>18.86</v>
      </c>
      <c r="AV29" s="14">
        <f t="shared" ref="AV29:AY29" si="155">AV11/AV19</f>
        <v>17.93548387096774</v>
      </c>
      <c r="AW29" s="14">
        <f t="shared" si="155"/>
        <v>14.43661971830986</v>
      </c>
      <c r="AX29" s="14">
        <f t="shared" si="155"/>
        <v>9.070422535211268</v>
      </c>
      <c r="AY29" s="14">
        <f t="shared" si="155"/>
        <v>10.155555555555555</v>
      </c>
      <c r="AZ29">
        <v>0</v>
      </c>
      <c r="BA29" s="14">
        <f t="shared" ref="BA29:BD29" si="156">BA11/BA19</f>
        <v>4.7</v>
      </c>
      <c r="BB29" s="14">
        <f t="shared" si="156"/>
        <v>5.8148148148148149</v>
      </c>
      <c r="BC29" s="14">
        <f t="shared" si="156"/>
        <v>2.859375</v>
      </c>
      <c r="BD29" s="14">
        <f t="shared" si="156"/>
        <v>5.4347826086956523</v>
      </c>
      <c r="BE29">
        <v>0</v>
      </c>
      <c r="BF29" s="14">
        <f t="shared" ref="BF29:BI29" si="157">BF11/BF19</f>
        <v>4.418181818181818</v>
      </c>
      <c r="BG29" s="14">
        <f t="shared" si="157"/>
        <v>2.7068965517241379</v>
      </c>
      <c r="BH29" s="14">
        <f t="shared" si="157"/>
        <v>1.8780487804878048</v>
      </c>
      <c r="BI29" s="14">
        <f t="shared" si="157"/>
        <v>2.0566037735849059</v>
      </c>
      <c r="BJ29" s="18">
        <f>BJ11/BJ19</f>
        <v>6.2352941176470589</v>
      </c>
      <c r="BK29" s="18">
        <v>0</v>
      </c>
      <c r="BL29" s="18">
        <f t="shared" ref="BL29:BN29" si="158">BL11/BL19</f>
        <v>10.86046511627907</v>
      </c>
      <c r="BM29" s="18">
        <f t="shared" si="158"/>
        <v>6.5254237288135597</v>
      </c>
      <c r="BN29" s="18">
        <f t="shared" si="158"/>
        <v>6.2769230769230768</v>
      </c>
      <c r="BO29">
        <v>0</v>
      </c>
      <c r="BP29" s="14">
        <f t="shared" ref="BP29:BS29" si="159">BP11/BP19</f>
        <v>2.1086956521739131</v>
      </c>
      <c r="BQ29" s="14">
        <v>0</v>
      </c>
      <c r="BR29" s="14">
        <f t="shared" si="159"/>
        <v>2.3243243243243241</v>
      </c>
      <c r="BS29" s="14">
        <f t="shared" si="159"/>
        <v>1.75</v>
      </c>
      <c r="BT29">
        <v>0</v>
      </c>
      <c r="BU29" s="14">
        <f t="shared" ref="BU29:BX29" si="160">BU11/BU19</f>
        <v>4.9589041095890414</v>
      </c>
      <c r="BV29" s="14">
        <f t="shared" si="160"/>
        <v>7.166666666666667</v>
      </c>
      <c r="BW29" s="14">
        <f t="shared" si="160"/>
        <v>3.7142857142857144</v>
      </c>
      <c r="BX29" s="14">
        <f t="shared" si="160"/>
        <v>6.8421052631578947</v>
      </c>
      <c r="BY29" s="14">
        <f>BY11/BY19</f>
        <v>11.985714285714286</v>
      </c>
      <c r="BZ29" s="14">
        <f t="shared" ref="BZ29:CD29" si="161">BZ11/BZ19</f>
        <v>9.7654320987654319</v>
      </c>
      <c r="CA29" s="14">
        <f t="shared" si="161"/>
        <v>14.075757575757576</v>
      </c>
      <c r="CB29" s="14">
        <f t="shared" si="161"/>
        <v>9.1724137931034484</v>
      </c>
      <c r="CC29" s="14">
        <f t="shared" si="161"/>
        <v>8.0810810810810807</v>
      </c>
      <c r="CD29" s="14">
        <f t="shared" si="161"/>
        <v>9.8604651162790695</v>
      </c>
      <c r="CE29" s="14">
        <f t="shared" ref="CE29:CH29" si="162">CE11/CE19</f>
        <v>7.2765957446808507</v>
      </c>
      <c r="CF29" s="14">
        <f t="shared" si="162"/>
        <v>8.14</v>
      </c>
      <c r="CG29" s="14">
        <f t="shared" si="162"/>
        <v>4.4444444444444446</v>
      </c>
      <c r="CH29" s="14">
        <f t="shared" si="162"/>
        <v>5.4054054054054053</v>
      </c>
      <c r="CI29" s="14">
        <f>CI11/CI19</f>
        <v>12.622641509433961</v>
      </c>
      <c r="CJ29" s="14">
        <f t="shared" ref="CJ29:CM29" si="163">CJ11/CJ19</f>
        <v>10.888888888888889</v>
      </c>
      <c r="CK29" s="14">
        <f t="shared" si="163"/>
        <v>9.0208333333333339</v>
      </c>
      <c r="CL29" s="14">
        <f t="shared" si="163"/>
        <v>4.8939393939393936</v>
      </c>
      <c r="CM29" s="14">
        <f t="shared" si="163"/>
        <v>5.1746031746031749</v>
      </c>
      <c r="CN29">
        <v>0</v>
      </c>
      <c r="CO29" s="14">
        <v>0</v>
      </c>
      <c r="CP29" s="14">
        <v>0</v>
      </c>
      <c r="CQ29" s="14">
        <f t="shared" ref="CQ29:CR29" si="164">CQ11/CQ19</f>
        <v>3.975609756097561</v>
      </c>
      <c r="CR29" s="14">
        <f t="shared" si="164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5">D3-D7</f>
        <v>72</v>
      </c>
      <c r="E30">
        <f t="shared" si="165"/>
        <v>26</v>
      </c>
      <c r="F30">
        <f t="shared" si="165"/>
        <v>10.4</v>
      </c>
      <c r="G30">
        <v>0</v>
      </c>
      <c r="H30">
        <v>0</v>
      </c>
      <c r="I30">
        <v>0</v>
      </c>
      <c r="J30">
        <v>0</v>
      </c>
      <c r="K30">
        <v>0</v>
      </c>
      <c r="L30">
        <f>L3-L7</f>
        <v>80</v>
      </c>
      <c r="M30">
        <f>M3-M7</f>
        <v>48</v>
      </c>
      <c r="N30">
        <f t="shared" ref="N30:P30" si="166">N3-N7</f>
        <v>114</v>
      </c>
      <c r="O30">
        <f t="shared" si="166"/>
        <v>46</v>
      </c>
      <c r="P30">
        <f t="shared" si="166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7">X3-X7</f>
        <v>47</v>
      </c>
      <c r="Y30">
        <f t="shared" si="167"/>
        <v>66</v>
      </c>
      <c r="Z30">
        <f t="shared" si="167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8">AV3-AV7</f>
        <v>268</v>
      </c>
      <c r="AW30" s="1">
        <f t="shared" si="168"/>
        <v>258</v>
      </c>
      <c r="AX30" s="1">
        <f t="shared" si="168"/>
        <v>234</v>
      </c>
      <c r="AY30" s="1">
        <f t="shared" si="168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9">BG3-BG7</f>
        <v>74</v>
      </c>
      <c r="BH30">
        <f t="shared" si="169"/>
        <v>31</v>
      </c>
      <c r="BI30">
        <f t="shared" si="169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70">BQ3-BQ7</f>
        <v>29</v>
      </c>
      <c r="BR30">
        <f t="shared" si="170"/>
        <v>30</v>
      </c>
      <c r="BS30">
        <f t="shared" si="170"/>
        <v>67</v>
      </c>
      <c r="BU30">
        <f>BU3-BU7</f>
        <v>141</v>
      </c>
      <c r="BV30">
        <f t="shared" ref="BV30:BX30" si="171">BV3-BV7</f>
        <v>114</v>
      </c>
      <c r="BW30">
        <f t="shared" si="171"/>
        <v>68</v>
      </c>
      <c r="BX30">
        <f t="shared" si="171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2">CP3-CP7</f>
        <v>62</v>
      </c>
      <c r="CQ30">
        <f t="shared" si="172"/>
        <v>86</v>
      </c>
      <c r="CR30">
        <f t="shared" si="172"/>
        <v>97</v>
      </c>
      <c r="CT30">
        <f>CT3-CT7</f>
        <v>70</v>
      </c>
      <c r="CU30">
        <f t="shared" ref="CU30:CW30" si="173">CU3-CU7</f>
        <v>100</v>
      </c>
      <c r="CV30">
        <f t="shared" si="173"/>
        <v>39</v>
      </c>
      <c r="CW30">
        <f t="shared" si="173"/>
        <v>10</v>
      </c>
      <c r="CY30">
        <f>CY3-CY7</f>
        <v>11</v>
      </c>
      <c r="CZ30">
        <f t="shared" ref="CZ30:DB30" si="174">CZ3-CZ7</f>
        <v>7.7</v>
      </c>
      <c r="DA30">
        <f t="shared" si="174"/>
        <v>2.4</v>
      </c>
      <c r="DB30">
        <f t="shared" si="174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f>Índices!D50</f>
        <v>1255</v>
      </c>
      <c r="H31">
        <v>1162</v>
      </c>
      <c r="I31">
        <v>887</v>
      </c>
      <c r="J31">
        <v>784</v>
      </c>
      <c r="K31">
        <v>570</v>
      </c>
      <c r="L31">
        <f>Índices!C50</f>
        <v>251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 s="14">
        <f>G31/G14</f>
        <v>-5.9198113207547172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f>L31/L14</f>
        <v>0.50401606425702816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5">AG31/AG14</f>
        <v>3.078125</v>
      </c>
      <c r="AH32" s="14">
        <f t="shared" si="175"/>
        <v>10.772727272727273</v>
      </c>
      <c r="AI32" s="14">
        <f t="shared" si="175"/>
        <v>10.958333333333334</v>
      </c>
      <c r="AJ32" s="14">
        <f t="shared" si="175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6">AQ31/AQ14</f>
        <v>3.4615384615384617E-2</v>
      </c>
      <c r="AR32" s="14">
        <f t="shared" si="176"/>
        <v>2.0222222222222221</v>
      </c>
      <c r="AS32" s="14">
        <f t="shared" si="176"/>
        <v>0</v>
      </c>
      <c r="AT32" s="14">
        <f t="shared" si="176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7">BZ31/BZ14</f>
        <v>0.87431693989071035</v>
      </c>
      <c r="CA32" s="14">
        <f t="shared" si="177"/>
        <v>0.55521472392638038</v>
      </c>
      <c r="CB32" s="14">
        <f t="shared" si="177"/>
        <v>1.8013245033112584</v>
      </c>
      <c r="CC32" s="14">
        <f t="shared" si="177"/>
        <v>1.2804232804232805</v>
      </c>
      <c r="CD32" s="14">
        <f t="shared" ref="CD32:CJ32" si="178">CD31/CD14</f>
        <v>2.1770833333333335</v>
      </c>
      <c r="CE32" s="14">
        <f t="shared" si="178"/>
        <v>2.268041237113402</v>
      </c>
      <c r="CF32" s="14">
        <f t="shared" si="178"/>
        <v>1.6495327102803738</v>
      </c>
      <c r="CG32" s="14">
        <f t="shared" si="178"/>
        <v>39.666666666666664</v>
      </c>
      <c r="CH32" s="14">
        <f t="shared" si="178"/>
        <v>1.6568627450980393</v>
      </c>
      <c r="CI32" s="14">
        <f t="shared" si="178"/>
        <v>4.2327586206896548</v>
      </c>
      <c r="CJ32" s="14">
        <f t="shared" si="178"/>
        <v>2.2675438596491229</v>
      </c>
      <c r="CK32" s="14">
        <f t="shared" ref="CK32:CM32" si="179">CK31/CK14</f>
        <v>19.16</v>
      </c>
      <c r="CL32" s="14">
        <f t="shared" si="179"/>
        <v>0.83371824480369516</v>
      </c>
      <c r="CM32" s="14">
        <f t="shared" si="179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 s="14">
        <f>G31/G11</f>
        <v>3.7351190476190474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f>L31/L11</f>
        <v>0.48889754577327621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80">AQ31/AQ11</f>
        <v>7.2580645161290326E-3</v>
      </c>
      <c r="AR33" s="14">
        <f t="shared" si="180"/>
        <v>0.14218749999999999</v>
      </c>
      <c r="AS33" s="14">
        <f t="shared" si="180"/>
        <v>0</v>
      </c>
      <c r="AT33" s="14">
        <f t="shared" si="180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81">BZ31/BZ11</f>
        <v>0.20227560050568899</v>
      </c>
      <c r="CA33" s="14">
        <f t="shared" si="181"/>
        <v>0.19483315392895587</v>
      </c>
      <c r="CB33" s="14">
        <f t="shared" si="181"/>
        <v>0.51127819548872178</v>
      </c>
      <c r="CC33" s="14">
        <f t="shared" si="181"/>
        <v>0.40468227424749165</v>
      </c>
      <c r="CD33" s="14">
        <f t="shared" ref="CD33:CJ33" si="182">CD31/CD11</f>
        <v>0.98584905660377353</v>
      </c>
      <c r="CE33" s="14">
        <f t="shared" si="182"/>
        <v>1.2865497076023391</v>
      </c>
      <c r="CF33" s="14">
        <f t="shared" si="182"/>
        <v>0.86732186732186733</v>
      </c>
      <c r="CG33" s="14">
        <f t="shared" si="182"/>
        <v>1.4875</v>
      </c>
      <c r="CH33" s="14">
        <f t="shared" si="182"/>
        <v>0.84499999999999997</v>
      </c>
      <c r="CI33" s="14">
        <f t="shared" si="182"/>
        <v>0.7339312406576981</v>
      </c>
      <c r="CJ33" s="14">
        <f t="shared" si="182"/>
        <v>0.87925170068027214</v>
      </c>
      <c r="CK33" s="14">
        <f t="shared" ref="CK33:CM33" si="183">CK31/CK11</f>
        <v>1.1062355658198615</v>
      </c>
      <c r="CL33" s="14">
        <f t="shared" si="183"/>
        <v>1.1176470588235294</v>
      </c>
      <c r="CM33" s="14">
        <f t="shared" si="183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 s="14">
        <f>G12/G11</f>
        <v>0.6428571428571429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f>L12/L11</f>
        <v>0.25905726529022205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4">AQ12/AQ11</f>
        <v>0.67741935483870963</v>
      </c>
      <c r="AR34" s="14">
        <f t="shared" si="184"/>
        <v>1.03125</v>
      </c>
      <c r="AS34" s="14">
        <f t="shared" si="184"/>
        <v>0.95238095238095233</v>
      </c>
      <c r="AT34" s="14">
        <f t="shared" si="184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5">BZ12/BZ11</f>
        <v>0.46144121365360302</v>
      </c>
      <c r="CA34" s="14">
        <f t="shared" si="185"/>
        <v>0.38213132400430572</v>
      </c>
      <c r="CB34" s="14">
        <f t="shared" si="185"/>
        <v>0.38721804511278196</v>
      </c>
      <c r="CC34" s="14">
        <f t="shared" si="185"/>
        <v>0.41638795986622074</v>
      </c>
      <c r="CD34" s="14">
        <f t="shared" ref="CD34:CJ34" si="186">CD12/CD11</f>
        <v>0.40448113207547171</v>
      </c>
      <c r="CE34" s="14">
        <f t="shared" si="186"/>
        <v>0.39766081871345027</v>
      </c>
      <c r="CF34" s="14">
        <f t="shared" si="186"/>
        <v>0.32678132678132676</v>
      </c>
      <c r="CG34" s="14">
        <f t="shared" si="186"/>
        <v>0.5708333333333333</v>
      </c>
      <c r="CH34" s="14">
        <f t="shared" si="186"/>
        <v>0.41499999999999998</v>
      </c>
      <c r="CI34" s="14">
        <f t="shared" si="186"/>
        <v>0.39760837070254113</v>
      </c>
      <c r="CJ34" s="14">
        <f t="shared" si="186"/>
        <v>0.33673469387755101</v>
      </c>
      <c r="CK34" s="14">
        <f t="shared" ref="CK34:CM34" si="187">CK12/CK11</f>
        <v>0.50577367205542723</v>
      </c>
      <c r="CL34" s="14">
        <f t="shared" si="187"/>
        <v>0.51702786377708976</v>
      </c>
      <c r="CM34" s="14">
        <f t="shared" si="187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8">(B12+B15)/B11</f>
        <v>#DIV/0!</v>
      </c>
      <c r="C35" s="18">
        <f t="shared" si="188"/>
        <v>0.52777777777777779</v>
      </c>
      <c r="D35" s="18">
        <f t="shared" si="188"/>
        <v>0.46464646464646464</v>
      </c>
      <c r="E35" s="18">
        <f t="shared" si="188"/>
        <v>0.52826086956521745</v>
      </c>
      <c r="F35" s="18">
        <f t="shared" si="188"/>
        <v>0.83225806451612905</v>
      </c>
      <c r="G35" s="18">
        <f t="shared" si="188"/>
        <v>1.0833333333333333</v>
      </c>
      <c r="H35" s="18">
        <f t="shared" si="188"/>
        <v>1.0337662337662337</v>
      </c>
      <c r="I35" s="18">
        <f t="shared" si="188"/>
        <v>0.75452716297786715</v>
      </c>
      <c r="J35" s="18">
        <f t="shared" si="188"/>
        <v>3.4503816793893129</v>
      </c>
      <c r="K35" s="18">
        <f t="shared" si="188"/>
        <v>0.73498233215547704</v>
      </c>
      <c r="L35" s="18">
        <f t="shared" si="188"/>
        <v>0.33502142578885863</v>
      </c>
      <c r="M35" s="18">
        <f t="shared" si="188"/>
        <v>0.7822349570200573</v>
      </c>
      <c r="N35" s="18">
        <f t="shared" si="188"/>
        <v>0.77734375</v>
      </c>
      <c r="O35" s="18">
        <f t="shared" si="188"/>
        <v>0.39209726443769</v>
      </c>
      <c r="P35" s="18">
        <f t="shared" si="188"/>
        <v>0.44327176781002636</v>
      </c>
      <c r="Q35" s="18" t="e">
        <f t="shared" si="188"/>
        <v>#DIV/0!</v>
      </c>
      <c r="R35" s="18">
        <f t="shared" si="188"/>
        <v>0.72</v>
      </c>
      <c r="S35" s="18">
        <f t="shared" si="188"/>
        <v>0.54639175257731953</v>
      </c>
      <c r="T35" s="18">
        <f t="shared" si="188"/>
        <v>0.84166666666666667</v>
      </c>
      <c r="U35" s="18">
        <f t="shared" si="188"/>
        <v>0.72413793103448276</v>
      </c>
      <c r="V35" s="18" t="e">
        <f t="shared" si="188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8"/>
        <v>#DIV/0!</v>
      </c>
      <c r="AB35" s="18">
        <f t="shared" si="188"/>
        <v>0.48466257668711654</v>
      </c>
      <c r="AC35" s="18">
        <f t="shared" si="188"/>
        <v>0.46651785714285715</v>
      </c>
      <c r="AD35" s="18">
        <f t="shared" si="188"/>
        <v>0.59058823529411764</v>
      </c>
      <c r="AE35" s="18">
        <f t="shared" si="188"/>
        <v>0.63513513513513509</v>
      </c>
      <c r="AF35" s="18">
        <f t="shared" si="188"/>
        <v>0.78201124297314173</v>
      </c>
      <c r="AG35" s="18">
        <f t="shared" si="188"/>
        <v>0.51282051282051277</v>
      </c>
      <c r="AH35" s="18">
        <f t="shared" si="188"/>
        <v>0.64</v>
      </c>
      <c r="AI35" s="18">
        <f t="shared" si="188"/>
        <v>0.505</v>
      </c>
      <c r="AJ35" s="18">
        <f t="shared" si="188"/>
        <v>0.99736842105263157</v>
      </c>
      <c r="AK35" s="18">
        <v>0</v>
      </c>
      <c r="AL35" s="18">
        <f t="shared" si="188"/>
        <v>0.3904109589041096</v>
      </c>
      <c r="AM35" s="18">
        <f t="shared" si="188"/>
        <v>0.5083333333333333</v>
      </c>
      <c r="AN35" s="18">
        <f t="shared" si="188"/>
        <v>0.98305084745762716</v>
      </c>
      <c r="AO35" s="18">
        <f t="shared" si="188"/>
        <v>0.95017793594306055</v>
      </c>
      <c r="AP35" s="18">
        <f>AP12/AP11</f>
        <v>0.62658227848101267</v>
      </c>
      <c r="AQ35" s="18">
        <f t="shared" ref="AQ35:AT35" si="189">AQ12/AQ11</f>
        <v>0.67741935483870963</v>
      </c>
      <c r="AR35" s="18">
        <f t="shared" si="189"/>
        <v>1.03125</v>
      </c>
      <c r="AS35" s="18">
        <f t="shared" si="189"/>
        <v>0.95238095238095233</v>
      </c>
      <c r="AT35" s="18">
        <f t="shared" si="189"/>
        <v>0.8571428571428571</v>
      </c>
      <c r="AU35" s="18">
        <f>(AU12+AU15)/AU11</f>
        <v>0.55927051671732519</v>
      </c>
      <c r="AV35" s="18">
        <f t="shared" ref="AV35:CR35" si="190">(AV12+AV15)/AV11</f>
        <v>0.60251798561151082</v>
      </c>
      <c r="AW35" s="18">
        <f t="shared" si="190"/>
        <v>0.46243902439024392</v>
      </c>
      <c r="AX35" s="18">
        <f t="shared" si="190"/>
        <v>0.79192546583850931</v>
      </c>
      <c r="AY35" s="18">
        <f t="shared" si="190"/>
        <v>0.63019693654266962</v>
      </c>
      <c r="AZ35" s="18">
        <v>0</v>
      </c>
      <c r="BA35" s="18">
        <f t="shared" si="190"/>
        <v>0.47720364741641336</v>
      </c>
      <c r="BB35" s="18">
        <f t="shared" si="190"/>
        <v>0.41719745222929938</v>
      </c>
      <c r="BC35" s="18">
        <f t="shared" si="190"/>
        <v>0.45027322404371589</v>
      </c>
      <c r="BD35" s="18">
        <f t="shared" si="190"/>
        <v>0.28799999999999998</v>
      </c>
      <c r="BE35" s="18">
        <v>0</v>
      </c>
      <c r="BF35" s="18">
        <f t="shared" si="190"/>
        <v>0.53909465020576131</v>
      </c>
      <c r="BG35" s="18">
        <f t="shared" si="190"/>
        <v>0.59872611464968151</v>
      </c>
      <c r="BH35" s="18">
        <f t="shared" si="190"/>
        <v>0.66233766233766234</v>
      </c>
      <c r="BI35" s="18">
        <f t="shared" si="190"/>
        <v>0.68440366972477062</v>
      </c>
      <c r="BJ35" s="18">
        <f t="shared" si="190"/>
        <v>0.60141509433962259</v>
      </c>
      <c r="BK35" s="18">
        <f t="shared" si="190"/>
        <v>0.63194444444444442</v>
      </c>
      <c r="BL35" s="18">
        <f t="shared" si="190"/>
        <v>0.42398286937901497</v>
      </c>
      <c r="BM35" s="18">
        <f t="shared" si="190"/>
        <v>0.41038961038961042</v>
      </c>
      <c r="BN35" s="18">
        <f t="shared" si="190"/>
        <v>0.38725490196078433</v>
      </c>
      <c r="BO35" s="18">
        <v>0</v>
      </c>
      <c r="BP35" s="18">
        <f t="shared" si="190"/>
        <v>0.35876288659793809</v>
      </c>
      <c r="BQ35" s="18">
        <f t="shared" si="190"/>
        <v>0.51063829787234039</v>
      </c>
      <c r="BR35" s="18">
        <f t="shared" si="190"/>
        <v>0.62093023255813951</v>
      </c>
      <c r="BS35" s="18">
        <f t="shared" si="190"/>
        <v>0.51098901098901095</v>
      </c>
      <c r="BT35" s="18" t="e">
        <f t="shared" si="190"/>
        <v>#DIV/0!</v>
      </c>
      <c r="BU35" s="18">
        <f t="shared" si="190"/>
        <v>0.79005524861878451</v>
      </c>
      <c r="BV35" s="18">
        <f t="shared" si="190"/>
        <v>0.6191860465116279</v>
      </c>
      <c r="BW35" s="18">
        <f t="shared" si="190"/>
        <v>0.92307692307692313</v>
      </c>
      <c r="BX35" s="18">
        <f t="shared" si="190"/>
        <v>0.62051282051282053</v>
      </c>
      <c r="BY35" s="18">
        <f>(BY12+BY15)/BY11</f>
        <v>0.66150178784266989</v>
      </c>
      <c r="BZ35" s="18">
        <f t="shared" ref="BZ35:CC35" si="191">(BZ12+BZ15)/BZ11</f>
        <v>0.59418457648546141</v>
      </c>
      <c r="CA35" s="18">
        <f t="shared" si="191"/>
        <v>0.46932185145317545</v>
      </c>
      <c r="CB35" s="18">
        <f t="shared" si="191"/>
        <v>0.61654135338345861</v>
      </c>
      <c r="CC35" s="18">
        <f t="shared" si="191"/>
        <v>0.59866220735785958</v>
      </c>
      <c r="CD35" s="18">
        <f t="shared" ref="CD35:CJ35" si="192">(CD12+CD15)/CD11</f>
        <v>0.63561320754716977</v>
      </c>
      <c r="CE35" s="18">
        <f t="shared" si="192"/>
        <v>0.57894736842105265</v>
      </c>
      <c r="CF35" s="18">
        <f t="shared" si="192"/>
        <v>0.37100737100737102</v>
      </c>
      <c r="CG35" s="18">
        <f t="shared" si="192"/>
        <v>0.7416666666666667</v>
      </c>
      <c r="CH35" s="18">
        <f t="shared" si="192"/>
        <v>0.54749999999999999</v>
      </c>
      <c r="CI35" s="18">
        <f t="shared" si="192"/>
        <v>0.51270553064275037</v>
      </c>
      <c r="CJ35" s="18">
        <f t="shared" si="192"/>
        <v>0.46598639455782315</v>
      </c>
      <c r="CK35" s="18">
        <f t="shared" ref="CK35:CM35" si="193">(CK12+CK15)/CK11</f>
        <v>0.69976905311778292</v>
      </c>
      <c r="CL35" s="18">
        <f t="shared" si="193"/>
        <v>0.84210526315789469</v>
      </c>
      <c r="CM35" s="18">
        <f t="shared" si="193"/>
        <v>0.94785276073619629</v>
      </c>
      <c r="CN35" s="18">
        <v>0</v>
      </c>
      <c r="CO35" s="18">
        <f t="shared" si="190"/>
        <v>0.80172413793103448</v>
      </c>
      <c r="CP35" s="18">
        <f t="shared" si="190"/>
        <v>0.40602409638554221</v>
      </c>
      <c r="CQ35" s="18">
        <f t="shared" si="190"/>
        <v>0.48159509202453987</v>
      </c>
      <c r="CR35" s="18">
        <f t="shared" si="190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BT9 CN9 AK9 V9:X9 Q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M4" sqref="M4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>
        <f>Painel!G3</f>
        <v>98</v>
      </c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6">
        <f>Painel!L3</f>
        <v>117</v>
      </c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>
        <f>Painel!G4</f>
        <v>47</v>
      </c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6">
        <f>Painel!L4</f>
        <v>39</v>
      </c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>
        <f>Painel!G5</f>
        <v>47</v>
      </c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6">
        <f>Painel!L5</f>
        <v>33</v>
      </c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>
        <f>Painel!G6</f>
        <v>27</v>
      </c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6">
        <f>Painel!L6</f>
        <v>45</v>
      </c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>
        <f>Painel!G7</f>
        <v>0</v>
      </c>
      <c r="H7" s="14">
        <f>Painel!H7</f>
        <v>0</v>
      </c>
      <c r="I7" s="14">
        <f>Painel!I7</f>
        <v>0</v>
      </c>
      <c r="J7" s="14">
        <f>Painel!J7</f>
        <v>0</v>
      </c>
      <c r="K7" s="14">
        <f>Painel!K7</f>
        <v>0</v>
      </c>
      <c r="L7" s="6">
        <f>Painel!L7</f>
        <v>37</v>
      </c>
      <c r="M7" s="14">
        <f>Painel!M7*IPC!G$3</f>
        <v>83.551500000000004</v>
      </c>
      <c r="N7" s="14">
        <f>Painel!N7*IPC!H$3</f>
        <v>81.501393750000005</v>
      </c>
      <c r="O7" s="14">
        <f>Painel!O7*IPC!I$3</f>
        <v>34.583323407150004</v>
      </c>
      <c r="P7" s="14">
        <f>Painel!P7*IPC!J$3</f>
        <v>107.08189455246992</v>
      </c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>
        <f>Painel!G8</f>
        <v>0</v>
      </c>
      <c r="H8" s="14">
        <f>Painel!H8</f>
        <v>0</v>
      </c>
      <c r="I8" s="14">
        <f>Painel!I8</f>
        <v>0</v>
      </c>
      <c r="J8" s="14">
        <f>Painel!J8</f>
        <v>0</v>
      </c>
      <c r="K8" s="14">
        <f>Painel!K8</f>
        <v>0</v>
      </c>
      <c r="L8" s="6">
        <f>Painel!L8</f>
        <v>27.4</v>
      </c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>
        <f>Painel!G9</f>
        <v>219</v>
      </c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6">
        <f>Painel!L9</f>
        <v>224.4</v>
      </c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>
        <f>Painel!G10</f>
        <v>111</v>
      </c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6">
        <f>Painel!L10</f>
        <v>241</v>
      </c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>
        <f>Painel!G11</f>
        <v>336</v>
      </c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6">
        <f>Painel!L11</f>
        <v>513.4</v>
      </c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>
        <f>Painel!G12</f>
        <v>216</v>
      </c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6">
        <f>Painel!L12</f>
        <v>133</v>
      </c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>
        <f>Painel!G13</f>
        <v>309</v>
      </c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6">
        <f>Painel!L13</f>
        <v>383</v>
      </c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>
        <f>Painel!G14</f>
        <v>-212</v>
      </c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6">
        <f>Painel!L14</f>
        <v>498</v>
      </c>
      <c r="M14" s="14">
        <f>Painel!M14*IPC!G$3</f>
        <v>89.740500000000011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>
        <f>Painel!G15</f>
        <v>148</v>
      </c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6">
        <f>Painel!L15</f>
        <v>39</v>
      </c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>
        <f>Painel!G16</f>
        <v>24</v>
      </c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6">
        <f>Painel!L16</f>
        <v>14</v>
      </c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35.368421052631582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155.57575757575756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>
        <f t="shared" ref="G25:L25" si="70">G10/G16</f>
        <v>4.625</v>
      </c>
      <c r="H25" s="14">
        <f t="shared" si="70"/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>
        <f t="shared" si="70"/>
        <v>17.214285714285715</v>
      </c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f t="shared" ref="G26:K26" si="86">G10/G19</f>
        <v>1.6818181818181819</v>
      </c>
      <c r="H26" s="14">
        <f t="shared" si="86"/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f t="shared" ref="L26" si="87">L10/L19</f>
        <v>4.3035714285714288</v>
      </c>
      <c r="M26" s="14">
        <f t="shared" ref="M26:P26" si="88">M10/M19</f>
        <v>1.7962327586206899</v>
      </c>
      <c r="N26" s="14">
        <f t="shared" si="88"/>
        <v>0.73987080851063836</v>
      </c>
      <c r="O26" s="14">
        <f t="shared" si="88"/>
        <v>4.5226076804405668</v>
      </c>
      <c r="P26" s="14">
        <f t="shared" si="88"/>
        <v>2.6179948484335478</v>
      </c>
      <c r="Q26" s="14">
        <v>0</v>
      </c>
      <c r="R26" s="14">
        <v>0</v>
      </c>
      <c r="S26" s="14">
        <f t="shared" ref="S26:U26" si="89">S10/S19</f>
        <v>0.88451125000000008</v>
      </c>
      <c r="T26" s="14">
        <f t="shared" si="89"/>
        <v>0.59626419667500008</v>
      </c>
      <c r="U26" s="14">
        <f t="shared" si="89"/>
        <v>1.1569472400627003</v>
      </c>
      <c r="V26" s="14">
        <v>0</v>
      </c>
      <c r="W26" s="14">
        <f t="shared" ref="W26:Z26" si="90">W10/W19</f>
        <v>0</v>
      </c>
      <c r="X26" s="14">
        <v>0</v>
      </c>
      <c r="Y26" s="14">
        <f t="shared" si="90"/>
        <v>1.8550441674333338</v>
      </c>
      <c r="Z26" s="14">
        <f t="shared" si="90"/>
        <v>1.1425975068526202</v>
      </c>
      <c r="AA26" s="14">
        <v>0</v>
      </c>
      <c r="AB26" s="14">
        <f t="shared" ref="AB26:AE26" si="91">AB10/AB19</f>
        <v>2.3169076923076926</v>
      </c>
      <c r="AC26" s="14">
        <f t="shared" si="91"/>
        <v>0.5338102982456141</v>
      </c>
      <c r="AD26" s="14">
        <f t="shared" si="91"/>
        <v>4.4193699282970593</v>
      </c>
      <c r="AE26" s="14">
        <f t="shared" si="91"/>
        <v>0.76487067537478526</v>
      </c>
      <c r="AF26" s="14">
        <f t="shared" ref="AF26:AI26" si="92">AF10/AF19</f>
        <v>0.5066666666666666</v>
      </c>
      <c r="AG26" s="14">
        <f t="shared" si="92"/>
        <v>0.83502380952380961</v>
      </c>
      <c r="AH26" s="14">
        <v>0</v>
      </c>
      <c r="AI26" s="14">
        <f t="shared" si="92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3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4">AV10/AV19</f>
        <v>2.212733870967742</v>
      </c>
      <c r="AW26" s="14">
        <f t="shared" si="94"/>
        <v>4.2549084436619724</v>
      </c>
      <c r="AX26" s="14">
        <f t="shared" si="94"/>
        <v>3.7287507510380289</v>
      </c>
      <c r="AY26" s="14">
        <f t="shared" si="94"/>
        <v>4.1992899824498009</v>
      </c>
      <c r="AZ26" s="14">
        <v>0</v>
      </c>
      <c r="BA26" s="14">
        <f t="shared" ref="BA26:BD26" si="95">BA10/BA19</f>
        <v>1.385157142857143</v>
      </c>
      <c r="BB26" s="14">
        <f t="shared" si="95"/>
        <v>2.2136181018518521</v>
      </c>
      <c r="BC26" s="14">
        <f t="shared" si="95"/>
        <v>0.93166280730468765</v>
      </c>
      <c r="BD26" s="14">
        <f t="shared" si="95"/>
        <v>2.8756007488514941</v>
      </c>
      <c r="BE26" s="14">
        <v>0</v>
      </c>
      <c r="BF26" s="14">
        <f t="shared" ref="BF26:BI26" si="96">BF10/BF19</f>
        <v>0.37509090909090914</v>
      </c>
      <c r="BG26" s="14">
        <f t="shared" si="96"/>
        <v>4.4966286206896557E-2</v>
      </c>
      <c r="BH26" s="14">
        <f t="shared" si="96"/>
        <v>0.31994664211829271</v>
      </c>
      <c r="BI26" s="14">
        <f t="shared" si="96"/>
        <v>0.15450217859956814</v>
      </c>
      <c r="BJ26" s="14">
        <f>BJ10/BJ19</f>
        <v>0.73529411764705888</v>
      </c>
      <c r="BK26" s="14">
        <v>0</v>
      </c>
      <c r="BL26" s="14">
        <f t="shared" ref="BL26:BN26" si="97">BL10/BL19</f>
        <v>4.0182082500000007</v>
      </c>
      <c r="BM26" s="14">
        <f t="shared" si="97"/>
        <v>2.4254814780000005</v>
      </c>
      <c r="BN26" s="14">
        <f t="shared" si="97"/>
        <v>2.0931845450980546</v>
      </c>
      <c r="BO26" s="14">
        <v>0</v>
      </c>
      <c r="BP26" s="14">
        <f t="shared" ref="BP26:BS26" si="98">BP10/BP19</f>
        <v>6.7271739130434785E-2</v>
      </c>
      <c r="BQ26" s="14">
        <v>0</v>
      </c>
      <c r="BR26" s="14">
        <f t="shared" si="98"/>
        <v>1.4503723702905409</v>
      </c>
      <c r="BS26" s="14">
        <f t="shared" si="98"/>
        <v>2.6649340273239123E-2</v>
      </c>
      <c r="BT26" s="14">
        <v>0</v>
      </c>
      <c r="BU26" s="14">
        <f t="shared" ref="BU26:BX26" si="99">BU10/BU19</f>
        <v>2.444513698630137</v>
      </c>
      <c r="BV26" s="14">
        <f t="shared" si="99"/>
        <v>1.9922562916666671</v>
      </c>
      <c r="BW26" s="14">
        <f t="shared" si="99"/>
        <v>1.1584561535400002</v>
      </c>
      <c r="BX26" s="14">
        <f t="shared" si="99"/>
        <v>3.0058075663851209</v>
      </c>
      <c r="BY26" s="14">
        <f>BY10/BY19</f>
        <v>2.6714285714285713</v>
      </c>
      <c r="BZ26" s="14">
        <f t="shared" ref="BZ26:CC26" si="100">BZ10/BZ19</f>
        <v>2.2158148148148151</v>
      </c>
      <c r="CA26" s="14">
        <f t="shared" si="100"/>
        <v>2.2886249962121217</v>
      </c>
      <c r="CB26" s="14">
        <f t="shared" si="100"/>
        <v>3.0635643208474144</v>
      </c>
      <c r="CC26" s="14">
        <f t="shared" si="100"/>
        <v>1.8386080463699126</v>
      </c>
      <c r="CD26" s="14">
        <f>CD10/CD19</f>
        <v>4.0465116279069768</v>
      </c>
      <c r="CE26" s="14">
        <f t="shared" ref="CE26:CH26" si="101">CE10/CE19</f>
        <v>3.2261808510638299</v>
      </c>
      <c r="CF26" s="14">
        <f t="shared" si="101"/>
        <v>2.3255064350000003</v>
      </c>
      <c r="CG26" s="14">
        <f t="shared" si="101"/>
        <v>1.8550441674333338</v>
      </c>
      <c r="CH26" s="14">
        <f t="shared" si="101"/>
        <v>3.6772160927398252</v>
      </c>
      <c r="CI26" s="14">
        <f>CI10/CI19</f>
        <v>2.2830188679245285</v>
      </c>
      <c r="CJ26" s="14">
        <f t="shared" ref="CJ26:CM26" si="102">CJ10/CJ19</f>
        <v>4.3743240740740745</v>
      </c>
      <c r="CK26" s="14">
        <f t="shared" si="102"/>
        <v>2.7393524010416672</v>
      </c>
      <c r="CL26" s="14">
        <f t="shared" si="102"/>
        <v>2.7283604150886371</v>
      </c>
      <c r="CM26" s="14">
        <f t="shared" si="102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3">CQ10/CQ19</f>
        <v>0.95983992635487825</v>
      </c>
      <c r="CR26" s="14">
        <f t="shared" si="103"/>
        <v>0.35993914135284011</v>
      </c>
    </row>
    <row r="27" spans="1:111" x14ac:dyDescent="0.3">
      <c r="A27" t="s">
        <v>82</v>
      </c>
      <c r="B27" s="5"/>
      <c r="C27" s="14">
        <f t="shared" ref="C27:F27" si="104">C7/C12</f>
        <v>0</v>
      </c>
      <c r="D27" s="14">
        <f t="shared" si="104"/>
        <v>0</v>
      </c>
      <c r="E27" s="14">
        <f t="shared" si="104"/>
        <v>0</v>
      </c>
      <c r="F27" s="14">
        <f t="shared" si="104"/>
        <v>0</v>
      </c>
      <c r="G27" s="14">
        <f t="shared" ref="G27:K27" si="105">G7/G12</f>
        <v>0</v>
      </c>
      <c r="H27" s="14">
        <f t="shared" si="105"/>
        <v>0</v>
      </c>
      <c r="I27" s="14">
        <f t="shared" si="105"/>
        <v>0</v>
      </c>
      <c r="J27" s="14">
        <f t="shared" si="105"/>
        <v>0</v>
      </c>
      <c r="K27" s="14">
        <f t="shared" si="105"/>
        <v>0</v>
      </c>
      <c r="L27" s="14">
        <f t="shared" ref="L27:P27" si="106">L7/L12</f>
        <v>0.2781954887218045</v>
      </c>
      <c r="M27" s="14">
        <f t="shared" si="106"/>
        <v>0.45505617977528084</v>
      </c>
      <c r="N27" s="14">
        <f t="shared" si="106"/>
        <v>0.51724137931034486</v>
      </c>
      <c r="O27" s="14">
        <f t="shared" si="106"/>
        <v>0.31868131868131871</v>
      </c>
      <c r="P27" s="14">
        <f t="shared" si="106"/>
        <v>0.61594202898550721</v>
      </c>
      <c r="Q27" s="5"/>
      <c r="R27" s="14">
        <f t="shared" ref="R27:U27" si="107">R7/R12</f>
        <v>0</v>
      </c>
      <c r="S27" s="14">
        <f t="shared" si="107"/>
        <v>0</v>
      </c>
      <c r="T27" s="14">
        <f t="shared" si="107"/>
        <v>0</v>
      </c>
      <c r="U27" s="14">
        <f t="shared" si="107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8">AB7/AB12</f>
        <v>0</v>
      </c>
      <c r="AC27" s="14">
        <f t="shared" si="108"/>
        <v>0</v>
      </c>
      <c r="AD27" s="14">
        <f t="shared" si="108"/>
        <v>0</v>
      </c>
      <c r="AE27" s="14">
        <f t="shared" si="108"/>
        <v>0</v>
      </c>
      <c r="AF27" s="14">
        <f t="shared" ref="AF27:AJ27" si="109">AF7/AF12</f>
        <v>0</v>
      </c>
      <c r="AG27" s="14">
        <f t="shared" si="109"/>
        <v>0</v>
      </c>
      <c r="AH27" s="14">
        <f t="shared" si="109"/>
        <v>0</v>
      </c>
      <c r="AI27" s="14">
        <f t="shared" si="109"/>
        <v>0</v>
      </c>
      <c r="AJ27" s="14">
        <f t="shared" si="109"/>
        <v>0</v>
      </c>
      <c r="AK27" s="5"/>
      <c r="AL27" s="14">
        <f t="shared" ref="AL27:AO27" si="110">AL7/AL12</f>
        <v>0</v>
      </c>
      <c r="AM27" s="14">
        <f t="shared" si="110"/>
        <v>0</v>
      </c>
      <c r="AN27" s="14">
        <f t="shared" si="110"/>
        <v>0</v>
      </c>
      <c r="AO27" s="14">
        <f t="shared" si="110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1">AV7/AV12</f>
        <v>0.56947608200455579</v>
      </c>
      <c r="AW27" s="14">
        <f t="shared" si="111"/>
        <v>0.4096045197740113</v>
      </c>
      <c r="AX27" s="14">
        <f t="shared" si="111"/>
        <v>0.27409638554216864</v>
      </c>
      <c r="AY27" s="14">
        <f t="shared" si="111"/>
        <v>0.53680981595092025</v>
      </c>
      <c r="AZ27" s="5"/>
      <c r="BA27" s="14">
        <f t="shared" ref="BA27:BD27" si="112">BA7/BA12</f>
        <v>0</v>
      </c>
      <c r="BB27" s="14">
        <f t="shared" si="112"/>
        <v>0</v>
      </c>
      <c r="BC27" s="14">
        <f t="shared" si="112"/>
        <v>0</v>
      </c>
      <c r="BD27" s="14">
        <f t="shared" si="112"/>
        <v>0</v>
      </c>
      <c r="BE27" s="5"/>
      <c r="BF27" s="14">
        <f t="shared" ref="BF27:BI27" si="113">BF7/BF12</f>
        <v>0.42352941176470582</v>
      </c>
      <c r="BG27" s="14">
        <f t="shared" si="113"/>
        <v>0.46052631578947367</v>
      </c>
      <c r="BH27" s="14">
        <f t="shared" si="113"/>
        <v>0</v>
      </c>
      <c r="BI27" s="14">
        <f t="shared" si="113"/>
        <v>0.17391304347826086</v>
      </c>
      <c r="BJ27" s="14">
        <f>BJ7/BJ12</f>
        <v>0</v>
      </c>
      <c r="BK27" s="14">
        <f t="shared" ref="BK27:BN27" si="114">BK7/BK12</f>
        <v>0</v>
      </c>
      <c r="BL27" s="14">
        <f t="shared" si="114"/>
        <v>0</v>
      </c>
      <c r="BM27" s="14">
        <f t="shared" si="114"/>
        <v>0</v>
      </c>
      <c r="BN27" s="14">
        <f t="shared" si="114"/>
        <v>0</v>
      </c>
      <c r="BO27" s="5"/>
      <c r="BP27" s="14">
        <f t="shared" ref="BP27:BS27" si="115">BP7/BP12</f>
        <v>0.2181818181818182</v>
      </c>
      <c r="BQ27" s="14">
        <f t="shared" si="115"/>
        <v>3.3333333333333333E-2</v>
      </c>
      <c r="BR27" s="14">
        <f t="shared" si="115"/>
        <v>8.5106382978723402E-2</v>
      </c>
      <c r="BS27" s="14">
        <f t="shared" si="115"/>
        <v>4.878048780487805E-2</v>
      </c>
      <c r="BT27" s="5"/>
      <c r="BU27" s="14">
        <f t="shared" ref="BU27:BX27" si="116">BU7/BU12</f>
        <v>7.0707070707070704E-2</v>
      </c>
      <c r="BV27" s="14">
        <f t="shared" si="116"/>
        <v>0.32596685082872928</v>
      </c>
      <c r="BW27" s="14">
        <f t="shared" si="116"/>
        <v>0.17934782608695654</v>
      </c>
      <c r="BX27" s="14">
        <f t="shared" si="116"/>
        <v>0.37894736842105259</v>
      </c>
      <c r="BY27" s="14">
        <f>BY7/BY12</f>
        <v>0.19753086419753085</v>
      </c>
      <c r="BZ27" s="14">
        <f t="shared" ref="BZ27:CC27" si="117">BZ7/BZ12</f>
        <v>0.26027397260273977</v>
      </c>
      <c r="CA27" s="14">
        <f t="shared" si="117"/>
        <v>0.72676056338028161</v>
      </c>
      <c r="CB27" s="14">
        <f t="shared" si="117"/>
        <v>0.14077669902912621</v>
      </c>
      <c r="CC27" s="14">
        <f t="shared" si="117"/>
        <v>8.0321285140562249E-2</v>
      </c>
      <c r="CD27" s="14">
        <v>0</v>
      </c>
      <c r="CE27" s="14">
        <f t="shared" ref="CE27:CH27" si="118">CE7/CE12</f>
        <v>0</v>
      </c>
      <c r="CF27" s="14">
        <f t="shared" si="118"/>
        <v>0</v>
      </c>
      <c r="CG27" s="14">
        <f t="shared" si="118"/>
        <v>0</v>
      </c>
      <c r="CH27" s="14">
        <f t="shared" si="118"/>
        <v>0</v>
      </c>
      <c r="CI27" s="14">
        <f t="shared" ref="CI27:CM27" si="119">CI7/CI12</f>
        <v>0</v>
      </c>
      <c r="CJ27" s="14">
        <f t="shared" si="119"/>
        <v>0.14646464646464646</v>
      </c>
      <c r="CK27" s="14">
        <f t="shared" si="119"/>
        <v>0.21917808219178081</v>
      </c>
      <c r="CL27" s="14">
        <f t="shared" si="119"/>
        <v>2.9940119760479044E-3</v>
      </c>
      <c r="CM27" s="14">
        <f t="shared" si="119"/>
        <v>0.16363636363636364</v>
      </c>
      <c r="CN27" s="5"/>
      <c r="CO27" s="18">
        <f t="shared" ref="CO27:CR27" si="120">CO7/CO12</f>
        <v>2.9850746268656719E-2</v>
      </c>
      <c r="CP27" s="14">
        <f t="shared" si="120"/>
        <v>0.10769230769230768</v>
      </c>
      <c r="CQ27" s="14">
        <f t="shared" si="120"/>
        <v>0.15584415584415584</v>
      </c>
      <c r="CR27" s="14">
        <f t="shared" si="120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1">C12/C19</f>
        <v>1.1677358490566039</v>
      </c>
      <c r="D28" s="14">
        <f t="shared" si="121"/>
        <v>0.94316078301886808</v>
      </c>
      <c r="E28" s="14">
        <v>0</v>
      </c>
      <c r="F28" s="14">
        <v>0</v>
      </c>
      <c r="G28" s="14">
        <v>0</v>
      </c>
      <c r="H28" s="14">
        <f t="shared" ref="H28:K28" si="122">H12/H19</f>
        <v>4.4461206896551726</v>
      </c>
      <c r="I28" s="14">
        <f t="shared" si="122"/>
        <v>3.4023597708333337</v>
      </c>
      <c r="J28" s="14">
        <f t="shared" si="122"/>
        <v>3.5074364510294123</v>
      </c>
      <c r="K28" s="14">
        <f t="shared" si="122"/>
        <v>4.0943077328885558</v>
      </c>
      <c r="L28" s="14">
        <f t="shared" ref="L28:P28" si="123">L12/L19</f>
        <v>2.375</v>
      </c>
      <c r="M28" s="14">
        <f t="shared" si="123"/>
        <v>3.1656379310344831</v>
      </c>
      <c r="N28" s="14">
        <f t="shared" si="123"/>
        <v>3.35253960106383</v>
      </c>
      <c r="O28" s="14">
        <f t="shared" si="123"/>
        <v>2.0475487508462265</v>
      </c>
      <c r="P28" s="14">
        <f t="shared" si="123"/>
        <v>2.7164157073972151</v>
      </c>
      <c r="Q28" s="14">
        <v>0</v>
      </c>
      <c r="R28" s="14">
        <v>0</v>
      </c>
      <c r="S28" s="14">
        <f t="shared" ref="S28:U28" si="124">S12/S19</f>
        <v>2.6788055000000002</v>
      </c>
      <c r="T28" s="14">
        <f t="shared" si="124"/>
        <v>2.4663655407920455</v>
      </c>
      <c r="U28" s="14">
        <f t="shared" si="124"/>
        <v>2.3910242961295807</v>
      </c>
      <c r="V28" s="14">
        <v>0</v>
      </c>
      <c r="W28" s="14">
        <f t="shared" ref="W28:Z28" si="125">W12/W19</f>
        <v>0</v>
      </c>
      <c r="X28" s="14">
        <v>0</v>
      </c>
      <c r="Y28" s="14">
        <f t="shared" si="125"/>
        <v>3.1624086282911112</v>
      </c>
      <c r="Z28" s="14">
        <f t="shared" si="125"/>
        <v>2.1680055258229207</v>
      </c>
      <c r="AA28" s="14">
        <v>0</v>
      </c>
      <c r="AB28" s="14">
        <f t="shared" ref="AB28:AE28" si="126">AB12/AB19</f>
        <v>4.3481692307692308</v>
      </c>
      <c r="AC28" s="14">
        <f t="shared" si="126"/>
        <v>3.965447929824562</v>
      </c>
      <c r="AD28" s="14">
        <f t="shared" si="126"/>
        <v>4.3959870186235301</v>
      </c>
      <c r="AE28" s="14">
        <f t="shared" si="126"/>
        <v>5.0391479789397611</v>
      </c>
      <c r="AF28" s="14">
        <f t="shared" ref="AF28:AI28" si="127">AF12/AF19</f>
        <v>3.9699999999999998</v>
      </c>
      <c r="AG28" s="14">
        <f t="shared" si="127"/>
        <v>1.7928452380952382</v>
      </c>
      <c r="AH28" s="14">
        <v>0</v>
      </c>
      <c r="AI28" s="14">
        <f t="shared" si="127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8">AO12/AO19</f>
        <v>7.3837515524742328</v>
      </c>
      <c r="AP28" s="14">
        <f>AP12/AP19</f>
        <v>1.9411764705882353</v>
      </c>
      <c r="AQ28" s="14">
        <f t="shared" ref="AQ28:AR28" si="129">AQ12/AQ19</f>
        <v>2.1133170731707316</v>
      </c>
      <c r="AR28" s="14">
        <f t="shared" si="129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30">AV12/AV19</f>
        <v>7.3036854838709679</v>
      </c>
      <c r="AW28" s="14">
        <f t="shared" si="130"/>
        <v>5.4181208239436627</v>
      </c>
      <c r="AX28" s="14">
        <f t="shared" si="130"/>
        <v>5.5763299520028182</v>
      </c>
      <c r="AY28" s="14">
        <f t="shared" si="130"/>
        <v>4.5632284475954501</v>
      </c>
      <c r="AZ28" s="14">
        <v>0</v>
      </c>
      <c r="BA28" s="14">
        <f t="shared" ref="BA28:BD28" si="131">BA12/BA19</f>
        <v>1.9156428571428572</v>
      </c>
      <c r="BB28" s="14">
        <f t="shared" si="131"/>
        <v>2.3746085092592599</v>
      </c>
      <c r="BC28" s="14">
        <f t="shared" si="131"/>
        <v>1.3788609548109376</v>
      </c>
      <c r="BD28" s="14">
        <f t="shared" si="131"/>
        <v>1.6705871017137253</v>
      </c>
      <c r="BE28" s="14">
        <v>0</v>
      </c>
      <c r="BF28" s="14">
        <f t="shared" ref="BF28:BI28" si="132">BF12/BF19</f>
        <v>1.5941363636363639</v>
      </c>
      <c r="BG28" s="14">
        <f t="shared" si="132"/>
        <v>1.4239323965517243</v>
      </c>
      <c r="BH28" s="14">
        <f t="shared" si="132"/>
        <v>1.2797865684731708</v>
      </c>
      <c r="BI28" s="14">
        <f t="shared" si="132"/>
        <v>1.6401000497492619</v>
      </c>
      <c r="BJ28" s="14">
        <f>BJ12/BJ19</f>
        <v>3.3970588235294117</v>
      </c>
      <c r="BK28" s="14">
        <v>0</v>
      </c>
      <c r="BL28" s="14">
        <f t="shared" ref="BL28:BN28" si="133">BL12/BL19</f>
        <v>3.4116862500000007</v>
      </c>
      <c r="BM28" s="14">
        <f t="shared" si="133"/>
        <v>2.2233580215000006</v>
      </c>
      <c r="BN28" s="14">
        <f t="shared" si="133"/>
        <v>2.1125658834785921</v>
      </c>
      <c r="BO28" s="14">
        <v>0</v>
      </c>
      <c r="BP28" s="14">
        <f t="shared" ref="BP28:BS28" si="134">BP12/BP19</f>
        <v>0.73998913043478265</v>
      </c>
      <c r="BQ28" s="14">
        <v>0</v>
      </c>
      <c r="BR28" s="14">
        <f t="shared" si="134"/>
        <v>1.514833364525676</v>
      </c>
      <c r="BS28" s="14">
        <f t="shared" si="134"/>
        <v>0.99329359200254908</v>
      </c>
      <c r="BT28" s="14">
        <v>0</v>
      </c>
      <c r="BU28" s="14">
        <f t="shared" ref="BU28:BX28" si="135">BU12/BU19</f>
        <v>2.7977671232876715</v>
      </c>
      <c r="BV28" s="14">
        <f t="shared" si="135"/>
        <v>4.0977089635416677</v>
      </c>
      <c r="BW28" s="14">
        <f t="shared" si="135"/>
        <v>3.1346460625200003</v>
      </c>
      <c r="BX28" s="14">
        <f t="shared" si="135"/>
        <v>4.1992899824498009</v>
      </c>
      <c r="BY28" s="14">
        <f>BY12/BY19</f>
        <v>5.7857142857142856</v>
      </c>
      <c r="BZ28" s="14">
        <f t="shared" ref="BZ28:CC28" si="136">BZ12/BZ19</f>
        <v>4.6481172839506177</v>
      </c>
      <c r="CA28" s="14">
        <f t="shared" si="136"/>
        <v>5.8450494507575765</v>
      </c>
      <c r="CB28" s="14">
        <f t="shared" si="136"/>
        <v>4.2355318798293107</v>
      </c>
      <c r="CC28" s="14">
        <f t="shared" si="136"/>
        <v>4.2390129957972986</v>
      </c>
      <c r="CD28" s="14">
        <f>CD12/CD19</f>
        <v>3.9883720930232558</v>
      </c>
      <c r="CE28" s="14">
        <f t="shared" ref="CE28:CH28" si="137">CE12/CE19</f>
        <v>2.9847659574468088</v>
      </c>
      <c r="CF28" s="14">
        <f t="shared" si="137"/>
        <v>2.8905827650000004</v>
      </c>
      <c r="CG28" s="14">
        <f t="shared" si="137"/>
        <v>3.0254887016472227</v>
      </c>
      <c r="CH28" s="14">
        <f t="shared" si="137"/>
        <v>2.826008663864866</v>
      </c>
      <c r="CI28" s="14">
        <f>CI12/CI19</f>
        <v>5.0188679245283021</v>
      </c>
      <c r="CJ28" s="14">
        <f t="shared" ref="CJ28:CM28" si="138">CJ12/CJ19</f>
        <v>3.7821666666666669</v>
      </c>
      <c r="CK28" s="14">
        <f t="shared" si="138"/>
        <v>4.958001453125001</v>
      </c>
      <c r="CL28" s="14">
        <f t="shared" si="138"/>
        <v>3.0174582074159093</v>
      </c>
      <c r="CM28" s="14">
        <f t="shared" si="138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9">CQ12/CQ19</f>
        <v>2.2396264948280491</v>
      </c>
      <c r="CR28" s="14">
        <f t="shared" si="139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40">C11/C19</f>
        <v>2.8025660377358492</v>
      </c>
      <c r="D29" s="14">
        <f t="shared" si="140"/>
        <v>2.0298460330188681</v>
      </c>
      <c r="E29" s="14">
        <v>0</v>
      </c>
      <c r="F29" s="14">
        <v>0</v>
      </c>
      <c r="G29" s="14">
        <v>0</v>
      </c>
      <c r="H29" s="14">
        <f t="shared" ref="H29:K29" si="141">H11/H19</f>
        <v>6.8470258620689668</v>
      </c>
      <c r="I29" s="14">
        <f t="shared" si="141"/>
        <v>6.4295543958333345</v>
      </c>
      <c r="J29" s="14">
        <f t="shared" si="141"/>
        <v>2.297370875424265</v>
      </c>
      <c r="K29" s="14">
        <f t="shared" si="141"/>
        <v>7.427494156458085</v>
      </c>
      <c r="L29" s="14">
        <f t="shared" ref="L29:P29" si="142">L11/L19</f>
        <v>9.1678571428571427</v>
      </c>
      <c r="M29" s="14">
        <f t="shared" si="142"/>
        <v>6.2067844827586214</v>
      </c>
      <c r="N29" s="14">
        <f t="shared" si="142"/>
        <v>5.9189664680851068</v>
      </c>
      <c r="O29" s="14">
        <f t="shared" si="142"/>
        <v>7.4026762530594352</v>
      </c>
      <c r="P29" s="14">
        <f t="shared" si="142"/>
        <v>7.4603011094459744</v>
      </c>
      <c r="Q29" s="14">
        <v>0</v>
      </c>
      <c r="R29" s="14">
        <v>0</v>
      </c>
      <c r="S29" s="14">
        <f t="shared" ref="S29:U29" si="143">S11/S19</f>
        <v>4.9027195000000008</v>
      </c>
      <c r="T29" s="14">
        <f t="shared" si="143"/>
        <v>3.2523501636818186</v>
      </c>
      <c r="U29" s="14">
        <f t="shared" si="143"/>
        <v>4.4735293282424413</v>
      </c>
      <c r="V29" s="14">
        <v>0</v>
      </c>
      <c r="W29" s="14">
        <f t="shared" ref="W29:Z29" si="144">W11/W19</f>
        <v>2.7636415094339624</v>
      </c>
      <c r="X29" s="14">
        <v>0</v>
      </c>
      <c r="Y29" s="14">
        <f t="shared" si="144"/>
        <v>6.6693254591055569</v>
      </c>
      <c r="Z29" s="14">
        <f t="shared" si="144"/>
        <v>5.5957980463807813</v>
      </c>
      <c r="AA29" s="14">
        <v>0</v>
      </c>
      <c r="AB29" s="14">
        <f t="shared" ref="AB29:AE29" si="145">AB11/AB19</f>
        <v>10.346738461538461</v>
      </c>
      <c r="AC29" s="14">
        <f t="shared" si="145"/>
        <v>8.5409647719298256</v>
      </c>
      <c r="AD29" s="14">
        <f t="shared" si="145"/>
        <v>9.937736611250001</v>
      </c>
      <c r="AE29" s="14">
        <f t="shared" si="145"/>
        <v>8.3235926437844263</v>
      </c>
      <c r="AF29" s="14">
        <f t="shared" ref="AF29:AI29" si="146">AF11/AF19</f>
        <v>5.3366666666666669</v>
      </c>
      <c r="AG29" s="14">
        <f t="shared" si="146"/>
        <v>3.8312857142857148</v>
      </c>
      <c r="AH29" s="14">
        <v>0</v>
      </c>
      <c r="AI29" s="14">
        <f t="shared" si="146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7">AO11/AO19</f>
        <v>9.8333373755699505</v>
      </c>
      <c r="AP29" s="14">
        <f>AP11/AP19</f>
        <v>3.0980392156862746</v>
      </c>
      <c r="AQ29" s="14">
        <f t="shared" ref="AQ29:AR29" si="148">AQ11/AQ19</f>
        <v>3.1196585365853662</v>
      </c>
      <c r="AR29" s="14">
        <f t="shared" si="148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9">AV11/AV19</f>
        <v>18.500451612903227</v>
      </c>
      <c r="AW29" s="14">
        <f t="shared" si="149"/>
        <v>15.688061707746483</v>
      </c>
      <c r="AX29" s="14">
        <f t="shared" si="149"/>
        <v>10.816736412921129</v>
      </c>
      <c r="AY29" s="14">
        <f t="shared" si="149"/>
        <v>12.793836813197059</v>
      </c>
      <c r="AZ29" s="14">
        <v>0</v>
      </c>
      <c r="BA29" s="14">
        <f t="shared" ref="BA29:BD29" si="150">BA11/BA19</f>
        <v>4.8480500000000006</v>
      </c>
      <c r="BB29" s="14">
        <f t="shared" si="150"/>
        <v>6.3188734907407413</v>
      </c>
      <c r="BC29" s="14">
        <f t="shared" si="150"/>
        <v>3.4098858747351568</v>
      </c>
      <c r="BD29" s="14">
        <f t="shared" si="150"/>
        <v>6.8466684496464145</v>
      </c>
      <c r="BE29" s="14">
        <v>0</v>
      </c>
      <c r="BF29" s="14">
        <f t="shared" ref="BF29:BI29" si="151">BF11/BF19</f>
        <v>4.5573545454545457</v>
      </c>
      <c r="BG29" s="14">
        <f t="shared" si="151"/>
        <v>2.9415445560344828</v>
      </c>
      <c r="BH29" s="14">
        <f t="shared" si="151"/>
        <v>2.2396264948280491</v>
      </c>
      <c r="BI29" s="14">
        <f t="shared" si="151"/>
        <v>2.5908826872850659</v>
      </c>
      <c r="BJ29" s="14">
        <f>BJ11/BJ19</f>
        <v>6.2352941176470589</v>
      </c>
      <c r="BK29" s="14">
        <v>0</v>
      </c>
      <c r="BL29" s="14">
        <f t="shared" ref="BL29:BN29" si="152">BL11/BL19</f>
        <v>11.801907250000001</v>
      </c>
      <c r="BM29" s="14">
        <f t="shared" si="152"/>
        <v>7.781753075250001</v>
      </c>
      <c r="BN29" s="14">
        <f t="shared" si="152"/>
        <v>7.9075860592593177</v>
      </c>
      <c r="BO29" s="14">
        <v>0</v>
      </c>
      <c r="BP29" s="14">
        <f t="shared" ref="BP29:BS29" si="153">BP11/BP19</f>
        <v>2.1751195652173916</v>
      </c>
      <c r="BQ29" s="14">
        <v>0</v>
      </c>
      <c r="BR29" s="14">
        <f t="shared" si="153"/>
        <v>2.7718227521108112</v>
      </c>
      <c r="BS29" s="14">
        <f t="shared" si="153"/>
        <v>2.2046272407861456</v>
      </c>
      <c r="BT29" s="14">
        <v>0</v>
      </c>
      <c r="BU29" s="14">
        <f t="shared" ref="BU29:BX29" si="154">BU11/BU19</f>
        <v>5.1151095890410962</v>
      </c>
      <c r="BV29" s="14">
        <f t="shared" si="154"/>
        <v>7.7879109583333346</v>
      </c>
      <c r="BW29" s="14">
        <f t="shared" si="154"/>
        <v>4.429391175300001</v>
      </c>
      <c r="BX29" s="14">
        <f t="shared" si="154"/>
        <v>8.6195952271338019</v>
      </c>
      <c r="BY29" s="14">
        <f>BY11/BY19</f>
        <v>11.985714285714286</v>
      </c>
      <c r="BZ29" s="14">
        <f t="shared" ref="BZ29:CC29" si="155">BZ11/BZ19</f>
        <v>10.073043209876543</v>
      </c>
      <c r="CA29" s="14">
        <f t="shared" si="155"/>
        <v>15.295918140151517</v>
      </c>
      <c r="CB29" s="14">
        <f t="shared" si="155"/>
        <v>10.938363883831036</v>
      </c>
      <c r="CC29" s="14">
        <f t="shared" si="155"/>
        <v>10.180440849344517</v>
      </c>
      <c r="CD29" s="14">
        <f>CD11/CD19</f>
        <v>9.8604651162790695</v>
      </c>
      <c r="CE29" s="14">
        <f t="shared" ref="CE29:CH29" si="156">CE11/CE19</f>
        <v>7.5058085106382988</v>
      </c>
      <c r="CF29" s="14">
        <f t="shared" si="156"/>
        <v>8.8456179350000017</v>
      </c>
      <c r="CG29" s="14">
        <f t="shared" si="156"/>
        <v>5.3001261926666681</v>
      </c>
      <c r="CH29" s="14">
        <f t="shared" si="156"/>
        <v>6.8096594309996776</v>
      </c>
      <c r="CI29" s="14">
        <f>CI11/CI19</f>
        <v>12.622641509433961</v>
      </c>
      <c r="CJ29" s="14">
        <f t="shared" ref="CJ29:CM29" si="157">CJ11/CJ19</f>
        <v>11.231888888888889</v>
      </c>
      <c r="CK29" s="14">
        <f t="shared" si="157"/>
        <v>9.8028065260416692</v>
      </c>
      <c r="CL29" s="14">
        <f t="shared" si="157"/>
        <v>5.8361616826068188</v>
      </c>
      <c r="CM29" s="14">
        <f t="shared" si="157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8">CQ11/CQ19</f>
        <v>4.7410275150256105</v>
      </c>
      <c r="CR29" s="14">
        <f t="shared" si="158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6">
        <f>Painel!L30</f>
        <v>80</v>
      </c>
      <c r="M30" s="6">
        <f>Painel!M30</f>
        <v>48</v>
      </c>
      <c r="N30" s="6">
        <f>Painel!N30</f>
        <v>114</v>
      </c>
      <c r="O30" s="6">
        <f>Painel!O30</f>
        <v>46</v>
      </c>
      <c r="P30" s="6">
        <f>Painel!P30</f>
        <v>75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>
        <f>Painel!G31</f>
        <v>1255</v>
      </c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6">
        <f>Painel!L31</f>
        <v>251</v>
      </c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9">C31/C14</f>
        <v>32.333333333333336</v>
      </c>
      <c r="D32" s="20">
        <f t="shared" ref="D32" si="160">D31/D14</f>
        <v>3.9954545454545456</v>
      </c>
      <c r="E32" s="20">
        <f t="shared" ref="E32" si="161">E31/E14</f>
        <v>22.166666666666664</v>
      </c>
      <c r="F32" s="20">
        <f t="shared" ref="F32" si="162">F31/F14</f>
        <v>-7.0777777777777784</v>
      </c>
      <c r="G32" s="14">
        <f>Painel!G32</f>
        <v>-5.9198113207547172</v>
      </c>
      <c r="H32" s="20">
        <f t="shared" ref="H32" si="163">H31/H14</f>
        <v>29.794871794871792</v>
      </c>
      <c r="I32" s="20">
        <f t="shared" ref="I32" si="164">I31/I14</f>
        <v>8.137614678899082</v>
      </c>
      <c r="J32" s="20">
        <f t="shared" ref="J32" si="165">J31/J14</f>
        <v>-5.0580645161290327</v>
      </c>
      <c r="K32" s="20">
        <f t="shared" ref="K32" si="166">K31/K14</f>
        <v>4.5600000000000005</v>
      </c>
      <c r="L32" s="20">
        <f t="shared" ref="L32:M32" si="167">L31/L14</f>
        <v>0.50401606425702816</v>
      </c>
      <c r="M32" s="20">
        <f t="shared" si="167"/>
        <v>3.7241379310344827</v>
      </c>
      <c r="N32" s="20">
        <f t="shared" ref="N32" si="168">N31/N14</f>
        <v>4.6769230769230763</v>
      </c>
      <c r="O32" s="20">
        <f t="shared" ref="O32" si="169">O31/O14</f>
        <v>2.2686567164179108</v>
      </c>
      <c r="P32" s="20">
        <f t="shared" ref="P32" si="170">P31/P14</f>
        <v>2.5765765765765769</v>
      </c>
      <c r="Q32" s="14"/>
      <c r="R32" s="20">
        <f t="shared" ref="R32" si="171">R31/R14</f>
        <v>200</v>
      </c>
      <c r="S32" s="20">
        <f t="shared" ref="S32" si="172">S31/S14</f>
        <v>3.486486486486486</v>
      </c>
      <c r="T32" s="20">
        <f t="shared" ref="T32" si="173">T31/T14</f>
        <v>-12.076923076923077</v>
      </c>
      <c r="U32" s="20">
        <f t="shared" ref="U32" si="174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5">AB31/AB14</f>
        <v>3.6707317073170729</v>
      </c>
      <c r="AC32" s="20">
        <f t="shared" ref="AC32" si="176">AC31/AC14</f>
        <v>2.915730337078652</v>
      </c>
      <c r="AD32" s="20">
        <f t="shared" ref="AD32" si="177">AD31/AD14</f>
        <v>10.75</v>
      </c>
      <c r="AE32" s="20">
        <f t="shared" ref="AE32" si="178">AE31/AE14</f>
        <v>-17.777777777777779</v>
      </c>
      <c r="AF32" s="20">
        <f t="shared" ref="AF32:AG32" si="179">AF31/AF14</f>
        <v>0.3</v>
      </c>
      <c r="AG32" s="20">
        <f t="shared" si="179"/>
        <v>3.078125</v>
      </c>
      <c r="AH32" s="20">
        <f t="shared" ref="AH32" si="180">AH31/AH14</f>
        <v>10.772727272727272</v>
      </c>
      <c r="AI32" s="20">
        <f t="shared" ref="AI32" si="181">AI31/AI14</f>
        <v>10.958333333333332</v>
      </c>
      <c r="AJ32" s="20">
        <f t="shared" ref="AJ32" si="182">AJ31/AJ14</f>
        <v>-19.363636363636363</v>
      </c>
      <c r="AK32" s="14"/>
      <c r="AL32" s="20">
        <f t="shared" ref="AL32" si="183">AL31/AL14</f>
        <v>4.5273972602739718</v>
      </c>
      <c r="AM32" s="20">
        <f t="shared" ref="AM32" si="184">AM31/AM14</f>
        <v>-8.4938271604938276</v>
      </c>
      <c r="AN32" s="20">
        <f t="shared" ref="AN32" si="185">AN31/AN14</f>
        <v>-2.7277777777777774</v>
      </c>
      <c r="AO32" s="20">
        <f t="shared" ref="AO32:AT32" si="186">AO31/AO14</f>
        <v>2.8367346938775513</v>
      </c>
      <c r="AP32" s="20">
        <f t="shared" si="186"/>
        <v>2.1621621621621623E-2</v>
      </c>
      <c r="AQ32" s="20">
        <f t="shared" si="186"/>
        <v>3.4615384615384617E-2</v>
      </c>
      <c r="AR32" s="20">
        <f>AR31/AR14</f>
        <v>2.0222222222222221</v>
      </c>
      <c r="AS32" s="20">
        <f t="shared" si="186"/>
        <v>0</v>
      </c>
      <c r="AT32" s="20">
        <f t="shared" si="186"/>
        <v>0</v>
      </c>
      <c r="AU32" s="20">
        <f>AU31/AU14</f>
        <v>0.52577319587628868</v>
      </c>
      <c r="AV32" s="20">
        <f t="shared" ref="AV32" si="187">AV31/AV14</f>
        <v>1.0526125730994154</v>
      </c>
      <c r="AW32" s="20">
        <f t="shared" ref="AW32" si="188">AW31/AW14</f>
        <v>1.364207944615385</v>
      </c>
      <c r="AX32" s="20">
        <f t="shared" ref="AX32" si="189">AX31/AX14</f>
        <v>3.0725143311017651</v>
      </c>
      <c r="AY32" s="20">
        <f t="shared" ref="AY32" si="190">AY31/AY14</f>
        <v>2.1690687369024979</v>
      </c>
      <c r="AZ32" s="14"/>
      <c r="BA32" s="20">
        <f t="shared" ref="BA32" si="191">BA31/BA14</f>
        <v>9.109375</v>
      </c>
      <c r="BB32" s="20">
        <f t="shared" ref="BB32" si="192">BB31/BB14</f>
        <v>-6.814814814814814</v>
      </c>
      <c r="BC32" s="20">
        <f t="shared" ref="BC32" si="193">BC31/BC14</f>
        <v>-3.3166666666666669</v>
      </c>
      <c r="BD32" s="20">
        <f t="shared" ref="BD32" si="194">BD31/BD14</f>
        <v>7.628571428571429</v>
      </c>
      <c r="BE32" s="14"/>
      <c r="BF32" s="20">
        <f t="shared" ref="BF32" si="195">BF31/BF14</f>
        <v>0.17719298245614037</v>
      </c>
      <c r="BG32" s="20">
        <f t="shared" ref="BG32" si="196">BG31/BG14</f>
        <v>-0.15185185185185185</v>
      </c>
      <c r="BH32" s="20">
        <f t="shared" ref="BH32" si="197">BH31/BH14</f>
        <v>-9.6666666666666651E-2</v>
      </c>
      <c r="BI32" s="20">
        <f t="shared" ref="BI32" si="198">BI31/BI14</f>
        <v>1.711111111111111</v>
      </c>
      <c r="BJ32" s="20">
        <f>BJ31/BJ14</f>
        <v>2.9225806451612901</v>
      </c>
      <c r="BK32" s="20">
        <f t="shared" ref="BK32" si="199">BK31/BK14</f>
        <v>13.818181818181818</v>
      </c>
      <c r="BL32" s="20">
        <f t="shared" ref="BL32" si="200">BL31/BL14</f>
        <v>2.0057803468208095</v>
      </c>
      <c r="BM32" s="20">
        <f t="shared" ref="BM32" si="201">BM31/BM14</f>
        <v>2.5538461538461537</v>
      </c>
      <c r="BN32" s="20">
        <f t="shared" ref="BN32" si="202">BN31/BN14</f>
        <v>2.2088607594936707</v>
      </c>
      <c r="BO32" s="14"/>
      <c r="BP32" s="20">
        <f t="shared" ref="BP32" si="203">BP31/BP14</f>
        <v>1.3225152129817446</v>
      </c>
      <c r="BQ32" s="20">
        <f t="shared" ref="BQ32" si="204">BQ31/BQ14</f>
        <v>3.6200000000000006</v>
      </c>
      <c r="BR32" s="20">
        <f t="shared" ref="BR32" si="205">BR31/BR14</f>
        <v>2.0137931034482759</v>
      </c>
      <c r="BS32" s="20">
        <f t="shared" ref="BS32" si="206">BS31/BS14</f>
        <v>1.0894736842105266</v>
      </c>
      <c r="BT32" s="14"/>
      <c r="BU32" s="20">
        <f t="shared" ref="BU32" si="207">BU31/BU14</f>
        <v>2.8596491228070176</v>
      </c>
      <c r="BV32" s="20">
        <f t="shared" ref="BV32" si="208">BV31/BV14</f>
        <v>3.4949494949494948</v>
      </c>
      <c r="BW32" s="20">
        <f t="shared" ref="BW32" si="209">BW31/BW14</f>
        <v>166</v>
      </c>
      <c r="BX32" s="20">
        <f t="shared" ref="BX32" si="210">BX31/BX14</f>
        <v>2.202247191011236</v>
      </c>
      <c r="BY32" s="20">
        <f>BY31/BY14</f>
        <v>0.68817204301075274</v>
      </c>
      <c r="BZ32" s="20">
        <f t="shared" ref="BZ32:CC32" si="211">BZ31/BZ14</f>
        <v>0.87431693989071035</v>
      </c>
      <c r="CA32" s="20">
        <f t="shared" si="211"/>
        <v>0.55521472392638038</v>
      </c>
      <c r="CB32" s="20">
        <f t="shared" si="211"/>
        <v>1.8013245033112582</v>
      </c>
      <c r="CC32" s="20">
        <f t="shared" si="211"/>
        <v>1.2804232804232805</v>
      </c>
      <c r="CD32" s="14">
        <f>Painel!CD32</f>
        <v>2.1770833333333335</v>
      </c>
      <c r="CE32" s="20">
        <f t="shared" ref="CE32" si="212">CE31/CE14</f>
        <v>2.268041237113402</v>
      </c>
      <c r="CF32" s="20">
        <f t="shared" ref="CF32" si="213">CF31/CF14</f>
        <v>1.6495327102803738</v>
      </c>
      <c r="CG32" s="20">
        <v>0</v>
      </c>
      <c r="CH32" s="20">
        <f t="shared" ref="CH32" si="214">CH31/CH14</f>
        <v>1.6568627450980393</v>
      </c>
      <c r="CI32" s="20">
        <f t="shared" ref="CI32:CJ32" si="215">CI31/CI14</f>
        <v>4.2327586206896548</v>
      </c>
      <c r="CJ32" s="20">
        <f t="shared" si="215"/>
        <v>2.2675438596491229</v>
      </c>
      <c r="CK32" s="20">
        <f t="shared" ref="CK32" si="216">CK31/CK14</f>
        <v>19.16</v>
      </c>
      <c r="CL32" s="20">
        <f t="shared" ref="CL32" si="217">CL31/CL14</f>
        <v>0.83371824480369505</v>
      </c>
      <c r="CM32" s="20">
        <f t="shared" ref="CM32" si="218">CM31/CM14</f>
        <v>1.0990712074303406</v>
      </c>
      <c r="CN32" s="14"/>
      <c r="CO32" s="20">
        <f t="shared" ref="CO32" si="219">CO31/CO14</f>
        <v>26.125000000000004</v>
      </c>
      <c r="CP32" s="20">
        <f t="shared" ref="CP32" si="220">CP31/CP14</f>
        <v>8.1071428571428577</v>
      </c>
      <c r="CQ32" s="20">
        <f t="shared" ref="CQ32" si="221">CQ31/CQ14</f>
        <v>11.6056338028169</v>
      </c>
      <c r="CR32" s="20">
        <f t="shared" ref="CR32" si="222">CR31/CR14</f>
        <v>4.6806722689075633</v>
      </c>
    </row>
    <row r="33" spans="1:96" s="18" customFormat="1" x14ac:dyDescent="0.3">
      <c r="A33" s="18" t="s">
        <v>110</v>
      </c>
      <c r="C33" s="18">
        <f t="shared" ref="C33:F33" si="223">C31/C11</f>
        <v>0.67361111111111116</v>
      </c>
      <c r="D33" s="18">
        <f t="shared" si="223"/>
        <v>0.88787878787878793</v>
      </c>
      <c r="E33" s="18">
        <f t="shared" si="223"/>
        <v>1.4456521739130435</v>
      </c>
      <c r="F33" s="18">
        <f t="shared" si="223"/>
        <v>2.0548387096774192</v>
      </c>
      <c r="G33" s="14">
        <f>Painel!G33</f>
        <v>3.7351190476190474</v>
      </c>
      <c r="H33" s="18">
        <f t="shared" ref="H33:K33" si="224">H31/H11</f>
        <v>3.0181818181818181</v>
      </c>
      <c r="I33" s="18">
        <f t="shared" si="224"/>
        <v>1.7847082494969817</v>
      </c>
      <c r="J33" s="18">
        <f t="shared" si="224"/>
        <v>5.9847328244274811</v>
      </c>
      <c r="K33" s="18">
        <f t="shared" si="224"/>
        <v>2.0141342756183747</v>
      </c>
      <c r="L33" s="18">
        <f t="shared" ref="L33:P33" si="225">L31/L11</f>
        <v>0.48889754577327621</v>
      </c>
      <c r="M33" s="18">
        <f t="shared" si="225"/>
        <v>0.92836676217765035</v>
      </c>
      <c r="N33" s="18">
        <f t="shared" si="225"/>
        <v>1.1875</v>
      </c>
      <c r="O33" s="18">
        <f t="shared" si="225"/>
        <v>0.92401215805471115</v>
      </c>
      <c r="P33" s="18">
        <f t="shared" si="225"/>
        <v>0.7546174142480212</v>
      </c>
      <c r="R33" s="18">
        <f t="shared" ref="R33:U33" si="226">R31/R11</f>
        <v>2</v>
      </c>
      <c r="S33" s="18">
        <f t="shared" si="226"/>
        <v>0.66494845360824739</v>
      </c>
      <c r="T33" s="18">
        <f t="shared" si="226"/>
        <v>1.3083333333333333</v>
      </c>
      <c r="U33" s="18">
        <f t="shared" si="226"/>
        <v>0.8160919540229884</v>
      </c>
      <c r="AB33" s="18">
        <f t="shared" ref="AB33:AE33" si="227">AB31/AB11</f>
        <v>0.92331288343558293</v>
      </c>
      <c r="AC33" s="18">
        <f t="shared" si="227"/>
        <v>1.158482142857143</v>
      </c>
      <c r="AD33" s="18">
        <f t="shared" si="227"/>
        <v>1.0117647058823529</v>
      </c>
      <c r="AE33" s="18">
        <f t="shared" si="227"/>
        <v>0.8648648648648648</v>
      </c>
      <c r="AF33" s="18">
        <f t="shared" ref="AF33:AJ33" si="228">AF31/AF11</f>
        <v>0.11242973141786385</v>
      </c>
      <c r="AG33" s="18">
        <f t="shared" si="228"/>
        <v>1.2628205128205128</v>
      </c>
      <c r="AH33" s="18">
        <f t="shared" si="228"/>
        <v>2.9624999999999995</v>
      </c>
      <c r="AI33" s="18">
        <f t="shared" si="228"/>
        <v>2.63</v>
      </c>
      <c r="AJ33" s="18">
        <f t="shared" si="228"/>
        <v>5.6052631578947363</v>
      </c>
      <c r="AL33" s="18">
        <f t="shared" ref="AL33:AT33" si="229">AL31/AL11</f>
        <v>4.5273972602739718</v>
      </c>
      <c r="AM33" s="18">
        <f t="shared" si="229"/>
        <v>5.7333333333333325</v>
      </c>
      <c r="AN33" s="18">
        <f t="shared" si="229"/>
        <v>4.1610169491525424</v>
      </c>
      <c r="AO33" s="18">
        <f t="shared" si="229"/>
        <v>1.4839857651245552</v>
      </c>
      <c r="AP33" s="18">
        <f t="shared" si="229"/>
        <v>5.0632911392405064E-3</v>
      </c>
      <c r="AQ33" s="18">
        <f t="shared" si="229"/>
        <v>7.2580645161290326E-3</v>
      </c>
      <c r="AR33" s="18">
        <f t="shared" si="229"/>
        <v>0.14218749999999999</v>
      </c>
      <c r="AS33" s="18">
        <f t="shared" si="229"/>
        <v>0</v>
      </c>
      <c r="AT33" s="18">
        <f t="shared" si="229"/>
        <v>0</v>
      </c>
      <c r="AU33" s="18">
        <f>AU31/AU11</f>
        <v>0.19376899696048633</v>
      </c>
      <c r="AV33" s="18">
        <f t="shared" ref="AV33:AY33" si="230">AV31/AV11</f>
        <v>0.3138489208633094</v>
      </c>
      <c r="AW33" s="18">
        <f t="shared" si="230"/>
        <v>0.39804878048780484</v>
      </c>
      <c r="AX33" s="18">
        <f t="shared" si="230"/>
        <v>0.68012422360248448</v>
      </c>
      <c r="AY33" s="18">
        <f t="shared" si="230"/>
        <v>0.46717724288840262</v>
      </c>
      <c r="BA33" s="18">
        <f t="shared" ref="BA33:BD33" si="231">BA31/BA11</f>
        <v>1.7720364741641335</v>
      </c>
      <c r="BB33" s="18">
        <f t="shared" si="231"/>
        <v>1.7579617834394905</v>
      </c>
      <c r="BC33" s="18">
        <f t="shared" si="231"/>
        <v>3.2622950819672134</v>
      </c>
      <c r="BD33" s="18">
        <f t="shared" si="231"/>
        <v>2.1360000000000001</v>
      </c>
      <c r="BF33" s="18">
        <f t="shared" ref="BF33:BI33" si="232">BF31/BF11</f>
        <v>4.1563786008230463E-2</v>
      </c>
      <c r="BG33" s="18">
        <f t="shared" si="232"/>
        <v>7.8343949044585998E-2</v>
      </c>
      <c r="BH33" s="18">
        <f t="shared" si="232"/>
        <v>0.22597402597402597</v>
      </c>
      <c r="BI33" s="18">
        <f t="shared" si="232"/>
        <v>0.14128440366972478</v>
      </c>
      <c r="BJ33" s="18">
        <f>BJ31/BJ11</f>
        <v>1.0683962264150944</v>
      </c>
      <c r="BK33" s="18">
        <f t="shared" ref="BK33:BN33" si="233">BK31/BK11</f>
        <v>1.5833333333333335</v>
      </c>
      <c r="BL33" s="18">
        <f t="shared" si="233"/>
        <v>0.74304068522483935</v>
      </c>
      <c r="BM33" s="18">
        <f t="shared" si="233"/>
        <v>0.8623376623376624</v>
      </c>
      <c r="BN33" s="18">
        <f t="shared" si="233"/>
        <v>0.85539215686274506</v>
      </c>
      <c r="BP33" s="18">
        <f t="shared" ref="BP33:BS33" si="234">BP31/BP11</f>
        <v>0.6721649484536083</v>
      </c>
      <c r="BQ33" s="18">
        <f t="shared" si="234"/>
        <v>1.5404255319148938</v>
      </c>
      <c r="BR33" s="18">
        <f t="shared" si="234"/>
        <v>0.67906976744186054</v>
      </c>
      <c r="BS33" s="18">
        <f t="shared" si="234"/>
        <v>0.45494505494505505</v>
      </c>
      <c r="BU33" s="18">
        <f t="shared" ref="BU33:BX33" si="235">BU31/BU11</f>
        <v>0.90055248618784522</v>
      </c>
      <c r="BV33" s="18">
        <f t="shared" si="235"/>
        <v>1.0058139534883721</v>
      </c>
      <c r="BW33" s="18">
        <f t="shared" si="235"/>
        <v>1.2769230769230768</v>
      </c>
      <c r="BX33" s="18">
        <f t="shared" si="235"/>
        <v>0.50256410256410255</v>
      </c>
      <c r="BY33" s="18">
        <f>BY31/BY11</f>
        <v>0.15256257449344457</v>
      </c>
      <c r="BZ33" s="18">
        <f t="shared" ref="BZ33:CC33" si="236">BZ31/BZ11</f>
        <v>0.20227560050568902</v>
      </c>
      <c r="CA33" s="18">
        <f t="shared" si="236"/>
        <v>0.19483315392895587</v>
      </c>
      <c r="CB33" s="18">
        <f t="shared" si="236"/>
        <v>0.51127819548872178</v>
      </c>
      <c r="CC33" s="18">
        <f t="shared" si="236"/>
        <v>0.40468227424749165</v>
      </c>
      <c r="CD33" s="14">
        <f>Painel!CD33</f>
        <v>0.98584905660377353</v>
      </c>
      <c r="CE33" s="18">
        <f t="shared" ref="CE33:CH33" si="237">CE31/CE11</f>
        <v>1.2865497076023391</v>
      </c>
      <c r="CF33" s="18">
        <f t="shared" si="237"/>
        <v>0.86732186732186722</v>
      </c>
      <c r="CG33" s="18">
        <f t="shared" si="237"/>
        <v>1.4874999999999998</v>
      </c>
      <c r="CH33" s="18">
        <f t="shared" si="237"/>
        <v>0.84499999999999997</v>
      </c>
      <c r="CI33" s="18">
        <f t="shared" ref="CI33:CM33" si="238">CI31/CI11</f>
        <v>0.7339312406576981</v>
      </c>
      <c r="CJ33" s="18">
        <f t="shared" si="238"/>
        <v>0.87925170068027214</v>
      </c>
      <c r="CK33" s="18">
        <f t="shared" si="238"/>
        <v>1.1062355658198613</v>
      </c>
      <c r="CL33" s="18">
        <f t="shared" si="238"/>
        <v>1.1176470588235294</v>
      </c>
      <c r="CM33" s="18">
        <f t="shared" si="238"/>
        <v>1.0889570552147239</v>
      </c>
      <c r="CO33" s="18">
        <f t="shared" ref="CO33:CR33" si="239">CO31/CO11</f>
        <v>5.4051724137931041</v>
      </c>
      <c r="CP33" s="18">
        <f t="shared" si="239"/>
        <v>4.1024096385542173</v>
      </c>
      <c r="CQ33" s="18">
        <f t="shared" si="239"/>
        <v>5.0552147239263805</v>
      </c>
      <c r="CR33" s="18">
        <f t="shared" si="239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40">C12/C11</f>
        <v>0.41666666666666674</v>
      </c>
      <c r="D34" s="18">
        <f t="shared" si="240"/>
        <v>0.46464646464646464</v>
      </c>
      <c r="E34" s="18">
        <f t="shared" si="240"/>
        <v>0.52173913043478271</v>
      </c>
      <c r="F34" s="18">
        <f t="shared" si="240"/>
        <v>0.80645161290322576</v>
      </c>
      <c r="G34" s="14">
        <f>Painel!G34</f>
        <v>0.6428571428571429</v>
      </c>
      <c r="H34" s="18">
        <f t="shared" ref="H34:K34" si="241">H12/H11</f>
        <v>0.64935064935064923</v>
      </c>
      <c r="I34" s="18">
        <f t="shared" si="241"/>
        <v>0.52917505030181078</v>
      </c>
      <c r="J34" s="18">
        <f t="shared" si="241"/>
        <v>1.5267175572519085</v>
      </c>
      <c r="K34" s="18">
        <f t="shared" si="241"/>
        <v>0.5512367491166078</v>
      </c>
      <c r="L34" s="18">
        <v>0</v>
      </c>
      <c r="M34" s="18">
        <f t="shared" ref="M34:P34" si="242">M12/M11</f>
        <v>0.51002865329512892</v>
      </c>
      <c r="N34" s="18">
        <f t="shared" si="242"/>
        <v>0.56640625</v>
      </c>
      <c r="O34" s="18">
        <f t="shared" si="242"/>
        <v>0.27659574468085102</v>
      </c>
      <c r="P34" s="18">
        <f t="shared" si="242"/>
        <v>0.36411609498680741</v>
      </c>
      <c r="Q34" s="18">
        <v>0</v>
      </c>
      <c r="R34" s="18">
        <f t="shared" ref="R34:U34" si="243">R12/R11</f>
        <v>0.72</v>
      </c>
      <c r="S34" s="18">
        <f t="shared" si="243"/>
        <v>0.54639175257731964</v>
      </c>
      <c r="T34" s="18">
        <f t="shared" si="243"/>
        <v>0.7583333333333333</v>
      </c>
      <c r="U34" s="18">
        <f t="shared" si="243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4">AB12/AB11</f>
        <v>0.42024539877300615</v>
      </c>
      <c r="AC34" s="18">
        <f t="shared" si="244"/>
        <v>0.4642857142857143</v>
      </c>
      <c r="AD34" s="18">
        <f t="shared" si="244"/>
        <v>0.44235294117647062</v>
      </c>
      <c r="AE34" s="18">
        <f t="shared" si="244"/>
        <v>0.60540540540540544</v>
      </c>
      <c r="AF34" s="18">
        <v>0</v>
      </c>
      <c r="AG34" s="18">
        <f t="shared" ref="AG34:AJ34" si="245">AG12/AG11</f>
        <v>0.46794871794871795</v>
      </c>
      <c r="AH34" s="18">
        <f t="shared" si="245"/>
        <v>0.61249999999999993</v>
      </c>
      <c r="AI34" s="18">
        <f t="shared" si="245"/>
        <v>0.49</v>
      </c>
      <c r="AJ34" s="18">
        <f t="shared" si="245"/>
        <v>0.97368421052631582</v>
      </c>
      <c r="AK34" s="18">
        <v>0</v>
      </c>
      <c r="AL34" s="18">
        <f t="shared" ref="AL34:AP34" si="246">AL12/AL11</f>
        <v>0.3904109589041096</v>
      </c>
      <c r="AM34" s="18">
        <f t="shared" si="246"/>
        <v>0.5</v>
      </c>
      <c r="AN34" s="18">
        <f t="shared" si="246"/>
        <v>0.83050847457627119</v>
      </c>
      <c r="AO34" s="18">
        <f t="shared" si="246"/>
        <v>0.7508896797153024</v>
      </c>
      <c r="AP34" s="18">
        <f t="shared" si="246"/>
        <v>0.62658227848101267</v>
      </c>
      <c r="AQ34" s="18">
        <f t="shared" ref="AQ34:AT34" si="247">AQ12/AQ11</f>
        <v>0.67741935483870963</v>
      </c>
      <c r="AR34" s="18">
        <f t="shared" si="247"/>
        <v>1.03125</v>
      </c>
      <c r="AS34" s="18">
        <f t="shared" si="247"/>
        <v>0.95238095238095233</v>
      </c>
      <c r="AT34" s="18">
        <f t="shared" si="247"/>
        <v>0.8571428571428571</v>
      </c>
      <c r="AU34" s="18">
        <f>AU12/AU11</f>
        <v>0.3518237082066869</v>
      </c>
      <c r="AV34" s="18">
        <f t="shared" ref="AV34:AY34" si="248">AV12/AV11</f>
        <v>0.39478417266187049</v>
      </c>
      <c r="AW34" s="18">
        <f t="shared" si="248"/>
        <v>0.34536585365853656</v>
      </c>
      <c r="AX34" s="18">
        <f t="shared" si="248"/>
        <v>0.51552795031055898</v>
      </c>
      <c r="AY34" s="18">
        <f t="shared" si="248"/>
        <v>0.35667396061269147</v>
      </c>
      <c r="AZ34" s="18">
        <v>0</v>
      </c>
      <c r="BA34" s="18">
        <f t="shared" ref="BA34:BD34" si="249">BA12/BA11</f>
        <v>0.39513677811550146</v>
      </c>
      <c r="BB34" s="18">
        <f t="shared" si="249"/>
        <v>0.37579617834394907</v>
      </c>
      <c r="BC34" s="18">
        <f t="shared" si="249"/>
        <v>0.4043715846994535</v>
      </c>
      <c r="BD34" s="18">
        <f t="shared" si="249"/>
        <v>0.24400000000000002</v>
      </c>
      <c r="BE34" s="18">
        <v>0</v>
      </c>
      <c r="BF34" s="18">
        <f t="shared" ref="BF34:BI34" si="250">BF12/BF11</f>
        <v>0.34979423868312759</v>
      </c>
      <c r="BG34" s="18">
        <f t="shared" si="250"/>
        <v>0.48407643312101911</v>
      </c>
      <c r="BH34" s="18">
        <f t="shared" si="250"/>
        <v>0.5714285714285714</v>
      </c>
      <c r="BI34" s="18">
        <f t="shared" si="250"/>
        <v>0.6330275229357798</v>
      </c>
      <c r="BJ34" s="18">
        <f>BJ12/BJ11</f>
        <v>0.54481132075471694</v>
      </c>
      <c r="BK34" s="18">
        <f t="shared" ref="BK34:BN34" si="251">BK12/BK11</f>
        <v>0.40277777777777779</v>
      </c>
      <c r="BL34" s="18">
        <f t="shared" si="251"/>
        <v>0.28907922912205569</v>
      </c>
      <c r="BM34" s="18">
        <f t="shared" si="251"/>
        <v>0.28571428571428575</v>
      </c>
      <c r="BN34" s="18">
        <f t="shared" si="251"/>
        <v>0.26715686274509803</v>
      </c>
      <c r="BO34" s="18">
        <v>0</v>
      </c>
      <c r="BP34" s="18">
        <f t="shared" ref="BP34:BS34" si="252">BP12/BP11</f>
        <v>0.34020618556701032</v>
      </c>
      <c r="BQ34" s="18">
        <f t="shared" si="252"/>
        <v>0.51063829787234039</v>
      </c>
      <c r="BR34" s="18">
        <f t="shared" si="252"/>
        <v>0.54651162790697683</v>
      </c>
      <c r="BS34" s="18">
        <f t="shared" si="252"/>
        <v>0.45054945054945056</v>
      </c>
      <c r="BT34" s="18">
        <v>0</v>
      </c>
      <c r="BU34" s="18">
        <f t="shared" ref="BU34:BX34" si="253">BU12/BU11</f>
        <v>0.54696132596685088</v>
      </c>
      <c r="BV34" s="18">
        <f t="shared" si="253"/>
        <v>0.52616279069767447</v>
      </c>
      <c r="BW34" s="18">
        <f t="shared" si="253"/>
        <v>0.70769230769230762</v>
      </c>
      <c r="BX34" s="18">
        <f t="shared" si="253"/>
        <v>0.48717948717948717</v>
      </c>
      <c r="BY34" s="18">
        <f>BY12/BY11</f>
        <v>0.48271752085816449</v>
      </c>
      <c r="BZ34" s="18">
        <f t="shared" ref="BZ34:CC34" si="254">BZ12/BZ11</f>
        <v>0.46144121365360302</v>
      </c>
      <c r="CA34" s="18">
        <f t="shared" si="254"/>
        <v>0.38213132400430572</v>
      </c>
      <c r="CB34" s="18">
        <f t="shared" si="254"/>
        <v>0.38721804511278196</v>
      </c>
      <c r="CC34" s="18">
        <f t="shared" si="254"/>
        <v>0.41638795986622068</v>
      </c>
      <c r="CD34" s="14">
        <f>Painel!CD34</f>
        <v>0.40448113207547171</v>
      </c>
      <c r="CE34" s="18">
        <f t="shared" ref="CE34:CH34" si="255">CE12/CE11</f>
        <v>0.39766081871345033</v>
      </c>
      <c r="CF34" s="18">
        <f t="shared" si="255"/>
        <v>0.32678132678132676</v>
      </c>
      <c r="CG34" s="18">
        <f t="shared" si="255"/>
        <v>0.5708333333333333</v>
      </c>
      <c r="CH34" s="18">
        <f t="shared" si="255"/>
        <v>0.41499999999999998</v>
      </c>
      <c r="CI34" s="18">
        <f t="shared" ref="CI34:CM34" si="256">CI12/CI11</f>
        <v>0.39760837070254113</v>
      </c>
      <c r="CJ34" s="18">
        <f t="shared" si="256"/>
        <v>0.33673469387755101</v>
      </c>
      <c r="CK34" s="18">
        <f t="shared" si="256"/>
        <v>0.50577367205542723</v>
      </c>
      <c r="CL34" s="18">
        <f t="shared" si="256"/>
        <v>0.51702786377708976</v>
      </c>
      <c r="CM34" s="18">
        <f t="shared" si="256"/>
        <v>0.50613496932515334</v>
      </c>
      <c r="CN34" s="18">
        <v>0</v>
      </c>
      <c r="CO34" s="18">
        <f t="shared" ref="CO34:CR34" si="257">CO12/CO11</f>
        <v>0.57758620689655171</v>
      </c>
      <c r="CP34" s="18">
        <f t="shared" si="257"/>
        <v>0.391566265060241</v>
      </c>
      <c r="CQ34" s="18">
        <f t="shared" si="257"/>
        <v>0.47239263803680986</v>
      </c>
      <c r="CR34" s="18">
        <f t="shared" si="257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8">(C12+C15)/C11</f>
        <v>0.52777777777777779</v>
      </c>
      <c r="D35" s="18">
        <f t="shared" si="258"/>
        <v>0.46464646464646464</v>
      </c>
      <c r="E35" s="18">
        <f t="shared" si="258"/>
        <v>0.52826086956521745</v>
      </c>
      <c r="F35" s="18">
        <f t="shared" si="258"/>
        <v>0.83225806451612905</v>
      </c>
      <c r="G35" s="14">
        <f>Painel!G35</f>
        <v>1.0833333333333333</v>
      </c>
      <c r="H35" s="18">
        <f t="shared" ref="H35:K35" si="259">(H12+H15)/H11</f>
        <v>1.0337662337662337</v>
      </c>
      <c r="I35" s="18">
        <f t="shared" si="259"/>
        <v>0.75452716297786715</v>
      </c>
      <c r="J35" s="18">
        <f t="shared" si="259"/>
        <v>3.4503816793893134</v>
      </c>
      <c r="K35" s="18">
        <f t="shared" si="259"/>
        <v>0.73498233215547704</v>
      </c>
      <c r="L35" s="18">
        <v>0</v>
      </c>
      <c r="M35" s="18">
        <f t="shared" ref="M35:P35" si="260">(M12+M15)/M11</f>
        <v>0.7822349570200573</v>
      </c>
      <c r="N35" s="18">
        <f t="shared" si="260"/>
        <v>0.77734375</v>
      </c>
      <c r="O35" s="18">
        <f t="shared" si="260"/>
        <v>0.39209726443768994</v>
      </c>
      <c r="P35" s="18">
        <f t="shared" si="260"/>
        <v>0.44327176781002636</v>
      </c>
      <c r="Q35" s="18">
        <v>0</v>
      </c>
      <c r="R35" s="18">
        <f t="shared" ref="R35:U35" si="261">(R12+R15)/R11</f>
        <v>0.72</v>
      </c>
      <c r="S35" s="18">
        <f t="shared" si="261"/>
        <v>0.54639175257731964</v>
      </c>
      <c r="T35" s="18">
        <f t="shared" si="261"/>
        <v>0.84166666666666656</v>
      </c>
      <c r="U35" s="18">
        <f t="shared" si="261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2">(AB12+AB15)/AB11</f>
        <v>0.48466257668711654</v>
      </c>
      <c r="AC35" s="18">
        <f t="shared" si="262"/>
        <v>0.4665178571428571</v>
      </c>
      <c r="AD35" s="18">
        <f t="shared" si="262"/>
        <v>0.59058823529411764</v>
      </c>
      <c r="AE35" s="18">
        <f t="shared" si="262"/>
        <v>0.6351351351351352</v>
      </c>
      <c r="AF35" s="18">
        <v>0</v>
      </c>
      <c r="AG35" s="18">
        <f t="shared" ref="AG35:AJ35" si="263">(AG12+AG15)/AG11</f>
        <v>0.51282051282051289</v>
      </c>
      <c r="AH35" s="18">
        <f t="shared" si="263"/>
        <v>0.64</v>
      </c>
      <c r="AI35" s="18">
        <f t="shared" si="263"/>
        <v>0.505</v>
      </c>
      <c r="AJ35" s="18">
        <f t="shared" si="263"/>
        <v>0.99736842105263157</v>
      </c>
      <c r="AK35" s="18">
        <v>0</v>
      </c>
      <c r="AL35" s="18">
        <f t="shared" ref="AL35:AP35" si="264">(AL12+AL15)/AL11</f>
        <v>0.3904109589041096</v>
      </c>
      <c r="AM35" s="18">
        <f t="shared" si="264"/>
        <v>0.5083333333333333</v>
      </c>
      <c r="AN35" s="18">
        <f t="shared" si="264"/>
        <v>0.98305084745762705</v>
      </c>
      <c r="AO35" s="18">
        <f t="shared" si="264"/>
        <v>0.95017793594306033</v>
      </c>
      <c r="AP35" s="18">
        <f t="shared" si="264"/>
        <v>0.62658227848101267</v>
      </c>
      <c r="AQ35" s="18">
        <f t="shared" ref="AQ35:AT35" si="265">(AQ12+AQ15)/AQ11</f>
        <v>0.67741935483870963</v>
      </c>
      <c r="AR35" s="18">
        <f t="shared" si="265"/>
        <v>1.03125</v>
      </c>
      <c r="AS35" s="18">
        <f t="shared" si="265"/>
        <v>0.95238095238095233</v>
      </c>
      <c r="AT35" s="18">
        <f t="shared" si="265"/>
        <v>0.8571428571428571</v>
      </c>
      <c r="AU35" s="18">
        <f>(AU12+AU15)/AU11</f>
        <v>0.55927051671732519</v>
      </c>
      <c r="AV35" s="18">
        <f t="shared" ref="AV35:AY35" si="266">(AV12+AV15)/AV11</f>
        <v>0.60251798561151082</v>
      </c>
      <c r="AW35" s="18">
        <f t="shared" si="266"/>
        <v>0.46243902439024392</v>
      </c>
      <c r="AX35" s="18">
        <f t="shared" si="266"/>
        <v>0.79192546583850942</v>
      </c>
      <c r="AY35" s="18">
        <f t="shared" si="266"/>
        <v>0.63019693654266962</v>
      </c>
      <c r="AZ35" s="18">
        <v>0</v>
      </c>
      <c r="BA35" s="18">
        <f t="shared" ref="BA35:BD35" si="267">(BA12+BA15)/BA11</f>
        <v>0.47720364741641336</v>
      </c>
      <c r="BB35" s="18">
        <f t="shared" si="267"/>
        <v>0.41719745222929944</v>
      </c>
      <c r="BC35" s="18">
        <f t="shared" si="267"/>
        <v>0.45027322404371578</v>
      </c>
      <c r="BD35" s="18">
        <f t="shared" si="267"/>
        <v>0.28800000000000003</v>
      </c>
      <c r="BE35" s="18">
        <v>0</v>
      </c>
      <c r="BF35" s="18">
        <f t="shared" ref="BF35:BI35" si="268">(BF12+BF15)/BF11</f>
        <v>0.53909465020576142</v>
      </c>
      <c r="BG35" s="18">
        <f t="shared" si="268"/>
        <v>0.59872611464968151</v>
      </c>
      <c r="BH35" s="18">
        <f t="shared" si="268"/>
        <v>0.66233766233766223</v>
      </c>
      <c r="BI35" s="18">
        <f t="shared" si="268"/>
        <v>0.68440366972477062</v>
      </c>
      <c r="BJ35" s="18">
        <f>(BJ12+BJ15)/BJ11</f>
        <v>0.60141509433962259</v>
      </c>
      <c r="BK35" s="18">
        <f t="shared" ref="BK35:BN35" si="269">(BK12+BK15)/BK11</f>
        <v>0.63194444444444442</v>
      </c>
      <c r="BL35" s="18">
        <f t="shared" si="269"/>
        <v>0.42398286937901497</v>
      </c>
      <c r="BM35" s="18">
        <f t="shared" si="269"/>
        <v>0.41038961038961042</v>
      </c>
      <c r="BN35" s="18">
        <f t="shared" si="269"/>
        <v>0.38725490196078427</v>
      </c>
      <c r="BO35" s="18">
        <v>0</v>
      </c>
      <c r="BP35" s="18">
        <f t="shared" ref="BP35:BS35" si="270">(BP12+BP15)/BP11</f>
        <v>0.3587628865979382</v>
      </c>
      <c r="BQ35" s="18">
        <f t="shared" si="270"/>
        <v>0.51063829787234039</v>
      </c>
      <c r="BR35" s="18">
        <f t="shared" si="270"/>
        <v>0.62093023255813962</v>
      </c>
      <c r="BS35" s="18">
        <f t="shared" si="270"/>
        <v>0.51098901098901106</v>
      </c>
      <c r="BT35" s="18">
        <v>0</v>
      </c>
      <c r="BU35" s="18">
        <f t="shared" ref="BU35:BX35" si="271">(BU12+BU15)/BU11</f>
        <v>0.79005524861878451</v>
      </c>
      <c r="BV35" s="18">
        <f t="shared" si="271"/>
        <v>0.6191860465116279</v>
      </c>
      <c r="BW35" s="18">
        <f t="shared" si="271"/>
        <v>0.92307692307692313</v>
      </c>
      <c r="BX35" s="18">
        <f t="shared" si="271"/>
        <v>0.62051282051282053</v>
      </c>
      <c r="BY35" s="18">
        <f>(BY12+BY15)/BY11</f>
        <v>0.66150178784266989</v>
      </c>
      <c r="BZ35" s="18">
        <f t="shared" ref="BZ35:CC35" si="272">(BZ12+BZ15)/BZ11</f>
        <v>0.59418457648546141</v>
      </c>
      <c r="CA35" s="18">
        <f t="shared" si="272"/>
        <v>0.46932185145317545</v>
      </c>
      <c r="CB35" s="18">
        <f t="shared" si="272"/>
        <v>0.61654135338345861</v>
      </c>
      <c r="CC35" s="18">
        <f t="shared" si="272"/>
        <v>0.59866220735785947</v>
      </c>
      <c r="CD35" s="14">
        <f>Painel!CD35</f>
        <v>0.63561320754716977</v>
      </c>
      <c r="CE35" s="18">
        <f t="shared" ref="CE35:CH35" si="273">(CE12+CE15)/CE11</f>
        <v>0.57894736842105265</v>
      </c>
      <c r="CF35" s="18">
        <f t="shared" si="273"/>
        <v>0.37100737100737102</v>
      </c>
      <c r="CG35" s="18">
        <f t="shared" si="273"/>
        <v>0.7416666666666667</v>
      </c>
      <c r="CH35" s="18">
        <f t="shared" si="273"/>
        <v>0.54749999999999999</v>
      </c>
      <c r="CI35" s="18">
        <f t="shared" ref="CI35:CM35" si="274">(CI12+CI15)/CI11</f>
        <v>0.51270553064275037</v>
      </c>
      <c r="CJ35" s="18">
        <f t="shared" si="274"/>
        <v>0.46598639455782315</v>
      </c>
      <c r="CK35" s="18">
        <f t="shared" si="274"/>
        <v>0.69976905311778281</v>
      </c>
      <c r="CL35" s="18">
        <f t="shared" si="274"/>
        <v>0.84210526315789469</v>
      </c>
      <c r="CM35" s="18">
        <f t="shared" si="274"/>
        <v>0.9478527607361964</v>
      </c>
      <c r="CN35" s="18">
        <v>0</v>
      </c>
      <c r="CO35" s="18">
        <f t="shared" ref="CO35:CR35" si="275">(CO12+CO15)/CO11</f>
        <v>0.80172413793103448</v>
      </c>
      <c r="CP35" s="18">
        <f t="shared" si="275"/>
        <v>0.40602409638554221</v>
      </c>
      <c r="CQ35" s="18">
        <f t="shared" si="275"/>
        <v>0.48159509202453993</v>
      </c>
      <c r="CR35" s="18">
        <f t="shared" si="275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6">BZ10/BZ37</f>
        <v>2.71875</v>
      </c>
      <c r="CA38" s="14">
        <f t="shared" si="276"/>
        <v>2.6226415094339623</v>
      </c>
      <c r="CB38" s="14">
        <f t="shared" si="276"/>
        <v>2.8653846153846154</v>
      </c>
      <c r="CC38" s="14">
        <f t="shared" si="276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>
        <f>Painel!G3</f>
        <v>98</v>
      </c>
      <c r="F3" s="14">
        <f>Painel!H3*IPC!G$3</f>
        <v>159.88250000000002</v>
      </c>
      <c r="G3" s="14">
        <f>Painel!K3*IPC!J$3</f>
        <v>152.43422636292777</v>
      </c>
      <c r="H3" s="14">
        <f>Painel!L3</f>
        <v>117</v>
      </c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>
        <f>Painel!G4</f>
        <v>47</v>
      </c>
      <c r="F4" s="14">
        <f>Painel!H4*IPC!G$3</f>
        <v>71.173500000000004</v>
      </c>
      <c r="G4" s="14">
        <f>Painel!K4*IPC!J$3</f>
        <v>27.715313884168687</v>
      </c>
      <c r="H4" s="14">
        <f>Painel!L4</f>
        <v>39</v>
      </c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>
        <f>Painel!G5</f>
        <v>47</v>
      </c>
      <c r="F5" s="14">
        <f>Painel!H5*IPC!G$3</f>
        <v>40.228500000000004</v>
      </c>
      <c r="G5" s="14">
        <f>Painel!K5*IPC!J$3</f>
        <v>21.416378910493986</v>
      </c>
      <c r="H5" s="14">
        <f>Painel!L5</f>
        <v>33</v>
      </c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>
        <f>Painel!G6</f>
        <v>27</v>
      </c>
      <c r="F6" s="14">
        <f>Painel!H6*IPC!G$3</f>
        <v>29.913500000000003</v>
      </c>
      <c r="G6" s="14">
        <f>Painel!K6*IPC!J$3</f>
        <v>12.597869947349402</v>
      </c>
      <c r="H6" s="14">
        <f>Painel!L6</f>
        <v>45</v>
      </c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>
        <f>Painel!L7</f>
        <v>37</v>
      </c>
      <c r="I7" s="14">
        <f>Painel!M7*IPC!G$3</f>
        <v>83.551500000000004</v>
      </c>
      <c r="J7" s="14">
        <f>Painel!P7*IPC!J$3</f>
        <v>107.08189455246992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>
        <f>Painel!L8</f>
        <v>27.4</v>
      </c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>
        <f>Painel!G9</f>
        <v>219</v>
      </c>
      <c r="F9" s="14">
        <f>SUM(F3:F8)-F7</f>
        <v>301.19800000000004</v>
      </c>
      <c r="G9" s="14">
        <f t="shared" ref="G9" si="1">SUM(G3:G8)-G7</f>
        <v>214.16378910493987</v>
      </c>
      <c r="H9" s="14">
        <f>Painel!L9</f>
        <v>224.4</v>
      </c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>
        <f>Painel!G10</f>
        <v>111</v>
      </c>
      <c r="F10" s="14">
        <f>Painel!H10*IPC!G$3</f>
        <v>90.772000000000006</v>
      </c>
      <c r="G10" s="14">
        <f>Painel!K10*IPC!J$3</f>
        <v>133.53742144190366</v>
      </c>
      <c r="H10" s="14">
        <f>Painel!L10</f>
        <v>241</v>
      </c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>
        <f>Painel!G11</f>
        <v>336</v>
      </c>
      <c r="F11" s="14">
        <f>Painel!H11*IPC!G$3</f>
        <v>397.12750000000005</v>
      </c>
      <c r="G11" s="14">
        <f>Painel!K11*IPC!J$3</f>
        <v>356.51971950998808</v>
      </c>
      <c r="H11" s="14">
        <f>Painel!L11</f>
        <v>513.4</v>
      </c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>
        <f>Painel!G12</f>
        <v>216</v>
      </c>
      <c r="F12" s="14">
        <f>Painel!H12*IPC!G$3</f>
        <v>257.875</v>
      </c>
      <c r="G12" s="14">
        <f>Painel!K12*IPC!J$3</f>
        <v>196.52677117865068</v>
      </c>
      <c r="H12" s="14">
        <f>Painel!L12</f>
        <v>133</v>
      </c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>
        <f>Painel!G13</f>
        <v>309</v>
      </c>
      <c r="F13" s="14">
        <f>Painel!H13*IPC!G$3</f>
        <v>73.236500000000007</v>
      </c>
      <c r="G13" s="14">
        <f>Painel!K13*IPC!J$3</f>
        <v>-59.209988752542195</v>
      </c>
      <c r="H13" s="14">
        <f>Painel!L13</f>
        <v>383</v>
      </c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>
        <f>Painel!G14</f>
        <v>-212</v>
      </c>
      <c r="F14" s="14">
        <f>Painel!H14*IPC!G$3</f>
        <v>40.228500000000004</v>
      </c>
      <c r="G14" s="14">
        <f>Painel!K14*IPC!J$3</f>
        <v>157.47337434186753</v>
      </c>
      <c r="H14" s="14">
        <f>Painel!L14</f>
        <v>498</v>
      </c>
      <c r="I14" s="14">
        <f>Painel!M14*IPC!G$3</f>
        <v>89.740500000000011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>
        <f>Painel!G15</f>
        <v>148</v>
      </c>
      <c r="F15" s="14">
        <f>Painel!H15*IPC!G$3</f>
        <v>152.66200000000001</v>
      </c>
      <c r="G15" s="14">
        <f>Painel!K15*IPC!J$3</f>
        <v>65.508923726216892</v>
      </c>
      <c r="H15" s="14">
        <f>Painel!L15</f>
        <v>39</v>
      </c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>
        <f>Painel!G16</f>
        <v>24</v>
      </c>
      <c r="F16" s="14">
        <f>Painel!H16*IPC!G$3</f>
        <v>18.567</v>
      </c>
      <c r="G16" s="14">
        <f>Painel!K16*IPC!J$3</f>
        <v>17.637017926289165</v>
      </c>
      <c r="H16" s="14">
        <f>Painel!L16</f>
        <v>14</v>
      </c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35.368421052631582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155.57575757575756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>
        <f t="shared" ref="E25:G25" si="23">E10/E16</f>
        <v>4.625</v>
      </c>
      <c r="F25" s="14">
        <f t="shared" si="23"/>
        <v>4.8888888888888893</v>
      </c>
      <c r="G25" s="14">
        <f t="shared" si="23"/>
        <v>7.5714285714285703</v>
      </c>
      <c r="H25" s="14">
        <f t="shared" ref="H25:J25" si="24">H10/H16</f>
        <v>17.214285714285715</v>
      </c>
      <c r="I25" s="14">
        <f t="shared" si="24"/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f t="shared" ref="E26:G26" si="39">E10/E19</f>
        <v>1.6818181818181819</v>
      </c>
      <c r="F26" s="14">
        <f t="shared" si="39"/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14">
        <f t="shared" ref="E27:G27" si="57">E7/E12</f>
        <v>0</v>
      </c>
      <c r="F27" s="14">
        <f t="shared" si="57"/>
        <v>0</v>
      </c>
      <c r="G27" s="14">
        <f t="shared" si="57"/>
        <v>0</v>
      </c>
      <c r="H27" s="14">
        <f t="shared" ref="H27:J27" si="58">H7/H12</f>
        <v>0.2781954887218045</v>
      </c>
      <c r="I27" s="14">
        <f t="shared" si="58"/>
        <v>0.45505617977528084</v>
      </c>
      <c r="J27" s="14">
        <f t="shared" si="58"/>
        <v>0.61594202898550721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Q28" si="86">AP12/AP19</f>
        <v>0.73998913043478265</v>
      </c>
      <c r="AQ28" s="14">
        <f t="shared" si="86"/>
        <v>0.99329359200254908</v>
      </c>
      <c r="AR28" s="14">
        <v>0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Q29" si="105">AP11/AP19</f>
        <v>2.1751195652173916</v>
      </c>
      <c r="AQ29" s="14">
        <f t="shared" si="105"/>
        <v>2.2046272407861456</v>
      </c>
      <c r="AR29" s="14">
        <v>0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>
        <v>0</v>
      </c>
      <c r="F30" s="14">
        <v>0</v>
      </c>
      <c r="G30" s="14">
        <v>0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>
        <f>Painel!G31</f>
        <v>1255</v>
      </c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E32" si="111">C31/C14</f>
        <v>32.333333333333336</v>
      </c>
      <c r="D32" s="20">
        <f t="shared" si="111"/>
        <v>-7.0777777777777784</v>
      </c>
      <c r="E32" s="20">
        <f t="shared" si="111"/>
        <v>-5.9198113207547172</v>
      </c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3.7241379310344827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Q32" si="123">AP31/AP14</f>
        <v>1.3225152129817446</v>
      </c>
      <c r="AQ32" s="20">
        <f t="shared" si="123"/>
        <v>1.0894736842105266</v>
      </c>
      <c r="AR32" s="14"/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E33" si="130">C31/C11</f>
        <v>0.67361111111111116</v>
      </c>
      <c r="D33" s="18">
        <f t="shared" si="130"/>
        <v>2.0548387096774192</v>
      </c>
      <c r="E33" s="18">
        <f t="shared" si="130"/>
        <v>3.7351190476190474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Q33" si="142">AP31/AP11</f>
        <v>0.6721649484536083</v>
      </c>
      <c r="AQ33" s="18">
        <f t="shared" si="142"/>
        <v>0.45494505494505505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G3">
        <v>0</v>
      </c>
      <c r="H3">
        <v>843</v>
      </c>
      <c r="I3">
        <v>580</v>
      </c>
      <c r="J3">
        <v>478</v>
      </c>
      <c r="K3">
        <v>312</v>
      </c>
      <c r="L3">
        <v>231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G4">
        <v>323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L5">
        <v>11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L7">
        <v>9.3000000000000007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v>1255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251.3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0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G10">
        <f>G11-G12+G13</f>
        <v>-212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G11">
        <f>336</f>
        <v>336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G12">
        <f>627</f>
        <v>627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G13">
        <v>79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336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513.4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216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133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F8 AA8:AO8 AU8:DG8 H8:W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2024-04-30T03:14:58Z</dcterms:modified>
</cp:coreProperties>
</file>