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5D9BAEDE-5D66-45BF-8B17-BEB2A9089BC3}" xr6:coauthVersionLast="47" xr6:coauthVersionMax="47" xr10:uidLastSave="{00000000-0000-0000-0000-000000000000}"/>
  <bookViews>
    <workbookView xWindow="-108" yWindow="-108" windowWidth="23256" windowHeight="12576" activeTab="2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lanilha1" sheetId="3" r:id="rId6"/>
    <sheet name="Transparência" sheetId="8" r:id="rId7"/>
    <sheet name="Transparência (2)" sheetId="9" r:id="rId8"/>
    <sheet name="Índices (2)" sheetId="10" r:id="rId9"/>
    <sheet name="IPC" sheetId="6" r:id="rId10"/>
  </sheets>
  <definedNames>
    <definedName name="_xlnm._FilterDatabase" localSheetId="2" hidden="1">Índices!$A$1:$T$39</definedName>
    <definedName name="_xlnm._FilterDatabase" localSheetId="8" hidden="1">'Índices (2)'!$A$1:$T$39</definedName>
    <definedName name="_xlnm._FilterDatabase" localSheetId="5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7" i="2"/>
  <c r="Q56" i="2"/>
  <c r="K53" i="2"/>
  <c r="Q42" i="2"/>
  <c r="N42" i="2"/>
  <c r="K42" i="2"/>
  <c r="B40" i="2"/>
  <c r="C40" i="2"/>
  <c r="D40" i="2"/>
  <c r="E40" i="2"/>
  <c r="F40" i="2"/>
  <c r="G40" i="2"/>
  <c r="H40" i="2"/>
  <c r="I40" i="2"/>
  <c r="J40" i="2"/>
  <c r="O40" i="2"/>
  <c r="P40" i="2"/>
  <c r="Q40" i="2"/>
  <c r="R40" i="2"/>
  <c r="S40" i="2"/>
  <c r="T40" i="2"/>
  <c r="L40" i="2"/>
  <c r="M40" i="2"/>
  <c r="N40" i="2"/>
  <c r="K40" i="2"/>
  <c r="R41" i="2"/>
  <c r="S41" i="2"/>
  <c r="T41" i="2"/>
  <c r="O41" i="2"/>
  <c r="P41" i="2"/>
  <c r="B41" i="2"/>
  <c r="C41" i="2"/>
  <c r="D41" i="2"/>
  <c r="E41" i="2"/>
  <c r="F41" i="2"/>
  <c r="G41" i="2"/>
  <c r="H41" i="2"/>
  <c r="I41" i="2"/>
  <c r="J41" i="2"/>
  <c r="M41" i="2"/>
  <c r="L41" i="2"/>
  <c r="Q41" i="2"/>
  <c r="N41" i="2"/>
  <c r="K41" i="2"/>
  <c r="K54" i="10" l="1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H35" i="7"/>
  <c r="CG35" i="7"/>
  <c r="CF35" i="7"/>
  <c r="CE35" i="7"/>
  <c r="CH34" i="7"/>
  <c r="CG34" i="7"/>
  <c r="CF34" i="7"/>
  <c r="CE34" i="7"/>
  <c r="CH33" i="7"/>
  <c r="CG33" i="7"/>
  <c r="CF33" i="7"/>
  <c r="CE33" i="7"/>
  <c r="CH32" i="7"/>
  <c r="CF32" i="7"/>
  <c r="CE32" i="7"/>
  <c r="CH29" i="7"/>
  <c r="CG29" i="7"/>
  <c r="CF29" i="7"/>
  <c r="CE29" i="7"/>
  <c r="CD29" i="7"/>
  <c r="CH28" i="7"/>
  <c r="CG28" i="7"/>
  <c r="CF28" i="7"/>
  <c r="CE28" i="7"/>
  <c r="CD28" i="7"/>
  <c r="CH27" i="7"/>
  <c r="CG27" i="7"/>
  <c r="CF27" i="7"/>
  <c r="CE27" i="7"/>
  <c r="CH26" i="7"/>
  <c r="CG26" i="7"/>
  <c r="CF26" i="7"/>
  <c r="CE26" i="7"/>
  <c r="CD26" i="7"/>
  <c r="CH25" i="7"/>
  <c r="CG25" i="7"/>
  <c r="CF25" i="7"/>
  <c r="CE25" i="7"/>
  <c r="CH24" i="7"/>
  <c r="CG24" i="7"/>
  <c r="CF24" i="7"/>
  <c r="CE24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I35" i="5"/>
  <c r="CI34" i="5"/>
  <c r="CI33" i="5"/>
  <c r="CI32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7" i="5"/>
  <c r="CI26" i="5"/>
  <c r="CI25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BY12" i="5" s="1"/>
  <c r="BY35" i="5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32" i="5" s="1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52" i="2" s="1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6" i="7" s="1"/>
  <c r="BJ15" i="5"/>
  <c r="BJ15" i="7" s="1"/>
  <c r="BJ14" i="5"/>
  <c r="BJ14" i="7" s="1"/>
  <c r="BJ7" i="5"/>
  <c r="BJ7" i="7" s="1"/>
  <c r="N7" i="1"/>
  <c r="N7" i="2" s="1"/>
  <c r="BJ8" i="5" s="1"/>
  <c r="BJ8" i="7" s="1"/>
  <c r="N51" i="2"/>
  <c r="BJ10" i="3"/>
  <c r="BJ13" i="3"/>
  <c r="N43" i="2"/>
  <c r="N20" i="2"/>
  <c r="N19" i="2"/>
  <c r="BJ13" i="5" s="1"/>
  <c r="BJ13" i="7" s="1"/>
  <c r="N18" i="2"/>
  <c r="N17" i="2"/>
  <c r="N16" i="2"/>
  <c r="N15" i="2"/>
  <c r="N14" i="2"/>
  <c r="N13" i="2"/>
  <c r="N12" i="2"/>
  <c r="N11" i="2"/>
  <c r="N9" i="2"/>
  <c r="BJ10" i="5" s="1"/>
  <c r="N5" i="2"/>
  <c r="BJ6" i="5" s="1"/>
  <c r="BJ6" i="7" s="1"/>
  <c r="N4" i="2"/>
  <c r="BJ5" i="5" s="1"/>
  <c r="BJ5" i="7" s="1"/>
  <c r="N3" i="2"/>
  <c r="BJ4" i="5" s="1"/>
  <c r="BJ4" i="7" s="1"/>
  <c r="N2" i="2"/>
  <c r="BJ3" i="5" s="1"/>
  <c r="N9" i="4"/>
  <c r="Q9" i="4"/>
  <c r="N8" i="1"/>
  <c r="N8" i="2" s="1"/>
  <c r="N23" i="1"/>
  <c r="N22" i="1"/>
  <c r="N17" i="1"/>
  <c r="N18" i="1"/>
  <c r="Q10" i="4"/>
  <c r="H14" i="4"/>
  <c r="H12" i="4"/>
  <c r="H13" i="4"/>
  <c r="H11" i="4"/>
  <c r="H3" i="4"/>
  <c r="H4" i="4"/>
  <c r="H5" i="4"/>
  <c r="H6" i="4"/>
  <c r="H7" i="4"/>
  <c r="H8" i="4"/>
  <c r="H2" i="4"/>
  <c r="H22" i="1"/>
  <c r="H12" i="1"/>
  <c r="Q8" i="1"/>
  <c r="K8" i="1"/>
  <c r="H8" i="1"/>
  <c r="H4" i="1"/>
  <c r="H3" i="1"/>
  <c r="H2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Z35" i="5"/>
  <c r="BA35" i="5"/>
  <c r="BB35" i="5"/>
  <c r="BC35" i="5"/>
  <c r="BD35" i="5"/>
  <c r="BE35" i="5"/>
  <c r="BF35" i="5"/>
  <c r="BG35" i="5"/>
  <c r="BH35" i="5"/>
  <c r="BI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CD35" i="5"/>
  <c r="CE35" i="5"/>
  <c r="CF35" i="5"/>
  <c r="CG35" i="5"/>
  <c r="CH35" i="5"/>
  <c r="CN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CA28" i="5" l="1"/>
  <c r="CA35" i="5"/>
  <c r="CB27" i="5"/>
  <c r="BZ35" i="5"/>
  <c r="CA27" i="5"/>
  <c r="CB34" i="5"/>
  <c r="BY26" i="5"/>
  <c r="BZ34" i="5"/>
  <c r="K49" i="2"/>
  <c r="AU3" i="5"/>
  <c r="BJ32" i="5"/>
  <c r="N28" i="2"/>
  <c r="N53" i="2" s="1"/>
  <c r="BY34" i="5"/>
  <c r="BJ3" i="7"/>
  <c r="BJ9" i="5"/>
  <c r="BJ9" i="7" s="1"/>
  <c r="BJ25" i="5"/>
  <c r="BJ26" i="5"/>
  <c r="BJ10" i="7"/>
  <c r="BY27" i="5"/>
  <c r="BZ28" i="5"/>
  <c r="N52" i="2"/>
  <c r="BJ31" i="7"/>
  <c r="BY28" i="5"/>
  <c r="BJ11" i="5"/>
  <c r="K48" i="2"/>
  <c r="Q49" i="2"/>
  <c r="N46" i="2"/>
  <c r="Q46" i="2"/>
  <c r="N54" i="10"/>
  <c r="N53" i="10"/>
  <c r="N45" i="10"/>
  <c r="N52" i="10"/>
  <c r="Q52" i="10"/>
  <c r="Q41" i="10"/>
  <c r="N42" i="10"/>
  <c r="H15" i="4"/>
  <c r="H10" i="4" s="1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H47" i="2"/>
  <c r="I47" i="2"/>
  <c r="J47" i="2"/>
  <c r="E47" i="2"/>
  <c r="D47" i="2"/>
  <c r="C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Y9" i="7" s="1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AO30" i="5"/>
  <c r="AN30" i="5"/>
  <c r="AM30" i="5"/>
  <c r="AL30" i="5"/>
  <c r="BD30" i="5"/>
  <c r="BC30" i="5"/>
  <c r="BB30" i="5"/>
  <c r="BA30" i="5"/>
  <c r="BI30" i="5"/>
  <c r="BN30" i="5"/>
  <c r="BM30" i="5"/>
  <c r="BL30" i="5"/>
  <c r="BK30" i="5"/>
  <c r="BS30" i="5"/>
  <c r="BR30" i="5"/>
  <c r="BX30" i="5"/>
  <c r="BV30" i="5"/>
  <c r="BU30" i="5"/>
  <c r="CH30" i="5"/>
  <c r="CG30" i="5"/>
  <c r="CF30" i="5"/>
  <c r="CE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N45" i="2" l="1"/>
  <c r="BJ12" i="5"/>
  <c r="BJ20" i="3" s="1"/>
  <c r="N54" i="2"/>
  <c r="BJ26" i="7"/>
  <c r="BJ25" i="7"/>
  <c r="BJ18" i="3"/>
  <c r="BJ29" i="5"/>
  <c r="BJ11" i="7"/>
  <c r="BJ24" i="5"/>
  <c r="BJ32" i="7"/>
  <c r="BJ33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BJ34" i="5" l="1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F14" i="7"/>
  <c r="CG14" i="7"/>
  <c r="CH14" i="7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AU30" i="7" s="1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9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H12" i="5"/>
  <c r="CG12" i="5"/>
  <c r="CF12" i="5"/>
  <c r="CE12" i="5"/>
  <c r="CM12" i="5"/>
  <c r="CM20" i="3" s="1"/>
  <c r="CL12" i="5"/>
  <c r="CL20" i="3" s="1"/>
  <c r="CK12" i="5"/>
  <c r="CJ12" i="5"/>
  <c r="BJ27" i="7" l="1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20" i="3"/>
  <c r="CO11" i="7"/>
  <c r="CO18" i="3"/>
  <c r="BD9" i="7"/>
  <c r="CG12" i="7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X9" i="5"/>
  <c r="AY9" i="5"/>
  <c r="AW12" i="5"/>
  <c r="AW9" i="5"/>
  <c r="AV12" i="5"/>
  <c r="AV9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L47" i="2"/>
  <c r="M47" i="2"/>
  <c r="N47" i="2"/>
  <c r="O47" i="2"/>
  <c r="P47" i="2"/>
  <c r="R47" i="2"/>
  <c r="S47" i="2"/>
  <c r="T47" i="2"/>
  <c r="C28" i="2"/>
  <c r="D28" i="2"/>
  <c r="E28" i="2"/>
  <c r="F28" i="2"/>
  <c r="G28" i="2"/>
  <c r="H28" i="2"/>
  <c r="I28" i="2"/>
  <c r="J28" i="2"/>
  <c r="R28" i="2"/>
  <c r="S28" i="2"/>
  <c r="T28" i="2"/>
  <c r="B28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CC35" i="7" l="1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K14" authorId="1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2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3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4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5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8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9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0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1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2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3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4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5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6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<sst xmlns="http://schemas.openxmlformats.org/spreadsheetml/2006/main" count="560" uniqueCount="146">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</sst>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U24"/>
  <sheetViews>
    <sheetView showGridLines="0" zoomScale="110" zoomScaleNormal="11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1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1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17.5</f>
        <v>17.5</v>
      </c>
      <c r="I2" s="1">
        <v>0</v>
      </c>
      <c r="J2" s="1">
        <v>0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0</v>
      </c>
      <c r="S2" s="1">
        <v>0</v>
      </c>
      <c r="T2" s="1">
        <v>0</v>
      </c>
      <c r="U2" s="1">
        <f>SUM(B2:T2)/COUNTIF(B2:T2,"&gt;0")</f>
        <v>179.875</v>
      </c>
    </row>
    <row r="3" spans="1:21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6.9</f>
        <v>6.9</v>
      </c>
      <c r="I3" s="1">
        <v>0</v>
      </c>
      <c r="J3" s="1">
        <v>0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0</v>
      </c>
      <c r="S3" s="1">
        <v>0</v>
      </c>
      <c r="T3" s="1">
        <v>0</v>
      </c>
      <c r="U3" s="1">
        <f t="shared" ref="U3:U24" si="0">SUM(B3:T3)/COUNTIF(B3:T3,"&gt;0")</f>
        <v>96.224999999999994</v>
      </c>
    </row>
    <row r="4" spans="1:21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>7.9</f>
        <v>7.9</v>
      </c>
      <c r="I4" s="1">
        <v>0</v>
      </c>
      <c r="J4" s="1">
        <v>0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0</v>
      </c>
      <c r="S4" s="1">
        <v>0</v>
      </c>
      <c r="T4" s="1">
        <v>0</v>
      </c>
      <c r="U4" s="1">
        <f t="shared" si="0"/>
        <v>60.575000000000003</v>
      </c>
    </row>
    <row r="5" spans="1:21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14</v>
      </c>
      <c r="I5" s="1">
        <v>0</v>
      </c>
      <c r="J5" s="1"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  <c r="U5" s="1">
        <f t="shared" si="0"/>
        <v>62.25</v>
      </c>
    </row>
    <row r="6" spans="1:21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>
        <v>0</v>
      </c>
      <c r="J6" s="1"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108.5</v>
      </c>
    </row>
    <row r="7" spans="1:21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>
        <v>0</v>
      </c>
      <c r="J7" s="1"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0</v>
      </c>
      <c r="S7" s="1">
        <v>0</v>
      </c>
      <c r="T7" s="1">
        <v>0</v>
      </c>
      <c r="U7" s="1">
        <f t="shared" si="0"/>
        <v>42</v>
      </c>
    </row>
    <row r="8" spans="1:21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>SUM(H2:H7)</f>
        <v>46.3</v>
      </c>
      <c r="I8" s="1">
        <v>0</v>
      </c>
      <c r="J8" s="1">
        <v>0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v>0</v>
      </c>
      <c r="S8" s="1">
        <v>0</v>
      </c>
      <c r="T8" s="1">
        <v>0</v>
      </c>
      <c r="U8" s="1">
        <f t="shared" si="0"/>
        <v>484.67499999999995</v>
      </c>
    </row>
    <row r="9" spans="1:21" x14ac:dyDescent="0.3">
      <c r="A9" s="1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12</v>
      </c>
      <c r="I9" s="1">
        <v>0</v>
      </c>
      <c r="J9" s="1"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0</v>
      </c>
      <c r="S9" s="1">
        <v>0</v>
      </c>
      <c r="T9" s="1">
        <v>0</v>
      </c>
      <c r="U9" s="1">
        <f t="shared" si="0"/>
        <v>138</v>
      </c>
    </row>
    <row r="10" spans="1:21" x14ac:dyDescent="0.3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>
        <v>0</v>
      </c>
      <c r="J10" s="1">
        <v>0</v>
      </c>
      <c r="K10" s="1">
        <v>18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v>0</v>
      </c>
      <c r="S10" s="1">
        <v>0</v>
      </c>
      <c r="T10" s="1">
        <v>0</v>
      </c>
      <c r="U10" s="1">
        <f t="shared" si="0"/>
        <v>46.79999999999999</v>
      </c>
    </row>
    <row r="11" spans="1:21" x14ac:dyDescent="0.3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95.5</v>
      </c>
      <c r="I11" s="1">
        <v>0</v>
      </c>
      <c r="J11" s="1">
        <v>0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0</v>
      </c>
      <c r="S11" s="1">
        <v>0</v>
      </c>
      <c r="T11" s="1">
        <v>0</v>
      </c>
      <c r="U11" s="1">
        <f t="shared" si="0"/>
        <v>668.625</v>
      </c>
    </row>
    <row r="12" spans="1:21" x14ac:dyDescent="0.3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40.6</f>
        <v>40.6</v>
      </c>
      <c r="I12" s="1">
        <v>0</v>
      </c>
      <c r="J12" s="1">
        <v>0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0</v>
      </c>
      <c r="S12" s="1">
        <v>0</v>
      </c>
      <c r="T12" s="1">
        <v>0</v>
      </c>
      <c r="U12" s="1">
        <f t="shared" si="0"/>
        <v>206.65</v>
      </c>
    </row>
    <row r="13" spans="1:21" x14ac:dyDescent="0.3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15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0</v>
      </c>
      <c r="S13" s="1">
        <v>0</v>
      </c>
      <c r="T13" s="1">
        <v>0</v>
      </c>
      <c r="U13" s="1">
        <f t="shared" si="0"/>
        <v>82</v>
      </c>
    </row>
    <row r="14" spans="1:21" x14ac:dyDescent="0.3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3.2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0</v>
      </c>
      <c r="S14" s="1">
        <v>0</v>
      </c>
      <c r="T14" s="1">
        <v>0</v>
      </c>
      <c r="U14" s="1">
        <f t="shared" si="0"/>
        <v>44.3</v>
      </c>
    </row>
    <row r="15" spans="1:21" x14ac:dyDescent="0.3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35</v>
      </c>
      <c r="I15" s="1">
        <v>0</v>
      </c>
      <c r="J15" s="1">
        <v>0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0</v>
      </c>
      <c r="S15" s="1">
        <v>0</v>
      </c>
      <c r="T15" s="1">
        <v>0</v>
      </c>
      <c r="U15" s="1">
        <f t="shared" si="0"/>
        <v>85.25</v>
      </c>
    </row>
    <row r="16" spans="1:21" x14ac:dyDescent="0.3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v>0</v>
      </c>
      <c r="S16" s="1">
        <v>0</v>
      </c>
      <c r="T16" s="1">
        <v>0</v>
      </c>
      <c r="U16" s="1">
        <f t="shared" si="0"/>
        <v>77.925000000000011</v>
      </c>
    </row>
    <row r="17" spans="1:21" x14ac:dyDescent="0.3">
      <c r="A17" s="1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>
        <v>0</v>
      </c>
      <c r="J17" s="1">
        <v>0</v>
      </c>
      <c r="K17" s="1">
        <v>34</v>
      </c>
      <c r="L17" s="1">
        <v>0</v>
      </c>
      <c r="M17" s="1">
        <v>0</v>
      </c>
      <c r="N17" s="1">
        <f>458-SUM(N12:N16)</f>
        <v>109.69999999999999</v>
      </c>
      <c r="O17" s="1">
        <v>0</v>
      </c>
      <c r="P17" s="1">
        <v>0</v>
      </c>
      <c r="Q17" s="1">
        <f>Q18-SUM(Q12:Q16)</f>
        <v>154</v>
      </c>
      <c r="R17" s="1">
        <v>0</v>
      </c>
      <c r="S17" s="1">
        <v>0</v>
      </c>
      <c r="T17" s="1">
        <v>0</v>
      </c>
      <c r="U17" s="1">
        <f t="shared" si="0"/>
        <v>99.233333333333334</v>
      </c>
    </row>
    <row r="18" spans="1:21" x14ac:dyDescent="0.3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105</v>
      </c>
      <c r="I18" s="1">
        <v>0</v>
      </c>
      <c r="J18" s="1">
        <v>0</v>
      </c>
      <c r="K18" s="1">
        <v>953</v>
      </c>
      <c r="L18" s="1">
        <v>0</v>
      </c>
      <c r="M18" s="1">
        <v>0</v>
      </c>
      <c r="N18" s="1">
        <f>364+94</f>
        <v>458</v>
      </c>
      <c r="O18" s="1">
        <v>0</v>
      </c>
      <c r="P18" s="1">
        <v>0</v>
      </c>
      <c r="Q18" s="1">
        <v>777</v>
      </c>
      <c r="R18" s="1">
        <v>0</v>
      </c>
      <c r="S18" s="1">
        <v>0</v>
      </c>
      <c r="T18" s="1">
        <v>0</v>
      </c>
      <c r="U18" s="1">
        <f t="shared" si="0"/>
        <v>573.25</v>
      </c>
    </row>
    <row r="19" spans="1:21" x14ac:dyDescent="0.3">
      <c r="A19" s="1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45</v>
      </c>
      <c r="I19" s="1">
        <v>0</v>
      </c>
      <c r="J19" s="1">
        <v>0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v>0</v>
      </c>
      <c r="S19" s="1">
        <v>0</v>
      </c>
      <c r="T19" s="1">
        <v>0</v>
      </c>
      <c r="U19" s="1">
        <f t="shared" si="0"/>
        <v>102.125</v>
      </c>
    </row>
    <row r="20" spans="1:21" x14ac:dyDescent="0.3">
      <c r="A20" s="1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-30</v>
      </c>
      <c r="I20" s="1">
        <v>0</v>
      </c>
      <c r="J20" s="1">
        <v>0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1">
        <v>0</v>
      </c>
      <c r="S20" s="1">
        <v>0</v>
      </c>
      <c r="T20" s="1">
        <v>0</v>
      </c>
      <c r="U20" s="1">
        <f t="shared" si="0"/>
        <v>35.333333333333336</v>
      </c>
    </row>
    <row r="21" spans="1:21" x14ac:dyDescent="0.3">
      <c r="A21" s="1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15</v>
      </c>
      <c r="I21" s="1">
        <v>0</v>
      </c>
      <c r="J21" s="1">
        <v>0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0</v>
      </c>
      <c r="S21" s="1">
        <v>0</v>
      </c>
      <c r="T21" s="1">
        <v>0</v>
      </c>
      <c r="U21" s="1">
        <f t="shared" si="0"/>
        <v>97.125</v>
      </c>
    </row>
    <row r="22" spans="1:21" x14ac:dyDescent="0.3">
      <c r="A22" s="1" t="s">
        <v>91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H12+H13</f>
        <v>55.6</v>
      </c>
      <c r="I22" s="1">
        <v>0</v>
      </c>
      <c r="J22" s="1">
        <v>0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v>0</v>
      </c>
      <c r="S22" s="1">
        <v>0</v>
      </c>
      <c r="T22" s="1">
        <v>0</v>
      </c>
      <c r="U22" s="1">
        <f t="shared" si="0"/>
        <v>288.64999999999998</v>
      </c>
    </row>
    <row r="23" spans="1:21" x14ac:dyDescent="0.3">
      <c r="A23" s="1" t="s">
        <v>145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18</v>
      </c>
      <c r="I23" s="1">
        <v>0</v>
      </c>
      <c r="J23" s="1">
        <v>0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0</v>
      </c>
      <c r="S23" s="1">
        <v>0</v>
      </c>
      <c r="T23" s="1">
        <v>0</v>
      </c>
      <c r="U23" s="1">
        <f t="shared" si="0"/>
        <v>234.25</v>
      </c>
    </row>
    <row r="24" spans="1:21" x14ac:dyDescent="0.3">
      <c r="A24" s="1" t="s">
        <v>122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H12+H13</f>
        <v>55.6</v>
      </c>
      <c r="I24" s="1">
        <v>0</v>
      </c>
      <c r="J24" s="1">
        <v>0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0</v>
      </c>
      <c r="S24" s="1">
        <v>0</v>
      </c>
      <c r="T24" s="1">
        <v>0</v>
      </c>
      <c r="U24" s="1">
        <f t="shared" si="0"/>
        <v>288.64999999999998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N1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3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S10" sqref="S10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1" bestFit="1" customWidth="1"/>
    <col min="22" max="22" width="8.33203125" style="1" bestFit="1" customWidth="1"/>
    <col min="23" max="23" width="9.554687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111</v>
      </c>
      <c r="V1" t="s">
        <v>112</v>
      </c>
      <c r="W1" t="s">
        <v>113</v>
      </c>
    </row>
    <row r="2" spans="1:23" x14ac:dyDescent="0.3">
      <c r="A2" s="1" t="s">
        <v>6</v>
      </c>
      <c r="H2" s="1">
        <f>VLOOKUP(A2,Resultado!$A$2:$H$23,8,FALSE)</f>
        <v>17.5</v>
      </c>
      <c r="K2" s="1">
        <v>326</v>
      </c>
      <c r="N2" s="1">
        <v>193</v>
      </c>
      <c r="Q2" s="1">
        <v>183</v>
      </c>
    </row>
    <row r="3" spans="1:23" x14ac:dyDescent="0.3">
      <c r="A3" s="1" t="s">
        <v>0</v>
      </c>
      <c r="H3" s="1">
        <f>VLOOKUP(A3,Resultado!$A$2:$H$23,8,FALSE)</f>
        <v>6.9</v>
      </c>
      <c r="K3" s="1">
        <v>183</v>
      </c>
      <c r="N3" s="1">
        <v>74</v>
      </c>
      <c r="Q3" s="1">
        <v>121</v>
      </c>
    </row>
    <row r="4" spans="1:23" x14ac:dyDescent="0.3">
      <c r="A4" s="1" t="s">
        <v>1</v>
      </c>
      <c r="H4" s="1">
        <f>VLOOKUP(A4,Resultado!$A$2:$H$23,8,FALSE)</f>
        <v>7.9</v>
      </c>
      <c r="K4" s="1">
        <v>169</v>
      </c>
      <c r="N4" s="1">
        <v>2.4</v>
      </c>
      <c r="Q4" s="1">
        <v>63</v>
      </c>
    </row>
    <row r="5" spans="1:23" x14ac:dyDescent="0.3">
      <c r="A5" s="1" t="s">
        <v>3</v>
      </c>
      <c r="H5" s="1">
        <f>VLOOKUP(A5,Resultado!$A$2:$H$23,8,FALSE)</f>
        <v>14</v>
      </c>
      <c r="K5" s="1">
        <v>90</v>
      </c>
      <c r="N5" s="1">
        <v>86</v>
      </c>
      <c r="Q5" s="1">
        <v>59</v>
      </c>
    </row>
    <row r="6" spans="1:23" x14ac:dyDescent="0.3">
      <c r="A6" s="1" t="s">
        <v>4</v>
      </c>
      <c r="H6" s="1">
        <f>VLOOKUP(A6,Resultado!$A$2:$H$23,8,FALSE)</f>
        <v>0</v>
      </c>
      <c r="K6" s="1">
        <v>96</v>
      </c>
      <c r="N6" s="1">
        <v>0</v>
      </c>
      <c r="Q6" s="1">
        <v>80</v>
      </c>
    </row>
    <row r="7" spans="1:23" x14ac:dyDescent="0.3">
      <c r="A7" s="1" t="s">
        <v>5</v>
      </c>
      <c r="H7" s="1">
        <f>VLOOKUP(A7,Resultado!$A$2:$H$23,8,FALSE)</f>
        <v>0</v>
      </c>
      <c r="K7" s="1">
        <v>59</v>
      </c>
      <c r="N7" s="1">
        <v>31</v>
      </c>
      <c r="Q7" s="1">
        <v>36</v>
      </c>
    </row>
    <row r="8" spans="1:23" x14ac:dyDescent="0.3">
      <c r="A8" s="1" t="s">
        <v>2</v>
      </c>
      <c r="H8" s="1">
        <f>VLOOKUP(A8,Resultado!$A$2:$H$23,8,FALSE)</f>
        <v>12</v>
      </c>
      <c r="K8" s="1">
        <v>303</v>
      </c>
      <c r="N8" s="1">
        <v>50</v>
      </c>
      <c r="Q8" s="1">
        <v>187</v>
      </c>
    </row>
    <row r="9" spans="1:23" s="2" customFormat="1" x14ac:dyDescent="0.3">
      <c r="A9" s="2" t="s">
        <v>53</v>
      </c>
      <c r="H9" s="2">
        <f>SUM(H2:H8)</f>
        <v>58.3</v>
      </c>
      <c r="K9" s="2">
        <f>SUM(K2:K8)</f>
        <v>1226</v>
      </c>
      <c r="N9" s="2">
        <f>SUM(N2:N8)</f>
        <v>436.4</v>
      </c>
      <c r="Q9" s="2">
        <f>SUM(Q2:Q8)</f>
        <v>729</v>
      </c>
    </row>
    <row r="10" spans="1:23" s="2" customFormat="1" x14ac:dyDescent="0.3">
      <c r="A10" s="2" t="s">
        <v>47</v>
      </c>
      <c r="H10" s="2">
        <f>SUM(H11:H16)</f>
        <v>57.8</v>
      </c>
      <c r="K10" s="2">
        <f>SUM(K11:K16)</f>
        <v>808</v>
      </c>
      <c r="N10" s="2">
        <f>SUM(N11:N16)</f>
        <v>373</v>
      </c>
      <c r="Q10" s="2">
        <f>SUM(Q11:Q16)</f>
        <v>552</v>
      </c>
    </row>
    <row r="11" spans="1:23" x14ac:dyDescent="0.3">
      <c r="A11" s="1" t="s">
        <v>8</v>
      </c>
      <c r="H11" s="1">
        <f>VLOOKUP(A11,Resultado!$A$2:$H$23,8,FALSE)</f>
        <v>40.6</v>
      </c>
      <c r="K11" s="3">
        <v>339</v>
      </c>
      <c r="L11" s="3"/>
      <c r="N11" s="1">
        <v>28</v>
      </c>
      <c r="Q11" s="1">
        <f>343-24</f>
        <v>319</v>
      </c>
    </row>
    <row r="12" spans="1:23" x14ac:dyDescent="0.3">
      <c r="A12" s="1" t="s">
        <v>9</v>
      </c>
      <c r="H12" s="1">
        <f>VLOOKUP(A12,Resultado!$A$2:$H$23,8,FALSE)</f>
        <v>15</v>
      </c>
      <c r="K12" s="3">
        <v>124</v>
      </c>
      <c r="L12" s="3"/>
      <c r="N12" s="1">
        <v>103</v>
      </c>
      <c r="Q12" s="1">
        <v>86</v>
      </c>
    </row>
    <row r="13" spans="1:23" x14ac:dyDescent="0.3">
      <c r="A13" s="1" t="s">
        <v>10</v>
      </c>
      <c r="H13" s="1">
        <f>VLOOKUP(A13,Resultado!$A$2:$H$23,8,FALSE)</f>
        <v>3.2</v>
      </c>
      <c r="K13" s="3">
        <v>125</v>
      </c>
      <c r="L13" s="3"/>
      <c r="N13" s="1">
        <v>23</v>
      </c>
      <c r="Q13" s="1">
        <v>26</v>
      </c>
    </row>
    <row r="14" spans="1:23" x14ac:dyDescent="0.3">
      <c r="A14" s="1" t="s">
        <v>11</v>
      </c>
      <c r="H14" s="1">
        <f>VLOOKUP(A14,Resultado!$A$2:$H$23,8,FALSE)-4-0.8</f>
        <v>30.2</v>
      </c>
      <c r="K14" s="1">
        <v>75</v>
      </c>
      <c r="N14" s="1">
        <v>89</v>
      </c>
      <c r="Q14" s="1">
        <v>86</v>
      </c>
    </row>
    <row r="15" spans="1:23" x14ac:dyDescent="0.3">
      <c r="A15" s="1" t="s">
        <v>13</v>
      </c>
      <c r="H15" s="1">
        <f>70-SUM(H11:H13)-0.4</f>
        <v>10.799999999999995</v>
      </c>
      <c r="K15" s="1">
        <v>141</v>
      </c>
      <c r="N15" s="1">
        <v>110</v>
      </c>
      <c r="Q15" s="1">
        <v>5</v>
      </c>
    </row>
    <row r="16" spans="1:23" x14ac:dyDescent="0.3">
      <c r="A16" s="1" t="s">
        <v>56</v>
      </c>
      <c r="H16" s="1">
        <v>-42</v>
      </c>
      <c r="K16" s="1">
        <v>4</v>
      </c>
      <c r="N16" s="1">
        <v>20</v>
      </c>
      <c r="Q16" s="3">
        <v>30</v>
      </c>
    </row>
    <row r="17" spans="1:17" s="2" customFormat="1" x14ac:dyDescent="0.3">
      <c r="A17" s="2" t="s">
        <v>55</v>
      </c>
      <c r="H17" s="2">
        <v>-0.1</v>
      </c>
      <c r="K17" s="2">
        <v>418</v>
      </c>
      <c r="N17" s="2">
        <v>63</v>
      </c>
      <c r="Q17" s="2">
        <v>237</v>
      </c>
    </row>
    <row r="18" spans="1:17" s="2" customFormat="1" x14ac:dyDescent="0.3">
      <c r="A18" s="2" t="s">
        <v>51</v>
      </c>
      <c r="H18" s="2">
        <v>-5.5</v>
      </c>
      <c r="K18" s="2">
        <v>380</v>
      </c>
      <c r="N18" s="4">
        <v>68</v>
      </c>
      <c r="Q18" s="4">
        <v>220</v>
      </c>
    </row>
    <row r="19" spans="1:17" x14ac:dyDescent="0.3">
      <c r="A19" s="1" t="s">
        <v>48</v>
      </c>
      <c r="H19" s="1">
        <v>38</v>
      </c>
      <c r="K19" s="1">
        <f>273+87-20</f>
        <v>340</v>
      </c>
      <c r="N19" s="1">
        <v>40</v>
      </c>
      <c r="Q19" s="1">
        <v>176</v>
      </c>
    </row>
    <row r="20" spans="1:17" x14ac:dyDescent="0.3">
      <c r="A20" s="1" t="s">
        <v>49</v>
      </c>
      <c r="H20" s="1">
        <v>9.1999999999999993</v>
      </c>
      <c r="K20" s="1">
        <v>39</v>
      </c>
      <c r="N20" s="1">
        <v>27</v>
      </c>
      <c r="Q20" s="1">
        <v>12</v>
      </c>
    </row>
    <row r="21" spans="1:17" x14ac:dyDescent="0.3">
      <c r="A21" s="1" t="s">
        <v>50</v>
      </c>
      <c r="H21" s="1">
        <v>-24</v>
      </c>
      <c r="K21" s="1">
        <f>K18-SUM(K19:K20)</f>
        <v>1</v>
      </c>
      <c r="N21" s="1">
        <v>1</v>
      </c>
      <c r="Q21" s="1">
        <f>Q18-Q19-Q20</f>
        <v>32</v>
      </c>
    </row>
    <row r="22" spans="1:17" s="2" customFormat="1" x14ac:dyDescent="0.3">
      <c r="A22" s="2" t="s">
        <v>52</v>
      </c>
      <c r="H22" s="2">
        <v>-29</v>
      </c>
      <c r="K22" s="2">
        <v>41</v>
      </c>
      <c r="N22" s="4">
        <v>7</v>
      </c>
      <c r="Q22" s="4">
        <v>14</v>
      </c>
    </row>
    <row r="23" spans="1:17" s="2" customFormat="1" x14ac:dyDescent="0.3">
      <c r="A23" s="2" t="s">
        <v>54</v>
      </c>
      <c r="H23" s="2">
        <v>-34</v>
      </c>
      <c r="K23" s="4">
        <v>2</v>
      </c>
      <c r="N23" s="4">
        <v>12</v>
      </c>
      <c r="Q23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H57"/>
  <sheetViews>
    <sheetView showGridLines="0" tabSelected="1" zoomScale="90" zoomScaleNormal="90" workbookViewId="0">
      <pane xSplit="1" ySplit="1" topLeftCell="C29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7.44140625" bestFit="1" customWidth="1"/>
    <col min="22" max="22" width="8" bestFit="1" customWidth="1"/>
    <col min="23" max="23" width="8.5546875" bestFit="1" customWidth="1"/>
    <col min="24" max="24" width="7.21875" bestFit="1" customWidth="1"/>
    <col min="25" max="25" width="12.109375" bestFit="1" customWidth="1"/>
    <col min="26" max="26" width="5.6640625" bestFit="1" customWidth="1"/>
    <col min="27" max="27" width="8.6640625" bestFit="1" customWidth="1"/>
    <col min="28" max="28" width="6.5546875" bestFit="1" customWidth="1"/>
    <col min="29" max="29" width="5.6640625" bestFit="1" customWidth="1"/>
    <col min="30" max="30" width="7.6640625" bestFit="1" customWidth="1"/>
    <col min="31" max="31" width="7.77734375" bestFit="1" customWidth="1"/>
  </cols>
  <sheetData>
    <row r="1" spans="1:34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</row>
    <row r="2" spans="1:34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</row>
    <row r="6" spans="1:34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</row>
    <row r="26" spans="1:34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</row>
    <row r="27" spans="1:34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</row>
    <row r="28" spans="1:34" x14ac:dyDescent="0.3">
      <c r="A28" t="s">
        <v>65</v>
      </c>
      <c r="B28">
        <f t="shared" ref="B28:J28" si="0">B12+B13</f>
        <v>0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>R12+R13</f>
        <v>0</v>
      </c>
      <c r="S28">
        <f>S12+S13</f>
        <v>0</v>
      </c>
      <c r="T28">
        <f>T12+T13</f>
        <v>0</v>
      </c>
    </row>
    <row r="29" spans="1:34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</row>
    <row r="30" spans="1:34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</row>
    <row r="31" spans="1:34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</row>
    <row r="32" spans="1:34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</row>
    <row r="33" spans="1:20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</row>
    <row r="34" spans="1:20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</row>
    <row r="35" spans="1:20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</row>
    <row r="36" spans="1:20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</row>
    <row r="37" spans="1:20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</row>
    <row r="38" spans="1:20" x14ac:dyDescent="0.3">
      <c r="A38" t="s">
        <v>141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</row>
    <row r="39" spans="1:20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</row>
    <row r="40" spans="1:20" x14ac:dyDescent="0.3">
      <c r="A40" t="s">
        <v>80</v>
      </c>
      <c r="B40" s="6">
        <f t="shared" ref="B40:J40" si="2">B11/B30</f>
        <v>0</v>
      </c>
      <c r="C40" s="6">
        <f t="shared" si="2"/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0</v>
      </c>
      <c r="H40" s="6">
        <f t="shared" si="2"/>
        <v>0</v>
      </c>
      <c r="I40" s="6">
        <f t="shared" si="2"/>
        <v>0</v>
      </c>
      <c r="J40" s="6">
        <f t="shared" si="2"/>
        <v>0</v>
      </c>
      <c r="K40" s="6">
        <f>K11/K30</f>
        <v>27.359667359667359</v>
      </c>
      <c r="L40" s="6">
        <f t="shared" ref="L40:T40" si="3">L11/L30</f>
        <v>0</v>
      </c>
      <c r="M40" s="6">
        <f t="shared" si="3"/>
        <v>0</v>
      </c>
      <c r="N40" s="6">
        <f t="shared" si="3"/>
        <v>41.980198019801982</v>
      </c>
      <c r="O40" s="6">
        <f t="shared" si="3"/>
        <v>0</v>
      </c>
      <c r="P40" s="6">
        <f t="shared" si="3"/>
        <v>0</v>
      </c>
      <c r="Q40" s="6">
        <f t="shared" si="3"/>
        <v>49.64497041420119</v>
      </c>
      <c r="R40" s="6">
        <f t="shared" si="3"/>
        <v>0</v>
      </c>
      <c r="S40" s="6">
        <f t="shared" si="3"/>
        <v>0</v>
      </c>
      <c r="T40" s="6">
        <f t="shared" si="3"/>
        <v>0</v>
      </c>
    </row>
    <row r="41" spans="1:20" x14ac:dyDescent="0.3">
      <c r="A41" t="s">
        <v>83</v>
      </c>
      <c r="B41" s="14">
        <f t="shared" ref="B41:J41" si="4">(B11/B36)*1000</f>
        <v>0</v>
      </c>
      <c r="C41" s="14">
        <f t="shared" si="4"/>
        <v>0</v>
      </c>
      <c r="D41" s="14">
        <f t="shared" si="4"/>
        <v>0</v>
      </c>
      <c r="E41" s="14">
        <f t="shared" si="4"/>
        <v>0</v>
      </c>
      <c r="F41" s="14">
        <f t="shared" si="4"/>
        <v>0</v>
      </c>
      <c r="G41" s="14">
        <f t="shared" si="4"/>
        <v>0</v>
      </c>
      <c r="H41" s="14">
        <f t="shared" si="4"/>
        <v>0</v>
      </c>
      <c r="I41" s="14">
        <f t="shared" si="4"/>
        <v>0</v>
      </c>
      <c r="J41" s="14">
        <f t="shared" si="4"/>
        <v>0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5">(O11/O36)*1000</f>
        <v>0</v>
      </c>
      <c r="P41" s="14">
        <f t="shared" si="5"/>
        <v>0</v>
      </c>
      <c r="Q41" s="14">
        <f>(Q11/Q36)*1000</f>
        <v>4.6633650708953773</v>
      </c>
      <c r="R41" s="14">
        <f t="shared" ref="R41:T41" si="6">(R11/R36)*1000</f>
        <v>0</v>
      </c>
      <c r="S41" s="14">
        <f t="shared" si="6"/>
        <v>0</v>
      </c>
      <c r="T41" s="14">
        <f t="shared" si="6"/>
        <v>0</v>
      </c>
    </row>
    <row r="42" spans="1:20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>
        <v>0</v>
      </c>
      <c r="S42">
        <v>0</v>
      </c>
      <c r="T42">
        <v>0</v>
      </c>
    </row>
    <row r="43" spans="1:20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</row>
    <row r="44" spans="1:20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</row>
    <row r="45" spans="1:20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</row>
    <row r="46" spans="1:20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</row>
    <row r="47" spans="1:20" x14ac:dyDescent="0.3">
      <c r="A47" t="s">
        <v>85</v>
      </c>
      <c r="B47">
        <f t="shared" ref="B47:T47" si="7">SUM(B26+B25)</f>
        <v>0</v>
      </c>
      <c r="C47">
        <f t="shared" si="7"/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16</v>
      </c>
      <c r="L47">
        <f t="shared" si="7"/>
        <v>0</v>
      </c>
      <c r="M47">
        <f t="shared" si="7"/>
        <v>0</v>
      </c>
      <c r="N47">
        <f t="shared" si="7"/>
        <v>26</v>
      </c>
      <c r="O47">
        <f t="shared" si="7"/>
        <v>0</v>
      </c>
      <c r="P47">
        <f t="shared" si="7"/>
        <v>0</v>
      </c>
      <c r="Q47" s="11">
        <v>29</v>
      </c>
      <c r="R47">
        <f t="shared" si="7"/>
        <v>0</v>
      </c>
      <c r="S47">
        <f t="shared" si="7"/>
        <v>0</v>
      </c>
      <c r="T47">
        <f t="shared" si="7"/>
        <v>0</v>
      </c>
    </row>
    <row r="48" spans="1:20" s="26" customFormat="1" x14ac:dyDescent="0.3">
      <c r="A48" s="3" t="s">
        <v>95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26">
        <v>0</v>
      </c>
      <c r="S48" s="26">
        <v>0</v>
      </c>
      <c r="T48" s="26">
        <v>0</v>
      </c>
    </row>
    <row r="49" spans="1:20" x14ac:dyDescent="0.3">
      <c r="A49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</row>
    <row r="50" spans="1:20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</row>
    <row r="51" spans="1:20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</row>
    <row r="52" spans="1:20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</row>
    <row r="53" spans="1:20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>
        <v>0</v>
      </c>
      <c r="S53">
        <v>0</v>
      </c>
      <c r="T53">
        <v>0</v>
      </c>
    </row>
    <row r="54" spans="1:20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</row>
    <row r="55" spans="1:20" x14ac:dyDescent="0.3">
      <c r="A55" t="s">
        <v>144</v>
      </c>
      <c r="Q55" s="28">
        <v>22</v>
      </c>
    </row>
    <row r="56" spans="1:20" x14ac:dyDescent="0.3">
      <c r="A56" t="s">
        <v>142</v>
      </c>
      <c r="Q56">
        <f>Q55+Q47</f>
        <v>51</v>
      </c>
    </row>
    <row r="57" spans="1:20" x14ac:dyDescent="0.3">
      <c r="A57" t="s">
        <v>143</v>
      </c>
      <c r="Q57" s="14">
        <f>Q9/Q56</f>
        <v>3.6666666666666665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BU13" activePane="bottomRight" state="frozen"/>
      <selection pane="topRight" activeCell="B1" sqref="B1"/>
      <selection pane="bottomLeft" activeCell="A3" sqref="A3"/>
      <selection pane="bottomRight" activeCell="CC37" sqref="CC37:CC38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6" width="5" customWidth="1"/>
    <col min="7" max="7" width="7.33203125" customWidth="1"/>
    <col min="8" max="8" width="5" bestFit="1" customWidth="1"/>
    <col min="9" max="11" width="5" customWidth="1"/>
    <col min="12" max="12" width="8.33203125" bestFit="1" customWidth="1"/>
    <col min="13" max="13" width="5" bestFit="1" customWidth="1"/>
    <col min="14" max="15" width="6" bestFit="1" customWidth="1"/>
    <col min="16" max="16" width="5" bestFit="1" customWidth="1"/>
    <col min="17" max="17" width="6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7" max="47" width="8.88671875" bestFit="1" customWidth="1"/>
    <col min="48" max="51" width="5" bestFit="1" customWidth="1"/>
    <col min="52" max="52" width="10.109375" bestFit="1" customWidth="1"/>
    <col min="53" max="54" width="5" bestFit="1" customWidth="1"/>
    <col min="55" max="55" width="6" bestFit="1" customWidth="1"/>
    <col min="56" max="56" width="5" bestFit="1" customWidth="1"/>
    <col min="57" max="57" width="8.5546875" bestFit="1" customWidth="1"/>
    <col min="58" max="61" width="5" bestFit="1" customWidth="1"/>
    <col min="62" max="62" width="7.109375" bestFit="1" customWidth="1"/>
    <col min="63" max="63" width="5.6640625" customWidth="1"/>
    <col min="64" max="66" width="6" customWidth="1"/>
    <col min="67" max="67" width="5.5546875" bestFit="1" customWidth="1"/>
    <col min="68" max="71" width="5" bestFit="1" customWidth="1"/>
    <col min="72" max="72" width="11.77734375" bestFit="1" customWidth="1"/>
    <col min="73" max="73" width="5" bestFit="1" customWidth="1"/>
    <col min="74" max="75" width="6" bestFit="1" customWidth="1"/>
    <col min="76" max="76" width="5" bestFit="1" customWidth="1"/>
    <col min="77" max="77" width="9.109375" bestFit="1" customWidth="1"/>
    <col min="78" max="81" width="5" bestFit="1" customWidth="1"/>
    <col min="82" max="82" width="6.554687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AB3">
        <v>318</v>
      </c>
      <c r="AC3">
        <v>266</v>
      </c>
      <c r="AD3">
        <v>160</v>
      </c>
      <c r="AE3">
        <v>189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E3">
        <v>105</v>
      </c>
      <c r="CF3">
        <v>139</v>
      </c>
      <c r="CG3">
        <v>73</v>
      </c>
      <c r="CH3">
        <v>110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AB4">
        <v>94</v>
      </c>
      <c r="AC4">
        <v>126</v>
      </c>
      <c r="AD4">
        <v>71</v>
      </c>
      <c r="AE4">
        <v>73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E4">
        <v>54</v>
      </c>
      <c r="CF4">
        <v>39</v>
      </c>
      <c r="CG4">
        <v>15</v>
      </c>
      <c r="CH4">
        <v>14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AB5">
        <v>98</v>
      </c>
      <c r="AC5">
        <v>15</v>
      </c>
      <c r="AD5">
        <v>7</v>
      </c>
      <c r="AE5">
        <v>62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E5">
        <v>44</v>
      </c>
      <c r="CF5">
        <v>81</v>
      </c>
      <c r="CG5">
        <v>30</v>
      </c>
      <c r="CH5">
        <v>24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AB6">
        <v>32</v>
      </c>
      <c r="AC6">
        <v>13</v>
      </c>
      <c r="AD6">
        <v>13</v>
      </c>
      <c r="AE6">
        <v>21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AL8">
        <v>14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U9" s="1">
        <f>Resultado!K8</f>
        <v>964</v>
      </c>
      <c r="AV9">
        <f>SUM(AV3:AV8)</f>
        <v>1205</v>
      </c>
      <c r="AW9">
        <f>SUM(AW3:AW8)</f>
        <v>820</v>
      </c>
      <c r="AX9">
        <f>SUM(AX3:AX8)</f>
        <v>615</v>
      </c>
      <c r="AY9">
        <f>SUM(AY3:AY8)</f>
        <v>864</v>
      </c>
      <c r="BA9">
        <f>SUM(BA3:BA6,BA8)</f>
        <v>230</v>
      </c>
      <c r="BB9">
        <f t="shared" ref="BB9" si="16">SUM(BB3:BB6,BB8)</f>
        <v>208</v>
      </c>
      <c r="BC9">
        <f t="shared" ref="BC9" si="17">SUM(BC3:BC6,BC8)</f>
        <v>111.8</v>
      </c>
      <c r="BD9">
        <f t="shared" ref="BD9" si="18">SUM(BD3:BD6,BD8)</f>
        <v>138</v>
      </c>
      <c r="BF9">
        <f>SUM(BF3:BF6,BF8)</f>
        <v>194</v>
      </c>
      <c r="BG9">
        <f t="shared" ref="BG9" si="19">SUM(BG3:BG6,BG8)</f>
        <v>138</v>
      </c>
      <c r="BH9">
        <f t="shared" ref="BH9" si="20">SUM(BH3:BH6,BH8)</f>
        <v>50</v>
      </c>
      <c r="BI9">
        <f t="shared" ref="BI9" si="21">SUM(BI3:BI6,BI8)</f>
        <v>84.5</v>
      </c>
      <c r="BJ9" s="6">
        <f>SUM(BJ3:BJ6,BJ8)</f>
        <v>386.4</v>
      </c>
      <c r="BK9">
        <f>SUM(BK3:BK6,BK8)</f>
        <v>178</v>
      </c>
      <c r="BL9">
        <f t="shared" ref="BL9" si="22">SUM(BL3:BL6,BL8)</f>
        <v>306.2</v>
      </c>
      <c r="BM9">
        <f t="shared" ref="BM9" si="23">SUM(BM3:BM6,BM8)</f>
        <v>272.10000000000002</v>
      </c>
      <c r="BN9">
        <f t="shared" ref="BN9" si="24">SUM(BN3:BN6,BN8)</f>
        <v>304.2</v>
      </c>
      <c r="BP9">
        <f>SUM(BP3:BP6,BP8)</f>
        <v>94.1</v>
      </c>
      <c r="BQ9">
        <f t="shared" ref="BQ9" si="25">SUM(BQ3:BQ6,BQ8)</f>
        <v>36.299999999999997</v>
      </c>
      <c r="BR9">
        <f t="shared" ref="BR9" si="26">SUM(BR3:BR6,BR8)</f>
        <v>39.6</v>
      </c>
      <c r="BS9">
        <f t="shared" ref="BS9" si="27">SUM(BS3:BS6,BS8)</f>
        <v>84.5</v>
      </c>
      <c r="BU9">
        <f>SUM(BU3:BU6,BU8)</f>
        <v>230</v>
      </c>
      <c r="BV9">
        <f t="shared" ref="BV9" si="28">SUM(BV3:BV6,BV8)</f>
        <v>230.8</v>
      </c>
      <c r="BW9">
        <f t="shared" ref="BW9" si="29">SUM(BW3:BW6,BW8)</f>
        <v>143.6</v>
      </c>
      <c r="BX9">
        <f t="shared" ref="BX9" si="30">SUM(BX3:BX6,BX8)</f>
        <v>225</v>
      </c>
      <c r="BY9" s="1">
        <f>Resultado!Q8</f>
        <v>542</v>
      </c>
      <c r="BZ9" s="1">
        <f t="shared" ref="BZ9:CC9" si="31">SUM(BZ3:BZ8)-BZ7</f>
        <v>527</v>
      </c>
      <c r="CA9" s="1">
        <f t="shared" si="31"/>
        <v>722</v>
      </c>
      <c r="CB9" s="1">
        <f t="shared" si="31"/>
        <v>338</v>
      </c>
      <c r="CC9" s="1">
        <f t="shared" si="31"/>
        <v>437</v>
      </c>
      <c r="CE9">
        <f>SUM(CE3:CE6,CE8)</f>
        <v>203</v>
      </c>
      <c r="CF9">
        <f t="shared" ref="CF9" si="32">SUM(CF3:CF6,CF8)</f>
        <v>259</v>
      </c>
      <c r="CG9">
        <f t="shared" ref="CG9" si="33">SUM(CG3:CG6,CG8)</f>
        <v>118</v>
      </c>
      <c r="CH9">
        <f t="shared" ref="CH9" si="34">SUM(CH3:CH6,CH8)</f>
        <v>148</v>
      </c>
      <c r="CJ9">
        <f>SUM(CJ3:CJ6,CJ8)</f>
        <v>357</v>
      </c>
      <c r="CK9">
        <f t="shared" ref="CK9" si="35">SUM(CK3:CK6,CK8)</f>
        <v>310</v>
      </c>
      <c r="CL9">
        <f t="shared" ref="CL9" si="36">SUM(CL3:CL6,CL8)</f>
        <v>170.5</v>
      </c>
      <c r="CM9">
        <f t="shared" ref="CM9" si="37">SUM(CM3:CM6,CM8)</f>
        <v>220</v>
      </c>
      <c r="CO9">
        <f>SUM(CO3:CO6,CO8)</f>
        <v>97.7</v>
      </c>
      <c r="CP9">
        <f t="shared" ref="CP9" si="38">SUM(CP3:CP6,CP8)</f>
        <v>115.6</v>
      </c>
      <c r="CQ9">
        <f t="shared" ref="CQ9" si="39">SUM(CQ3:CQ6,CQ8)</f>
        <v>149.69999999999999</v>
      </c>
      <c r="CR9">
        <f t="shared" ref="CR9" si="40">SUM(CR3:CR6,CR8)</f>
        <v>190</v>
      </c>
      <c r="CT9">
        <f>SUM(CT3:CT6,CT8)</f>
        <v>83.7</v>
      </c>
      <c r="CU9">
        <f t="shared" ref="CU9" si="41">SUM(CU3:CU6,CU8)</f>
        <v>104.10000000000001</v>
      </c>
      <c r="CV9">
        <f t="shared" ref="CV9" si="42">SUM(CV3:CV6,CV8)</f>
        <v>43.100000000000009</v>
      </c>
      <c r="CW9">
        <f t="shared" ref="CW9" si="43">SUM(CW3:CW6,CW8)</f>
        <v>14.5</v>
      </c>
      <c r="CY9">
        <f>SUM(CY3:CY6,CY8)</f>
        <v>24.1</v>
      </c>
      <c r="CZ9">
        <f t="shared" ref="CZ9" si="44">SUM(CZ3:CZ6,CZ8)</f>
        <v>11.899999999999999</v>
      </c>
      <c r="DA9">
        <f t="shared" ref="DA9" si="45">SUM(DA3:DA6,DA8)</f>
        <v>4.8</v>
      </c>
      <c r="DB9">
        <f t="shared" ref="DB9" si="46">SUM(DB3:DB6,DB8)</f>
        <v>15.8</v>
      </c>
      <c r="DD9">
        <f>SUM(DD3:DD6,DD8)</f>
        <v>69.600000000000009</v>
      </c>
      <c r="DE9">
        <f t="shared" ref="DE9" si="47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AB10">
        <v>146</v>
      </c>
      <c r="AC10">
        <v>28</v>
      </c>
      <c r="AD10">
        <v>189</v>
      </c>
      <c r="AE10">
        <v>34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E10">
        <v>70</v>
      </c>
      <c r="CF10">
        <v>107</v>
      </c>
      <c r="CG10">
        <v>84</v>
      </c>
      <c r="CH10">
        <v>216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E11">
        <v>278</v>
      </c>
      <c r="CF11">
        <v>369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AB12">
        <v>274</v>
      </c>
      <c r="AC12">
        <v>208</v>
      </c>
      <c r="AD12">
        <v>188</v>
      </c>
      <c r="AE12">
        <v>224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E12">
        <f>80+31</f>
        <v>111</v>
      </c>
      <c r="CF12">
        <f>94+24</f>
        <v>118</v>
      </c>
      <c r="CG12">
        <f>95+28</f>
        <v>123</v>
      </c>
      <c r="CH12">
        <f>119+32</f>
        <v>151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AB13">
        <v>15</v>
      </c>
      <c r="AC13">
        <v>6</v>
      </c>
      <c r="AD13">
        <v>-123</v>
      </c>
      <c r="AE13">
        <v>-196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E13">
        <v>107</v>
      </c>
      <c r="CF13">
        <v>148</v>
      </c>
      <c r="CG13">
        <v>-54</v>
      </c>
      <c r="CH13">
        <v>132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AB14">
        <v>164</v>
      </c>
      <c r="AC14">
        <v>178</v>
      </c>
      <c r="AD14">
        <v>40</v>
      </c>
      <c r="AE14">
        <v>-18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E14">
        <v>116</v>
      </c>
      <c r="CF14">
        <v>166</v>
      </c>
      <c r="CG14">
        <v>-22</v>
      </c>
      <c r="CH14">
        <v>168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AB15">
        <v>42</v>
      </c>
      <c r="AC15">
        <v>1</v>
      </c>
      <c r="AD15">
        <v>63</v>
      </c>
      <c r="AE15" s="7">
        <v>11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E15">
        <v>62</v>
      </c>
      <c r="CF15">
        <v>18</v>
      </c>
      <c r="CG15">
        <v>41</v>
      </c>
      <c r="CH15">
        <v>53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AB16">
        <v>0</v>
      </c>
      <c r="AC16">
        <v>0</v>
      </c>
      <c r="AD16">
        <v>0</v>
      </c>
      <c r="AE16">
        <v>0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E16">
        <v>10</v>
      </c>
      <c r="CF16">
        <v>9.4</v>
      </c>
      <c r="CG16">
        <v>7.8</v>
      </c>
      <c r="CH16">
        <v>9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K17">
        <v>6.1</v>
      </c>
      <c r="AP17">
        <v>0.1</v>
      </c>
      <c r="AU17">
        <v>21.9</v>
      </c>
      <c r="AZ17">
        <v>3.4</v>
      </c>
      <c r="BE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T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K18">
        <v>13.4</v>
      </c>
      <c r="AP18">
        <v>0.2</v>
      </c>
      <c r="AU18">
        <v>48.1</v>
      </c>
      <c r="AZ18">
        <v>7.5</v>
      </c>
      <c r="BE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T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8">(220*CU17)/100</f>
        <v>0.88</v>
      </c>
      <c r="CV18">
        <f t="shared" si="48"/>
        <v>0.88</v>
      </c>
      <c r="CW18">
        <f t="shared" si="48"/>
        <v>0.88</v>
      </c>
      <c r="CX18">
        <f>(220*CX17)/100</f>
        <v>0.22</v>
      </c>
      <c r="CY18">
        <f>(220*CY17)/100</f>
        <v>0.22</v>
      </c>
      <c r="CZ18">
        <f t="shared" ref="CZ18:DB18" si="49">(220*CZ17)/100</f>
        <v>0.22</v>
      </c>
      <c r="DA18">
        <f t="shared" si="49"/>
        <v>0.22</v>
      </c>
      <c r="DB18">
        <f t="shared" si="49"/>
        <v>0.22</v>
      </c>
      <c r="DC18">
        <f>(220*DC17)/100</f>
        <v>0.22</v>
      </c>
      <c r="DD18">
        <f>(220*DD17)/100</f>
        <v>0.22</v>
      </c>
      <c r="DE18">
        <f t="shared" ref="DE18" si="50">(220*DE17)/100</f>
        <v>0.22</v>
      </c>
      <c r="DF18">
        <f t="shared" ref="DF18" si="51">(220*DF17)/100</f>
        <v>0.22</v>
      </c>
      <c r="DG18">
        <f t="shared" ref="DG18" si="52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/>
      <c r="F20" s="6"/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f>Índices!Q32</f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77</v>
      </c>
      <c r="B21">
        <v>7.3</v>
      </c>
      <c r="G21">
        <v>31.2</v>
      </c>
      <c r="L21">
        <v>18.600000000000001</v>
      </c>
      <c r="Q21">
        <v>22.6</v>
      </c>
      <c r="V21">
        <v>24.1</v>
      </c>
      <c r="AA21">
        <v>42.9</v>
      </c>
      <c r="AF21">
        <v>12</v>
      </c>
      <c r="AK21">
        <v>25.6</v>
      </c>
      <c r="AP21">
        <v>14.9</v>
      </c>
      <c r="AU21">
        <v>69.599999999999994</v>
      </c>
      <c r="AZ21">
        <v>25.9</v>
      </c>
      <c r="BE21">
        <v>10.7</v>
      </c>
      <c r="BJ21">
        <v>38</v>
      </c>
      <c r="BO21">
        <v>5</v>
      </c>
      <c r="BT21">
        <v>23.3</v>
      </c>
      <c r="BY21">
        <v>45.9</v>
      </c>
      <c r="CD21">
        <v>8.4</v>
      </c>
      <c r="CI21">
        <v>47.8</v>
      </c>
      <c r="CN21">
        <v>21.5</v>
      </c>
    </row>
    <row r="22" spans="1:111" x14ac:dyDescent="0.3">
      <c r="A22" t="s">
        <v>62</v>
      </c>
      <c r="B22" s="1">
        <v>386</v>
      </c>
      <c r="G22" s="1">
        <v>1645</v>
      </c>
      <c r="L22" s="1">
        <v>977</v>
      </c>
      <c r="Q22" s="1">
        <v>1189</v>
      </c>
      <c r="V22" s="1">
        <v>1271</v>
      </c>
      <c r="AA22" s="1">
        <v>2384</v>
      </c>
      <c r="AB22" s="1"/>
      <c r="AC22" s="1"/>
      <c r="AD22" s="1"/>
      <c r="AE22" s="1"/>
      <c r="AF22" s="1">
        <v>704</v>
      </c>
      <c r="AG22" s="1"/>
      <c r="AH22" s="1"/>
      <c r="AI22" s="1"/>
      <c r="AJ22" s="1"/>
      <c r="AK22" s="1">
        <v>1436</v>
      </c>
      <c r="AL22" s="1"/>
      <c r="AM22" s="1"/>
      <c r="AN22" s="1"/>
      <c r="AO22" s="1"/>
      <c r="AP22" s="1">
        <v>782</v>
      </c>
      <c r="AQ22" s="1"/>
      <c r="AR22" s="1"/>
      <c r="AS22" s="1"/>
      <c r="AT22" s="1"/>
      <c r="AU22" s="1">
        <v>3661</v>
      </c>
      <c r="AV22" s="1"/>
      <c r="AW22" s="1"/>
      <c r="AX22" s="1"/>
      <c r="AY22" s="1"/>
      <c r="AZ22" s="1">
        <v>1363</v>
      </c>
      <c r="BA22" s="1"/>
      <c r="BB22" s="1"/>
      <c r="BC22" s="1"/>
      <c r="BE22" s="1">
        <v>564</v>
      </c>
      <c r="BF22" s="1"/>
      <c r="BG22" s="1"/>
      <c r="BI22" s="1"/>
      <c r="BJ22" s="1">
        <v>2001</v>
      </c>
      <c r="BK22" s="1"/>
      <c r="BM22" s="1"/>
      <c r="BN22" s="1"/>
      <c r="BO22" s="1">
        <v>266</v>
      </c>
      <c r="BT22" s="1">
        <v>1226</v>
      </c>
      <c r="BU22" s="1"/>
      <c r="BV22" s="1"/>
      <c r="BW22" s="1"/>
      <c r="BX22" s="1"/>
      <c r="BY22" s="1">
        <v>2416</v>
      </c>
      <c r="BZ22" s="1"/>
      <c r="CA22" s="1"/>
      <c r="CB22" s="1"/>
      <c r="CD22" s="1">
        <v>558</v>
      </c>
      <c r="CE22" s="1"/>
      <c r="CF22" s="1"/>
      <c r="CH22" s="1"/>
      <c r="CI22" s="1">
        <v>2515</v>
      </c>
      <c r="CJ22" s="1"/>
      <c r="CN22" s="1">
        <v>1435</v>
      </c>
    </row>
    <row r="23" spans="1:111" x14ac:dyDescent="0.3">
      <c r="A23" t="s">
        <v>63</v>
      </c>
      <c r="B23" s="1">
        <v>4910</v>
      </c>
      <c r="G23" s="1">
        <v>27989</v>
      </c>
      <c r="L23" s="1">
        <v>22283</v>
      </c>
      <c r="Q23" s="1">
        <v>36461</v>
      </c>
      <c r="V23" s="1">
        <v>26691</v>
      </c>
      <c r="AA23" s="1">
        <v>38433</v>
      </c>
      <c r="AB23" s="1"/>
      <c r="AC23" s="1"/>
      <c r="AD23" s="1"/>
      <c r="AE23" s="1"/>
      <c r="AF23" s="1">
        <v>21466</v>
      </c>
      <c r="AG23" s="1"/>
      <c r="AH23" s="1"/>
      <c r="AI23" s="1"/>
      <c r="AJ23" s="1"/>
      <c r="AK23" s="1">
        <v>29307</v>
      </c>
      <c r="AL23" s="1"/>
      <c r="AM23" s="1"/>
      <c r="AN23" s="1"/>
      <c r="AO23" s="1"/>
      <c r="AP23" s="1">
        <v>14701</v>
      </c>
      <c r="AQ23" s="1"/>
      <c r="AR23" s="1"/>
      <c r="AS23" s="1"/>
      <c r="AT23" s="1"/>
      <c r="AU23" s="1">
        <v>54499</v>
      </c>
      <c r="AV23" s="1"/>
      <c r="AW23" s="1"/>
      <c r="AX23" s="1"/>
      <c r="AY23" s="1"/>
      <c r="AZ23" s="1">
        <v>29783</v>
      </c>
      <c r="BA23" s="1"/>
      <c r="BB23" s="1"/>
      <c r="BC23" s="1"/>
      <c r="BE23" s="1">
        <v>32787</v>
      </c>
      <c r="BF23" s="1"/>
      <c r="BG23" s="1"/>
      <c r="BI23" s="1"/>
      <c r="BJ23" s="1">
        <v>31385</v>
      </c>
      <c r="BK23" s="1"/>
      <c r="BM23" s="1"/>
      <c r="BN23" s="1"/>
      <c r="BO23" s="1">
        <v>7698</v>
      </c>
      <c r="BT23" s="1">
        <v>27325</v>
      </c>
      <c r="BU23" s="1"/>
      <c r="BV23" s="1"/>
      <c r="BW23" s="1"/>
      <c r="BX23" s="1"/>
      <c r="BY23" s="1">
        <v>33167</v>
      </c>
      <c r="BZ23" s="1"/>
      <c r="CA23" s="1"/>
      <c r="CB23" s="1"/>
      <c r="CD23" s="1">
        <v>12147</v>
      </c>
      <c r="CE23" s="1"/>
      <c r="CF23" s="1"/>
      <c r="CH23" s="1"/>
      <c r="CI23" s="1">
        <v>43780</v>
      </c>
      <c r="CJ23" s="1"/>
      <c r="CN23" s="1">
        <v>26347</v>
      </c>
    </row>
    <row r="24" spans="1:111" x14ac:dyDescent="0.3">
      <c r="A24" t="s">
        <v>80</v>
      </c>
      <c r="B24">
        <v>0</v>
      </c>
      <c r="G24">
        <v>0</v>
      </c>
      <c r="L24">
        <v>0</v>
      </c>
      <c r="Q24">
        <v>0</v>
      </c>
      <c r="V24">
        <v>0</v>
      </c>
      <c r="AF24">
        <v>0</v>
      </c>
      <c r="AK24">
        <v>0</v>
      </c>
      <c r="AP24">
        <v>0</v>
      </c>
      <c r="AU24">
        <v>25.8</v>
      </c>
      <c r="AZ24">
        <v>0</v>
      </c>
      <c r="BE24">
        <v>0</v>
      </c>
      <c r="BJ24" s="14">
        <f>BJ11/BJ18</f>
        <v>41.980198019801982</v>
      </c>
      <c r="BK24" s="14">
        <f t="shared" ref="BK24:BN24" si="53">BK11/BK18</f>
        <v>28.514851485148515</v>
      </c>
      <c r="BL24" s="14">
        <f t="shared" si="53"/>
        <v>46.237623762376238</v>
      </c>
      <c r="BM24" s="14">
        <f t="shared" si="53"/>
        <v>38.118811881188122</v>
      </c>
      <c r="BN24" s="14">
        <f t="shared" si="53"/>
        <v>40.396039603960396</v>
      </c>
      <c r="BO24">
        <v>0</v>
      </c>
      <c r="BT24">
        <v>0</v>
      </c>
      <c r="BY24" s="14">
        <f>BY11/BY18</f>
        <v>49.64497041420119</v>
      </c>
      <c r="BZ24" s="14">
        <f t="shared" ref="BZ24:CC24" si="54">BZ11/BZ18</f>
        <v>46.804733727810657</v>
      </c>
      <c r="CA24" s="14">
        <f t="shared" si="54"/>
        <v>54.970414201183438</v>
      </c>
      <c r="CB24" s="14">
        <f t="shared" si="54"/>
        <v>31.479289940828405</v>
      </c>
      <c r="CC24" s="14">
        <f t="shared" si="54"/>
        <v>35.384615384615387</v>
      </c>
      <c r="CD24">
        <v>0</v>
      </c>
      <c r="CI24" s="14">
        <f>CI11/CI18</f>
        <v>0</v>
      </c>
      <c r="CJ24" s="14">
        <f t="shared" ref="CJ24:CM24" si="55">CJ11/CJ18</f>
        <v>26.972477064220183</v>
      </c>
      <c r="CK24" s="14">
        <f t="shared" si="55"/>
        <v>19.862385321100916</v>
      </c>
      <c r="CL24" s="14">
        <f t="shared" si="55"/>
        <v>14.81651376146789</v>
      </c>
      <c r="CM24" s="14">
        <f t="shared" si="55"/>
        <v>14.954128440366972</v>
      </c>
      <c r="CN24">
        <v>0</v>
      </c>
    </row>
    <row r="25" spans="1:111" x14ac:dyDescent="0.3">
      <c r="A25" t="s">
        <v>86</v>
      </c>
      <c r="B25">
        <v>0</v>
      </c>
      <c r="G25">
        <v>0</v>
      </c>
      <c r="L25">
        <v>0</v>
      </c>
      <c r="Q25">
        <v>0</v>
      </c>
      <c r="V25">
        <v>0</v>
      </c>
      <c r="AF25">
        <v>0</v>
      </c>
      <c r="AK25">
        <v>0</v>
      </c>
      <c r="AP25">
        <v>0</v>
      </c>
      <c r="AU25">
        <v>12.7</v>
      </c>
      <c r="AZ25">
        <v>0</v>
      </c>
      <c r="BE25">
        <v>0</v>
      </c>
      <c r="BJ25" s="18">
        <f>BJ10/BJ16</f>
        <v>1.9230769230769231</v>
      </c>
      <c r="BK25" s="18">
        <f t="shared" ref="BK25:BN25" si="56">BK10/BK16</f>
        <v>4.08</v>
      </c>
      <c r="BL25" s="18">
        <f t="shared" si="56"/>
        <v>5.4827586206896548</v>
      </c>
      <c r="BM25" s="18">
        <f t="shared" si="56"/>
        <v>6</v>
      </c>
      <c r="BN25" s="18">
        <f t="shared" si="56"/>
        <v>4.6956521739130439</v>
      </c>
      <c r="BO25">
        <v>0</v>
      </c>
      <c r="BT25">
        <v>0</v>
      </c>
      <c r="BY25" s="14">
        <f>BY10/BY16</f>
        <v>6.4482758620689653</v>
      </c>
      <c r="BZ25" s="14">
        <f t="shared" ref="BZ25:CC25" si="57">BZ10/BZ16</f>
        <v>5.8</v>
      </c>
      <c r="CA25" s="14">
        <f t="shared" si="57"/>
        <v>4.7931034482758621</v>
      </c>
      <c r="CB25" s="14">
        <f t="shared" si="57"/>
        <v>7.8421052631578947</v>
      </c>
      <c r="CC25" s="14">
        <f t="shared" si="57"/>
        <v>4.1538461538461542</v>
      </c>
      <c r="CD25">
        <v>0</v>
      </c>
      <c r="CI25" s="14" t="e">
        <f>CI10/CI16</f>
        <v>#DIV/0!</v>
      </c>
      <c r="CJ25" s="14">
        <f t="shared" ref="CJ25:CM25" si="58">CJ10/CJ16</f>
        <v>14.3125</v>
      </c>
      <c r="CK25" s="14">
        <f t="shared" si="58"/>
        <v>4.3214285714285712</v>
      </c>
      <c r="CL25" s="14">
        <f t="shared" si="58"/>
        <v>4.1944444444444446</v>
      </c>
      <c r="CM25" s="14">
        <f t="shared" si="58"/>
        <v>2.625</v>
      </c>
      <c r="CN25">
        <v>0</v>
      </c>
    </row>
    <row r="26" spans="1:111" x14ac:dyDescent="0.3">
      <c r="A26" t="s">
        <v>81</v>
      </c>
      <c r="B26">
        <v>0</v>
      </c>
      <c r="G26">
        <v>0</v>
      </c>
      <c r="L26">
        <v>0</v>
      </c>
      <c r="Q26">
        <v>0</v>
      </c>
      <c r="V26">
        <v>0</v>
      </c>
      <c r="AF26">
        <v>0</v>
      </c>
      <c r="AK26">
        <v>0</v>
      </c>
      <c r="AP26">
        <v>0</v>
      </c>
      <c r="AU26">
        <v>4.5999999999999996</v>
      </c>
      <c r="AZ26">
        <v>0</v>
      </c>
      <c r="BE26">
        <v>0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59">BM10/BM19</f>
        <v>2.0338983050847457</v>
      </c>
      <c r="BN26" s="18">
        <f t="shared" si="59"/>
        <v>1.6615384615384616</v>
      </c>
      <c r="BO26">
        <v>0</v>
      </c>
      <c r="BT26">
        <v>0</v>
      </c>
      <c r="BY26" s="14">
        <f>BY10/BY19</f>
        <v>2.6714285714285713</v>
      </c>
      <c r="BZ26" s="14">
        <f t="shared" ref="BZ26:CC26" si="60">BZ10/BZ19</f>
        <v>2.1481481481481484</v>
      </c>
      <c r="CA26" s="14">
        <f t="shared" si="60"/>
        <v>2.106060606060606</v>
      </c>
      <c r="CB26" s="14">
        <f t="shared" si="60"/>
        <v>2.5689655172413794</v>
      </c>
      <c r="CC26" s="14">
        <f t="shared" si="60"/>
        <v>1.4594594594594594</v>
      </c>
      <c r="CD26">
        <v>0</v>
      </c>
      <c r="CI26" s="14">
        <f>CI10/CI19</f>
        <v>0</v>
      </c>
      <c r="CJ26" s="14">
        <f t="shared" ref="CJ26:CM26" si="61">CJ10/CJ19</f>
        <v>4.2407407407407405</v>
      </c>
      <c r="CK26" s="14">
        <f t="shared" si="61"/>
        <v>2.5208333333333335</v>
      </c>
      <c r="CL26" s="14">
        <f t="shared" si="61"/>
        <v>2.2878787878787881</v>
      </c>
      <c r="CM26" s="14">
        <f t="shared" si="61"/>
        <v>1.6666666666666667</v>
      </c>
      <c r="CN26">
        <v>0</v>
      </c>
    </row>
    <row r="27" spans="1:111" x14ac:dyDescent="0.3">
      <c r="A27" t="s">
        <v>82</v>
      </c>
      <c r="B27">
        <v>0</v>
      </c>
      <c r="G27">
        <v>0</v>
      </c>
      <c r="L27">
        <v>0</v>
      </c>
      <c r="Q27">
        <v>0</v>
      </c>
      <c r="V27">
        <v>0</v>
      </c>
      <c r="AF27">
        <v>0</v>
      </c>
      <c r="AK27">
        <v>0</v>
      </c>
      <c r="AP27">
        <v>0</v>
      </c>
      <c r="AU27">
        <v>0.21</v>
      </c>
      <c r="AZ27">
        <v>0</v>
      </c>
      <c r="BE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T27">
        <v>0</v>
      </c>
      <c r="BY27" s="14">
        <f>BY7/BY12</f>
        <v>0.19753086419753085</v>
      </c>
      <c r="BZ27" s="14">
        <f t="shared" ref="BZ27:CC27" si="62">BZ7/BZ12</f>
        <v>0.26027397260273971</v>
      </c>
      <c r="CA27" s="14">
        <f t="shared" si="62"/>
        <v>0.72676056338028172</v>
      </c>
      <c r="CB27" s="14">
        <f t="shared" si="62"/>
        <v>0.14077669902912621</v>
      </c>
      <c r="CC27" s="14">
        <f t="shared" si="62"/>
        <v>8.0321285140562249E-2</v>
      </c>
      <c r="CD27">
        <v>0</v>
      </c>
      <c r="CI27" s="14" t="e">
        <f>CI7/CI12</f>
        <v>#DIV/0!</v>
      </c>
      <c r="CJ27" s="14">
        <f t="shared" ref="CJ27:CM27" si="63">CJ7/CJ12</f>
        <v>0.14646464646464646</v>
      </c>
      <c r="CK27" s="14">
        <f t="shared" si="63"/>
        <v>0.21917808219178081</v>
      </c>
      <c r="CL27" s="14">
        <f t="shared" si="63"/>
        <v>2.9940119760479044E-3</v>
      </c>
      <c r="CM27" s="14">
        <f t="shared" si="63"/>
        <v>0.16363636363636364</v>
      </c>
      <c r="CN27">
        <v>0</v>
      </c>
    </row>
    <row r="28" spans="1:111" x14ac:dyDescent="0.3">
      <c r="A28" t="s">
        <v>135</v>
      </c>
      <c r="B28">
        <v>0</v>
      </c>
      <c r="G28">
        <v>0</v>
      </c>
      <c r="L28">
        <v>0</v>
      </c>
      <c r="Q28">
        <v>0</v>
      </c>
      <c r="V28">
        <v>0</v>
      </c>
      <c r="AF28">
        <v>0</v>
      </c>
      <c r="AK28">
        <v>0</v>
      </c>
      <c r="AP28">
        <v>0</v>
      </c>
      <c r="AU28">
        <v>7.02</v>
      </c>
      <c r="AZ28">
        <v>0</v>
      </c>
      <c r="BE28">
        <v>0</v>
      </c>
      <c r="BJ28" s="18">
        <f>BJ12/BJ19</f>
        <v>3.3970588235294117</v>
      </c>
      <c r="BK28" s="18">
        <v>0</v>
      </c>
      <c r="BL28" s="18">
        <f t="shared" ref="BL28:BN28" si="64">BL12/BL19</f>
        <v>3.13953488372093</v>
      </c>
      <c r="BM28" s="18">
        <f t="shared" si="64"/>
        <v>1.8644067796610169</v>
      </c>
      <c r="BN28" s="18">
        <f t="shared" si="64"/>
        <v>1.676923076923077</v>
      </c>
      <c r="BO28">
        <v>0</v>
      </c>
      <c r="BT28">
        <v>0</v>
      </c>
      <c r="BY28" s="14">
        <f>BY12/BY19</f>
        <v>5.7857142857142856</v>
      </c>
      <c r="BZ28" s="14">
        <f t="shared" ref="BZ28:CC28" si="65">BZ12/BZ19</f>
        <v>4.5061728395061724</v>
      </c>
      <c r="CA28" s="14">
        <f t="shared" si="65"/>
        <v>5.3787878787878789</v>
      </c>
      <c r="CB28" s="14">
        <f t="shared" si="65"/>
        <v>3.5517241379310347</v>
      </c>
      <c r="CC28" s="14">
        <f t="shared" si="65"/>
        <v>3.3648648648648649</v>
      </c>
      <c r="CD28">
        <v>0</v>
      </c>
      <c r="CI28" s="14">
        <f>CI12/CI19</f>
        <v>0</v>
      </c>
      <c r="CJ28" s="14">
        <f t="shared" ref="CJ28:CM28" si="66">CJ12/CJ19</f>
        <v>3.6666666666666665</v>
      </c>
      <c r="CK28" s="14">
        <f t="shared" si="66"/>
        <v>4.5625</v>
      </c>
      <c r="CL28" s="14">
        <f t="shared" si="66"/>
        <v>2.5303030303030303</v>
      </c>
      <c r="CM28" s="14">
        <f t="shared" si="66"/>
        <v>2.6190476190476191</v>
      </c>
      <c r="CN28">
        <v>0</v>
      </c>
    </row>
    <row r="29" spans="1:111" x14ac:dyDescent="0.3">
      <c r="A29" t="s">
        <v>137</v>
      </c>
      <c r="B29">
        <v>0</v>
      </c>
      <c r="G29">
        <v>0</v>
      </c>
      <c r="L29">
        <v>0</v>
      </c>
      <c r="Q29">
        <v>0</v>
      </c>
      <c r="V29">
        <v>0</v>
      </c>
      <c r="AF29">
        <v>0</v>
      </c>
      <c r="AK29">
        <v>0</v>
      </c>
      <c r="AP29">
        <v>0</v>
      </c>
      <c r="AU29">
        <v>18.86</v>
      </c>
      <c r="AZ29">
        <v>0</v>
      </c>
      <c r="BE29">
        <v>0</v>
      </c>
      <c r="BJ29" s="18">
        <f>BJ11/BJ19</f>
        <v>6.2352941176470589</v>
      </c>
      <c r="BK29" s="18">
        <v>0</v>
      </c>
      <c r="BL29" s="18">
        <f t="shared" ref="BL29:BN29" si="67">BL11/BL19</f>
        <v>10.86046511627907</v>
      </c>
      <c r="BM29" s="18">
        <f t="shared" si="67"/>
        <v>6.5254237288135597</v>
      </c>
      <c r="BN29" s="18">
        <f t="shared" si="67"/>
        <v>6.2769230769230768</v>
      </c>
      <c r="BO29">
        <v>0</v>
      </c>
      <c r="BT29">
        <v>0</v>
      </c>
      <c r="BY29" s="14">
        <f>BY11/BY19</f>
        <v>11.985714285714286</v>
      </c>
      <c r="BZ29" s="14">
        <f t="shared" ref="BZ29:CC29" si="68">BZ11/BZ19</f>
        <v>9.7654320987654319</v>
      </c>
      <c r="CA29" s="14">
        <f t="shared" si="68"/>
        <v>14.075757575757576</v>
      </c>
      <c r="CB29" s="14">
        <f t="shared" si="68"/>
        <v>9.1724137931034484</v>
      </c>
      <c r="CC29" s="14">
        <f t="shared" si="68"/>
        <v>8.0810810810810807</v>
      </c>
      <c r="CD29">
        <v>0</v>
      </c>
      <c r="CI29" s="14">
        <f>CI11/CI19</f>
        <v>0</v>
      </c>
      <c r="CJ29" s="14">
        <f t="shared" ref="CJ29:CM29" si="69">CJ11/CJ19</f>
        <v>10.888888888888889</v>
      </c>
      <c r="CK29" s="14">
        <f t="shared" si="69"/>
        <v>9.0208333333333339</v>
      </c>
      <c r="CL29" s="14">
        <f t="shared" si="69"/>
        <v>4.8939393939393936</v>
      </c>
      <c r="CM29" s="14">
        <f t="shared" si="69"/>
        <v>5.1746031746031749</v>
      </c>
      <c r="CN29">
        <v>0</v>
      </c>
    </row>
    <row r="30" spans="1:111" x14ac:dyDescent="0.3">
      <c r="A30" t="s">
        <v>138</v>
      </c>
      <c r="C30">
        <f>C3-C7</f>
        <v>102</v>
      </c>
      <c r="D30">
        <f t="shared" ref="D30:F30" si="70">D3-D7</f>
        <v>72</v>
      </c>
      <c r="E30">
        <f t="shared" si="70"/>
        <v>26</v>
      </c>
      <c r="F30">
        <f t="shared" si="70"/>
        <v>10.4</v>
      </c>
      <c r="H30">
        <f>H3-H7</f>
        <v>155</v>
      </c>
      <c r="I30">
        <f t="shared" ref="I30:K30" si="71">I3-I7</f>
        <v>279</v>
      </c>
      <c r="J30">
        <f t="shared" si="71"/>
        <v>64</v>
      </c>
      <c r="K30">
        <f t="shared" si="71"/>
        <v>121</v>
      </c>
      <c r="M30">
        <f>M3-M7</f>
        <v>48</v>
      </c>
      <c r="N30">
        <f t="shared" ref="N30:P30" si="72">N3-N7</f>
        <v>114</v>
      </c>
      <c r="O30">
        <f t="shared" si="72"/>
        <v>46</v>
      </c>
      <c r="P30">
        <f t="shared" si="72"/>
        <v>75</v>
      </c>
      <c r="AL30">
        <f>AL3-AL7</f>
        <v>29</v>
      </c>
      <c r="AM30">
        <f t="shared" ref="AM30:AO30" si="73">AM3-AM7</f>
        <v>44</v>
      </c>
      <c r="AN30">
        <f t="shared" si="73"/>
        <v>40</v>
      </c>
      <c r="AO30">
        <f t="shared" si="73"/>
        <v>102</v>
      </c>
      <c r="AU30" s="1">
        <f>AU3-AU7</f>
        <v>326</v>
      </c>
      <c r="AV30" s="1">
        <f t="shared" ref="AV30:AY30" si="74">AV3-AV7</f>
        <v>268</v>
      </c>
      <c r="AW30" s="1">
        <f t="shared" si="74"/>
        <v>258</v>
      </c>
      <c r="AX30" s="1">
        <f t="shared" si="74"/>
        <v>234</v>
      </c>
      <c r="AY30" s="1">
        <f t="shared" si="74"/>
        <v>245</v>
      </c>
      <c r="BA30">
        <f>BA3-BA7</f>
        <v>151</v>
      </c>
      <c r="BB30">
        <f t="shared" ref="BB30:BD30" si="75">BB3-BB7</f>
        <v>177</v>
      </c>
      <c r="BC30">
        <f t="shared" si="75"/>
        <v>88</v>
      </c>
      <c r="BD30">
        <f t="shared" si="75"/>
        <v>108</v>
      </c>
      <c r="BF30">
        <f>BF3-BF7</f>
        <v>82</v>
      </c>
      <c r="BG30">
        <f t="shared" ref="BG30:BI30" si="76">BG3-BG7</f>
        <v>74</v>
      </c>
      <c r="BH30">
        <f t="shared" si="76"/>
        <v>31</v>
      </c>
      <c r="BI30">
        <f t="shared" si="76"/>
        <v>34</v>
      </c>
      <c r="BJ30">
        <v>0</v>
      </c>
      <c r="BK30">
        <f>BK3-BK7</f>
        <v>70</v>
      </c>
      <c r="BL30">
        <f t="shared" ref="BL30:BN30" si="77">BL3-BL7</f>
        <v>191</v>
      </c>
      <c r="BM30">
        <f t="shared" si="77"/>
        <v>146</v>
      </c>
      <c r="BN30">
        <f t="shared" si="77"/>
        <v>165</v>
      </c>
      <c r="BP30">
        <f>BP3-BP7</f>
        <v>67</v>
      </c>
      <c r="BQ30">
        <f t="shared" ref="BQ30:BS30" si="78">BQ3-BQ7</f>
        <v>29</v>
      </c>
      <c r="BR30">
        <f t="shared" si="78"/>
        <v>30</v>
      </c>
      <c r="BS30">
        <f t="shared" si="78"/>
        <v>67</v>
      </c>
      <c r="BU30">
        <f>BU3-BU7</f>
        <v>141</v>
      </c>
      <c r="BV30">
        <f t="shared" ref="BV30:BX30" si="79">BV3-BV7</f>
        <v>114</v>
      </c>
      <c r="BW30">
        <f t="shared" si="79"/>
        <v>68</v>
      </c>
      <c r="BX30">
        <f t="shared" si="79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E30">
        <f>CE3-CE7</f>
        <v>105</v>
      </c>
      <c r="CF30">
        <f t="shared" ref="CF30:CH30" si="80">CF3-CF7</f>
        <v>139</v>
      </c>
      <c r="CG30">
        <f t="shared" si="80"/>
        <v>73</v>
      </c>
      <c r="CH30">
        <f t="shared" si="80"/>
        <v>110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81">CP3-CP7</f>
        <v>62</v>
      </c>
      <c r="CQ30">
        <f t="shared" si="81"/>
        <v>86</v>
      </c>
      <c r="CR30">
        <f t="shared" si="81"/>
        <v>97</v>
      </c>
      <c r="CT30">
        <f>CT3-CT7</f>
        <v>70</v>
      </c>
      <c r="CU30">
        <f t="shared" ref="CU30:CW30" si="82">CU3-CU7</f>
        <v>100</v>
      </c>
      <c r="CV30">
        <f t="shared" si="82"/>
        <v>39</v>
      </c>
      <c r="CW30">
        <f t="shared" si="82"/>
        <v>10</v>
      </c>
      <c r="CY30">
        <f>CY3-CY7</f>
        <v>11</v>
      </c>
      <c r="CZ30">
        <f t="shared" ref="CZ30:DB30" si="83">CZ3-CZ7</f>
        <v>7.7</v>
      </c>
      <c r="DA30">
        <f t="shared" si="83"/>
        <v>2.4</v>
      </c>
      <c r="DB30">
        <f t="shared" si="83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v>0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0</v>
      </c>
      <c r="CE31">
        <v>415</v>
      </c>
      <c r="CF31">
        <v>338</v>
      </c>
      <c r="CG31">
        <v>351</v>
      </c>
      <c r="CH31">
        <v>338</v>
      </c>
      <c r="CI31">
        <v>0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>
        <v>32.333333333333336</v>
      </c>
      <c r="D32">
        <v>3.9954545454545456</v>
      </c>
      <c r="E32">
        <v>22.166666666666668</v>
      </c>
      <c r="F32">
        <v>-7.0777777777777784</v>
      </c>
      <c r="G32">
        <v>0</v>
      </c>
      <c r="H32">
        <v>29.794871794871796</v>
      </c>
      <c r="I32">
        <v>8.137614678899082</v>
      </c>
      <c r="J32">
        <v>-5.0580645161290319</v>
      </c>
      <c r="K32">
        <v>4.5599999999999996</v>
      </c>
      <c r="L32">
        <v>0</v>
      </c>
      <c r="M32">
        <v>4.647887323943662</v>
      </c>
      <c r="N32">
        <v>4.953846153846154</v>
      </c>
      <c r="O32">
        <v>2.3880597014925371</v>
      </c>
      <c r="P32">
        <v>2.7117117117117115</v>
      </c>
      <c r="Q32">
        <v>0</v>
      </c>
      <c r="R32">
        <v>229</v>
      </c>
      <c r="S32">
        <v>4.7297297297297298</v>
      </c>
      <c r="T32">
        <v>-15.153846153846153</v>
      </c>
      <c r="U32">
        <v>4.5384615384615383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3.8231707317073171</v>
      </c>
      <c r="AC32">
        <v>3.1292134831460676</v>
      </c>
      <c r="AD32">
        <v>12.3</v>
      </c>
      <c r="AE32">
        <v>-18.055555555555557</v>
      </c>
      <c r="AF32">
        <v>0</v>
      </c>
      <c r="AG32">
        <v>3.078125</v>
      </c>
      <c r="AH32">
        <v>10.772727272727273</v>
      </c>
      <c r="AI32">
        <v>10.958333333333334</v>
      </c>
      <c r="AJ32">
        <v>-19.363636363636363</v>
      </c>
      <c r="AK32">
        <v>0</v>
      </c>
      <c r="AL32">
        <v>4.5979452054794514</v>
      </c>
      <c r="AM32">
        <v>-10.765432098765432</v>
      </c>
      <c r="AN32">
        <v>-3.6055555555555556</v>
      </c>
      <c r="AO32">
        <v>3.1496598639455784</v>
      </c>
      <c r="AP32">
        <v>0</v>
      </c>
      <c r="AQ32">
        <v>0</v>
      </c>
      <c r="AR32">
        <v>0</v>
      </c>
      <c r="AS32">
        <v>0</v>
      </c>
      <c r="AT32">
        <v>0</v>
      </c>
      <c r="AU32" s="18">
        <v>0.52577319587628868</v>
      </c>
      <c r="AV32">
        <v>1.0204678362573099</v>
      </c>
      <c r="AW32">
        <v>1.2553846153846153</v>
      </c>
      <c r="AX32">
        <v>2.5764705882352943</v>
      </c>
      <c r="AY32">
        <v>1.721774193548387</v>
      </c>
      <c r="AZ32">
        <v>0</v>
      </c>
      <c r="BA32">
        <v>9.109375</v>
      </c>
      <c r="BB32">
        <v>-6.8148148148148149</v>
      </c>
      <c r="BC32">
        <v>-3.3166666666666669</v>
      </c>
      <c r="BD32">
        <v>7.628571428571429</v>
      </c>
      <c r="BE32">
        <v>0</v>
      </c>
      <c r="BF32">
        <v>0.17719298245614037</v>
      </c>
      <c r="BG32">
        <v>-0.15185185185185185</v>
      </c>
      <c r="BH32">
        <v>-9.6666666666666665E-2</v>
      </c>
      <c r="BI32">
        <v>1.7111111111111112</v>
      </c>
      <c r="BJ32" s="18">
        <f>BJ31/BJ14</f>
        <v>2.9225806451612901</v>
      </c>
      <c r="BK32">
        <v>13.818181818181818</v>
      </c>
      <c r="BL32">
        <v>2.0057803468208091</v>
      </c>
      <c r="BM32">
        <v>2.5538461538461537</v>
      </c>
      <c r="BN32">
        <v>2.2088607594936707</v>
      </c>
      <c r="BO32">
        <v>0</v>
      </c>
      <c r="BP32">
        <v>1.3225152129817446</v>
      </c>
      <c r="BQ32">
        <v>3.62</v>
      </c>
      <c r="BR32">
        <v>2.0137931034482759</v>
      </c>
      <c r="BS32">
        <v>1.0894736842105264</v>
      </c>
      <c r="BT32">
        <v>0</v>
      </c>
      <c r="BU32">
        <v>2.8596491228070176</v>
      </c>
      <c r="BV32">
        <v>3.4949494949494948</v>
      </c>
      <c r="BW32">
        <v>166</v>
      </c>
      <c r="BX32">
        <v>2.202247191011236</v>
      </c>
      <c r="BY32" s="18">
        <f>BY31/BY14</f>
        <v>0.81182795698924726</v>
      </c>
      <c r="BZ32" s="18">
        <f t="shared" ref="BZ32:CC32" si="84">BZ31/BZ14</f>
        <v>0.87431693989071035</v>
      </c>
      <c r="CA32" s="18">
        <f t="shared" si="84"/>
        <v>0.55521472392638038</v>
      </c>
      <c r="CB32" s="18">
        <f t="shared" si="84"/>
        <v>1.8013245033112584</v>
      </c>
      <c r="CC32" s="18">
        <f t="shared" si="84"/>
        <v>1.2804232804232805</v>
      </c>
      <c r="CD32">
        <v>0</v>
      </c>
      <c r="CE32">
        <v>3.5775862068965516</v>
      </c>
      <c r="CF32">
        <v>2.036144578313253</v>
      </c>
      <c r="CG32">
        <v>-15.954545454545455</v>
      </c>
      <c r="CH32">
        <v>2.0119047619047619</v>
      </c>
      <c r="CI32" s="18" t="e">
        <f>CI31/CI14</f>
        <v>#DIV/0!</v>
      </c>
      <c r="CJ32" s="18">
        <f>CJ31/CJ14</f>
        <v>2.2675438596491229</v>
      </c>
      <c r="CK32" s="18">
        <f t="shared" ref="CK32:CM32" si="85">CK31/CK14</f>
        <v>19.16</v>
      </c>
      <c r="CL32" s="18">
        <f t="shared" si="85"/>
        <v>0.83371824480369516</v>
      </c>
      <c r="CM32" s="18">
        <f t="shared" si="85"/>
        <v>1.0990712074303406</v>
      </c>
      <c r="CN32">
        <v>0</v>
      </c>
      <c r="CO32">
        <v>26.125</v>
      </c>
      <c r="CP32">
        <v>8.1071428571428577</v>
      </c>
      <c r="CQ32">
        <v>11.605633802816902</v>
      </c>
      <c r="CR32">
        <v>4.6806722689075633</v>
      </c>
      <c r="CS32">
        <v>0</v>
      </c>
      <c r="CT32">
        <v>1.1642857142857139</v>
      </c>
      <c r="CU32">
        <v>0.56748466257668706</v>
      </c>
      <c r="CV32">
        <v>4.31924882629108</v>
      </c>
      <c r="CW32">
        <v>3.6285714285714286</v>
      </c>
      <c r="CX32">
        <v>0</v>
      </c>
      <c r="CY32">
        <v>0.90909090909090895</v>
      </c>
      <c r="CZ32">
        <v>-4.5555555555555571</v>
      </c>
      <c r="DA32">
        <v>6.8333333333333268</v>
      </c>
      <c r="DB32">
        <v>9.1999999999999993</v>
      </c>
      <c r="DC32">
        <v>0</v>
      </c>
      <c r="DD32">
        <v>1.2714285714285711</v>
      </c>
      <c r="DE32">
        <v>1.2117647058823531</v>
      </c>
      <c r="DF32">
        <v>4.34</v>
      </c>
      <c r="DG32">
        <v>5.4249999999999998</v>
      </c>
    </row>
    <row r="33" spans="1:111" x14ac:dyDescent="0.3">
      <c r="A33" t="s">
        <v>108</v>
      </c>
      <c r="B33">
        <v>0</v>
      </c>
      <c r="C33">
        <v>0.67361111111111116</v>
      </c>
      <c r="D33">
        <v>0.88787878787878793</v>
      </c>
      <c r="E33">
        <v>1.4456521739130435</v>
      </c>
      <c r="F33">
        <v>2.0548387096774197</v>
      </c>
      <c r="G33">
        <v>0</v>
      </c>
      <c r="H33">
        <v>3.0181818181818181</v>
      </c>
      <c r="I33">
        <v>1.7847082494969819</v>
      </c>
      <c r="J33">
        <v>5.9847328244274811</v>
      </c>
      <c r="K33">
        <v>2.0141342756183747</v>
      </c>
      <c r="L33">
        <v>0</v>
      </c>
      <c r="M33">
        <v>0.94555873925501432</v>
      </c>
      <c r="N33">
        <v>1.2578125</v>
      </c>
      <c r="O33">
        <v>0.97264437689969607</v>
      </c>
      <c r="P33">
        <v>0.79419525065963059</v>
      </c>
      <c r="Q33">
        <v>0</v>
      </c>
      <c r="R33">
        <v>2.29</v>
      </c>
      <c r="S33">
        <v>0.90206185567010311</v>
      </c>
      <c r="T33">
        <v>1.6416666666666666</v>
      </c>
      <c r="U33">
        <v>1.0172413793103448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0.96165644171779141</v>
      </c>
      <c r="AC33">
        <v>1.2433035714285714</v>
      </c>
      <c r="AD33">
        <v>1.1576470588235295</v>
      </c>
      <c r="AE33">
        <v>0.8783783783783784</v>
      </c>
      <c r="AF33">
        <v>0</v>
      </c>
      <c r="AG33">
        <v>1.2628205128205128</v>
      </c>
      <c r="AH33">
        <v>2.9624999999999999</v>
      </c>
      <c r="AI33">
        <v>2.63</v>
      </c>
      <c r="AJ33">
        <v>5.6052631578947372</v>
      </c>
      <c r="AK33">
        <v>0</v>
      </c>
      <c r="AL33">
        <v>4.5979452054794514</v>
      </c>
      <c r="AM33">
        <v>7.2666666666666666</v>
      </c>
      <c r="AN33">
        <v>5.5</v>
      </c>
      <c r="AO33">
        <v>1.6476868327402134</v>
      </c>
      <c r="AP33">
        <v>0</v>
      </c>
      <c r="AQ33">
        <v>0</v>
      </c>
      <c r="AR33">
        <v>0</v>
      </c>
      <c r="AS33">
        <v>0</v>
      </c>
      <c r="AT33">
        <v>0</v>
      </c>
      <c r="AU33" s="18">
        <v>0.19376899696048633</v>
      </c>
      <c r="AV33">
        <v>0.31384892086330934</v>
      </c>
      <c r="AW33">
        <v>0.3980487804878049</v>
      </c>
      <c r="AX33">
        <v>0.68012422360248448</v>
      </c>
      <c r="AY33">
        <v>0.46717724288840262</v>
      </c>
      <c r="AZ33">
        <v>0</v>
      </c>
      <c r="BA33">
        <v>1.7720364741641337</v>
      </c>
      <c r="BB33">
        <v>1.7579617834394905</v>
      </c>
      <c r="BC33">
        <v>3.262295081967213</v>
      </c>
      <c r="BD33">
        <v>2.1360000000000001</v>
      </c>
      <c r="BE33">
        <v>0</v>
      </c>
      <c r="BF33">
        <v>4.1563786008230456E-2</v>
      </c>
      <c r="BG33">
        <v>7.8343949044585998E-2</v>
      </c>
      <c r="BH33">
        <v>0.22597402597402597</v>
      </c>
      <c r="BI33">
        <v>0.14128440366972478</v>
      </c>
      <c r="BJ33" s="18">
        <f>BJ31/BJ11</f>
        <v>1.0683962264150944</v>
      </c>
      <c r="BK33">
        <v>1.5833333333333333</v>
      </c>
      <c r="BL33">
        <v>0.74304068522483935</v>
      </c>
      <c r="BM33">
        <v>0.86233766233766229</v>
      </c>
      <c r="BN33">
        <v>0.85539215686274506</v>
      </c>
      <c r="BO33">
        <v>0</v>
      </c>
      <c r="BP33">
        <v>0.6721649484536083</v>
      </c>
      <c r="BQ33">
        <v>1.5404255319148938</v>
      </c>
      <c r="BR33">
        <v>0.67906976744186043</v>
      </c>
      <c r="BS33">
        <v>0.45494505494505499</v>
      </c>
      <c r="BT33">
        <v>0</v>
      </c>
      <c r="BU33">
        <v>0.90055248618784534</v>
      </c>
      <c r="BV33">
        <v>1.0058139534883721</v>
      </c>
      <c r="BW33">
        <v>1.2769230769230768</v>
      </c>
      <c r="BX33">
        <v>0.50256410256410255</v>
      </c>
      <c r="BY33" s="18">
        <f>BY31/BY11</f>
        <v>0.1799761620977354</v>
      </c>
      <c r="BZ33" s="18">
        <f t="shared" ref="BZ33:CC33" si="86">BZ31/BZ11</f>
        <v>0.20227560050568899</v>
      </c>
      <c r="CA33" s="18">
        <f t="shared" si="86"/>
        <v>0.19483315392895587</v>
      </c>
      <c r="CB33" s="18">
        <f t="shared" si="86"/>
        <v>0.51127819548872178</v>
      </c>
      <c r="CC33" s="18">
        <f t="shared" si="86"/>
        <v>0.40468227424749165</v>
      </c>
      <c r="CD33">
        <v>0</v>
      </c>
      <c r="CE33">
        <v>1.4928057553956835</v>
      </c>
      <c r="CF33">
        <v>0.9159891598915989</v>
      </c>
      <c r="CG33">
        <v>1.6401869158878504</v>
      </c>
      <c r="CH33">
        <v>0.90616621983914214</v>
      </c>
      <c r="CI33" s="18" t="e">
        <f>CI31/CI11</f>
        <v>#DIV/0!</v>
      </c>
      <c r="CJ33" s="18">
        <f>CJ31/CJ11</f>
        <v>0.87925170068027214</v>
      </c>
      <c r="CK33" s="18">
        <f t="shared" ref="CK33:CM33" si="87">CK31/CK11</f>
        <v>1.1062355658198615</v>
      </c>
      <c r="CL33" s="18">
        <f t="shared" si="87"/>
        <v>1.1176470588235294</v>
      </c>
      <c r="CM33" s="18">
        <f t="shared" si="87"/>
        <v>1.0889570552147239</v>
      </c>
      <c r="CN33">
        <v>0</v>
      </c>
      <c r="CO33">
        <v>5.4051724137931032</v>
      </c>
      <c r="CP33">
        <v>4.1024096385542173</v>
      </c>
      <c r="CQ33">
        <v>5.0552147239263805</v>
      </c>
      <c r="CR33">
        <v>2.3208333333333333</v>
      </c>
      <c r="CS33">
        <v>0</v>
      </c>
      <c r="CT33">
        <v>0.16300000000000001</v>
      </c>
      <c r="CU33">
        <v>0.16371681415929204</v>
      </c>
      <c r="CV33">
        <v>0.36078431372549019</v>
      </c>
      <c r="CW33">
        <v>0.63500000000000001</v>
      </c>
      <c r="CX33">
        <v>0</v>
      </c>
      <c r="CY33">
        <v>0.1111111111111111</v>
      </c>
      <c r="CZ33">
        <v>0.82000000000000006</v>
      </c>
      <c r="DA33">
        <v>0.58571428571428563</v>
      </c>
      <c r="DB33">
        <v>0.35384615384615381</v>
      </c>
      <c r="DC33">
        <v>0</v>
      </c>
      <c r="DD33">
        <v>0.23421052631578942</v>
      </c>
      <c r="DE33">
        <v>0.30294117647058827</v>
      </c>
      <c r="DF33">
        <v>0.67812499999999998</v>
      </c>
      <c r="DG33">
        <v>1.2055555555555555</v>
      </c>
    </row>
    <row r="34" spans="1:111" x14ac:dyDescent="0.3">
      <c r="A34" t="s">
        <v>128</v>
      </c>
      <c r="B34">
        <v>0</v>
      </c>
      <c r="C34">
        <v>0.41666666666666669</v>
      </c>
      <c r="D34">
        <v>0.46464646464646464</v>
      </c>
      <c r="E34">
        <v>0.52173913043478259</v>
      </c>
      <c r="F34">
        <v>0.80645161290322576</v>
      </c>
      <c r="G34">
        <v>0</v>
      </c>
      <c r="H34">
        <v>0.64935064935064934</v>
      </c>
      <c r="I34">
        <v>0.52917505030181089</v>
      </c>
      <c r="J34">
        <v>1.5267175572519085</v>
      </c>
      <c r="K34">
        <v>0.5512367491166078</v>
      </c>
      <c r="L34">
        <v>0</v>
      </c>
      <c r="M34">
        <v>0.51002865329512892</v>
      </c>
      <c r="N34">
        <v>0.56640625</v>
      </c>
      <c r="O34">
        <v>0.27659574468085107</v>
      </c>
      <c r="P34">
        <v>0.36411609498680741</v>
      </c>
      <c r="Q34">
        <v>0</v>
      </c>
      <c r="R34">
        <v>0.72</v>
      </c>
      <c r="S34">
        <v>0.54639175257731953</v>
      </c>
      <c r="T34">
        <v>0.7583333333333333</v>
      </c>
      <c r="U34">
        <v>0.53448275862068961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0.42024539877300615</v>
      </c>
      <c r="AC34">
        <v>0.4642857142857143</v>
      </c>
      <c r="AD34">
        <v>0.44235294117647062</v>
      </c>
      <c r="AE34">
        <v>0.60540540540540544</v>
      </c>
      <c r="AF34">
        <v>0</v>
      </c>
      <c r="AG34">
        <v>0.46794871794871795</v>
      </c>
      <c r="AH34">
        <v>0.61250000000000004</v>
      </c>
      <c r="AI34">
        <v>0.49</v>
      </c>
      <c r="AJ34">
        <v>0.97368421052631582</v>
      </c>
      <c r="AK34">
        <v>0</v>
      </c>
      <c r="AL34">
        <v>0.3904109589041096</v>
      </c>
      <c r="AM34">
        <v>0.5</v>
      </c>
      <c r="AN34">
        <v>0.83050847457627119</v>
      </c>
      <c r="AO34">
        <v>0.75088967971530252</v>
      </c>
      <c r="AP34">
        <v>0</v>
      </c>
      <c r="AQ34">
        <v>0</v>
      </c>
      <c r="AR34">
        <v>0</v>
      </c>
      <c r="AS34">
        <v>0</v>
      </c>
      <c r="AT34">
        <v>0</v>
      </c>
      <c r="AU34" s="18">
        <v>0.3518237082066869</v>
      </c>
      <c r="AV34">
        <v>0.39478417266187049</v>
      </c>
      <c r="AW34">
        <v>0.34536585365853656</v>
      </c>
      <c r="AX34">
        <v>0.51552795031055898</v>
      </c>
      <c r="AY34">
        <v>0.35667396061269147</v>
      </c>
      <c r="AZ34">
        <v>0</v>
      </c>
      <c r="BA34">
        <v>0.39513677811550152</v>
      </c>
      <c r="BB34">
        <v>0.37579617834394907</v>
      </c>
      <c r="BC34">
        <v>0.40437158469945356</v>
      </c>
      <c r="BD34">
        <v>0.24399999999999999</v>
      </c>
      <c r="BE34">
        <v>0</v>
      </c>
      <c r="BF34">
        <v>0.34979423868312759</v>
      </c>
      <c r="BG34">
        <v>0.48407643312101911</v>
      </c>
      <c r="BH34">
        <v>0.5714285714285714</v>
      </c>
      <c r="BI34">
        <v>0.6330275229357798</v>
      </c>
      <c r="BJ34" s="18">
        <f>BJ12/BJ11</f>
        <v>0.54481132075471694</v>
      </c>
      <c r="BK34">
        <v>0.40277777777777779</v>
      </c>
      <c r="BL34">
        <v>0.28907922912205569</v>
      </c>
      <c r="BM34">
        <v>0.2857142857142857</v>
      </c>
      <c r="BN34">
        <v>0.26715686274509803</v>
      </c>
      <c r="BO34">
        <v>0</v>
      </c>
      <c r="BP34">
        <v>0.34020618556701032</v>
      </c>
      <c r="BQ34">
        <v>0.51063829787234039</v>
      </c>
      <c r="BR34">
        <v>0.54651162790697672</v>
      </c>
      <c r="BS34">
        <v>0.45054945054945056</v>
      </c>
      <c r="BT34">
        <v>0</v>
      </c>
      <c r="BU34">
        <v>0.54696132596685088</v>
      </c>
      <c r="BV34">
        <v>0.52616279069767447</v>
      </c>
      <c r="BW34">
        <v>0.70769230769230773</v>
      </c>
      <c r="BX34">
        <v>0.48717948717948717</v>
      </c>
      <c r="BY34" s="18">
        <f>BY12/BY11</f>
        <v>0.48271752085816449</v>
      </c>
      <c r="BZ34" s="18">
        <f t="shared" ref="BZ34:CC34" si="88">BZ12/BZ11</f>
        <v>0.46144121365360302</v>
      </c>
      <c r="CA34" s="18">
        <f t="shared" si="88"/>
        <v>0.38213132400430572</v>
      </c>
      <c r="CB34" s="18">
        <f t="shared" si="88"/>
        <v>0.38721804511278196</v>
      </c>
      <c r="CC34" s="18">
        <f t="shared" si="88"/>
        <v>0.41638795986622074</v>
      </c>
      <c r="CD34">
        <v>0</v>
      </c>
      <c r="CE34">
        <v>0.39928057553956836</v>
      </c>
      <c r="CF34">
        <v>0.31978319783197834</v>
      </c>
      <c r="CG34">
        <v>0.57476635514018692</v>
      </c>
      <c r="CH34">
        <v>0.40482573726541554</v>
      </c>
      <c r="CI34" s="18" t="e">
        <f>CI12/CI11</f>
        <v>#DIV/0!</v>
      </c>
      <c r="CJ34" s="18">
        <f>CJ12/CJ11</f>
        <v>0.33673469387755101</v>
      </c>
      <c r="CK34" s="18">
        <f t="shared" ref="CK34:CM34" si="89">CK12/CK11</f>
        <v>0.50577367205542723</v>
      </c>
      <c r="CL34" s="18">
        <f t="shared" si="89"/>
        <v>0.51702786377708976</v>
      </c>
      <c r="CM34" s="18">
        <f t="shared" si="89"/>
        <v>0.50613496932515334</v>
      </c>
      <c r="CN34">
        <v>0</v>
      </c>
      <c r="CO34">
        <v>0.57758620689655171</v>
      </c>
      <c r="CP34">
        <v>0.39156626506024095</v>
      </c>
      <c r="CQ34">
        <v>0.47239263803680981</v>
      </c>
      <c r="CR34">
        <v>0.37083333333333335</v>
      </c>
      <c r="CS34">
        <v>0</v>
      </c>
      <c r="CT34">
        <v>0.39</v>
      </c>
      <c r="CU34">
        <v>0.26548672566371684</v>
      </c>
      <c r="CV34">
        <v>0.33333333333333331</v>
      </c>
      <c r="CW34">
        <v>0.65</v>
      </c>
      <c r="CX34">
        <v>0</v>
      </c>
      <c r="CY34">
        <v>0.59259259259259256</v>
      </c>
      <c r="CZ34">
        <v>0.8</v>
      </c>
      <c r="DA34">
        <v>0.54285714285714282</v>
      </c>
      <c r="DB34">
        <v>0.64999999999999991</v>
      </c>
      <c r="DC34">
        <v>0</v>
      </c>
      <c r="DD34">
        <v>0.52631578947368418</v>
      </c>
      <c r="DE34">
        <v>0.41176470588235292</v>
      </c>
      <c r="DF34">
        <v>0.71875</v>
      </c>
      <c r="DG34">
        <v>0.61111111111111116</v>
      </c>
    </row>
    <row r="35" spans="1:111" x14ac:dyDescent="0.3">
      <c r="A35" t="s">
        <v>133</v>
      </c>
      <c r="B35" s="18" t="e">
        <f t="shared" ref="B35:AT35" si="90">(B12+B15)/B11</f>
        <v>#DIV/0!</v>
      </c>
      <c r="C35" s="18">
        <f t="shared" si="90"/>
        <v>0.52777777777777779</v>
      </c>
      <c r="D35" s="18">
        <f t="shared" si="90"/>
        <v>0.46464646464646464</v>
      </c>
      <c r="E35" s="18">
        <f t="shared" si="90"/>
        <v>0.52826086956521745</v>
      </c>
      <c r="F35" s="18">
        <f t="shared" si="90"/>
        <v>0.83225806451612905</v>
      </c>
      <c r="G35" s="18" t="e">
        <f t="shared" si="90"/>
        <v>#DIV/0!</v>
      </c>
      <c r="H35" s="18">
        <f t="shared" si="90"/>
        <v>1.0337662337662337</v>
      </c>
      <c r="I35" s="18">
        <f t="shared" si="90"/>
        <v>0.75452716297786715</v>
      </c>
      <c r="J35" s="18">
        <f t="shared" si="90"/>
        <v>3.4503816793893129</v>
      </c>
      <c r="K35" s="18">
        <f t="shared" si="90"/>
        <v>0.73498233215547704</v>
      </c>
      <c r="L35" s="18" t="e">
        <f t="shared" si="90"/>
        <v>#DIV/0!</v>
      </c>
      <c r="M35" s="18">
        <f t="shared" si="90"/>
        <v>0.7822349570200573</v>
      </c>
      <c r="N35" s="18">
        <f t="shared" si="90"/>
        <v>0.77734375</v>
      </c>
      <c r="O35" s="18">
        <f t="shared" si="90"/>
        <v>0.39209726443769</v>
      </c>
      <c r="P35" s="18">
        <f t="shared" si="90"/>
        <v>0.44327176781002636</v>
      </c>
      <c r="Q35" s="18" t="e">
        <f t="shared" si="90"/>
        <v>#DIV/0!</v>
      </c>
      <c r="R35" s="18">
        <f t="shared" si="90"/>
        <v>0.72</v>
      </c>
      <c r="S35" s="18">
        <f t="shared" si="90"/>
        <v>0.54639175257731953</v>
      </c>
      <c r="T35" s="18">
        <f t="shared" si="90"/>
        <v>0.84166666666666667</v>
      </c>
      <c r="U35" s="18">
        <f t="shared" si="90"/>
        <v>0.72413793103448276</v>
      </c>
      <c r="V35" s="18" t="e">
        <f t="shared" si="90"/>
        <v>#DIV/0!</v>
      </c>
      <c r="W35" s="18" t="e">
        <f t="shared" si="90"/>
        <v>#DIV/0!</v>
      </c>
      <c r="X35" s="18" t="e">
        <f t="shared" si="90"/>
        <v>#DIV/0!</v>
      </c>
      <c r="Y35" s="18" t="e">
        <f t="shared" si="90"/>
        <v>#DIV/0!</v>
      </c>
      <c r="Z35" s="18" t="e">
        <f t="shared" si="90"/>
        <v>#DIV/0!</v>
      </c>
      <c r="AA35" s="18" t="e">
        <f t="shared" si="90"/>
        <v>#DIV/0!</v>
      </c>
      <c r="AB35" s="18">
        <f t="shared" si="90"/>
        <v>0.48466257668711654</v>
      </c>
      <c r="AC35" s="18">
        <f t="shared" si="90"/>
        <v>0.46651785714285715</v>
      </c>
      <c r="AD35" s="18">
        <f t="shared" si="90"/>
        <v>0.59058823529411764</v>
      </c>
      <c r="AE35" s="18">
        <f t="shared" si="90"/>
        <v>0.63513513513513509</v>
      </c>
      <c r="AF35" s="18" t="e">
        <f t="shared" si="90"/>
        <v>#DIV/0!</v>
      </c>
      <c r="AG35" s="18">
        <f t="shared" si="90"/>
        <v>0.51282051282051277</v>
      </c>
      <c r="AH35" s="18">
        <f t="shared" si="90"/>
        <v>0.64</v>
      </c>
      <c r="AI35" s="18">
        <f t="shared" si="90"/>
        <v>0.505</v>
      </c>
      <c r="AJ35" s="18">
        <f t="shared" si="90"/>
        <v>0.99736842105263157</v>
      </c>
      <c r="AK35" s="18" t="e">
        <f t="shared" si="90"/>
        <v>#DIV/0!</v>
      </c>
      <c r="AL35" s="18">
        <f t="shared" si="90"/>
        <v>0.3904109589041096</v>
      </c>
      <c r="AM35" s="18">
        <f t="shared" si="90"/>
        <v>0.5083333333333333</v>
      </c>
      <c r="AN35" s="18">
        <f t="shared" si="90"/>
        <v>0.98305084745762716</v>
      </c>
      <c r="AO35" s="18">
        <f t="shared" si="90"/>
        <v>0.95017793594306055</v>
      </c>
      <c r="AP35" s="18" t="e">
        <f t="shared" si="90"/>
        <v>#DIV/0!</v>
      </c>
      <c r="AQ35" s="18" t="e">
        <f t="shared" si="90"/>
        <v>#DIV/0!</v>
      </c>
      <c r="AR35" s="18" t="e">
        <f t="shared" si="90"/>
        <v>#DIV/0!</v>
      </c>
      <c r="AS35" s="18" t="e">
        <f t="shared" si="90"/>
        <v>#DIV/0!</v>
      </c>
      <c r="AT35" s="18" t="e">
        <f t="shared" si="90"/>
        <v>#DIV/0!</v>
      </c>
      <c r="AU35" s="18">
        <f>(AU12+AU15)/AU11</f>
        <v>0.55927051671732519</v>
      </c>
      <c r="AV35" s="18">
        <f t="shared" ref="AV35:CR35" si="91">(AV12+AV15)/AV11</f>
        <v>0.60251798561151082</v>
      </c>
      <c r="AW35" s="18">
        <f t="shared" si="91"/>
        <v>0.46243902439024392</v>
      </c>
      <c r="AX35" s="18">
        <f t="shared" si="91"/>
        <v>0.79192546583850931</v>
      </c>
      <c r="AY35" s="18">
        <f t="shared" si="91"/>
        <v>0.63019693654266962</v>
      </c>
      <c r="AZ35" s="18" t="e">
        <f t="shared" si="91"/>
        <v>#DIV/0!</v>
      </c>
      <c r="BA35" s="18">
        <f t="shared" si="91"/>
        <v>0.47720364741641336</v>
      </c>
      <c r="BB35" s="18">
        <f t="shared" si="91"/>
        <v>0.41719745222929938</v>
      </c>
      <c r="BC35" s="18">
        <f t="shared" si="91"/>
        <v>0.45027322404371589</v>
      </c>
      <c r="BD35" s="18">
        <f t="shared" si="91"/>
        <v>0.28799999999999998</v>
      </c>
      <c r="BE35" s="18" t="e">
        <f t="shared" si="91"/>
        <v>#DIV/0!</v>
      </c>
      <c r="BF35" s="18">
        <f t="shared" si="91"/>
        <v>0.53909465020576131</v>
      </c>
      <c r="BG35" s="18">
        <f t="shared" si="91"/>
        <v>0.59872611464968151</v>
      </c>
      <c r="BH35" s="18">
        <f t="shared" si="91"/>
        <v>0.66233766233766234</v>
      </c>
      <c r="BI35" s="18">
        <f t="shared" si="91"/>
        <v>0.68440366972477062</v>
      </c>
      <c r="BJ35" s="18">
        <f t="shared" si="91"/>
        <v>0.60141509433962259</v>
      </c>
      <c r="BK35" s="18">
        <f t="shared" si="91"/>
        <v>0.63194444444444442</v>
      </c>
      <c r="BL35" s="18">
        <f t="shared" si="91"/>
        <v>0.42398286937901497</v>
      </c>
      <c r="BM35" s="18">
        <f t="shared" si="91"/>
        <v>0.41038961038961042</v>
      </c>
      <c r="BN35" s="18">
        <f t="shared" si="91"/>
        <v>0.38725490196078433</v>
      </c>
      <c r="BO35" s="18" t="e">
        <f t="shared" si="91"/>
        <v>#DIV/0!</v>
      </c>
      <c r="BP35" s="18">
        <f t="shared" si="91"/>
        <v>0.35876288659793809</v>
      </c>
      <c r="BQ35" s="18">
        <f t="shared" si="91"/>
        <v>0.51063829787234039</v>
      </c>
      <c r="BR35" s="18">
        <f t="shared" si="91"/>
        <v>0.62093023255813951</v>
      </c>
      <c r="BS35" s="18">
        <f t="shared" si="91"/>
        <v>0.51098901098901095</v>
      </c>
      <c r="BT35" s="18" t="e">
        <f t="shared" si="91"/>
        <v>#DIV/0!</v>
      </c>
      <c r="BU35" s="18">
        <f t="shared" si="91"/>
        <v>0.79005524861878451</v>
      </c>
      <c r="BV35" s="18">
        <f t="shared" si="91"/>
        <v>0.6191860465116279</v>
      </c>
      <c r="BW35" s="18">
        <f t="shared" si="91"/>
        <v>0.92307692307692313</v>
      </c>
      <c r="BX35" s="18">
        <f t="shared" si="91"/>
        <v>0.62051282051282053</v>
      </c>
      <c r="BY35" s="18">
        <f>(BY12+BY15)/BY11</f>
        <v>0.66150178784266989</v>
      </c>
      <c r="BZ35" s="18">
        <f t="shared" ref="BZ35:CC35" si="92">(BZ12+BZ15)/BZ11</f>
        <v>0.59418457648546141</v>
      </c>
      <c r="CA35" s="18">
        <f t="shared" si="92"/>
        <v>0.46932185145317545</v>
      </c>
      <c r="CB35" s="18">
        <f t="shared" si="92"/>
        <v>0.61654135338345861</v>
      </c>
      <c r="CC35" s="18">
        <f t="shared" si="92"/>
        <v>0.59866220735785958</v>
      </c>
      <c r="CD35" s="18" t="e">
        <f t="shared" si="91"/>
        <v>#DIV/0!</v>
      </c>
      <c r="CE35" s="18">
        <f t="shared" si="91"/>
        <v>0.62230215827338131</v>
      </c>
      <c r="CF35" s="18">
        <f t="shared" si="91"/>
        <v>0.36856368563685638</v>
      </c>
      <c r="CG35" s="18">
        <f t="shared" si="91"/>
        <v>0.76635514018691586</v>
      </c>
      <c r="CH35" s="18">
        <f t="shared" si="91"/>
        <v>0.54691689008042899</v>
      </c>
      <c r="CI35" s="18" t="e">
        <f>(CI12+CI15)/CI11</f>
        <v>#DIV/0!</v>
      </c>
      <c r="CJ35" s="18">
        <f>(CJ12+CJ15)/CJ11</f>
        <v>0.46598639455782315</v>
      </c>
      <c r="CK35" s="18">
        <f t="shared" ref="CK35:CM35" si="93">(CK12+CK15)/CK11</f>
        <v>0.69976905311778292</v>
      </c>
      <c r="CL35" s="18">
        <f t="shared" si="93"/>
        <v>0.84210526315789469</v>
      </c>
      <c r="CM35" s="18">
        <f t="shared" si="93"/>
        <v>0.94785276073619629</v>
      </c>
      <c r="CN35" s="18" t="e">
        <f t="shared" si="91"/>
        <v>#DIV/0!</v>
      </c>
      <c r="CO35" s="18">
        <f t="shared" si="91"/>
        <v>0.80172413793103448</v>
      </c>
      <c r="CP35" s="18">
        <f t="shared" si="91"/>
        <v>0.40602409638554221</v>
      </c>
      <c r="CQ35" s="18">
        <f t="shared" si="91"/>
        <v>0.48159509202453987</v>
      </c>
      <c r="CR35" s="18">
        <f t="shared" si="91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G9 BT9 CD9 CN9 AP9:AZ9 AK9 AF9 V9:AA9 Q9 L9 BE9 BO9 CI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8"/>
  <sheetViews>
    <sheetView workbookViewId="0">
      <pane xSplit="1" ySplit="2" topLeftCell="BM13" activePane="bottomRight" state="frozen"/>
      <selection pane="topRight" activeCell="B1" sqref="B1"/>
      <selection pane="bottomLeft" activeCell="A3" sqref="A3"/>
      <selection pane="bottomRight" activeCell="CE37" sqref="CE37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44140625" bestFit="1" customWidth="1"/>
    <col min="4" max="6" width="7.33203125" bestFit="1" customWidth="1"/>
    <col min="7" max="7" width="7.33203125" customWidth="1"/>
    <col min="8" max="8" width="6.5546875" bestFit="1" customWidth="1"/>
    <col min="9" max="9" width="5.5546875" bestFit="1" customWidth="1"/>
    <col min="10" max="10" width="6.21875" bestFit="1" customWidth="1"/>
    <col min="11" max="11" width="5.5546875" bestFit="1" customWidth="1"/>
    <col min="12" max="12" width="8.44140625" bestFit="1" customWidth="1"/>
    <col min="13" max="16" width="5.5546875" bestFit="1" customWidth="1"/>
    <col min="17" max="17" width="6.109375" bestFit="1" customWidth="1"/>
    <col min="18" max="18" width="7.33203125" bestFit="1" customWidth="1"/>
    <col min="19" max="19" width="5.44140625" bestFit="1" customWidth="1"/>
    <col min="20" max="20" width="6.109375" bestFit="1" customWidth="1"/>
    <col min="21" max="21" width="5.44140625" bestFit="1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5.44140625" bestFit="1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4" width="5.5546875" bestFit="1" customWidth="1"/>
    <col min="55" max="55" width="6.21875" bestFit="1" customWidth="1"/>
    <col min="56" max="56" width="5.5546875" bestFit="1" customWidth="1"/>
    <col min="57" max="57" width="8.6640625" bestFit="1" customWidth="1"/>
    <col min="58" max="59" width="5.5546875" bestFit="1" customWidth="1"/>
    <col min="60" max="60" width="6.21875" bestFit="1" customWidth="1"/>
    <col min="61" max="61" width="5.5546875" bestFit="1" customWidth="1"/>
    <col min="62" max="62" width="7.109375" bestFit="1" customWidth="1"/>
    <col min="63" max="63" width="7.33203125" bestFit="1" customWidth="1"/>
    <col min="64" max="66" width="5.5546875" bestFit="1" customWidth="1"/>
    <col min="67" max="67" width="5.6640625" bestFit="1" customWidth="1"/>
    <col min="68" max="68" width="5.5546875" bestFit="1" customWidth="1"/>
    <col min="69" max="69" width="7.33203125" bestFit="1" customWidth="1"/>
    <col min="70" max="71" width="5.5546875" bestFit="1" customWidth="1"/>
    <col min="72" max="72" width="11.88671875" bestFit="1" customWidth="1"/>
    <col min="73" max="74" width="5.5546875" bestFit="1" customWidth="1"/>
    <col min="75" max="75" width="6.21875" bestFit="1" customWidth="1"/>
    <col min="76" max="76" width="5.5546875" bestFit="1" customWidth="1"/>
    <col min="77" max="77" width="9" bestFit="1" customWidth="1"/>
    <col min="78" max="78" width="5.5546875" bestFit="1" customWidth="1"/>
    <col min="79" max="79" width="6.5546875" bestFit="1" customWidth="1"/>
    <col min="80" max="80" width="6.21875" bestFit="1" customWidth="1"/>
    <col min="81" max="81" width="5.5546875" bestFit="1" customWidth="1"/>
    <col min="82" max="82" width="7.33203125" bestFit="1" customWidth="1"/>
    <col min="83" max="84" width="5.5546875" bestFit="1" customWidth="1"/>
    <col min="85" max="85" width="6.109375" bestFit="1" customWidth="1"/>
    <col min="86" max="86" width="5.5546875" bestFit="1" customWidth="1"/>
    <col min="87" max="87" width="9.109375" bestFit="1" customWidth="1"/>
    <col min="88" max="88" width="5.5546875" bestFit="1" customWidth="1"/>
    <col min="89" max="91" width="6.21875" bestFit="1" customWidth="1"/>
    <col min="92" max="92" width="13.77734375" bestFit="1" customWidth="1"/>
    <col min="93" max="94" width="7.33203125" bestFit="1" customWidth="1"/>
    <col min="95" max="96" width="5.5546875" bestFit="1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/>
      <c r="X3" s="14"/>
      <c r="Y3" s="14"/>
      <c r="Z3" s="14"/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/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/>
      <c r="AQ3" s="14"/>
      <c r="AR3" s="14"/>
      <c r="AS3" s="14"/>
      <c r="AT3" s="14"/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/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/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/>
      <c r="X4" s="14"/>
      <c r="Y4" s="14"/>
      <c r="Z4" s="14"/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/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/>
      <c r="AQ4" s="14"/>
      <c r="AR4" s="14"/>
      <c r="AS4" s="14"/>
      <c r="AT4" s="14"/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/>
      <c r="CE4" s="14">
        <f>Painel!CE4*IPC!G$3</f>
        <v>55.701000000000008</v>
      </c>
      <c r="CF4" s="14">
        <f>Painel!CF4*IPC!H$3</f>
        <v>42.380724750000006</v>
      </c>
      <c r="CG4" s="14">
        <f>Painel!CG4*IPC!I$3</f>
        <v>17.887925900250004</v>
      </c>
      <c r="CH4" s="14">
        <f>Painel!CH4*IPC!J$3</f>
        <v>17.637017926289165</v>
      </c>
      <c r="CI4" s="14"/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/>
      <c r="X5" s="14"/>
      <c r="Y5" s="14"/>
      <c r="Z5" s="14"/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/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/>
      <c r="AQ5" s="14"/>
      <c r="AR5" s="14"/>
      <c r="AS5" s="14"/>
      <c r="AT5" s="14"/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/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/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/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/>
      <c r="AQ6" s="14"/>
      <c r="AR6" s="14"/>
      <c r="AS6" s="14"/>
      <c r="AT6" s="14"/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/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/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/>
      <c r="AQ8" s="14"/>
      <c r="AR8" s="14"/>
      <c r="AS8" s="14"/>
      <c r="AT8" s="14"/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/>
      <c r="CE8" s="14"/>
      <c r="CF8" s="14"/>
      <c r="CG8" s="14"/>
      <c r="CH8" s="14"/>
      <c r="CI8" s="14"/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" si="9">SUM(U3:U8)-U7</f>
        <v>143.61571739978319</v>
      </c>
      <c r="V9" s="14"/>
      <c r="W9" s="14"/>
      <c r="X9" s="14"/>
      <c r="Y9" s="14"/>
      <c r="Z9" s="14"/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/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/>
      <c r="AQ9" s="14"/>
      <c r="AR9" s="14"/>
      <c r="AS9" s="14"/>
      <c r="AT9" s="14"/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/>
      <c r="CE9" s="14">
        <f t="shared" si="38"/>
        <v>209.39450000000002</v>
      </c>
      <c r="CF9" s="14">
        <f t="shared" ref="CF9" si="39">SUM(CF3:CF8)-CF7</f>
        <v>281.45147975000009</v>
      </c>
      <c r="CG9" s="14">
        <f t="shared" ref="CG9" si="40">SUM(CG3:CG8)-CG7</f>
        <v>140.71835041529999</v>
      </c>
      <c r="CH9" s="14">
        <f t="shared" ref="CH9" si="41">SUM(CH3:CH8)-CH7</f>
        <v>186.44847522077117</v>
      </c>
      <c r="CI9" s="14"/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/>
      <c r="X10" s="14"/>
      <c r="Y10" s="14"/>
      <c r="Z10" s="14"/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/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/>
      <c r="AQ10" s="14"/>
      <c r="AR10" s="14"/>
      <c r="AS10" s="14"/>
      <c r="AT10" s="14"/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/>
      <c r="CE10" s="14">
        <f>Painel!CE10*IPC!G$3</f>
        <v>72.205000000000013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/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/>
      <c r="X11" s="14"/>
      <c r="Y11" s="14"/>
      <c r="Z11" s="14"/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/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/>
      <c r="AQ11" s="14"/>
      <c r="AR11" s="14"/>
      <c r="AS11" s="14"/>
      <c r="AT11" s="14"/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/>
      <c r="CE11" s="14">
        <f>Painel!CE11*IPC!G$3</f>
        <v>286.75700000000001</v>
      </c>
      <c r="CF11" s="14">
        <f>Painel!CF11*IPC!H$3</f>
        <v>400.98685725000007</v>
      </c>
      <c r="CG11" s="14">
        <f>Painel!CG11*IPC!I$3</f>
        <v>255.20107617690005</v>
      </c>
      <c r="CH11" s="14">
        <f>Painel!CH11*IPC!J$3</f>
        <v>469.9005490361327</v>
      </c>
      <c r="CI11" s="14"/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/>
      <c r="X12" s="14"/>
      <c r="Y12" s="14"/>
      <c r="Z12" s="14"/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/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/>
      <c r="AQ12" s="14"/>
      <c r="AR12" s="14"/>
      <c r="AS12" s="14"/>
      <c r="AT12" s="14"/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/>
      <c r="CE12" s="14">
        <f>Painel!CE12*IPC!G$3</f>
        <v>114.49650000000001</v>
      </c>
      <c r="CF12" s="14">
        <f>Painel!CF12*IPC!H$3</f>
        <v>128.22885950000003</v>
      </c>
      <c r="CG12" s="14">
        <f>Painel!CG12*IPC!I$3</f>
        <v>146.68099238205002</v>
      </c>
      <c r="CH12" s="14">
        <f>Painel!CH12*IPC!J$3</f>
        <v>190.22783620497597</v>
      </c>
      <c r="CI12" s="14"/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/>
      <c r="X13" s="14"/>
      <c r="Y13" s="14"/>
      <c r="Z13" s="14"/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/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/>
      <c r="AQ13" s="14"/>
      <c r="AR13" s="14"/>
      <c r="AS13" s="14"/>
      <c r="AT13" s="14"/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/>
      <c r="CE13" s="14">
        <f>Painel!CE13*IPC!G$3</f>
        <v>110.37050000000001</v>
      </c>
      <c r="CF13" s="14">
        <f>Painel!CF13*IPC!H$3</f>
        <v>160.82941700000003</v>
      </c>
      <c r="CG13" s="14">
        <f>Painel!CG13*IPC!I$3</f>
        <v>-64.396533240900013</v>
      </c>
      <c r="CH13" s="14">
        <f>Painel!CH13*IPC!J$3</f>
        <v>166.29188330501211</v>
      </c>
      <c r="CI13" s="14"/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/>
      <c r="X14" s="14"/>
      <c r="Y14" s="14"/>
      <c r="Z14" s="14"/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/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/>
      <c r="AQ14" s="14"/>
      <c r="AR14" s="14"/>
      <c r="AS14" s="14"/>
      <c r="AT14" s="14"/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/>
      <c r="CE14" s="14">
        <f>Painel!CE14*IPC!G$3</f>
        <v>119.65400000000001</v>
      </c>
      <c r="CF14" s="14">
        <f>Painel!CF14*IPC!H$3</f>
        <v>180.38975150000002</v>
      </c>
      <c r="CG14" s="14">
        <f>Painel!CG14*IPC!I$3</f>
        <v>-26.235624653700004</v>
      </c>
      <c r="CH14" s="14">
        <f>Painel!CH14*IPC!J$3</f>
        <v>211.64421511546996</v>
      </c>
      <c r="CI14" s="14"/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/>
      <c r="X15" s="14"/>
      <c r="Y15" s="14"/>
      <c r="Z15" s="14"/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/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/>
      <c r="AQ15" s="14"/>
      <c r="AR15" s="14"/>
      <c r="AS15" s="14"/>
      <c r="AT15" s="14"/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/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/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/>
      <c r="X16" s="14"/>
      <c r="Y16" s="14"/>
      <c r="Z16" s="14"/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/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/>
      <c r="AQ16" s="14"/>
      <c r="AR16" s="14"/>
      <c r="AS16" s="14"/>
      <c r="AT16" s="14"/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/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/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/>
      <c r="AR17" s="14"/>
      <c r="AS17" s="14"/>
      <c r="AT17" s="14"/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/>
      <c r="AR18" s="14"/>
      <c r="AS18" s="14"/>
      <c r="AT18" s="14"/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I19">
        <v>31</v>
      </c>
      <c r="AK19">
        <v>47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L19">
        <v>43</v>
      </c>
      <c r="BM19">
        <v>59</v>
      </c>
      <c r="BN19">
        <v>65</v>
      </c>
      <c r="BO19">
        <v>38</v>
      </c>
      <c r="BP19">
        <v>46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/>
      <c r="F20" s="6"/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/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/>
      <c r="AI20" s="6">
        <v>3.2873286567669809E-2</v>
      </c>
      <c r="AJ20" s="6"/>
      <c r="AK20" s="6">
        <v>0.63915119328546977</v>
      </c>
      <c r="AL20" s="6"/>
      <c r="AM20" s="6"/>
      <c r="AN20" s="6"/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/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/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/>
      <c r="CP20" s="6"/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77</v>
      </c>
      <c r="B21" s="14">
        <v>7.3</v>
      </c>
      <c r="C21" s="14"/>
      <c r="D21" s="14"/>
      <c r="E21" s="14"/>
      <c r="F21" s="14"/>
      <c r="G21" s="14">
        <v>31.2</v>
      </c>
      <c r="H21" s="14"/>
      <c r="I21" s="14"/>
      <c r="J21" s="14"/>
      <c r="K21" s="14"/>
      <c r="L21" s="14">
        <v>18.600000000000001</v>
      </c>
      <c r="M21" s="14"/>
      <c r="N21" s="14"/>
      <c r="O21" s="14"/>
      <c r="P21" s="14"/>
      <c r="Q21" s="14">
        <v>22.6</v>
      </c>
      <c r="R21" s="14"/>
      <c r="S21" s="14"/>
      <c r="T21" s="14"/>
      <c r="U21" s="14"/>
      <c r="V21" s="14">
        <v>24.1</v>
      </c>
      <c r="W21" s="14"/>
      <c r="X21" s="14"/>
      <c r="Y21" s="14"/>
      <c r="Z21" s="14"/>
      <c r="AA21" s="14">
        <v>42.9</v>
      </c>
      <c r="AB21" s="14"/>
      <c r="AC21" s="14"/>
      <c r="AD21" s="14"/>
      <c r="AE21" s="14"/>
      <c r="AF21" s="14">
        <v>12</v>
      </c>
      <c r="AG21" s="14"/>
      <c r="AH21" s="14"/>
      <c r="AI21" s="14"/>
      <c r="AJ21" s="14"/>
      <c r="AK21" s="14">
        <v>25.6</v>
      </c>
      <c r="AL21" s="14"/>
      <c r="AM21" s="14"/>
      <c r="AN21" s="14"/>
      <c r="AO21" s="14"/>
      <c r="AP21" s="14">
        <v>14.9</v>
      </c>
      <c r="AQ21" s="14"/>
      <c r="AR21" s="14"/>
      <c r="AS21" s="14"/>
      <c r="AT21" s="14"/>
      <c r="AU21" s="14">
        <v>69.599999999999994</v>
      </c>
      <c r="AV21" s="14"/>
      <c r="AW21" s="14"/>
      <c r="AX21" s="14"/>
      <c r="AY21" s="14"/>
      <c r="AZ21" s="14">
        <v>25.9</v>
      </c>
      <c r="BA21" s="14"/>
      <c r="BB21" s="14"/>
      <c r="BC21" s="14"/>
      <c r="BD21" s="14"/>
      <c r="BE21" s="14">
        <v>10.7</v>
      </c>
      <c r="BF21" s="14"/>
      <c r="BG21" s="14"/>
      <c r="BH21" s="14"/>
      <c r="BI21" s="14"/>
      <c r="BJ21" s="14">
        <v>38</v>
      </c>
      <c r="BK21" s="14"/>
      <c r="BL21" s="14"/>
      <c r="BM21" s="14"/>
      <c r="BN21" s="14"/>
      <c r="BO21" s="14">
        <v>5</v>
      </c>
      <c r="BP21" s="14"/>
      <c r="BQ21" s="14"/>
      <c r="BR21" s="14"/>
      <c r="BS21" s="14"/>
      <c r="BT21" s="14">
        <v>23.3</v>
      </c>
      <c r="BU21" s="14"/>
      <c r="BV21" s="14"/>
      <c r="BW21" s="14"/>
      <c r="BX21" s="14"/>
      <c r="BY21" s="14">
        <v>45.9</v>
      </c>
      <c r="BZ21" s="14"/>
      <c r="CA21" s="14"/>
      <c r="CB21" s="14"/>
      <c r="CC21" s="14"/>
      <c r="CD21" s="14">
        <v>8.4</v>
      </c>
      <c r="CE21" s="14"/>
      <c r="CF21" s="14"/>
      <c r="CG21" s="14"/>
      <c r="CH21" s="14"/>
      <c r="CI21" s="14">
        <v>47.8</v>
      </c>
      <c r="CJ21" s="14"/>
      <c r="CK21" s="14"/>
      <c r="CL21" s="14"/>
      <c r="CM21" s="14"/>
      <c r="CN21" s="14">
        <v>21.5</v>
      </c>
      <c r="CO21" s="14"/>
      <c r="CP21" s="14"/>
      <c r="CQ21" s="14"/>
      <c r="CR21" s="14"/>
    </row>
    <row r="22" spans="1:111" x14ac:dyDescent="0.3">
      <c r="A22" t="s">
        <v>62</v>
      </c>
      <c r="B22" s="6">
        <v>386</v>
      </c>
      <c r="C22" s="6"/>
      <c r="D22" s="6"/>
      <c r="E22" s="6"/>
      <c r="F22" s="6"/>
      <c r="G22" s="6">
        <v>1645</v>
      </c>
      <c r="H22" s="6"/>
      <c r="I22" s="6"/>
      <c r="J22" s="6"/>
      <c r="K22" s="6"/>
      <c r="L22" s="6">
        <v>977</v>
      </c>
      <c r="M22" s="6"/>
      <c r="N22" s="6"/>
      <c r="O22" s="6"/>
      <c r="P22" s="6"/>
      <c r="Q22" s="6">
        <v>1189</v>
      </c>
      <c r="R22" s="6"/>
      <c r="S22" s="6"/>
      <c r="T22" s="6"/>
      <c r="U22" s="6"/>
      <c r="V22" s="6">
        <v>1271</v>
      </c>
      <c r="W22" s="6"/>
      <c r="X22" s="6"/>
      <c r="Y22" s="6"/>
      <c r="Z22" s="6"/>
      <c r="AA22" s="6">
        <v>2384</v>
      </c>
      <c r="AB22" s="6"/>
      <c r="AC22" s="6"/>
      <c r="AD22" s="6"/>
      <c r="AE22" s="6"/>
      <c r="AF22" s="6">
        <v>704</v>
      </c>
      <c r="AG22" s="6"/>
      <c r="AH22" s="6"/>
      <c r="AI22" s="6"/>
      <c r="AJ22" s="6"/>
      <c r="AK22" s="6">
        <v>1436</v>
      </c>
      <c r="AL22" s="6"/>
      <c r="AM22" s="6"/>
      <c r="AN22" s="6"/>
      <c r="AO22" s="6"/>
      <c r="AP22" s="6">
        <v>782</v>
      </c>
      <c r="AQ22" s="6"/>
      <c r="AR22" s="6"/>
      <c r="AS22" s="6"/>
      <c r="AT22" s="6"/>
      <c r="AU22" s="6">
        <v>3661</v>
      </c>
      <c r="AV22" s="6"/>
      <c r="AW22" s="6"/>
      <c r="AX22" s="6"/>
      <c r="AY22" s="6"/>
      <c r="AZ22" s="6">
        <v>1363</v>
      </c>
      <c r="BA22" s="6"/>
      <c r="BB22" s="6"/>
      <c r="BC22" s="6"/>
      <c r="BD22" s="6"/>
      <c r="BE22" s="6">
        <v>564</v>
      </c>
      <c r="BF22" s="6"/>
      <c r="BG22" s="6"/>
      <c r="BH22" s="6"/>
      <c r="BI22" s="6"/>
      <c r="BJ22" s="6">
        <v>2001</v>
      </c>
      <c r="BK22" s="6"/>
      <c r="BL22" s="6"/>
      <c r="BM22" s="6"/>
      <c r="BN22" s="6"/>
      <c r="BO22" s="6">
        <v>266</v>
      </c>
      <c r="BP22" s="6"/>
      <c r="BQ22" s="6"/>
      <c r="BR22" s="6"/>
      <c r="BS22" s="6"/>
      <c r="BT22" s="6">
        <v>1226</v>
      </c>
      <c r="BU22" s="6"/>
      <c r="BV22" s="6"/>
      <c r="BW22" s="6"/>
      <c r="BX22" s="6"/>
      <c r="BY22" s="6">
        <v>2416</v>
      </c>
      <c r="BZ22" s="6"/>
      <c r="CA22" s="6"/>
      <c r="CB22" s="6"/>
      <c r="CC22" s="6"/>
      <c r="CD22" s="6">
        <v>558</v>
      </c>
      <c r="CE22" s="6"/>
      <c r="CF22" s="6"/>
      <c r="CG22" s="6"/>
      <c r="CH22" s="6"/>
      <c r="CI22" s="6">
        <v>2515</v>
      </c>
      <c r="CJ22" s="6"/>
      <c r="CK22" s="6"/>
      <c r="CL22" s="6"/>
      <c r="CM22" s="6"/>
      <c r="CN22" s="6">
        <v>1435</v>
      </c>
      <c r="CO22" s="14"/>
      <c r="CP22" s="14"/>
      <c r="CQ22" s="14"/>
      <c r="CR22" s="14"/>
    </row>
    <row r="23" spans="1:111" x14ac:dyDescent="0.3">
      <c r="A23" t="s">
        <v>63</v>
      </c>
      <c r="B23" s="6">
        <v>4910</v>
      </c>
      <c r="C23" s="6"/>
      <c r="D23" s="6"/>
      <c r="E23" s="6"/>
      <c r="F23" s="6"/>
      <c r="G23" s="6">
        <v>27989</v>
      </c>
      <c r="H23" s="6"/>
      <c r="I23" s="6"/>
      <c r="J23" s="6"/>
      <c r="K23" s="6"/>
      <c r="L23" s="6">
        <v>22283</v>
      </c>
      <c r="M23" s="6"/>
      <c r="N23" s="6"/>
      <c r="O23" s="6"/>
      <c r="P23" s="6"/>
      <c r="Q23" s="6">
        <v>36461</v>
      </c>
      <c r="R23" s="6"/>
      <c r="S23" s="6"/>
      <c r="T23" s="6"/>
      <c r="U23" s="6"/>
      <c r="V23" s="6">
        <v>26691</v>
      </c>
      <c r="W23" s="6"/>
      <c r="X23" s="6"/>
      <c r="Y23" s="6"/>
      <c r="Z23" s="6"/>
      <c r="AA23" s="6">
        <v>38433</v>
      </c>
      <c r="AB23" s="6"/>
      <c r="AC23" s="6"/>
      <c r="AD23" s="6"/>
      <c r="AE23" s="6"/>
      <c r="AF23" s="6">
        <v>21466</v>
      </c>
      <c r="AG23" s="6"/>
      <c r="AH23" s="6"/>
      <c r="AI23" s="6"/>
      <c r="AJ23" s="6"/>
      <c r="AK23" s="6">
        <v>29307</v>
      </c>
      <c r="AL23" s="6"/>
      <c r="AM23" s="6"/>
      <c r="AN23" s="6"/>
      <c r="AO23" s="6"/>
      <c r="AP23" s="6">
        <v>14701</v>
      </c>
      <c r="AQ23" s="6"/>
      <c r="AR23" s="6"/>
      <c r="AS23" s="6"/>
      <c r="AT23" s="6"/>
      <c r="AU23" s="6">
        <v>54499</v>
      </c>
      <c r="AV23" s="6"/>
      <c r="AW23" s="6"/>
      <c r="AX23" s="6"/>
      <c r="AY23" s="6"/>
      <c r="AZ23" s="6">
        <v>29783</v>
      </c>
      <c r="BA23" s="6"/>
      <c r="BB23" s="6"/>
      <c r="BC23" s="6"/>
      <c r="BD23" s="6"/>
      <c r="BE23" s="6">
        <v>32787</v>
      </c>
      <c r="BF23" s="6"/>
      <c r="BG23" s="6"/>
      <c r="BH23" s="6"/>
      <c r="BI23" s="6"/>
      <c r="BJ23" s="6">
        <v>31385</v>
      </c>
      <c r="BK23" s="6"/>
      <c r="BL23" s="6"/>
      <c r="BM23" s="6"/>
      <c r="BN23" s="6"/>
      <c r="BO23" s="6">
        <v>7698</v>
      </c>
      <c r="BP23" s="6"/>
      <c r="BQ23" s="6"/>
      <c r="BR23" s="6"/>
      <c r="BS23" s="6"/>
      <c r="BT23" s="6">
        <v>27325</v>
      </c>
      <c r="BU23" s="6"/>
      <c r="BV23" s="6"/>
      <c r="BW23" s="6"/>
      <c r="BX23" s="6"/>
      <c r="BY23" s="6">
        <v>33167</v>
      </c>
      <c r="BZ23" s="6"/>
      <c r="CA23" s="6"/>
      <c r="CB23" s="6"/>
      <c r="CC23" s="6"/>
      <c r="CD23" s="6">
        <v>12147</v>
      </c>
      <c r="CE23" s="6"/>
      <c r="CF23" s="6"/>
      <c r="CG23" s="6"/>
      <c r="CH23" s="6"/>
      <c r="CI23" s="6">
        <v>43780</v>
      </c>
      <c r="CJ23" s="6"/>
      <c r="CK23" s="6"/>
      <c r="CL23" s="6"/>
      <c r="CM23" s="6"/>
      <c r="CN23" s="6">
        <v>26347</v>
      </c>
      <c r="CO23" s="14"/>
      <c r="CP23" s="14"/>
      <c r="CQ23" s="14"/>
      <c r="CR23" s="14"/>
    </row>
    <row r="24" spans="1:111" x14ac:dyDescent="0.3">
      <c r="A24" t="s">
        <v>80</v>
      </c>
      <c r="B24" s="14">
        <f t="shared" ref="B24:AP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0</v>
      </c>
      <c r="X24" s="14">
        <f t="shared" si="62"/>
        <v>0</v>
      </c>
      <c r="Y24" s="14">
        <f t="shared" si="62"/>
        <v>0</v>
      </c>
      <c r="Z24" s="14">
        <f t="shared" si="62"/>
        <v>0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0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0</v>
      </c>
      <c r="AQ24" s="14"/>
      <c r="AR24" s="14"/>
      <c r="AS24" s="14"/>
      <c r="AT24" s="14"/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0</v>
      </c>
      <c r="CE24" s="14">
        <f t="shared" ref="CE24:CH24" si="67">CE11/CE18</f>
        <v>42.170147058823531</v>
      </c>
      <c r="CF24" s="14">
        <f t="shared" si="67"/>
        <v>58.968655477941191</v>
      </c>
      <c r="CG24" s="14">
        <f t="shared" si="67"/>
        <v>37.52957002601471</v>
      </c>
      <c r="CH24" s="14">
        <f t="shared" si="67"/>
        <v>69.103021917078337</v>
      </c>
      <c r="CI24" s="14">
        <f>CI11/CI18</f>
        <v>0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/>
      <c r="H25" s="14">
        <f t="shared" ref="H25:K25" si="70">H10/H16</f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/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/>
      <c r="AG25" s="14">
        <f t="shared" ref="AG25:AJ25" si="73">AG10/AG16</f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/>
      <c r="AQ25" s="14"/>
      <c r="AR25" s="14"/>
      <c r="AS25" s="14"/>
      <c r="AT25" s="14"/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/>
      <c r="CJ25" s="14">
        <f t="shared" ref="CJ25:CM25" si="83">CJ10/CJ16</f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v>0</v>
      </c>
      <c r="H26" s="14">
        <f t="shared" ref="H26:K26" si="86">H10/H19</f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v>0</v>
      </c>
      <c r="M26" s="14">
        <f t="shared" ref="M26:P26" si="87">M10/M19</f>
        <v>1.7962327586206899</v>
      </c>
      <c r="N26" s="14">
        <f t="shared" si="87"/>
        <v>0.73987080851063836</v>
      </c>
      <c r="O26" s="14">
        <f t="shared" si="87"/>
        <v>4.5226076804405668</v>
      </c>
      <c r="P26" s="14">
        <f t="shared" si="87"/>
        <v>2.6179948484335478</v>
      </c>
      <c r="Q26" s="14">
        <v>0</v>
      </c>
      <c r="R26" s="14">
        <v>0</v>
      </c>
      <c r="S26" s="14">
        <f t="shared" ref="S26:U26" si="88">S10/S19</f>
        <v>0.88451125000000008</v>
      </c>
      <c r="T26" s="14">
        <f t="shared" si="88"/>
        <v>0.59626419667500008</v>
      </c>
      <c r="U26" s="14">
        <f t="shared" si="88"/>
        <v>1.1569472400627003</v>
      </c>
      <c r="V26" s="14">
        <v>0</v>
      </c>
      <c r="W26" s="14">
        <f t="shared" ref="W26:Z26" si="89">W10/W19</f>
        <v>0</v>
      </c>
      <c r="X26" s="14">
        <v>0</v>
      </c>
      <c r="Y26" s="14">
        <f t="shared" si="89"/>
        <v>0</v>
      </c>
      <c r="Z26" s="14">
        <f t="shared" si="89"/>
        <v>0</v>
      </c>
      <c r="AA26" s="14">
        <v>0</v>
      </c>
      <c r="AB26" s="14">
        <f t="shared" ref="AB26:AE26" si="90">AB10/AB19</f>
        <v>2.3169076923076926</v>
      </c>
      <c r="AC26" s="14">
        <f t="shared" si="90"/>
        <v>0.5338102982456141</v>
      </c>
      <c r="AD26" s="14">
        <f t="shared" si="90"/>
        <v>4.4193699282970593</v>
      </c>
      <c r="AE26" s="14">
        <f t="shared" si="90"/>
        <v>0.76487067537478526</v>
      </c>
      <c r="AF26" s="14">
        <v>0</v>
      </c>
      <c r="AG26" s="14">
        <f t="shared" ref="AG26:AI26" si="91">AG10/AG19</f>
        <v>0.83502380952380961</v>
      </c>
      <c r="AH26" s="14">
        <v>0</v>
      </c>
      <c r="AI26" s="14">
        <f t="shared" si="91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2">AO10/AO19</f>
        <v>3.7793609842048204</v>
      </c>
      <c r="AP26" s="14">
        <v>0</v>
      </c>
      <c r="AQ26" s="14">
        <v>0</v>
      </c>
      <c r="AR26" s="14">
        <v>0</v>
      </c>
      <c r="AS26" s="14"/>
      <c r="AT26" s="14"/>
      <c r="AU26" s="14">
        <f>AU10/AU19</f>
        <v>4.5909090909090908</v>
      </c>
      <c r="AV26" s="14">
        <f t="shared" ref="AV26:AY26" si="93">AV10/AV19</f>
        <v>2.212733870967742</v>
      </c>
      <c r="AW26" s="14">
        <f t="shared" si="93"/>
        <v>4.2549084436619724</v>
      </c>
      <c r="AX26" s="14">
        <f t="shared" si="93"/>
        <v>3.7287507510380289</v>
      </c>
      <c r="AY26" s="14">
        <f t="shared" si="93"/>
        <v>4.1992899824498009</v>
      </c>
      <c r="AZ26" s="14">
        <v>0</v>
      </c>
      <c r="BA26" s="14">
        <f t="shared" ref="BA26:BD26" si="94">BA10/BA19</f>
        <v>1.385157142857143</v>
      </c>
      <c r="BB26" s="14">
        <f t="shared" si="94"/>
        <v>2.2136181018518521</v>
      </c>
      <c r="BC26" s="14">
        <f t="shared" si="94"/>
        <v>0.93166280730468765</v>
      </c>
      <c r="BD26" s="14">
        <f t="shared" si="94"/>
        <v>2.8756007488514941</v>
      </c>
      <c r="BE26" s="14">
        <v>0</v>
      </c>
      <c r="BF26" s="14">
        <f t="shared" ref="BF26:BI26" si="95">BF10/BF19</f>
        <v>0.37509090909090914</v>
      </c>
      <c r="BG26" s="14">
        <f t="shared" si="95"/>
        <v>4.4966286206896557E-2</v>
      </c>
      <c r="BH26" s="14">
        <f t="shared" si="95"/>
        <v>0.31994664211829271</v>
      </c>
      <c r="BI26" s="14">
        <f t="shared" si="95"/>
        <v>0.15450217859956814</v>
      </c>
      <c r="BJ26" s="14">
        <f>BJ10/BJ19</f>
        <v>0.73529411764705888</v>
      </c>
      <c r="BK26" s="14">
        <v>0</v>
      </c>
      <c r="BL26" s="14">
        <f t="shared" ref="BL26:BN26" si="96">BL10/BL19</f>
        <v>4.0182082500000007</v>
      </c>
      <c r="BM26" s="14">
        <f t="shared" si="96"/>
        <v>2.4254814780000005</v>
      </c>
      <c r="BN26" s="14">
        <f t="shared" si="96"/>
        <v>2.0931845450980546</v>
      </c>
      <c r="BO26" s="14">
        <v>0</v>
      </c>
      <c r="BP26" s="14">
        <f t="shared" ref="BP26:BS26" si="97">BP10/BP19</f>
        <v>6.7271739130434785E-2</v>
      </c>
      <c r="BQ26" s="14">
        <v>0</v>
      </c>
      <c r="BR26" s="14">
        <f t="shared" si="97"/>
        <v>1.4503723702905409</v>
      </c>
      <c r="BS26" s="14">
        <f t="shared" si="97"/>
        <v>2.6649340273239123E-2</v>
      </c>
      <c r="BT26" s="14">
        <v>0</v>
      </c>
      <c r="BU26" s="14">
        <f t="shared" ref="BU26:BX26" si="98">BU10/BU19</f>
        <v>2.444513698630137</v>
      </c>
      <c r="BV26" s="14">
        <f t="shared" si="98"/>
        <v>1.9922562916666671</v>
      </c>
      <c r="BW26" s="14">
        <f t="shared" si="98"/>
        <v>1.1584561535400002</v>
      </c>
      <c r="BX26" s="14">
        <f t="shared" si="98"/>
        <v>3.0058075663851209</v>
      </c>
      <c r="BY26" s="14">
        <f>BY10/BY19</f>
        <v>2.6714285714285713</v>
      </c>
      <c r="BZ26" s="14">
        <f t="shared" ref="BZ26:CC26" si="99">BZ10/BZ19</f>
        <v>2.2158148148148151</v>
      </c>
      <c r="CA26" s="14">
        <f t="shared" si="99"/>
        <v>2.2886249962121217</v>
      </c>
      <c r="CB26" s="14">
        <f t="shared" si="99"/>
        <v>3.0635643208474144</v>
      </c>
      <c r="CC26" s="14">
        <f t="shared" si="99"/>
        <v>1.8386080463699126</v>
      </c>
      <c r="CD26" s="14">
        <f>CD10/CD19</f>
        <v>0</v>
      </c>
      <c r="CE26" s="14">
        <f t="shared" ref="CE26:CH26" si="100">CE10/CE19</f>
        <v>1.5362765957446811</v>
      </c>
      <c r="CF26" s="14">
        <f t="shared" si="100"/>
        <v>2.3255064350000003</v>
      </c>
      <c r="CG26" s="14">
        <f t="shared" si="100"/>
        <v>1.8550441674333338</v>
      </c>
      <c r="CH26" s="14">
        <f t="shared" si="100"/>
        <v>3.6772160927398252</v>
      </c>
      <c r="CI26" s="14">
        <f>CI10/CI19</f>
        <v>0</v>
      </c>
      <c r="CJ26" s="14">
        <f t="shared" ref="CJ26:CM26" si="101">CJ10/CJ19</f>
        <v>4.3743240740740745</v>
      </c>
      <c r="CK26" s="14">
        <f t="shared" si="101"/>
        <v>2.7393524010416672</v>
      </c>
      <c r="CL26" s="14">
        <f t="shared" si="101"/>
        <v>2.7283604150886371</v>
      </c>
      <c r="CM26" s="14">
        <f t="shared" si="101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2">CQ10/CQ19</f>
        <v>0.95983992635487825</v>
      </c>
      <c r="CR26" s="14">
        <f t="shared" si="102"/>
        <v>0.35993914135284011</v>
      </c>
    </row>
    <row r="27" spans="1:111" x14ac:dyDescent="0.3">
      <c r="A27" t="s">
        <v>82</v>
      </c>
      <c r="B27" s="5"/>
      <c r="C27" s="14">
        <f t="shared" ref="C27:F27" si="103">C7/C12</f>
        <v>0</v>
      </c>
      <c r="D27" s="14">
        <f t="shared" si="103"/>
        <v>0</v>
      </c>
      <c r="E27" s="14">
        <f t="shared" si="103"/>
        <v>0</v>
      </c>
      <c r="F27" s="14">
        <f t="shared" si="103"/>
        <v>0</v>
      </c>
      <c r="G27" s="5"/>
      <c r="H27" s="14">
        <f t="shared" ref="H27:K27" si="104">H7/H12</f>
        <v>0</v>
      </c>
      <c r="I27" s="14">
        <f t="shared" si="104"/>
        <v>0</v>
      </c>
      <c r="J27" s="14">
        <f t="shared" si="104"/>
        <v>0</v>
      </c>
      <c r="K27" s="14">
        <f t="shared" si="104"/>
        <v>0</v>
      </c>
      <c r="L27" s="5"/>
      <c r="M27" s="14">
        <f t="shared" ref="M27:P27" si="105">M7/M12</f>
        <v>0</v>
      </c>
      <c r="N27" s="14">
        <f t="shared" si="105"/>
        <v>0</v>
      </c>
      <c r="O27" s="14">
        <f t="shared" si="105"/>
        <v>0</v>
      </c>
      <c r="P27" s="14">
        <f t="shared" si="105"/>
        <v>0</v>
      </c>
      <c r="Q27" s="5"/>
      <c r="R27" s="14">
        <f t="shared" ref="R27:U27" si="106">R7/R12</f>
        <v>0</v>
      </c>
      <c r="S27" s="14">
        <f t="shared" si="106"/>
        <v>0</v>
      </c>
      <c r="T27" s="14">
        <f t="shared" si="106"/>
        <v>0</v>
      </c>
      <c r="U27" s="14">
        <f t="shared" si="106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7">AB7/AB12</f>
        <v>0</v>
      </c>
      <c r="AC27" s="14">
        <f t="shared" si="107"/>
        <v>0</v>
      </c>
      <c r="AD27" s="14">
        <f t="shared" si="107"/>
        <v>0</v>
      </c>
      <c r="AE27" s="14">
        <f t="shared" si="107"/>
        <v>0</v>
      </c>
      <c r="AF27" s="5"/>
      <c r="AG27" s="14">
        <f t="shared" ref="AG27:AJ27" si="108">AG7/AG12</f>
        <v>0</v>
      </c>
      <c r="AH27" s="14">
        <f t="shared" si="108"/>
        <v>0</v>
      </c>
      <c r="AI27" s="14">
        <f t="shared" si="108"/>
        <v>0</v>
      </c>
      <c r="AJ27" s="14">
        <f t="shared" si="108"/>
        <v>0</v>
      </c>
      <c r="AK27" s="5"/>
      <c r="AL27" s="14">
        <f t="shared" ref="AL27:AO27" si="109">AL7/AL12</f>
        <v>0</v>
      </c>
      <c r="AM27" s="14">
        <f t="shared" si="109"/>
        <v>0</v>
      </c>
      <c r="AN27" s="14">
        <f t="shared" si="109"/>
        <v>0</v>
      </c>
      <c r="AO27" s="14">
        <f t="shared" si="109"/>
        <v>0</v>
      </c>
      <c r="AP27" s="5"/>
      <c r="AQ27" s="5"/>
      <c r="AR27" s="5"/>
      <c r="AS27" s="5"/>
      <c r="AT27" s="5"/>
      <c r="AU27" s="14">
        <f>AU7/AU12</f>
        <v>0.29589632829373652</v>
      </c>
      <c r="AV27" s="14">
        <f t="shared" ref="AV27:AY27" si="110">AV7/AV12</f>
        <v>0.56947608200455579</v>
      </c>
      <c r="AW27" s="14">
        <f t="shared" si="110"/>
        <v>0.4096045197740113</v>
      </c>
      <c r="AX27" s="14">
        <f t="shared" si="110"/>
        <v>0.27409638554216864</v>
      </c>
      <c r="AY27" s="14">
        <f t="shared" si="110"/>
        <v>0.53680981595092025</v>
      </c>
      <c r="AZ27" s="5"/>
      <c r="BA27" s="14">
        <f t="shared" ref="BA27:BD27" si="111">BA7/BA12</f>
        <v>0</v>
      </c>
      <c r="BB27" s="14">
        <f t="shared" si="111"/>
        <v>0</v>
      </c>
      <c r="BC27" s="14">
        <f t="shared" si="111"/>
        <v>0</v>
      </c>
      <c r="BD27" s="14">
        <f t="shared" si="111"/>
        <v>0</v>
      </c>
      <c r="BE27" s="5"/>
      <c r="BF27" s="14">
        <f t="shared" ref="BF27:BI27" si="112">BF7/BF12</f>
        <v>0.42352941176470582</v>
      </c>
      <c r="BG27" s="14">
        <f t="shared" si="112"/>
        <v>0.46052631578947367</v>
      </c>
      <c r="BH27" s="14">
        <f t="shared" si="112"/>
        <v>0</v>
      </c>
      <c r="BI27" s="14">
        <f t="shared" si="112"/>
        <v>0.17391304347826086</v>
      </c>
      <c r="BJ27" s="14">
        <f>BJ7/BJ12</f>
        <v>0</v>
      </c>
      <c r="BK27" s="14">
        <f t="shared" ref="BK27:BN27" si="113">BK7/BK12</f>
        <v>0</v>
      </c>
      <c r="BL27" s="14">
        <f t="shared" si="113"/>
        <v>0</v>
      </c>
      <c r="BM27" s="14">
        <f t="shared" si="113"/>
        <v>0</v>
      </c>
      <c r="BN27" s="14">
        <f t="shared" si="113"/>
        <v>0</v>
      </c>
      <c r="BO27" s="5"/>
      <c r="BP27" s="14">
        <f t="shared" ref="BP27:BS27" si="114">BP7/BP12</f>
        <v>0.2181818181818182</v>
      </c>
      <c r="BQ27" s="14">
        <f t="shared" si="114"/>
        <v>3.3333333333333333E-2</v>
      </c>
      <c r="BR27" s="14">
        <f t="shared" si="114"/>
        <v>8.5106382978723402E-2</v>
      </c>
      <c r="BS27" s="14">
        <f t="shared" si="114"/>
        <v>4.878048780487805E-2</v>
      </c>
      <c r="BT27" s="5"/>
      <c r="BU27" s="14">
        <f t="shared" ref="BU27:BX27" si="115">BU7/BU12</f>
        <v>7.0707070707070704E-2</v>
      </c>
      <c r="BV27" s="14">
        <f t="shared" si="115"/>
        <v>0.32596685082872928</v>
      </c>
      <c r="BW27" s="14">
        <f t="shared" si="115"/>
        <v>0.17934782608695654</v>
      </c>
      <c r="BX27" s="14">
        <f t="shared" si="115"/>
        <v>0.37894736842105259</v>
      </c>
      <c r="BY27" s="14">
        <f>BY7/BY12</f>
        <v>0.19753086419753085</v>
      </c>
      <c r="BZ27" s="14">
        <f t="shared" ref="BZ27:CC27" si="116">BZ7/BZ12</f>
        <v>0.26027397260273977</v>
      </c>
      <c r="CA27" s="14">
        <f t="shared" si="116"/>
        <v>0.72676056338028161</v>
      </c>
      <c r="CB27" s="14">
        <f t="shared" si="116"/>
        <v>0.14077669902912621</v>
      </c>
      <c r="CC27" s="14">
        <f t="shared" si="116"/>
        <v>8.0321285140562249E-2</v>
      </c>
      <c r="CD27" s="14">
        <v>0</v>
      </c>
      <c r="CE27" s="14">
        <f t="shared" ref="CE27:CH27" si="117">CE7/CE12</f>
        <v>0</v>
      </c>
      <c r="CF27" s="14">
        <f t="shared" si="117"/>
        <v>0</v>
      </c>
      <c r="CG27" s="14">
        <f t="shared" si="117"/>
        <v>0</v>
      </c>
      <c r="CH27" s="14">
        <f t="shared" si="117"/>
        <v>0</v>
      </c>
      <c r="CI27" s="14"/>
      <c r="CJ27" s="14">
        <f t="shared" ref="CJ27:CM27" si="118">CJ7/CJ12</f>
        <v>0.14646464646464646</v>
      </c>
      <c r="CK27" s="14">
        <f t="shared" si="118"/>
        <v>0.21917808219178081</v>
      </c>
      <c r="CL27" s="14">
        <f t="shared" si="118"/>
        <v>2.9940119760479044E-3</v>
      </c>
      <c r="CM27" s="14">
        <f t="shared" si="118"/>
        <v>0.16363636363636364</v>
      </c>
      <c r="CN27" s="5"/>
      <c r="CO27" s="18">
        <f t="shared" ref="CO27:CR27" si="119">CO7/CO12</f>
        <v>2.9850746268656719E-2</v>
      </c>
      <c r="CP27" s="14">
        <f t="shared" si="119"/>
        <v>0.10769230769230768</v>
      </c>
      <c r="CQ27" s="14">
        <f t="shared" si="119"/>
        <v>0.15584415584415584</v>
      </c>
      <c r="CR27" s="14">
        <f t="shared" si="119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0">C12/C19</f>
        <v>1.1677358490566039</v>
      </c>
      <c r="D28" s="14">
        <f t="shared" si="120"/>
        <v>0.94316078301886808</v>
      </c>
      <c r="E28" s="14">
        <v>0</v>
      </c>
      <c r="F28" s="14">
        <v>0</v>
      </c>
      <c r="G28" s="14">
        <v>0</v>
      </c>
      <c r="H28" s="14">
        <f t="shared" ref="H28:K28" si="121">H12/H19</f>
        <v>4.4461206896551726</v>
      </c>
      <c r="I28" s="14">
        <f t="shared" si="121"/>
        <v>3.4023597708333337</v>
      </c>
      <c r="J28" s="14">
        <f t="shared" si="121"/>
        <v>3.5074364510294123</v>
      </c>
      <c r="K28" s="14">
        <f t="shared" si="121"/>
        <v>4.0943077328885558</v>
      </c>
      <c r="L28" s="14">
        <v>0</v>
      </c>
      <c r="M28" s="14">
        <f t="shared" ref="M28:P28" si="122">M12/M19</f>
        <v>3.1656379310344831</v>
      </c>
      <c r="N28" s="14">
        <f t="shared" si="122"/>
        <v>3.35253960106383</v>
      </c>
      <c r="O28" s="14">
        <f t="shared" si="122"/>
        <v>2.0475487508462265</v>
      </c>
      <c r="P28" s="14">
        <f t="shared" si="122"/>
        <v>2.7164157073972151</v>
      </c>
      <c r="Q28" s="14">
        <v>0</v>
      </c>
      <c r="R28" s="14">
        <v>0</v>
      </c>
      <c r="S28" s="14">
        <f t="shared" ref="S28:U28" si="123">S12/S19</f>
        <v>2.6788055000000002</v>
      </c>
      <c r="T28" s="14">
        <f t="shared" si="123"/>
        <v>2.4663655407920455</v>
      </c>
      <c r="U28" s="14">
        <f t="shared" si="123"/>
        <v>2.3910242961295807</v>
      </c>
      <c r="V28" s="14">
        <v>0</v>
      </c>
      <c r="W28" s="14">
        <f t="shared" ref="W28:Z28" si="124">W12/W19</f>
        <v>0</v>
      </c>
      <c r="X28" s="14">
        <v>0</v>
      </c>
      <c r="Y28" s="14">
        <f t="shared" si="124"/>
        <v>0</v>
      </c>
      <c r="Z28" s="14">
        <f t="shared" si="124"/>
        <v>0</v>
      </c>
      <c r="AA28" s="14">
        <v>0</v>
      </c>
      <c r="AB28" s="14">
        <f t="shared" ref="AB28:AE28" si="125">AB12/AB19</f>
        <v>4.3481692307692308</v>
      </c>
      <c r="AC28" s="14">
        <f t="shared" si="125"/>
        <v>3.965447929824562</v>
      </c>
      <c r="AD28" s="14">
        <f t="shared" si="125"/>
        <v>4.3959870186235301</v>
      </c>
      <c r="AE28" s="14">
        <f t="shared" si="125"/>
        <v>5.0391479789397611</v>
      </c>
      <c r="AF28" s="14">
        <v>0</v>
      </c>
      <c r="AG28" s="14">
        <f t="shared" ref="AG28:AI28" si="126">AG12/AG19</f>
        <v>1.7928452380952382</v>
      </c>
      <c r="AH28" s="14">
        <v>0</v>
      </c>
      <c r="AI28" s="14">
        <f t="shared" si="126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7">AO12/AO19</f>
        <v>7.3837515524742328</v>
      </c>
      <c r="AP28" s="14">
        <v>0</v>
      </c>
      <c r="AQ28" s="14">
        <v>0</v>
      </c>
      <c r="AR28" s="14">
        <v>0</v>
      </c>
      <c r="AS28" s="14"/>
      <c r="AT28" s="14"/>
      <c r="AU28" s="14">
        <f>AU12/AU19</f>
        <v>7.0151515151515156</v>
      </c>
      <c r="AV28" s="14">
        <f t="shared" ref="AV28:AY28" si="128">AV12/AV19</f>
        <v>7.3036854838709679</v>
      </c>
      <c r="AW28" s="14">
        <f t="shared" si="128"/>
        <v>5.4181208239436627</v>
      </c>
      <c r="AX28" s="14">
        <f t="shared" si="128"/>
        <v>5.5763299520028182</v>
      </c>
      <c r="AY28" s="14">
        <f t="shared" si="128"/>
        <v>4.5632284475954501</v>
      </c>
      <c r="AZ28" s="14">
        <v>0</v>
      </c>
      <c r="BA28" s="14">
        <f t="shared" ref="BA28:BD28" si="129">BA12/BA19</f>
        <v>1.9156428571428572</v>
      </c>
      <c r="BB28" s="14">
        <f t="shared" si="129"/>
        <v>2.3746085092592599</v>
      </c>
      <c r="BC28" s="14">
        <f t="shared" si="129"/>
        <v>1.3788609548109376</v>
      </c>
      <c r="BD28" s="14">
        <f t="shared" si="129"/>
        <v>1.6705871017137253</v>
      </c>
      <c r="BE28" s="14">
        <v>0</v>
      </c>
      <c r="BF28" s="14">
        <f t="shared" ref="BF28:BI28" si="130">BF12/BF19</f>
        <v>1.5941363636363639</v>
      </c>
      <c r="BG28" s="14">
        <f t="shared" si="130"/>
        <v>1.4239323965517243</v>
      </c>
      <c r="BH28" s="14">
        <f t="shared" si="130"/>
        <v>1.2797865684731708</v>
      </c>
      <c r="BI28" s="14">
        <f t="shared" si="130"/>
        <v>1.6401000497492619</v>
      </c>
      <c r="BJ28" s="14">
        <f>BJ12/BJ19</f>
        <v>3.3970588235294117</v>
      </c>
      <c r="BK28" s="14">
        <v>0</v>
      </c>
      <c r="BL28" s="14">
        <f t="shared" ref="BL28:BN28" si="131">BL12/BL19</f>
        <v>3.4116862500000007</v>
      </c>
      <c r="BM28" s="14">
        <f t="shared" si="131"/>
        <v>2.2233580215000006</v>
      </c>
      <c r="BN28" s="14">
        <f t="shared" si="131"/>
        <v>2.1125658834785921</v>
      </c>
      <c r="BO28" s="14">
        <v>0</v>
      </c>
      <c r="BP28" s="14">
        <f t="shared" ref="BP28:BS28" si="132">BP12/BP19</f>
        <v>0.73998913043478265</v>
      </c>
      <c r="BQ28" s="14">
        <v>0</v>
      </c>
      <c r="BR28" s="14">
        <f t="shared" si="132"/>
        <v>1.514833364525676</v>
      </c>
      <c r="BS28" s="14">
        <f t="shared" si="132"/>
        <v>0.99329359200254908</v>
      </c>
      <c r="BT28" s="14">
        <v>0</v>
      </c>
      <c r="BU28" s="14">
        <f t="shared" ref="BU28:BX28" si="133">BU12/BU19</f>
        <v>2.7977671232876715</v>
      </c>
      <c r="BV28" s="14">
        <f t="shared" si="133"/>
        <v>4.0977089635416677</v>
      </c>
      <c r="BW28" s="14">
        <f t="shared" si="133"/>
        <v>3.1346460625200003</v>
      </c>
      <c r="BX28" s="14">
        <f t="shared" si="133"/>
        <v>4.1992899824498009</v>
      </c>
      <c r="BY28" s="14">
        <f>BY12/BY19</f>
        <v>5.7857142857142856</v>
      </c>
      <c r="BZ28" s="14">
        <f t="shared" ref="BZ28:CC28" si="134">BZ12/BZ19</f>
        <v>4.6481172839506177</v>
      </c>
      <c r="CA28" s="14">
        <f t="shared" si="134"/>
        <v>5.8450494507575765</v>
      </c>
      <c r="CB28" s="14">
        <f t="shared" si="134"/>
        <v>4.2355318798293107</v>
      </c>
      <c r="CC28" s="14">
        <f t="shared" si="134"/>
        <v>4.2390129957972986</v>
      </c>
      <c r="CD28" s="14">
        <f>CD12/CD19</f>
        <v>0</v>
      </c>
      <c r="CE28" s="14">
        <f t="shared" ref="CE28:CH28" si="135">CE12/CE19</f>
        <v>2.4360957446808511</v>
      </c>
      <c r="CF28" s="14">
        <f t="shared" si="135"/>
        <v>2.5645771900000005</v>
      </c>
      <c r="CG28" s="14">
        <f t="shared" si="135"/>
        <v>2.716314673741667</v>
      </c>
      <c r="CH28" s="14">
        <f t="shared" si="135"/>
        <v>2.5706464352023781</v>
      </c>
      <c r="CI28" s="14">
        <f>CI12/CI19</f>
        <v>0</v>
      </c>
      <c r="CJ28" s="14">
        <f t="shared" ref="CJ28:CM28" si="136">CJ12/CJ19</f>
        <v>3.7821666666666669</v>
      </c>
      <c r="CK28" s="14">
        <f t="shared" si="136"/>
        <v>4.958001453125001</v>
      </c>
      <c r="CL28" s="14">
        <f t="shared" si="136"/>
        <v>3.0174582074159093</v>
      </c>
      <c r="CM28" s="14">
        <f t="shared" si="136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7">CQ12/CQ19</f>
        <v>2.2396264948280491</v>
      </c>
      <c r="CR28" s="14">
        <f t="shared" si="137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38">C11/C19</f>
        <v>2.8025660377358492</v>
      </c>
      <c r="D29" s="14">
        <f t="shared" si="138"/>
        <v>2.0298460330188681</v>
      </c>
      <c r="E29" s="14">
        <v>0</v>
      </c>
      <c r="F29" s="14">
        <v>0</v>
      </c>
      <c r="G29" s="14">
        <v>0</v>
      </c>
      <c r="H29" s="14">
        <f t="shared" ref="H29:K29" si="139">H11/H19</f>
        <v>6.8470258620689668</v>
      </c>
      <c r="I29" s="14">
        <f t="shared" si="139"/>
        <v>6.4295543958333345</v>
      </c>
      <c r="J29" s="14">
        <f t="shared" si="139"/>
        <v>2.297370875424265</v>
      </c>
      <c r="K29" s="14">
        <f t="shared" si="139"/>
        <v>7.427494156458085</v>
      </c>
      <c r="L29" s="14">
        <v>0</v>
      </c>
      <c r="M29" s="14">
        <f t="shared" ref="M29:P29" si="140">M11/M19</f>
        <v>6.2067844827586214</v>
      </c>
      <c r="N29" s="14">
        <f t="shared" si="140"/>
        <v>5.9189664680851068</v>
      </c>
      <c r="O29" s="14">
        <f t="shared" si="140"/>
        <v>7.4026762530594352</v>
      </c>
      <c r="P29" s="14">
        <f t="shared" si="140"/>
        <v>7.4603011094459744</v>
      </c>
      <c r="Q29" s="14">
        <v>0</v>
      </c>
      <c r="R29" s="14">
        <v>0</v>
      </c>
      <c r="S29" s="14">
        <f t="shared" ref="S29:U29" si="141">S11/S19</f>
        <v>4.9027195000000008</v>
      </c>
      <c r="T29" s="14">
        <f t="shared" si="141"/>
        <v>3.2523501636818186</v>
      </c>
      <c r="U29" s="14">
        <f t="shared" si="141"/>
        <v>4.4735293282424413</v>
      </c>
      <c r="V29" s="14">
        <v>0</v>
      </c>
      <c r="W29" s="14">
        <f t="shared" ref="W29:Z29" si="142">W11/W19</f>
        <v>0</v>
      </c>
      <c r="X29" s="14">
        <v>0</v>
      </c>
      <c r="Y29" s="14">
        <f t="shared" si="142"/>
        <v>0</v>
      </c>
      <c r="Z29" s="14">
        <f t="shared" si="142"/>
        <v>0</v>
      </c>
      <c r="AA29" s="14">
        <v>0</v>
      </c>
      <c r="AB29" s="14">
        <f t="shared" ref="AB29:AE29" si="143">AB11/AB19</f>
        <v>10.346738461538461</v>
      </c>
      <c r="AC29" s="14">
        <f t="shared" si="143"/>
        <v>8.5409647719298256</v>
      </c>
      <c r="AD29" s="14">
        <f t="shared" si="143"/>
        <v>9.937736611250001</v>
      </c>
      <c r="AE29" s="14">
        <f t="shared" si="143"/>
        <v>8.3235926437844263</v>
      </c>
      <c r="AF29" s="14">
        <v>0</v>
      </c>
      <c r="AG29" s="14">
        <f t="shared" ref="AG29:AI29" si="144">AG11/AG19</f>
        <v>3.8312857142857148</v>
      </c>
      <c r="AH29" s="14">
        <v>0</v>
      </c>
      <c r="AI29" s="14">
        <f t="shared" si="144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5">AO11/AO19</f>
        <v>9.8333373755699505</v>
      </c>
      <c r="AP29" s="14">
        <v>0</v>
      </c>
      <c r="AQ29" s="14">
        <v>0</v>
      </c>
      <c r="AR29" s="14">
        <v>0</v>
      </c>
      <c r="AS29" s="14"/>
      <c r="AT29" s="14"/>
      <c r="AU29" s="14">
        <f>AU11/AU19</f>
        <v>19.939393939393938</v>
      </c>
      <c r="AV29" s="14">
        <f t="shared" ref="AV29:AY29" si="146">AV11/AV19</f>
        <v>18.500451612903227</v>
      </c>
      <c r="AW29" s="14">
        <f t="shared" si="146"/>
        <v>15.688061707746483</v>
      </c>
      <c r="AX29" s="14">
        <f t="shared" si="146"/>
        <v>10.816736412921129</v>
      </c>
      <c r="AY29" s="14">
        <f t="shared" si="146"/>
        <v>12.793836813197059</v>
      </c>
      <c r="AZ29" s="14">
        <v>0</v>
      </c>
      <c r="BA29" s="14">
        <f t="shared" ref="BA29:BD29" si="147">BA11/BA19</f>
        <v>4.8480500000000006</v>
      </c>
      <c r="BB29" s="14">
        <f t="shared" si="147"/>
        <v>6.3188734907407413</v>
      </c>
      <c r="BC29" s="14">
        <f t="shared" si="147"/>
        <v>3.4098858747351568</v>
      </c>
      <c r="BD29" s="14">
        <f t="shared" si="147"/>
        <v>6.8466684496464145</v>
      </c>
      <c r="BE29" s="14">
        <v>0</v>
      </c>
      <c r="BF29" s="14">
        <f t="shared" ref="BF29:BI29" si="148">BF11/BF19</f>
        <v>4.5573545454545457</v>
      </c>
      <c r="BG29" s="14">
        <f t="shared" si="148"/>
        <v>2.9415445560344828</v>
      </c>
      <c r="BH29" s="14">
        <f t="shared" si="148"/>
        <v>2.2396264948280491</v>
      </c>
      <c r="BI29" s="14">
        <f t="shared" si="148"/>
        <v>2.5908826872850659</v>
      </c>
      <c r="BJ29" s="14">
        <f>BJ11/BJ19</f>
        <v>6.2352941176470589</v>
      </c>
      <c r="BK29" s="14">
        <v>0</v>
      </c>
      <c r="BL29" s="14">
        <f t="shared" ref="BL29:BN29" si="149">BL11/BL19</f>
        <v>11.801907250000001</v>
      </c>
      <c r="BM29" s="14">
        <f t="shared" si="149"/>
        <v>7.781753075250001</v>
      </c>
      <c r="BN29" s="14">
        <f t="shared" si="149"/>
        <v>7.9075860592593177</v>
      </c>
      <c r="BO29" s="14">
        <v>0</v>
      </c>
      <c r="BP29" s="14">
        <f t="shared" ref="BP29:BS29" si="150">BP11/BP19</f>
        <v>2.1751195652173916</v>
      </c>
      <c r="BQ29" s="14">
        <v>0</v>
      </c>
      <c r="BR29" s="14">
        <f t="shared" si="150"/>
        <v>2.7718227521108112</v>
      </c>
      <c r="BS29" s="14">
        <f t="shared" si="150"/>
        <v>2.2046272407861456</v>
      </c>
      <c r="BT29" s="14">
        <v>0</v>
      </c>
      <c r="BU29" s="14">
        <f t="shared" ref="BU29:BX29" si="151">BU11/BU19</f>
        <v>5.1151095890410962</v>
      </c>
      <c r="BV29" s="14">
        <f t="shared" si="151"/>
        <v>7.7879109583333346</v>
      </c>
      <c r="BW29" s="14">
        <f t="shared" si="151"/>
        <v>4.429391175300001</v>
      </c>
      <c r="BX29" s="14">
        <f t="shared" si="151"/>
        <v>8.6195952271338019</v>
      </c>
      <c r="BY29" s="14">
        <f>BY11/BY19</f>
        <v>11.985714285714286</v>
      </c>
      <c r="BZ29" s="14">
        <f t="shared" ref="BZ29:CC29" si="152">BZ11/BZ19</f>
        <v>10.073043209876543</v>
      </c>
      <c r="CA29" s="14">
        <f t="shared" si="152"/>
        <v>15.295918140151517</v>
      </c>
      <c r="CB29" s="14">
        <f t="shared" si="152"/>
        <v>10.938363883831036</v>
      </c>
      <c r="CC29" s="14">
        <f t="shared" si="152"/>
        <v>10.180440849344517</v>
      </c>
      <c r="CD29" s="14">
        <f>CD11/CD19</f>
        <v>0</v>
      </c>
      <c r="CE29" s="14">
        <f t="shared" ref="CE29:CH29" si="153">CE11/CE19</f>
        <v>6.1012127659574471</v>
      </c>
      <c r="CF29" s="14">
        <f t="shared" si="153"/>
        <v>8.0197371450000006</v>
      </c>
      <c r="CG29" s="14">
        <f t="shared" si="153"/>
        <v>4.7259458551277786</v>
      </c>
      <c r="CH29" s="14">
        <f t="shared" si="153"/>
        <v>6.3500074194071985</v>
      </c>
      <c r="CI29" s="14">
        <f>CI11/CI19</f>
        <v>0</v>
      </c>
      <c r="CJ29" s="14">
        <f t="shared" ref="CJ29:CM29" si="154">CJ11/CJ19</f>
        <v>11.231888888888889</v>
      </c>
      <c r="CK29" s="14">
        <f t="shared" si="154"/>
        <v>9.8028065260416692</v>
      </c>
      <c r="CL29" s="14">
        <f t="shared" si="154"/>
        <v>5.8361616826068188</v>
      </c>
      <c r="CM29" s="14">
        <f t="shared" si="154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5">CQ11/CQ19</f>
        <v>4.7410275150256105</v>
      </c>
      <c r="CR29" s="14">
        <f t="shared" si="155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/>
      <c r="CE30" s="14">
        <f>Painel!CE30*IPC!G$3</f>
        <v>108.3075</v>
      </c>
      <c r="CF30" s="14">
        <f>Painel!CF30*IPC!H$3</f>
        <v>151.04924975000003</v>
      </c>
      <c r="CG30" s="14">
        <f>Painel!CG30*IPC!I$3</f>
        <v>87.054572714550005</v>
      </c>
      <c r="CH30" s="14">
        <f>Painel!CH30*IPC!J$3</f>
        <v>138.57656942084344</v>
      </c>
      <c r="CI30" s="14" t="s">
        <v>107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/>
      <c r="AG31" s="14">
        <v>172.26050000000001</v>
      </c>
      <c r="AH31" s="14">
        <v>212.99030900000002</v>
      </c>
      <c r="AI31" s="14">
        <v>273.08900207715004</v>
      </c>
      <c r="AJ31" s="14">
        <v>224.24208506281937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/>
      <c r="AQ31" s="14"/>
      <c r="AR31" s="14"/>
      <c r="AS31" s="14"/>
      <c r="AT31" s="14"/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/>
      <c r="CE31" s="14">
        <f>Painel!CE31*IPC!G$3</f>
        <v>428.07250000000005</v>
      </c>
      <c r="CF31" s="14">
        <f>Painel!CF31*IPC!H$3</f>
        <v>367.29961450000008</v>
      </c>
      <c r="CG31" s="14">
        <f>Painel!CG31*IPC!I$3</f>
        <v>418.57746606585005</v>
      </c>
      <c r="CH31" s="14">
        <f>Painel!CH31*IPC!J$3</f>
        <v>425.80800422040983</v>
      </c>
      <c r="CI31" s="14"/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6">C31/C14</f>
        <v>32.333333333333336</v>
      </c>
      <c r="D32" s="20">
        <f t="shared" ref="D32" si="157">D31/D14</f>
        <v>3.9954545454545456</v>
      </c>
      <c r="E32" s="20">
        <f t="shared" ref="E32" si="158">E31/E14</f>
        <v>22.166666666666664</v>
      </c>
      <c r="F32" s="20">
        <f t="shared" ref="F32" si="159">F31/F14</f>
        <v>-7.0777777777777784</v>
      </c>
      <c r="G32" s="14"/>
      <c r="H32" s="20">
        <f t="shared" ref="H32" si="160">H31/H14</f>
        <v>29.794871794871792</v>
      </c>
      <c r="I32" s="20">
        <f t="shared" ref="I32" si="161">I31/I14</f>
        <v>8.137614678899082</v>
      </c>
      <c r="J32" s="20">
        <f t="shared" ref="J32" si="162">J31/J14</f>
        <v>-5.0580645161290327</v>
      </c>
      <c r="K32" s="20">
        <f t="shared" ref="K32" si="163">K31/K14</f>
        <v>4.5600000000000005</v>
      </c>
      <c r="L32" s="14"/>
      <c r="M32" s="20">
        <f t="shared" ref="M32" si="164">M31/M14</f>
        <v>4.563380281690141</v>
      </c>
      <c r="N32" s="20">
        <f t="shared" ref="N32" si="165">N31/N14</f>
        <v>4.6769230769230763</v>
      </c>
      <c r="O32" s="20">
        <f t="shared" ref="O32" si="166">O31/O14</f>
        <v>2.2686567164179108</v>
      </c>
      <c r="P32" s="20">
        <f t="shared" ref="P32" si="167">P31/P14</f>
        <v>2.5765765765765769</v>
      </c>
      <c r="Q32" s="14"/>
      <c r="R32" s="20">
        <f t="shared" ref="R32" si="168">R31/R14</f>
        <v>200</v>
      </c>
      <c r="S32" s="20">
        <f t="shared" ref="S32" si="169">S31/S14</f>
        <v>3.486486486486486</v>
      </c>
      <c r="T32" s="20">
        <f t="shared" ref="T32" si="170">T31/T14</f>
        <v>-12.076923076923077</v>
      </c>
      <c r="U32" s="20">
        <f t="shared" ref="U32" si="171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2">AB31/AB14</f>
        <v>3.6707317073170729</v>
      </c>
      <c r="AC32" s="20">
        <f t="shared" ref="AC32" si="173">AC31/AC14</f>
        <v>2.915730337078652</v>
      </c>
      <c r="AD32" s="20">
        <f t="shared" ref="AD32" si="174">AD31/AD14</f>
        <v>10.75</v>
      </c>
      <c r="AE32" s="20">
        <f t="shared" ref="AE32" si="175">AE31/AE14</f>
        <v>-17.777777777777779</v>
      </c>
      <c r="AF32" s="14"/>
      <c r="AG32" s="20">
        <f t="shared" ref="AG32" si="176">AG31/AG14</f>
        <v>2.609375</v>
      </c>
      <c r="AH32" s="20">
        <f t="shared" ref="AH32" si="177">AH31/AH14</f>
        <v>8.9090909090909083</v>
      </c>
      <c r="AI32" s="20">
        <f t="shared" ref="AI32" si="178">AI31/AI14</f>
        <v>9.5416666666666661</v>
      </c>
      <c r="AJ32" s="20">
        <f t="shared" ref="AJ32" si="179">AJ31/AJ14</f>
        <v>-16.18181818181818</v>
      </c>
      <c r="AK32" s="14"/>
      <c r="AL32" s="20">
        <f t="shared" ref="AL32" si="180">AL31/AL14</f>
        <v>4.5273972602739718</v>
      </c>
      <c r="AM32" s="20">
        <f t="shared" ref="AM32" si="181">AM31/AM14</f>
        <v>-8.4938271604938276</v>
      </c>
      <c r="AN32" s="20">
        <f t="shared" ref="AN32" si="182">AN31/AN14</f>
        <v>-2.7277777777777774</v>
      </c>
      <c r="AO32" s="20">
        <f t="shared" ref="AO32" si="183">AO31/AO14</f>
        <v>2.8367346938775513</v>
      </c>
      <c r="AP32" s="14"/>
      <c r="AQ32" s="14"/>
      <c r="AR32" s="14"/>
      <c r="AS32" s="14"/>
      <c r="AT32" s="14"/>
      <c r="AU32" s="20">
        <f>AU31/AU14</f>
        <v>0.52577319587628868</v>
      </c>
      <c r="AV32" s="20">
        <f t="shared" ref="AV32" si="184">AV31/AV14</f>
        <v>1.0526125730994154</v>
      </c>
      <c r="AW32" s="20">
        <f t="shared" ref="AW32" si="185">AW31/AW14</f>
        <v>1.364207944615385</v>
      </c>
      <c r="AX32" s="20">
        <f t="shared" ref="AX32" si="186">AX31/AX14</f>
        <v>3.0725143311017651</v>
      </c>
      <c r="AY32" s="20">
        <f t="shared" ref="AY32" si="187">AY31/AY14</f>
        <v>2.1690687369024979</v>
      </c>
      <c r="AZ32" s="14"/>
      <c r="BA32" s="20">
        <f t="shared" ref="BA32" si="188">BA31/BA14</f>
        <v>9.109375</v>
      </c>
      <c r="BB32" s="20">
        <f t="shared" ref="BB32" si="189">BB31/BB14</f>
        <v>-6.814814814814814</v>
      </c>
      <c r="BC32" s="20">
        <f t="shared" ref="BC32" si="190">BC31/BC14</f>
        <v>-3.3166666666666669</v>
      </c>
      <c r="BD32" s="20">
        <f t="shared" ref="BD32" si="191">BD31/BD14</f>
        <v>7.628571428571429</v>
      </c>
      <c r="BE32" s="14"/>
      <c r="BF32" s="20">
        <f t="shared" ref="BF32" si="192">BF31/BF14</f>
        <v>0.17719298245614037</v>
      </c>
      <c r="BG32" s="20">
        <f t="shared" ref="BG32" si="193">BG31/BG14</f>
        <v>-0.15185185185185185</v>
      </c>
      <c r="BH32" s="20">
        <f t="shared" ref="BH32" si="194">BH31/BH14</f>
        <v>-9.6666666666666651E-2</v>
      </c>
      <c r="BI32" s="20">
        <f t="shared" ref="BI32" si="195">BI31/BI14</f>
        <v>1.711111111111111</v>
      </c>
      <c r="BJ32" s="20">
        <f>BJ31/BJ14</f>
        <v>2.9225806451612901</v>
      </c>
      <c r="BK32" s="20">
        <f t="shared" ref="BK32" si="196">BK31/BK14</f>
        <v>13.818181818181818</v>
      </c>
      <c r="BL32" s="20">
        <f t="shared" ref="BL32" si="197">BL31/BL14</f>
        <v>2.0057803468208095</v>
      </c>
      <c r="BM32" s="20">
        <f t="shared" ref="BM32" si="198">BM31/BM14</f>
        <v>2.5538461538461537</v>
      </c>
      <c r="BN32" s="20">
        <f t="shared" ref="BN32" si="199">BN31/BN14</f>
        <v>2.2088607594936707</v>
      </c>
      <c r="BO32" s="14"/>
      <c r="BP32" s="20">
        <f t="shared" ref="BP32" si="200">BP31/BP14</f>
        <v>1.3225152129817446</v>
      </c>
      <c r="BQ32" s="20">
        <f t="shared" ref="BQ32" si="201">BQ31/BQ14</f>
        <v>3.6200000000000006</v>
      </c>
      <c r="BR32" s="20">
        <f t="shared" ref="BR32" si="202">BR31/BR14</f>
        <v>2.0137931034482759</v>
      </c>
      <c r="BS32" s="20">
        <f t="shared" ref="BS32" si="203">BS31/BS14</f>
        <v>1.0894736842105266</v>
      </c>
      <c r="BT32" s="14"/>
      <c r="BU32" s="20">
        <f t="shared" ref="BU32" si="204">BU31/BU14</f>
        <v>2.8596491228070176</v>
      </c>
      <c r="BV32" s="20">
        <f t="shared" ref="BV32" si="205">BV31/BV14</f>
        <v>3.4949494949494948</v>
      </c>
      <c r="BW32" s="20">
        <f t="shared" ref="BW32" si="206">BW31/BW14</f>
        <v>166</v>
      </c>
      <c r="BX32" s="20">
        <f t="shared" ref="BX32" si="207">BX31/BX14</f>
        <v>2.202247191011236</v>
      </c>
      <c r="BY32" s="20">
        <f>BY31/BY14</f>
        <v>0.68817204301075274</v>
      </c>
      <c r="BZ32" s="20">
        <f t="shared" ref="BZ32:CC32" si="208">BZ31/BZ14</f>
        <v>0.87431693989071035</v>
      </c>
      <c r="CA32" s="20">
        <f t="shared" si="208"/>
        <v>0.55521472392638038</v>
      </c>
      <c r="CB32" s="20">
        <f t="shared" si="208"/>
        <v>1.8013245033112582</v>
      </c>
      <c r="CC32" s="20">
        <f t="shared" si="208"/>
        <v>1.2804232804232805</v>
      </c>
      <c r="CD32" s="20">
        <v>0</v>
      </c>
      <c r="CE32" s="20">
        <f t="shared" ref="CE32" si="209">CE31/CE14</f>
        <v>3.5775862068965516</v>
      </c>
      <c r="CF32" s="20">
        <f t="shared" ref="CF32" si="210">CF31/CF14</f>
        <v>2.036144578313253</v>
      </c>
      <c r="CG32" s="20">
        <v>0</v>
      </c>
      <c r="CH32" s="20">
        <f t="shared" ref="CH32" si="211">CH31/CH14</f>
        <v>2.0119047619047619</v>
      </c>
      <c r="CI32" s="20"/>
      <c r="CJ32" s="20">
        <f t="shared" ref="CJ32" si="212">CJ31/CJ14</f>
        <v>2.2675438596491229</v>
      </c>
      <c r="CK32" s="20">
        <f t="shared" ref="CK32" si="213">CK31/CK14</f>
        <v>19.16</v>
      </c>
      <c r="CL32" s="20">
        <f t="shared" ref="CL32" si="214">CL31/CL14</f>
        <v>0.83371824480369505</v>
      </c>
      <c r="CM32" s="20">
        <f t="shared" ref="CM32" si="215">CM31/CM14</f>
        <v>1.0990712074303406</v>
      </c>
      <c r="CN32" s="14"/>
      <c r="CO32" s="20">
        <f t="shared" ref="CO32" si="216">CO31/CO14</f>
        <v>26.125000000000004</v>
      </c>
      <c r="CP32" s="20">
        <f t="shared" ref="CP32" si="217">CP31/CP14</f>
        <v>8.1071428571428577</v>
      </c>
      <c r="CQ32" s="20">
        <f t="shared" ref="CQ32" si="218">CQ31/CQ14</f>
        <v>11.6056338028169</v>
      </c>
      <c r="CR32" s="20">
        <f t="shared" ref="CR32" si="219">CR31/CR14</f>
        <v>4.6806722689075633</v>
      </c>
    </row>
    <row r="33" spans="1:96" s="18" customFormat="1" x14ac:dyDescent="0.3">
      <c r="A33" s="18" t="s">
        <v>110</v>
      </c>
      <c r="C33" s="18">
        <f t="shared" ref="C33:F33" si="220">C31/C11</f>
        <v>0.67361111111111116</v>
      </c>
      <c r="D33" s="18">
        <f t="shared" si="220"/>
        <v>0.88787878787878793</v>
      </c>
      <c r="E33" s="18">
        <f t="shared" si="220"/>
        <v>1.4456521739130435</v>
      </c>
      <c r="F33" s="18">
        <f t="shared" si="220"/>
        <v>2.0548387096774192</v>
      </c>
      <c r="H33" s="18">
        <f t="shared" ref="H33:K33" si="221">H31/H11</f>
        <v>3.0181818181818181</v>
      </c>
      <c r="I33" s="18">
        <f t="shared" si="221"/>
        <v>1.7847082494969817</v>
      </c>
      <c r="J33" s="18">
        <f t="shared" si="221"/>
        <v>5.9847328244274811</v>
      </c>
      <c r="K33" s="18">
        <f t="shared" si="221"/>
        <v>2.0141342756183747</v>
      </c>
      <c r="M33" s="18">
        <f t="shared" ref="M33:P33" si="222">M31/M11</f>
        <v>0.92836676217765035</v>
      </c>
      <c r="N33" s="18">
        <f t="shared" si="222"/>
        <v>1.1875</v>
      </c>
      <c r="O33" s="18">
        <f t="shared" si="222"/>
        <v>0.92401215805471115</v>
      </c>
      <c r="P33" s="18">
        <f t="shared" si="222"/>
        <v>0.7546174142480212</v>
      </c>
      <c r="R33" s="18">
        <f t="shared" ref="R33:U33" si="223">R31/R11</f>
        <v>2</v>
      </c>
      <c r="S33" s="18">
        <f t="shared" si="223"/>
        <v>0.66494845360824739</v>
      </c>
      <c r="T33" s="18">
        <f t="shared" si="223"/>
        <v>1.3083333333333333</v>
      </c>
      <c r="U33" s="18">
        <f t="shared" si="223"/>
        <v>0.8160919540229884</v>
      </c>
      <c r="AB33" s="18">
        <f t="shared" ref="AB33:AE33" si="224">AB31/AB11</f>
        <v>0.92331288343558293</v>
      </c>
      <c r="AC33" s="18">
        <f t="shared" si="224"/>
        <v>1.158482142857143</v>
      </c>
      <c r="AD33" s="18">
        <f t="shared" si="224"/>
        <v>1.0117647058823529</v>
      </c>
      <c r="AE33" s="18">
        <f t="shared" si="224"/>
        <v>0.8648648648648648</v>
      </c>
      <c r="AG33" s="18">
        <f t="shared" ref="AG33:AJ33" si="225">AG31/AG11</f>
        <v>1.0705128205128205</v>
      </c>
      <c r="AH33" s="18">
        <f t="shared" si="225"/>
        <v>2.4499999999999997</v>
      </c>
      <c r="AI33" s="18">
        <f t="shared" si="225"/>
        <v>2.29</v>
      </c>
      <c r="AJ33" s="18">
        <f t="shared" si="225"/>
        <v>4.6842105263157894</v>
      </c>
      <c r="AL33" s="18">
        <f t="shared" ref="AL33:AO33" si="226">AL31/AL11</f>
        <v>4.5273972602739718</v>
      </c>
      <c r="AM33" s="18">
        <f t="shared" si="226"/>
        <v>5.7333333333333325</v>
      </c>
      <c r="AN33" s="18">
        <f t="shared" si="226"/>
        <v>4.1610169491525424</v>
      </c>
      <c r="AO33" s="18">
        <f t="shared" si="226"/>
        <v>1.4839857651245552</v>
      </c>
      <c r="AU33" s="18">
        <f>AU31/AU11</f>
        <v>0.19376899696048633</v>
      </c>
      <c r="AV33" s="18">
        <f t="shared" ref="AV33:AY33" si="227">AV31/AV11</f>
        <v>0.3138489208633094</v>
      </c>
      <c r="AW33" s="18">
        <f t="shared" si="227"/>
        <v>0.39804878048780484</v>
      </c>
      <c r="AX33" s="18">
        <f t="shared" si="227"/>
        <v>0.68012422360248448</v>
      </c>
      <c r="AY33" s="18">
        <f t="shared" si="227"/>
        <v>0.46717724288840262</v>
      </c>
      <c r="BA33" s="18">
        <f t="shared" ref="BA33:BD33" si="228">BA31/BA11</f>
        <v>1.7720364741641335</v>
      </c>
      <c r="BB33" s="18">
        <f t="shared" si="228"/>
        <v>1.7579617834394905</v>
      </c>
      <c r="BC33" s="18">
        <f t="shared" si="228"/>
        <v>3.2622950819672134</v>
      </c>
      <c r="BD33" s="18">
        <f t="shared" si="228"/>
        <v>2.1360000000000001</v>
      </c>
      <c r="BF33" s="18">
        <f t="shared" ref="BF33:BI33" si="229">BF31/BF11</f>
        <v>4.1563786008230463E-2</v>
      </c>
      <c r="BG33" s="18">
        <f t="shared" si="229"/>
        <v>7.8343949044585998E-2</v>
      </c>
      <c r="BH33" s="18">
        <f t="shared" si="229"/>
        <v>0.22597402597402597</v>
      </c>
      <c r="BI33" s="18">
        <f t="shared" si="229"/>
        <v>0.14128440366972478</v>
      </c>
      <c r="BJ33" s="18">
        <f>BJ31/BJ11</f>
        <v>1.0683962264150944</v>
      </c>
      <c r="BK33" s="18">
        <f t="shared" ref="BK33:BN33" si="230">BK31/BK11</f>
        <v>1.5833333333333335</v>
      </c>
      <c r="BL33" s="18">
        <f t="shared" si="230"/>
        <v>0.74304068522483935</v>
      </c>
      <c r="BM33" s="18">
        <f t="shared" si="230"/>
        <v>0.8623376623376624</v>
      </c>
      <c r="BN33" s="18">
        <f t="shared" si="230"/>
        <v>0.85539215686274506</v>
      </c>
      <c r="BP33" s="18">
        <f t="shared" ref="BP33:BS33" si="231">BP31/BP11</f>
        <v>0.6721649484536083</v>
      </c>
      <c r="BQ33" s="18">
        <f t="shared" si="231"/>
        <v>1.5404255319148938</v>
      </c>
      <c r="BR33" s="18">
        <f t="shared" si="231"/>
        <v>0.67906976744186054</v>
      </c>
      <c r="BS33" s="18">
        <f t="shared" si="231"/>
        <v>0.45494505494505505</v>
      </c>
      <c r="BU33" s="18">
        <f t="shared" ref="BU33:BX33" si="232">BU31/BU11</f>
        <v>0.90055248618784522</v>
      </c>
      <c r="BV33" s="18">
        <f t="shared" si="232"/>
        <v>1.0058139534883721</v>
      </c>
      <c r="BW33" s="18">
        <f t="shared" si="232"/>
        <v>1.2769230769230768</v>
      </c>
      <c r="BX33" s="18">
        <f t="shared" si="232"/>
        <v>0.50256410256410255</v>
      </c>
      <c r="BY33" s="18">
        <f>BY31/BY11</f>
        <v>0.15256257449344457</v>
      </c>
      <c r="BZ33" s="18">
        <f t="shared" ref="BZ33:CC33" si="233">BZ31/BZ11</f>
        <v>0.20227560050568902</v>
      </c>
      <c r="CA33" s="18">
        <f t="shared" si="233"/>
        <v>0.19483315392895587</v>
      </c>
      <c r="CB33" s="18">
        <f t="shared" si="233"/>
        <v>0.51127819548872178</v>
      </c>
      <c r="CC33" s="18">
        <f t="shared" si="233"/>
        <v>0.40468227424749165</v>
      </c>
      <c r="CD33" s="18">
        <v>0</v>
      </c>
      <c r="CE33" s="18">
        <f t="shared" ref="CE33:CH33" si="234">CE31/CE11</f>
        <v>1.4928057553956835</v>
      </c>
      <c r="CF33" s="18">
        <f t="shared" si="234"/>
        <v>0.9159891598915989</v>
      </c>
      <c r="CG33" s="18">
        <f t="shared" si="234"/>
        <v>1.6401869158878504</v>
      </c>
      <c r="CH33" s="18">
        <f t="shared" si="234"/>
        <v>0.90616621983914214</v>
      </c>
      <c r="CJ33" s="18">
        <f t="shared" ref="CJ33:CM33" si="235">CJ31/CJ11</f>
        <v>0.87925170068027214</v>
      </c>
      <c r="CK33" s="18">
        <f t="shared" si="235"/>
        <v>1.1062355658198613</v>
      </c>
      <c r="CL33" s="18">
        <f t="shared" si="235"/>
        <v>1.1176470588235294</v>
      </c>
      <c r="CM33" s="18">
        <f t="shared" si="235"/>
        <v>1.0889570552147239</v>
      </c>
      <c r="CO33" s="18">
        <f t="shared" ref="CO33:CR33" si="236">CO31/CO11</f>
        <v>5.4051724137931041</v>
      </c>
      <c r="CP33" s="18">
        <f t="shared" si="236"/>
        <v>4.1024096385542173</v>
      </c>
      <c r="CQ33" s="18">
        <f t="shared" si="236"/>
        <v>5.0552147239263805</v>
      </c>
      <c r="CR33" s="18">
        <f t="shared" si="236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37">C12/C11</f>
        <v>0.41666666666666674</v>
      </c>
      <c r="D34" s="18">
        <f t="shared" si="237"/>
        <v>0.46464646464646464</v>
      </c>
      <c r="E34" s="18">
        <f t="shared" si="237"/>
        <v>0.52173913043478271</v>
      </c>
      <c r="F34" s="18">
        <f t="shared" si="237"/>
        <v>0.80645161290322576</v>
      </c>
      <c r="G34" s="18">
        <v>0</v>
      </c>
      <c r="H34" s="18">
        <f t="shared" ref="H34:K34" si="238">H12/H11</f>
        <v>0.64935064935064923</v>
      </c>
      <c r="I34" s="18">
        <f t="shared" si="238"/>
        <v>0.52917505030181078</v>
      </c>
      <c r="J34" s="18">
        <f t="shared" si="238"/>
        <v>1.5267175572519085</v>
      </c>
      <c r="K34" s="18">
        <f t="shared" si="238"/>
        <v>0.5512367491166078</v>
      </c>
      <c r="L34" s="18">
        <v>0</v>
      </c>
      <c r="M34" s="18">
        <f t="shared" ref="M34:P34" si="239">M12/M11</f>
        <v>0.51002865329512892</v>
      </c>
      <c r="N34" s="18">
        <f t="shared" si="239"/>
        <v>0.56640625</v>
      </c>
      <c r="O34" s="18">
        <f t="shared" si="239"/>
        <v>0.27659574468085102</v>
      </c>
      <c r="P34" s="18">
        <f t="shared" si="239"/>
        <v>0.36411609498680741</v>
      </c>
      <c r="Q34" s="18">
        <v>0</v>
      </c>
      <c r="R34" s="18">
        <f t="shared" ref="R34:U34" si="240">R12/R11</f>
        <v>0.72</v>
      </c>
      <c r="S34" s="18">
        <f t="shared" si="240"/>
        <v>0.54639175257731964</v>
      </c>
      <c r="T34" s="18">
        <f t="shared" si="240"/>
        <v>0.7583333333333333</v>
      </c>
      <c r="U34" s="18">
        <f t="shared" si="240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1">AB12/AB11</f>
        <v>0.42024539877300615</v>
      </c>
      <c r="AC34" s="18">
        <f t="shared" si="241"/>
        <v>0.4642857142857143</v>
      </c>
      <c r="AD34" s="18">
        <f t="shared" si="241"/>
        <v>0.44235294117647062</v>
      </c>
      <c r="AE34" s="18">
        <f t="shared" si="241"/>
        <v>0.60540540540540544</v>
      </c>
      <c r="AF34" s="18">
        <v>0</v>
      </c>
      <c r="AG34" s="18">
        <f t="shared" ref="AG34:AJ34" si="242">AG12/AG11</f>
        <v>0.46794871794871795</v>
      </c>
      <c r="AH34" s="18">
        <f t="shared" si="242"/>
        <v>0.61249999999999993</v>
      </c>
      <c r="AI34" s="18">
        <f t="shared" si="242"/>
        <v>0.49</v>
      </c>
      <c r="AJ34" s="18">
        <f t="shared" si="242"/>
        <v>0.97368421052631582</v>
      </c>
      <c r="AK34" s="18">
        <v>0</v>
      </c>
      <c r="AL34" s="18">
        <f t="shared" ref="AL34:AO34" si="243">AL12/AL11</f>
        <v>0.3904109589041096</v>
      </c>
      <c r="AM34" s="18">
        <f t="shared" si="243"/>
        <v>0.5</v>
      </c>
      <c r="AN34" s="18">
        <f t="shared" si="243"/>
        <v>0.83050847457627119</v>
      </c>
      <c r="AO34" s="18">
        <f t="shared" si="243"/>
        <v>0.7508896797153024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f>AU12/AU11</f>
        <v>0.3518237082066869</v>
      </c>
      <c r="AV34" s="18">
        <f t="shared" ref="AV34:AY34" si="244">AV12/AV11</f>
        <v>0.39478417266187049</v>
      </c>
      <c r="AW34" s="18">
        <f t="shared" si="244"/>
        <v>0.34536585365853656</v>
      </c>
      <c r="AX34" s="18">
        <f t="shared" si="244"/>
        <v>0.51552795031055898</v>
      </c>
      <c r="AY34" s="18">
        <f t="shared" si="244"/>
        <v>0.35667396061269147</v>
      </c>
      <c r="AZ34" s="18">
        <v>0</v>
      </c>
      <c r="BA34" s="18">
        <f t="shared" ref="BA34:BD34" si="245">BA12/BA11</f>
        <v>0.39513677811550146</v>
      </c>
      <c r="BB34" s="18">
        <f t="shared" si="245"/>
        <v>0.37579617834394907</v>
      </c>
      <c r="BC34" s="18">
        <f t="shared" si="245"/>
        <v>0.4043715846994535</v>
      </c>
      <c r="BD34" s="18">
        <f t="shared" si="245"/>
        <v>0.24400000000000002</v>
      </c>
      <c r="BE34" s="18">
        <v>0</v>
      </c>
      <c r="BF34" s="18">
        <f t="shared" ref="BF34:BI34" si="246">BF12/BF11</f>
        <v>0.34979423868312759</v>
      </c>
      <c r="BG34" s="18">
        <f t="shared" si="246"/>
        <v>0.48407643312101911</v>
      </c>
      <c r="BH34" s="18">
        <f t="shared" si="246"/>
        <v>0.5714285714285714</v>
      </c>
      <c r="BI34" s="18">
        <f t="shared" si="246"/>
        <v>0.6330275229357798</v>
      </c>
      <c r="BJ34" s="18">
        <f>BJ12/BJ11</f>
        <v>0.54481132075471694</v>
      </c>
      <c r="BK34" s="18">
        <f t="shared" ref="BK34:BN34" si="247">BK12/BK11</f>
        <v>0.40277777777777779</v>
      </c>
      <c r="BL34" s="18">
        <f t="shared" si="247"/>
        <v>0.28907922912205569</v>
      </c>
      <c r="BM34" s="18">
        <f t="shared" si="247"/>
        <v>0.28571428571428575</v>
      </c>
      <c r="BN34" s="18">
        <f t="shared" si="247"/>
        <v>0.26715686274509803</v>
      </c>
      <c r="BO34" s="18">
        <v>0</v>
      </c>
      <c r="BP34" s="18">
        <f t="shared" ref="BP34:BS34" si="248">BP12/BP11</f>
        <v>0.34020618556701032</v>
      </c>
      <c r="BQ34" s="18">
        <f t="shared" si="248"/>
        <v>0.51063829787234039</v>
      </c>
      <c r="BR34" s="18">
        <f t="shared" si="248"/>
        <v>0.54651162790697683</v>
      </c>
      <c r="BS34" s="18">
        <f t="shared" si="248"/>
        <v>0.45054945054945056</v>
      </c>
      <c r="BT34" s="18">
        <v>0</v>
      </c>
      <c r="BU34" s="18">
        <f t="shared" ref="BU34:BX34" si="249">BU12/BU11</f>
        <v>0.54696132596685088</v>
      </c>
      <c r="BV34" s="18">
        <f t="shared" si="249"/>
        <v>0.52616279069767447</v>
      </c>
      <c r="BW34" s="18">
        <f t="shared" si="249"/>
        <v>0.70769230769230762</v>
      </c>
      <c r="BX34" s="18">
        <f t="shared" si="249"/>
        <v>0.48717948717948717</v>
      </c>
      <c r="BY34" s="18">
        <f>BY12/BY11</f>
        <v>0.48271752085816449</v>
      </c>
      <c r="BZ34" s="18">
        <f t="shared" ref="BZ34:CC34" si="250">BZ12/BZ11</f>
        <v>0.46144121365360302</v>
      </c>
      <c r="CA34" s="18">
        <f t="shared" si="250"/>
        <v>0.38213132400430572</v>
      </c>
      <c r="CB34" s="18">
        <f t="shared" si="250"/>
        <v>0.38721804511278196</v>
      </c>
      <c r="CC34" s="18">
        <f t="shared" si="250"/>
        <v>0.41638795986622068</v>
      </c>
      <c r="CD34" s="18">
        <v>0</v>
      </c>
      <c r="CE34" s="18">
        <f t="shared" ref="CE34:CH34" si="251">CE12/CE11</f>
        <v>0.39928057553956836</v>
      </c>
      <c r="CF34" s="18">
        <f t="shared" si="251"/>
        <v>0.31978319783197834</v>
      </c>
      <c r="CG34" s="18">
        <f t="shared" si="251"/>
        <v>0.57476635514018692</v>
      </c>
      <c r="CH34" s="18">
        <f t="shared" si="251"/>
        <v>0.40482573726541554</v>
      </c>
      <c r="CI34" s="18"/>
      <c r="CJ34" s="18">
        <f t="shared" ref="CJ34:CM34" si="252">CJ12/CJ11</f>
        <v>0.33673469387755101</v>
      </c>
      <c r="CK34" s="18">
        <f t="shared" si="252"/>
        <v>0.50577367205542723</v>
      </c>
      <c r="CL34" s="18">
        <f t="shared" si="252"/>
        <v>0.51702786377708976</v>
      </c>
      <c r="CM34" s="18">
        <f t="shared" si="252"/>
        <v>0.50613496932515334</v>
      </c>
      <c r="CN34" s="18">
        <v>0</v>
      </c>
      <c r="CO34" s="18">
        <f t="shared" ref="CO34:CR34" si="253">CO12/CO11</f>
        <v>0.57758620689655171</v>
      </c>
      <c r="CP34" s="18">
        <f t="shared" si="253"/>
        <v>0.391566265060241</v>
      </c>
      <c r="CQ34" s="18">
        <f t="shared" si="253"/>
        <v>0.47239263803680986</v>
      </c>
      <c r="CR34" s="18">
        <f t="shared" si="253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4">(C12+C15)/C11</f>
        <v>0.52777777777777779</v>
      </c>
      <c r="D35" s="18">
        <f t="shared" si="254"/>
        <v>0.46464646464646464</v>
      </c>
      <c r="E35" s="18">
        <f t="shared" si="254"/>
        <v>0.52826086956521745</v>
      </c>
      <c r="F35" s="18">
        <f t="shared" si="254"/>
        <v>0.83225806451612905</v>
      </c>
      <c r="G35" s="18">
        <v>0</v>
      </c>
      <c r="H35" s="18">
        <f t="shared" ref="H35:K35" si="255">(H12+H15)/H11</f>
        <v>1.0337662337662337</v>
      </c>
      <c r="I35" s="18">
        <f t="shared" si="255"/>
        <v>0.75452716297786715</v>
      </c>
      <c r="J35" s="18">
        <f t="shared" si="255"/>
        <v>3.4503816793893134</v>
      </c>
      <c r="K35" s="18">
        <f t="shared" si="255"/>
        <v>0.73498233215547704</v>
      </c>
      <c r="L35" s="18">
        <v>0</v>
      </c>
      <c r="M35" s="18">
        <f t="shared" ref="M35:P35" si="256">(M12+M15)/M11</f>
        <v>0.7822349570200573</v>
      </c>
      <c r="N35" s="18">
        <f t="shared" si="256"/>
        <v>0.77734375</v>
      </c>
      <c r="O35" s="18">
        <f t="shared" si="256"/>
        <v>0.39209726443768994</v>
      </c>
      <c r="P35" s="18">
        <f t="shared" si="256"/>
        <v>0.44327176781002636</v>
      </c>
      <c r="Q35" s="18">
        <v>0</v>
      </c>
      <c r="R35" s="18">
        <f t="shared" ref="R35:U35" si="257">(R12+R15)/R11</f>
        <v>0.72</v>
      </c>
      <c r="S35" s="18">
        <f t="shared" si="257"/>
        <v>0.54639175257731964</v>
      </c>
      <c r="T35" s="18">
        <f t="shared" si="257"/>
        <v>0.84166666666666656</v>
      </c>
      <c r="U35" s="18">
        <f t="shared" si="257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58">(AB12+AB15)/AB11</f>
        <v>0.48466257668711654</v>
      </c>
      <c r="AC35" s="18">
        <f t="shared" si="258"/>
        <v>0.4665178571428571</v>
      </c>
      <c r="AD35" s="18">
        <f t="shared" si="258"/>
        <v>0.59058823529411764</v>
      </c>
      <c r="AE35" s="18">
        <f t="shared" si="258"/>
        <v>0.6351351351351352</v>
      </c>
      <c r="AF35" s="18">
        <v>0</v>
      </c>
      <c r="AG35" s="18">
        <f t="shared" ref="AG35:AJ35" si="259">(AG12+AG15)/AG11</f>
        <v>0.51282051282051289</v>
      </c>
      <c r="AH35" s="18">
        <f t="shared" si="259"/>
        <v>0.64</v>
      </c>
      <c r="AI35" s="18">
        <f t="shared" si="259"/>
        <v>0.505</v>
      </c>
      <c r="AJ35" s="18">
        <f t="shared" si="259"/>
        <v>0.99736842105263157</v>
      </c>
      <c r="AK35" s="18">
        <v>0</v>
      </c>
      <c r="AL35" s="18">
        <f t="shared" ref="AL35:AO35" si="260">(AL12+AL15)/AL11</f>
        <v>0.3904109589041096</v>
      </c>
      <c r="AM35" s="18">
        <f t="shared" si="260"/>
        <v>0.5083333333333333</v>
      </c>
      <c r="AN35" s="18">
        <f t="shared" si="260"/>
        <v>0.98305084745762705</v>
      </c>
      <c r="AO35" s="18">
        <f t="shared" si="260"/>
        <v>0.95017793594306033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f>(AU12+AU15)/AU11</f>
        <v>0.55927051671732519</v>
      </c>
      <c r="AV35" s="18">
        <f t="shared" ref="AV35:AY35" si="261">(AV12+AV15)/AV11</f>
        <v>0.60251798561151082</v>
      </c>
      <c r="AW35" s="18">
        <f t="shared" si="261"/>
        <v>0.46243902439024392</v>
      </c>
      <c r="AX35" s="18">
        <f t="shared" si="261"/>
        <v>0.79192546583850942</v>
      </c>
      <c r="AY35" s="18">
        <f t="shared" si="261"/>
        <v>0.63019693654266962</v>
      </c>
      <c r="AZ35" s="18">
        <v>0</v>
      </c>
      <c r="BA35" s="18">
        <f t="shared" ref="BA35:BD35" si="262">(BA12+BA15)/BA11</f>
        <v>0.47720364741641336</v>
      </c>
      <c r="BB35" s="18">
        <f t="shared" si="262"/>
        <v>0.41719745222929944</v>
      </c>
      <c r="BC35" s="18">
        <f t="shared" si="262"/>
        <v>0.45027322404371578</v>
      </c>
      <c r="BD35" s="18">
        <f t="shared" si="262"/>
        <v>0.28800000000000003</v>
      </c>
      <c r="BE35" s="18">
        <v>0</v>
      </c>
      <c r="BF35" s="18">
        <f t="shared" ref="BF35:BI35" si="263">(BF12+BF15)/BF11</f>
        <v>0.53909465020576142</v>
      </c>
      <c r="BG35" s="18">
        <f t="shared" si="263"/>
        <v>0.59872611464968151</v>
      </c>
      <c r="BH35" s="18">
        <f t="shared" si="263"/>
        <v>0.66233766233766223</v>
      </c>
      <c r="BI35" s="18">
        <f t="shared" si="263"/>
        <v>0.68440366972477062</v>
      </c>
      <c r="BJ35" s="18">
        <f>(BJ12+BJ15)/BJ11</f>
        <v>0.60141509433962259</v>
      </c>
      <c r="BK35" s="18">
        <f t="shared" ref="BK35:BN35" si="264">(BK12+BK15)/BK11</f>
        <v>0.63194444444444442</v>
      </c>
      <c r="BL35" s="18">
        <f t="shared" si="264"/>
        <v>0.42398286937901497</v>
      </c>
      <c r="BM35" s="18">
        <f t="shared" si="264"/>
        <v>0.41038961038961042</v>
      </c>
      <c r="BN35" s="18">
        <f t="shared" si="264"/>
        <v>0.38725490196078427</v>
      </c>
      <c r="BO35" s="18">
        <v>0</v>
      </c>
      <c r="BP35" s="18">
        <f t="shared" ref="BP35:BS35" si="265">(BP12+BP15)/BP11</f>
        <v>0.3587628865979382</v>
      </c>
      <c r="BQ35" s="18">
        <f t="shared" si="265"/>
        <v>0.51063829787234039</v>
      </c>
      <c r="BR35" s="18">
        <f t="shared" si="265"/>
        <v>0.62093023255813962</v>
      </c>
      <c r="BS35" s="18">
        <f t="shared" si="265"/>
        <v>0.51098901098901106</v>
      </c>
      <c r="BT35" s="18">
        <v>0</v>
      </c>
      <c r="BU35" s="18">
        <f t="shared" ref="BU35:BX35" si="266">(BU12+BU15)/BU11</f>
        <v>0.79005524861878451</v>
      </c>
      <c r="BV35" s="18">
        <f t="shared" si="266"/>
        <v>0.6191860465116279</v>
      </c>
      <c r="BW35" s="18">
        <f t="shared" si="266"/>
        <v>0.92307692307692313</v>
      </c>
      <c r="BX35" s="18">
        <f t="shared" si="266"/>
        <v>0.62051282051282053</v>
      </c>
      <c r="BY35" s="18">
        <f>(BY12+BY15)/BY11</f>
        <v>0.66150178784266989</v>
      </c>
      <c r="BZ35" s="18">
        <f t="shared" ref="BZ35:CC35" si="267">(BZ12+BZ15)/BZ11</f>
        <v>0.59418457648546141</v>
      </c>
      <c r="CA35" s="18">
        <f t="shared" si="267"/>
        <v>0.46932185145317545</v>
      </c>
      <c r="CB35" s="18">
        <f t="shared" si="267"/>
        <v>0.61654135338345861</v>
      </c>
      <c r="CC35" s="18">
        <f t="shared" si="267"/>
        <v>0.59866220735785947</v>
      </c>
      <c r="CD35" s="18">
        <v>0</v>
      </c>
      <c r="CE35" s="18">
        <f t="shared" ref="CE35:CH35" si="268">(CE12+CE15)/CE11</f>
        <v>0.62230215827338131</v>
      </c>
      <c r="CF35" s="18">
        <f t="shared" si="268"/>
        <v>0.36856368563685638</v>
      </c>
      <c r="CG35" s="18">
        <f t="shared" si="268"/>
        <v>0.76635514018691586</v>
      </c>
      <c r="CH35" s="18">
        <f t="shared" si="268"/>
        <v>0.54691689008042899</v>
      </c>
      <c r="CI35" s="18"/>
      <c r="CJ35" s="18">
        <f t="shared" ref="CJ35:CM35" si="269">(CJ12+CJ15)/CJ11</f>
        <v>0.46598639455782315</v>
      </c>
      <c r="CK35" s="18">
        <f t="shared" si="269"/>
        <v>0.69976905311778281</v>
      </c>
      <c r="CL35" s="18">
        <f t="shared" si="269"/>
        <v>0.84210526315789469</v>
      </c>
      <c r="CM35" s="18">
        <f t="shared" si="269"/>
        <v>0.9478527607361964</v>
      </c>
      <c r="CN35" s="18">
        <v>0</v>
      </c>
      <c r="CO35" s="18">
        <f t="shared" ref="CO35:CR35" si="270">(CO12+CO15)/CO11</f>
        <v>0.80172413793103448</v>
      </c>
      <c r="CP35" s="18">
        <f t="shared" si="270"/>
        <v>0.40602409638554221</v>
      </c>
      <c r="CQ35" s="18">
        <f t="shared" si="270"/>
        <v>0.48159509202453993</v>
      </c>
      <c r="CR35" s="18">
        <f t="shared" si="270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1">BZ10/BZ37</f>
        <v>2.71875</v>
      </c>
      <c r="CA38" s="14">
        <f t="shared" si="271"/>
        <v>2.6226415094339623</v>
      </c>
      <c r="CB38" s="14">
        <f t="shared" si="271"/>
        <v>2.8653846153846154</v>
      </c>
      <c r="CC38" s="14">
        <f t="shared" si="271"/>
        <v>2.0377358490566038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J10" sqref="BJ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AB3">
        <v>97</v>
      </c>
      <c r="AC3">
        <v>117</v>
      </c>
      <c r="AD3">
        <v>104</v>
      </c>
      <c r="AE3">
        <v>97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E3">
        <v>97</v>
      </c>
      <c r="CF3">
        <v>59</v>
      </c>
      <c r="CG3">
        <v>39</v>
      </c>
      <c r="CH3">
        <v>49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E4">
        <v>58</v>
      </c>
      <c r="CF4">
        <v>50</v>
      </c>
      <c r="CG4">
        <v>46</v>
      </c>
      <c r="CH4">
        <v>20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BU5">
        <v>10</v>
      </c>
      <c r="BV5">
        <v>76</v>
      </c>
      <c r="BW5">
        <v>79</v>
      </c>
      <c r="BX5">
        <v>68</v>
      </c>
      <c r="CE5">
        <v>142</v>
      </c>
      <c r="CF5">
        <v>133</v>
      </c>
      <c r="CG5">
        <v>136</v>
      </c>
      <c r="CH5">
        <v>165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AL6">
        <v>33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E6">
        <v>22</v>
      </c>
      <c r="CF6">
        <v>18</v>
      </c>
      <c r="CG6">
        <v>17</v>
      </c>
      <c r="CH6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E7">
        <v>96</v>
      </c>
      <c r="CF7">
        <v>78</v>
      </c>
      <c r="CG7">
        <v>113</v>
      </c>
      <c r="CH7">
        <v>104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0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U8">
        <f>SUM(AU3:AU7)</f>
        <v>255</v>
      </c>
      <c r="AV8">
        <f t="shared" ref="AV8" si="25">SUM(AV3:AV7)</f>
        <v>349</v>
      </c>
      <c r="AW8">
        <f t="shared" ref="AW8" si="26">SUM(AW3:AW7)</f>
        <v>408</v>
      </c>
      <c r="AX8">
        <f t="shared" ref="AX8" si="27">SUM(AX3:AX7)</f>
        <v>438</v>
      </c>
      <c r="AY8">
        <f t="shared" ref="AY8" si="28">SUM(AY3:AY7)</f>
        <v>427</v>
      </c>
      <c r="AZ8">
        <f>SUM(AZ3:AZ7)</f>
        <v>0</v>
      </c>
      <c r="BA8">
        <f t="shared" ref="BA8" si="29">SUM(BA3:BA7)</f>
        <v>583</v>
      </c>
      <c r="BB8">
        <f t="shared" ref="BB8" si="30">SUM(BB3:BB7)</f>
        <v>552</v>
      </c>
      <c r="BC8">
        <f t="shared" ref="BC8" si="31">SUM(BC3:BC7)</f>
        <v>597</v>
      </c>
      <c r="BD8">
        <f t="shared" ref="BD8" si="32">SUM(BD3:BD7)</f>
        <v>534</v>
      </c>
      <c r="BE8">
        <f>SUM(BE3:BE7)</f>
        <v>0</v>
      </c>
      <c r="BF8">
        <f t="shared" ref="BF8" si="33">SUM(BF3:BF7)</f>
        <v>10.100000000000001</v>
      </c>
      <c r="BG8">
        <f t="shared" ref="BG8" si="34">SUM(BG3:BG7)</f>
        <v>12.3</v>
      </c>
      <c r="BH8">
        <f t="shared" ref="BH8" si="35">SUM(BH3:BH7)</f>
        <v>17.399999999999999</v>
      </c>
      <c r="BI8">
        <f t="shared" ref="BI8" si="36">SUM(BI3:BI7)</f>
        <v>15.4</v>
      </c>
      <c r="BJ8">
        <f>SUM(BJ3:BJ7)</f>
        <v>453</v>
      </c>
      <c r="BK8">
        <f t="shared" ref="BK8" si="37">SUM(BK3:BK7)</f>
        <v>456</v>
      </c>
      <c r="BL8">
        <f t="shared" ref="BL8" si="38">SUM(BL3:BL7)</f>
        <v>347</v>
      </c>
      <c r="BM8">
        <f t="shared" ref="BM8" si="39">SUM(BM3:BM7)</f>
        <v>332</v>
      </c>
      <c r="BN8">
        <f t="shared" ref="BN8" si="40">SUM(BN3:BN7)</f>
        <v>349</v>
      </c>
      <c r="BO8">
        <f>SUM(BO3:BO7)</f>
        <v>0</v>
      </c>
      <c r="BP8">
        <f t="shared" ref="BP8" si="41">SUM(BP3:BP7)</f>
        <v>65.2</v>
      </c>
      <c r="BQ8">
        <f t="shared" ref="BQ8" si="42">SUM(BQ3:BQ7)</f>
        <v>72.400000000000006</v>
      </c>
      <c r="BR8">
        <f t="shared" ref="BR8" si="43">SUM(BR3:BR7)</f>
        <v>58.4</v>
      </c>
      <c r="BS8">
        <f t="shared" ref="BS8" si="44">SUM(BS3:BS7)</f>
        <v>41.400000000000006</v>
      </c>
      <c r="BT8">
        <f>SUM(BT3:BT7)</f>
        <v>0</v>
      </c>
      <c r="BU8">
        <f t="shared" ref="BU8" si="45">SUM(BU3:BU7)</f>
        <v>326</v>
      </c>
      <c r="BV8">
        <f t="shared" ref="BV8" si="46">SUM(BV3:BV7)</f>
        <v>346</v>
      </c>
      <c r="BW8">
        <f t="shared" ref="BW8" si="47">SUM(BW3:BW7)</f>
        <v>332</v>
      </c>
      <c r="BX8">
        <f t="shared" ref="BX8" si="48">SUM(BX3:BX7)</f>
        <v>196</v>
      </c>
      <c r="BY8">
        <f>SUM(BY3:BY7)</f>
        <v>151</v>
      </c>
      <c r="BZ8">
        <f t="shared" ref="BZ8" si="49">SUM(BZ3:BZ7)</f>
        <v>160</v>
      </c>
      <c r="CA8">
        <f t="shared" ref="CA8" si="50">SUM(CA3:CA7)</f>
        <v>181</v>
      </c>
      <c r="CB8">
        <f t="shared" ref="CB8" si="51">SUM(CB3:CB7)</f>
        <v>272</v>
      </c>
      <c r="CC8">
        <f t="shared" ref="CC8" si="52">SUM(CC3:CC7)</f>
        <v>242</v>
      </c>
      <c r="CD8">
        <f>SUM(CD3:CD7)</f>
        <v>0</v>
      </c>
      <c r="CE8">
        <f t="shared" ref="CE8" si="53">SUM(CE3:CE7)</f>
        <v>415</v>
      </c>
      <c r="CF8">
        <f t="shared" ref="CF8" si="54">SUM(CF3:CF7)</f>
        <v>338</v>
      </c>
      <c r="CG8">
        <f t="shared" ref="CG8" si="55">SUM(CG3:CG7)</f>
        <v>351</v>
      </c>
      <c r="CH8">
        <f t="shared" ref="CH8" si="56">SUM(CH3:CH7)</f>
        <v>338</v>
      </c>
      <c r="CI8">
        <f>SUM(CI3:CI7)</f>
        <v>0</v>
      </c>
      <c r="CJ8">
        <f t="shared" ref="CJ8" si="57">SUM(CJ3:CJ7)</f>
        <v>517</v>
      </c>
      <c r="CK8">
        <f t="shared" ref="CK8" si="58">SUM(CK3:CK7)</f>
        <v>479</v>
      </c>
      <c r="CL8">
        <f t="shared" ref="CL8" si="59">SUM(CL3:CL7)</f>
        <v>361</v>
      </c>
      <c r="CM8">
        <f t="shared" ref="CM8" si="60">SUM(CM3:CM7)</f>
        <v>355</v>
      </c>
      <c r="CN8">
        <f>SUM(CN3:CN7)</f>
        <v>0</v>
      </c>
      <c r="CO8">
        <f t="shared" ref="CO8" si="61">SUM(CO3:CO7)</f>
        <v>627</v>
      </c>
      <c r="CP8">
        <f t="shared" ref="CP8" si="62">SUM(CP3:CP7)</f>
        <v>681</v>
      </c>
      <c r="CQ8">
        <f t="shared" ref="CQ8" si="63">SUM(CQ3:CQ7)</f>
        <v>824</v>
      </c>
      <c r="CR8">
        <f t="shared" ref="CR8" si="64">SUM(CR3:CR7)</f>
        <v>557</v>
      </c>
      <c r="CS8">
        <f>SUM(CS3:CS7)</f>
        <v>0</v>
      </c>
      <c r="CT8">
        <f t="shared" ref="CT8" si="65">SUM(CT3:CT7)</f>
        <v>16.3</v>
      </c>
      <c r="CU8">
        <f t="shared" ref="CU8" si="66">SUM(CU3:CU7)</f>
        <v>18.5</v>
      </c>
      <c r="CV8">
        <f t="shared" ref="CV8" si="67">SUM(CV3:CV7)</f>
        <v>18.399999999999999</v>
      </c>
      <c r="CW8">
        <f t="shared" ref="CW8" si="68">SUM(CW3:CW7)</f>
        <v>12.7</v>
      </c>
      <c r="CX8">
        <f>SUM(CX3:CX7)</f>
        <v>0</v>
      </c>
      <c r="CY8">
        <f t="shared" ref="CY8" si="69">SUM(CY3:CY7)</f>
        <v>3</v>
      </c>
      <c r="CZ8">
        <f t="shared" ref="CZ8" si="70">SUM(CZ3:CZ7)</f>
        <v>12.3</v>
      </c>
      <c r="DA8">
        <f t="shared" ref="DA8" si="71">SUM(DA3:DA7)</f>
        <v>8.1999999999999993</v>
      </c>
      <c r="DB8">
        <f t="shared" ref="DB8" si="72">SUM(DB3:DB7)</f>
        <v>9.1999999999999993</v>
      </c>
      <c r="DC8">
        <f>SUM(DC3:DC7)</f>
        <v>0</v>
      </c>
      <c r="DD8">
        <f t="shared" ref="DD8" si="73">SUM(DD3:DD7)</f>
        <v>17.799999999999997</v>
      </c>
      <c r="DE8">
        <f t="shared" ref="DE8" si="74">SUM(DE3:DE7)</f>
        <v>20.6</v>
      </c>
      <c r="DF8">
        <f t="shared" ref="DF8" si="75">SUM(DF3:DF7)</f>
        <v>21.7</v>
      </c>
      <c r="DG8">
        <f t="shared" ref="DG8" si="76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7">D11-D12+D13</f>
        <v>22</v>
      </c>
      <c r="E10">
        <f t="shared" si="77"/>
        <v>3</v>
      </c>
      <c r="F10">
        <f t="shared" si="77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8">N11-N12+N13</f>
        <v>65</v>
      </c>
      <c r="O10">
        <f t="shared" si="78"/>
        <v>134</v>
      </c>
      <c r="P10">
        <f t="shared" si="78"/>
        <v>111</v>
      </c>
      <c r="R10">
        <f>R11-R12+R13</f>
        <v>1</v>
      </c>
      <c r="S10">
        <f t="shared" ref="S10" si="79">S11-S12+S13</f>
        <v>37</v>
      </c>
      <c r="T10">
        <f t="shared" ref="T10" si="80">T11-T12+T13</f>
        <v>-13</v>
      </c>
      <c r="U10">
        <f t="shared" ref="U10" si="81">U11-U12+U13</f>
        <v>39</v>
      </c>
      <c r="AB10">
        <f>AB11-AB12+AB13</f>
        <v>164</v>
      </c>
      <c r="AC10">
        <f t="shared" ref="AC10" si="82">AC11-AC12+AC13</f>
        <v>178</v>
      </c>
      <c r="AD10">
        <f t="shared" ref="AD10" si="83">AD11-AD12+AD13</f>
        <v>40</v>
      </c>
      <c r="AE10">
        <f t="shared" ref="AE10" si="84">AE11-AE12+AE13</f>
        <v>-18</v>
      </c>
      <c r="AG10">
        <f>AG11-AG12+AG13</f>
        <v>64</v>
      </c>
      <c r="AH10">
        <f t="shared" ref="AH10" si="85">AH11-AH12+AH13</f>
        <v>22</v>
      </c>
      <c r="AI10">
        <f t="shared" ref="AI10" si="86">AI11-AI12+AI13</f>
        <v>24</v>
      </c>
      <c r="AJ10">
        <f t="shared" ref="AJ10" si="87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88">BI11-BI12+BI13</f>
        <v>9</v>
      </c>
      <c r="BJ10">
        <f t="shared" si="88"/>
        <v>155</v>
      </c>
      <c r="BK10">
        <f t="shared" si="88"/>
        <v>33</v>
      </c>
      <c r="BL10">
        <f t="shared" si="88"/>
        <v>173</v>
      </c>
      <c r="BM10">
        <f t="shared" si="88"/>
        <v>130</v>
      </c>
      <c r="BN10">
        <f t="shared" si="88"/>
        <v>158</v>
      </c>
      <c r="BP10">
        <f>BP11-BP12+BP13</f>
        <v>49.3</v>
      </c>
      <c r="BQ10">
        <f t="shared" ref="BQ10:BS10" si="89">BQ11-BQ12+BQ13</f>
        <v>20</v>
      </c>
      <c r="BR10">
        <f t="shared" si="89"/>
        <v>29</v>
      </c>
      <c r="BS10">
        <f t="shared" si="89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E10">
        <f>CE11-CE12+CE13</f>
        <v>116</v>
      </c>
      <c r="CF10">
        <f t="shared" ref="CF10" si="90">CF11-CF12+CF13</f>
        <v>166</v>
      </c>
      <c r="CG10">
        <f t="shared" ref="CG10" si="91">CG11-CG12+CG13</f>
        <v>-22</v>
      </c>
      <c r="CH10">
        <f t="shared" ref="CH10" si="92">CH11-CH12+CH13</f>
        <v>168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3">CP11-CP12+CP13</f>
        <v>84</v>
      </c>
      <c r="CQ10">
        <f t="shared" ref="CQ10" si="94">CQ11-CQ12+CQ13</f>
        <v>71</v>
      </c>
      <c r="CR10">
        <f t="shared" ref="CR10" si="95">CR11-CR12+CR13</f>
        <v>119</v>
      </c>
      <c r="CT10">
        <f>CT11-CT12+CT13</f>
        <v>14.000000000000005</v>
      </c>
      <c r="CU10">
        <f>CU11-CU12+CU13</f>
        <v>32.6</v>
      </c>
      <c r="CV10">
        <f>CV11-CV12+CV13</f>
        <v>4.26</v>
      </c>
      <c r="CW10">
        <f>CW11-CW12+CW13</f>
        <v>3.5</v>
      </c>
      <c r="CY10">
        <f>CY11-CY12+CY13</f>
        <v>3.3000000000000007</v>
      </c>
      <c r="CZ10">
        <f t="shared" ref="CZ10:DD10" si="96">CZ11-CZ12+CZ13</f>
        <v>-2.6999999999999993</v>
      </c>
      <c r="DA10">
        <f t="shared" si="96"/>
        <v>1.2000000000000011</v>
      </c>
      <c r="DB10">
        <f t="shared" si="96"/>
        <v>1</v>
      </c>
      <c r="DD10">
        <f t="shared" si="96"/>
        <v>14</v>
      </c>
      <c r="DE10">
        <f t="shared" ref="DE10" si="97">DE11-DE12+DE13</f>
        <v>17</v>
      </c>
      <c r="DF10">
        <f t="shared" ref="DF10" si="98">DF11-DF12+DF13</f>
        <v>5</v>
      </c>
      <c r="DG10">
        <f t="shared" ref="DG10" si="99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AB11">
        <v>652</v>
      </c>
      <c r="AC11">
        <v>448</v>
      </c>
      <c r="AD11">
        <v>425</v>
      </c>
      <c r="AE11">
        <v>370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E11">
        <v>278</v>
      </c>
      <c r="CF11">
        <v>370</v>
      </c>
      <c r="CG11">
        <v>214</v>
      </c>
      <c r="CH11">
        <v>373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AB12">
        <v>565</v>
      </c>
      <c r="AC12">
        <v>332</v>
      </c>
      <c r="AD12">
        <v>462</v>
      </c>
      <c r="AE12">
        <v>454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E13">
        <v>9</v>
      </c>
      <c r="CF13">
        <v>14</v>
      </c>
      <c r="CG13">
        <v>27</v>
      </c>
      <c r="CH13">
        <v>30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0">+AV25</f>
        <v>0</v>
      </c>
      <c r="AW17">
        <f t="shared" si="100"/>
        <v>0</v>
      </c>
      <c r="AX17">
        <f t="shared" si="100"/>
        <v>0</v>
      </c>
      <c r="AY17">
        <f t="shared" si="100"/>
        <v>0</v>
      </c>
      <c r="BY17">
        <f>+BY25</f>
        <v>0</v>
      </c>
      <c r="BZ17">
        <f>+BZ25</f>
        <v>0</v>
      </c>
      <c r="CA17">
        <f t="shared" ref="CA17:CB17" si="101">+CA25</f>
        <v>0</v>
      </c>
      <c r="CB17">
        <f t="shared" si="101"/>
        <v>0</v>
      </c>
      <c r="CC17">
        <f t="shared" ref="CC17" si="102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0</v>
      </c>
      <c r="X18">
        <f>Painel!X11</f>
        <v>0</v>
      </c>
      <c r="Y18">
        <f>Painel!Y11</f>
        <v>0</v>
      </c>
      <c r="Z18">
        <f>Painel!Z11</f>
        <v>0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0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0</v>
      </c>
      <c r="AQ18">
        <f>Painel!AQ11</f>
        <v>0</v>
      </c>
      <c r="AR18">
        <f>Painel!AR11</f>
        <v>0</v>
      </c>
      <c r="AS18">
        <f>Painel!AS11</f>
        <v>0</v>
      </c>
      <c r="AT18">
        <f>Painel!AT11</f>
        <v>0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0</v>
      </c>
      <c r="CE18">
        <f>Painel!CE11</f>
        <v>278</v>
      </c>
      <c r="CF18">
        <f>Painel!CF11</f>
        <v>369</v>
      </c>
      <c r="CG18">
        <f>Painel!CG11</f>
        <v>214</v>
      </c>
      <c r="CH18">
        <f>Painel!CH11</f>
        <v>373</v>
      </c>
      <c r="CI18">
        <f>Painel!CI11</f>
        <v>0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0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0</v>
      </c>
      <c r="Y20">
        <f>Painel!Y12</f>
        <v>0</v>
      </c>
      <c r="Z20">
        <f>Painel!Z12</f>
        <v>0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0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0</v>
      </c>
      <c r="AQ20">
        <f>Painel!AQ12</f>
        <v>0</v>
      </c>
      <c r="AR20">
        <f>Painel!AR12</f>
        <v>0</v>
      </c>
      <c r="AS20">
        <f>Painel!AS12</f>
        <v>0</v>
      </c>
      <c r="AT20">
        <f>Painel!AT12</f>
        <v>0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0</v>
      </c>
      <c r="CE20">
        <f>Painel!CE12</f>
        <v>111</v>
      </c>
      <c r="CF20">
        <f>Painel!CF12</f>
        <v>118</v>
      </c>
      <c r="CG20">
        <f>Painel!CG12</f>
        <v>123</v>
      </c>
      <c r="CH20">
        <f>Painel!CH12</f>
        <v>151</v>
      </c>
      <c r="CI20">
        <f>Painel!CI12</f>
        <v>0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0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3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4">(LN(21)-LN(B45))/LN(21)</f>
        <v>0.36084880671453018</v>
      </c>
      <c r="H45" s="19">
        <f t="shared" si="103"/>
        <v>1</v>
      </c>
      <c r="I45" s="19">
        <f t="shared" ref="I45" si="105">(LN(21)-LN(D45))/LN(21)</f>
        <v>0.63915119328546977</v>
      </c>
      <c r="J45" s="19">
        <f t="shared" ref="J45" si="106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07">(LN(21)-LN(C63))/LN(21)</f>
        <v>0.27830238657093959</v>
      </c>
      <c r="I63">
        <f t="shared" si="107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DG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Resultado</vt:lpstr>
      <vt:lpstr>Caixa</vt:lpstr>
      <vt:lpstr>Índices</vt:lpstr>
      <vt:lpstr>Painel</vt:lpstr>
      <vt:lpstr>Painel_Cte</vt:lpstr>
      <vt:lpstr>Planilha1</vt:lpstr>
      <vt:lpstr>Transparência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2024-04-23T21:27:32Z</dcterms:modified>
</cp:coreProperties>
</file>