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broguiere\Documents\BuildingNetworkAutomationSolutions\GettingStarted\DataModels\"/>
    </mc:Choice>
  </mc:AlternateContent>
  <xr:revisionPtr revIDLastSave="0" documentId="13_ncr:1_{551003CE-48AA-4802-9B17-4DA1E29B0605}" xr6:coauthVersionLast="46" xr6:coauthVersionMax="46" xr10:uidLastSave="{00000000-0000-0000-0000-000000000000}"/>
  <bookViews>
    <workbookView xWindow="-28920" yWindow="-3780" windowWidth="29040" windowHeight="17640" xr2:uid="{0B99C42A-4198-4021-A3E0-FE19E91DAA8E}"/>
  </bookViews>
  <sheets>
    <sheet name="Tabelle1" sheetId="1" r:id="rId1"/>
  </sheets>
  <externalReferences>
    <externalReference r:id="rId2"/>
  </externalReferences>
  <definedNames>
    <definedName name="encryption">[1]Tabelle2!$A$5:$A$7</definedName>
    <definedName name="yes_no">[1]Tabelle2!$G$5:$G$7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1" l="1"/>
  <c r="F56" i="1"/>
  <c r="F53" i="1"/>
  <c r="F52" i="1"/>
  <c r="F51" i="1"/>
  <c r="F49" i="1"/>
  <c r="F48" i="1"/>
  <c r="F47" i="1"/>
  <c r="F46" i="1"/>
  <c r="F45" i="1"/>
  <c r="F44" i="1"/>
  <c r="F41" i="1"/>
  <c r="F40" i="1"/>
  <c r="F39" i="1"/>
  <c r="F38" i="1"/>
  <c r="F36" i="1"/>
  <c r="F37" i="1"/>
  <c r="F33" i="1"/>
  <c r="F32" i="1"/>
  <c r="F30" i="1"/>
  <c r="F29" i="1"/>
  <c r="F28" i="1"/>
  <c r="F27" i="1"/>
  <c r="F25" i="1"/>
  <c r="F24" i="1"/>
  <c r="F26" i="1"/>
  <c r="C14" i="1"/>
  <c r="C17" i="1"/>
  <c r="C18" i="1"/>
  <c r="C19" i="1"/>
  <c r="C20" i="1"/>
  <c r="C16" i="1"/>
  <c r="C10" i="1"/>
  <c r="C11" i="1"/>
  <c r="C12" i="1"/>
  <c r="C13" i="1"/>
  <c r="C9" i="1"/>
</calcChain>
</file>

<file path=xl/sharedStrings.xml><?xml version="1.0" encoding="utf-8"?>
<sst xmlns="http://schemas.openxmlformats.org/spreadsheetml/2006/main" count="123" uniqueCount="90">
  <si>
    <t>General Information</t>
  </si>
  <si>
    <t>Site Name</t>
  </si>
  <si>
    <t>Firewall Vendor</t>
  </si>
  <si>
    <t>Juniper SRX</t>
  </si>
  <si>
    <t>Public IP Address</t>
  </si>
  <si>
    <t>Contact</t>
  </si>
  <si>
    <t>Mail</t>
  </si>
  <si>
    <t>Phone</t>
  </si>
  <si>
    <t>IKE (Phase 1)</t>
  </si>
  <si>
    <t>IKE Version</t>
  </si>
  <si>
    <t>(please select entry)</t>
  </si>
  <si>
    <t>DH Group</t>
  </si>
  <si>
    <t>Key Exchange Encryption</t>
  </si>
  <si>
    <t>Data Integrity</t>
  </si>
  <si>
    <t>Renegociation time (in seconds)</t>
  </si>
  <si>
    <t>Aggressive Mode</t>
  </si>
  <si>
    <t>Data Encryption</t>
  </si>
  <si>
    <t>3600</t>
  </si>
  <si>
    <t>PFS (Perfect Forward Secrecy)</t>
  </si>
  <si>
    <t>Shared Secret</t>
  </si>
  <si>
    <t>Protected Networks</t>
  </si>
  <si>
    <t>Local Private Network 1</t>
  </si>
  <si>
    <t>Local Private Network 2</t>
  </si>
  <si>
    <t>Local Private Network 3</t>
  </si>
  <si>
    <t>Customer</t>
  </si>
  <si>
    <t>Provider</t>
  </si>
  <si>
    <t>Datacenter</t>
  </si>
  <si>
    <t>Point Nemo</t>
  </si>
  <si>
    <t>Cisco ASA</t>
  </si>
  <si>
    <t>20.53.120.4</t>
  </si>
  <si>
    <t>20.52.47.68</t>
  </si>
  <si>
    <t>John Doe</t>
  </si>
  <si>
    <t>Jane Doe</t>
  </si>
  <si>
    <t>john.doe@customer.com</t>
  </si>
  <si>
    <t>jane.doe@provider.com</t>
  </si>
  <si>
    <t>+49 1234 56 789</t>
  </si>
  <si>
    <t>+49 1011 12 131</t>
  </si>
  <si>
    <t>IPSEC (Phase 2)</t>
  </si>
  <si>
    <t>uqgdsbiugUFQUZG7</t>
  </si>
  <si>
    <t>Will not be used for the network configuration, but the information is nice to have for troubleshooting purposes.</t>
  </si>
  <si>
    <t>Business choice: lifetime only in seconds, not in kilobytes</t>
  </si>
  <si>
    <t>192.168.168.168/32</t>
  </si>
  <si>
    <t>192.168.192.0/26</t>
  </si>
  <si>
    <t>Never do that, rather use a out-of-band communication or a service like https://onetimesecret.com/</t>
  </si>
  <si>
    <t>10.0.1.0/24</t>
  </si>
  <si>
    <t>10.0.12.0/24</t>
  </si>
  <si>
    <t>172.25.16.0/24</t>
  </si>
  <si>
    <t>hmac-md5-96</t>
  </si>
  <si>
    <t>hmac-sha-256-128</t>
  </si>
  <si>
    <t>hmac-sha1-96</t>
  </si>
  <si>
    <t>3des-cbc</t>
  </si>
  <si>
    <t>aes-128-cbc</t>
  </si>
  <si>
    <t>aes-128-gcm</t>
  </si>
  <si>
    <t>aes-192-cbc</t>
  </si>
  <si>
    <t>aes-192-gcm</t>
  </si>
  <si>
    <t>aes-256-cbc</t>
  </si>
  <si>
    <t>aes-256-gcm</t>
  </si>
  <si>
    <t>des-cbc</t>
  </si>
  <si>
    <t>md5</t>
  </si>
  <si>
    <t>sha-256</t>
  </si>
  <si>
    <t>sha-384</t>
  </si>
  <si>
    <t>sha1</t>
  </si>
  <si>
    <t>IKE</t>
  </si>
  <si>
    <t>P1 - Encryption</t>
  </si>
  <si>
    <t>P1 - Authentication</t>
  </si>
  <si>
    <t>P2 - Encryption</t>
  </si>
  <si>
    <t>P2 - Authentication</t>
  </si>
  <si>
    <t>true</t>
  </si>
  <si>
    <t>false</t>
  </si>
  <si>
    <t>Agressive Mode / PFS</t>
  </si>
  <si>
    <t>Business choice: default is false</t>
  </si>
  <si>
    <t>Business choice: default is true</t>
  </si>
  <si>
    <t>services.json</t>
  </si>
  <si>
    <t>TEST</t>
  </si>
  <si>
    <t>{</t>
  </si>
  <si>
    <t>}</t>
  </si>
  <si>
    <t>"service_ipsec_vpn": {</t>
  </si>
  <si>
    <t>Customer name</t>
  </si>
  <si>
    <t>Change Request</t>
  </si>
  <si>
    <t>},</t>
  </si>
  <si>
    <t>],</t>
  </si>
  <si>
    <t>]</t>
  </si>
  <si>
    <t>"gw": {</t>
  </si>
  <si>
    <t>"p1": {</t>
  </si>
  <si>
    <t>This is a bit broken and does not generate the correct json ouput if more or less networks are provided.</t>
  </si>
  <si>
    <t>"p2": {</t>
  </si>
  <si>
    <t>Universal tunnel</t>
  </si>
  <si>
    <t>Other paraneters</t>
  </si>
  <si>
    <t>"customer_networks": [</t>
  </si>
  <si>
    <t>"provider_networks": 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</si>
</sst>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2" xfId="1" applyBorder="1"/>
    <xf numFmtId="49" fontId="0" fillId="0" borderId="2" xfId="0" applyNumberFormat="1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4" borderId="0" xfId="0" applyFill="1"/>
    <xf numFmtId="0" fontId="0" fillId="3" borderId="3" xfId="0" applyFill="1" applyBorder="1"/>
    <xf numFmtId="0" fontId="0" fillId="3" borderId="6" xfId="0" applyFill="1" applyBorder="1"/>
    <xf numFmtId="0" fontId="2" fillId="3" borderId="3" xfId="1" applyFill="1" applyBorder="1"/>
    <xf numFmtId="49" fontId="0" fillId="3" borderId="3" xfId="0" applyNumberFormat="1" applyFill="1" applyBorder="1"/>
    <xf numFmtId="0" fontId="1" fillId="2" borderId="7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lgeier%20S2S%20VPN%20Connection%20Sheet%20-%20Frankfurt(5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S2S VPN Connection Sheet"/>
      <sheetName val="CLI"/>
      <sheetName val="Traffic Selectors"/>
      <sheetName val="Tabelle2"/>
    </sheetNames>
    <sheetDataSet>
      <sheetData sheetId="0"/>
      <sheetData sheetId="1"/>
      <sheetData sheetId="2"/>
      <sheetData sheetId="3"/>
      <sheetData sheetId="4">
        <row r="5">
          <cell r="A5" t="str">
            <v>(please select entry)</v>
          </cell>
          <cell r="G5" t="str">
            <v>(please select entry)</v>
          </cell>
        </row>
        <row r="6">
          <cell r="A6" t="str">
            <v>IKEv1</v>
          </cell>
          <cell r="G6" t="str">
            <v>Yes</v>
          </cell>
        </row>
        <row r="7">
          <cell r="A7" t="str">
            <v>IKEv2</v>
          </cell>
          <cell r="G7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ne.doe@provider.com" TargetMode="External"/><Relationship Id="rId1" Type="http://schemas.openxmlformats.org/officeDocument/2006/relationships/hyperlink" Target="mailto:john.doe@custom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D72D-C961-4596-A8D9-81F3C94E6210}">
  <dimension ref="A1:L61"/>
  <sheetViews>
    <sheetView tabSelected="1" workbookViewId="0">
      <selection activeCell="D29" sqref="D29"/>
    </sheetView>
  </sheetViews>
  <sheetFormatPr baseColWidth="10" defaultRowHeight="15" x14ac:dyDescent="0.25"/>
  <cols>
    <col min="1" max="1" width="43.85546875" style="5" bestFit="1" customWidth="1"/>
    <col min="2" max="2" width="23.7109375" bestFit="1" customWidth="1"/>
    <col min="3" max="3" width="22.85546875" bestFit="1" customWidth="1"/>
    <col min="4" max="4" width="102.7109375" bestFit="1" customWidth="1"/>
    <col min="5" max="5" width="2.140625" style="13" customWidth="1"/>
    <col min="6" max="6" width="12.85546875" bestFit="1" customWidth="1"/>
    <col min="7" max="11" width="19.28515625" bestFit="1" customWidth="1"/>
    <col min="12" max="12" width="20.28515625" bestFit="1" customWidth="1"/>
  </cols>
  <sheetData>
    <row r="1" spans="1:12" x14ac:dyDescent="0.25">
      <c r="A1" s="11" t="s">
        <v>0</v>
      </c>
      <c r="B1" s="4" t="s">
        <v>24</v>
      </c>
      <c r="C1" s="4" t="s">
        <v>25</v>
      </c>
      <c r="F1" s="12" t="s">
        <v>62</v>
      </c>
      <c r="G1" s="12" t="s">
        <v>63</v>
      </c>
      <c r="H1" s="12" t="s">
        <v>64</v>
      </c>
      <c r="I1" s="12" t="s">
        <v>65</v>
      </c>
      <c r="J1" s="12" t="s">
        <v>66</v>
      </c>
      <c r="K1" s="12" t="s">
        <v>11</v>
      </c>
      <c r="L1" s="12" t="s">
        <v>69</v>
      </c>
    </row>
    <row r="2" spans="1:12" x14ac:dyDescent="0.25">
      <c r="A2" s="5" t="s">
        <v>1</v>
      </c>
      <c r="B2" s="6" t="s">
        <v>27</v>
      </c>
      <c r="C2" s="14" t="s">
        <v>26</v>
      </c>
      <c r="D2" t="s">
        <v>39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x14ac:dyDescent="0.25">
      <c r="A3" s="5" t="s">
        <v>2</v>
      </c>
      <c r="B3" s="6" t="s">
        <v>28</v>
      </c>
      <c r="C3" s="14" t="s">
        <v>3</v>
      </c>
      <c r="D3" t="s">
        <v>39</v>
      </c>
      <c r="F3">
        <v>1</v>
      </c>
      <c r="G3" t="s">
        <v>50</v>
      </c>
      <c r="H3" t="s">
        <v>58</v>
      </c>
      <c r="I3" t="s">
        <v>50</v>
      </c>
      <c r="J3" t="s">
        <v>47</v>
      </c>
      <c r="K3" s="1">
        <v>1</v>
      </c>
      <c r="L3" t="s">
        <v>67</v>
      </c>
    </row>
    <row r="4" spans="1:12" x14ac:dyDescent="0.25">
      <c r="A4" s="5" t="s">
        <v>4</v>
      </c>
      <c r="B4" s="6" t="s">
        <v>30</v>
      </c>
      <c r="C4" s="14" t="s">
        <v>29</v>
      </c>
      <c r="F4">
        <v>2</v>
      </c>
      <c r="G4" t="s">
        <v>51</v>
      </c>
      <c r="H4" t="s">
        <v>59</v>
      </c>
      <c r="I4" t="s">
        <v>51</v>
      </c>
      <c r="J4" t="s">
        <v>48</v>
      </c>
      <c r="K4" s="1">
        <v>2</v>
      </c>
      <c r="L4" t="s">
        <v>68</v>
      </c>
    </row>
    <row r="5" spans="1:12" x14ac:dyDescent="0.25">
      <c r="A5" s="5" t="s">
        <v>5</v>
      </c>
      <c r="B5" s="6" t="s">
        <v>31</v>
      </c>
      <c r="C5" s="14" t="s">
        <v>32</v>
      </c>
      <c r="G5" t="s">
        <v>52</v>
      </c>
      <c r="H5" t="s">
        <v>60</v>
      </c>
      <c r="I5" t="s">
        <v>52</v>
      </c>
      <c r="J5" t="s">
        <v>49</v>
      </c>
      <c r="K5" s="1">
        <v>5</v>
      </c>
    </row>
    <row r="6" spans="1:12" x14ac:dyDescent="0.25">
      <c r="A6" s="5" t="s">
        <v>6</v>
      </c>
      <c r="B6" s="7" t="s">
        <v>33</v>
      </c>
      <c r="C6" s="16" t="s">
        <v>34</v>
      </c>
      <c r="G6" t="s">
        <v>53</v>
      </c>
      <c r="H6" t="s">
        <v>61</v>
      </c>
      <c r="I6" t="s">
        <v>53</v>
      </c>
      <c r="K6" s="1">
        <v>14</v>
      </c>
    </row>
    <row r="7" spans="1:12" x14ac:dyDescent="0.25">
      <c r="A7" s="5" t="s">
        <v>7</v>
      </c>
      <c r="B7" s="8" t="s">
        <v>35</v>
      </c>
      <c r="C7" s="17" t="s">
        <v>36</v>
      </c>
      <c r="D7" t="s">
        <v>39</v>
      </c>
      <c r="G7" t="s">
        <v>55</v>
      </c>
      <c r="I7" t="s">
        <v>54</v>
      </c>
      <c r="K7" s="1">
        <v>19</v>
      </c>
    </row>
    <row r="8" spans="1:12" x14ac:dyDescent="0.25">
      <c r="A8" s="3" t="s">
        <v>8</v>
      </c>
      <c r="B8" s="3"/>
      <c r="C8" s="3"/>
      <c r="G8" t="s">
        <v>56</v>
      </c>
      <c r="I8" t="s">
        <v>55</v>
      </c>
      <c r="K8" s="1">
        <v>20</v>
      </c>
    </row>
    <row r="9" spans="1:12" x14ac:dyDescent="0.25">
      <c r="A9" s="5" t="s">
        <v>9</v>
      </c>
      <c r="B9" s="6" t="s">
        <v>10</v>
      </c>
      <c r="C9" s="14" t="str">
        <f>B9</f>
        <v>(please select entry)</v>
      </c>
      <c r="G9" t="s">
        <v>57</v>
      </c>
      <c r="I9" t="s">
        <v>56</v>
      </c>
      <c r="K9" s="1">
        <v>24</v>
      </c>
    </row>
    <row r="10" spans="1:12" x14ac:dyDescent="0.25">
      <c r="A10" s="5" t="s">
        <v>11</v>
      </c>
      <c r="B10" s="6" t="s">
        <v>10</v>
      </c>
      <c r="C10" s="14" t="str">
        <f t="shared" ref="C10:C14" si="0">B10</f>
        <v>(please select entry)</v>
      </c>
      <c r="I10" t="s">
        <v>57</v>
      </c>
    </row>
    <row r="11" spans="1:12" x14ac:dyDescent="0.25">
      <c r="A11" s="5" t="s">
        <v>12</v>
      </c>
      <c r="B11" s="6" t="s">
        <v>10</v>
      </c>
      <c r="C11" s="14" t="str">
        <f t="shared" si="0"/>
        <v>(please select entry)</v>
      </c>
    </row>
    <row r="12" spans="1:12" x14ac:dyDescent="0.25">
      <c r="A12" s="5" t="s">
        <v>13</v>
      </c>
      <c r="B12" s="6" t="s">
        <v>10</v>
      </c>
      <c r="C12" s="14" t="str">
        <f t="shared" si="0"/>
        <v>(please select entry)</v>
      </c>
    </row>
    <row r="13" spans="1:12" x14ac:dyDescent="0.25">
      <c r="A13" s="5" t="s">
        <v>14</v>
      </c>
      <c r="B13" s="6">
        <v>86400</v>
      </c>
      <c r="C13" s="14">
        <f t="shared" si="0"/>
        <v>86400</v>
      </c>
      <c r="D13" t="s">
        <v>40</v>
      </c>
    </row>
    <row r="14" spans="1:12" x14ac:dyDescent="0.25">
      <c r="A14" s="5" t="s">
        <v>15</v>
      </c>
      <c r="B14" s="6" t="s">
        <v>68</v>
      </c>
      <c r="C14" s="14" t="str">
        <f t="shared" si="0"/>
        <v>false</v>
      </c>
      <c r="D14" t="s">
        <v>70</v>
      </c>
    </row>
    <row r="15" spans="1:12" x14ac:dyDescent="0.25">
      <c r="A15" s="3" t="s">
        <v>37</v>
      </c>
      <c r="B15" s="3"/>
      <c r="C15" s="3"/>
    </row>
    <row r="16" spans="1:12" x14ac:dyDescent="0.25">
      <c r="A16" s="5" t="s">
        <v>11</v>
      </c>
      <c r="B16" s="6" t="s">
        <v>10</v>
      </c>
      <c r="C16" s="14" t="str">
        <f>B16</f>
        <v>(please select entry)</v>
      </c>
    </row>
    <row r="17" spans="1:6" x14ac:dyDescent="0.25">
      <c r="A17" s="5" t="s">
        <v>16</v>
      </c>
      <c r="B17" s="6" t="s">
        <v>10</v>
      </c>
      <c r="C17" s="14" t="str">
        <f t="shared" ref="C17:C20" si="1">B17</f>
        <v>(please select entry)</v>
      </c>
    </row>
    <row r="18" spans="1:6" x14ac:dyDescent="0.25">
      <c r="A18" s="5" t="s">
        <v>13</v>
      </c>
      <c r="B18" s="6" t="s">
        <v>10</v>
      </c>
      <c r="C18" s="14" t="str">
        <f t="shared" si="1"/>
        <v>(please select entry)</v>
      </c>
    </row>
    <row r="19" spans="1:6" x14ac:dyDescent="0.25">
      <c r="A19" s="5" t="s">
        <v>14</v>
      </c>
      <c r="B19" s="6" t="s">
        <v>17</v>
      </c>
      <c r="C19" s="14" t="str">
        <f t="shared" si="1"/>
        <v>3600</v>
      </c>
      <c r="D19" t="s">
        <v>40</v>
      </c>
    </row>
    <row r="20" spans="1:6" x14ac:dyDescent="0.25">
      <c r="A20" s="5" t="s">
        <v>18</v>
      </c>
      <c r="B20" s="6" t="s">
        <v>67</v>
      </c>
      <c r="C20" s="14" t="str">
        <f t="shared" si="1"/>
        <v>true</v>
      </c>
      <c r="D20" t="s">
        <v>71</v>
      </c>
    </row>
    <row r="21" spans="1:6" x14ac:dyDescent="0.25">
      <c r="A21" s="3" t="s">
        <v>19</v>
      </c>
      <c r="B21" s="3"/>
      <c r="C21" s="3"/>
      <c r="F21" s="12" t="s">
        <v>72</v>
      </c>
    </row>
    <row r="22" spans="1:6" x14ac:dyDescent="0.25">
      <c r="A22" s="2" t="s">
        <v>38</v>
      </c>
      <c r="B22" s="2"/>
      <c r="C22" s="2"/>
      <c r="D22" t="s">
        <v>43</v>
      </c>
      <c r="F22" t="s">
        <v>74</v>
      </c>
    </row>
    <row r="23" spans="1:6" x14ac:dyDescent="0.25">
      <c r="A23" s="3" t="s">
        <v>20</v>
      </c>
      <c r="B23" s="3"/>
      <c r="C23" s="3"/>
      <c r="F23" t="s">
        <v>76</v>
      </c>
    </row>
    <row r="24" spans="1:6" x14ac:dyDescent="0.25">
      <c r="A24" s="5" t="s">
        <v>21</v>
      </c>
      <c r="B24" s="6" t="s">
        <v>44</v>
      </c>
      <c r="C24" s="14" t="s">
        <v>41</v>
      </c>
      <c r="D24" t="s">
        <v>84</v>
      </c>
      <c r="F24" t="str">
        <f>CONCATENATE("""customer_name"":""",B28,""",")</f>
        <v>"customer_name":"TEST",</v>
      </c>
    </row>
    <row r="25" spans="1:6" x14ac:dyDescent="0.25">
      <c r="A25" s="5" t="s">
        <v>22</v>
      </c>
      <c r="B25" s="6" t="s">
        <v>45</v>
      </c>
      <c r="C25" s="14" t="s">
        <v>42</v>
      </c>
      <c r="F25" t="str">
        <f>CONCATENATE("""change_request"": ",B29,",")</f>
        <v>"change_request": 123456789,</v>
      </c>
    </row>
    <row r="26" spans="1:6" x14ac:dyDescent="0.25">
      <c r="A26" s="9" t="s">
        <v>23</v>
      </c>
      <c r="B26" s="10" t="s">
        <v>46</v>
      </c>
      <c r="C26" s="15"/>
      <c r="F26" t="str">
        <f>CONCATENATE("""customer_site"": """,B2,""",")</f>
        <v>"customer_site": "Point Nemo",</v>
      </c>
    </row>
    <row r="27" spans="1:6" x14ac:dyDescent="0.25">
      <c r="A27" s="18" t="s">
        <v>87</v>
      </c>
      <c r="B27" s="18"/>
      <c r="C27" s="18"/>
      <c r="F27" t="str">
        <f>CONCATENATE("""customer_contact"": """,B5,""",")</f>
        <v>"customer_contact": "John Doe",</v>
      </c>
    </row>
    <row r="28" spans="1:6" x14ac:dyDescent="0.25">
      <c r="A28" s="5" t="s">
        <v>77</v>
      </c>
      <c r="B28" t="s">
        <v>73</v>
      </c>
      <c r="F28" t="str">
        <f>CONCATENATE("""customer_email"": """,B6,""",")</f>
        <v>"customer_email": "john.doe@customer.com",</v>
      </c>
    </row>
    <row r="29" spans="1:6" x14ac:dyDescent="0.25">
      <c r="A29" s="5" t="s">
        <v>78</v>
      </c>
      <c r="B29">
        <v>123456789</v>
      </c>
      <c r="F29" t="str">
        <f>CONCATENATE("""customer_phone"": """,B7,""",")</f>
        <v>"customer_phone": "+49 1234 56 789",</v>
      </c>
    </row>
    <row r="30" spans="1:6" x14ac:dyDescent="0.25">
      <c r="A30" s="5" t="s">
        <v>86</v>
      </c>
      <c r="B30" t="s">
        <v>68</v>
      </c>
      <c r="F30" t="str">
        <f>CONCATENATE("""psk"": """,A22,""",")</f>
        <v>"psk": "uqgdsbiugUFQUZG7",</v>
      </c>
    </row>
    <row r="31" spans="1:6" x14ac:dyDescent="0.25">
      <c r="F31" t="s">
        <v>82</v>
      </c>
    </row>
    <row r="32" spans="1:6" x14ac:dyDescent="0.25">
      <c r="F32" t="str">
        <f>CONCATENATE("""customer_ip"": """,B4,""",")</f>
        <v>"customer_ip": "20.52.47.68",</v>
      </c>
    </row>
    <row r="33" spans="6:6" x14ac:dyDescent="0.25">
      <c r="F33" t="str">
        <f>CONCATENATE("""provider_ip"":""",C4,"""")</f>
        <v>"provider_ip":"20.53.120.4"</v>
      </c>
    </row>
    <row r="34" spans="6:6" x14ac:dyDescent="0.25">
      <c r="F34" t="s">
        <v>79</v>
      </c>
    </row>
    <row r="35" spans="6:6" x14ac:dyDescent="0.25">
      <c r="F35" t="s">
        <v>83</v>
      </c>
    </row>
    <row r="36" spans="6:6" x14ac:dyDescent="0.25">
      <c r="F36" t="str">
        <f>CONCATENATE("""ike_version"": ",B9,",")</f>
        <v>"ike_version": (please select entry),</v>
      </c>
    </row>
    <row r="37" spans="6:6" x14ac:dyDescent="0.25">
      <c r="F37" t="str">
        <f>CONCATENATE("""dh_group"": ",B10,",")</f>
        <v>"dh_group": (please select entry),</v>
      </c>
    </row>
    <row r="38" spans="6:6" x14ac:dyDescent="0.25">
      <c r="F38" t="str">
        <f>CONCATENATE("""encryption"": """,B11,""",")</f>
        <v>"encryption": "(please select entry)",</v>
      </c>
    </row>
    <row r="39" spans="6:6" x14ac:dyDescent="0.25">
      <c r="F39" t="str">
        <f>CONCATENATE("""integrity"": """,B12,""",")</f>
        <v>"integrity": "(please select entry)",</v>
      </c>
    </row>
    <row r="40" spans="6:6" x14ac:dyDescent="0.25">
      <c r="F40" t="str">
        <f>CONCATENATE("""renegociation_time"": ",B13,",")</f>
        <v>"renegociation_time": 86400,</v>
      </c>
    </row>
    <row r="41" spans="6:6" x14ac:dyDescent="0.25">
      <c r="F41" t="str">
        <f>CONCATENATE("""adressive_mode"": ",B14)</f>
        <v>"adressive_mode": false</v>
      </c>
    </row>
    <row r="42" spans="6:6" x14ac:dyDescent="0.25">
      <c r="F42" t="s">
        <v>79</v>
      </c>
    </row>
    <row r="43" spans="6:6" x14ac:dyDescent="0.25">
      <c r="F43" t="s">
        <v>85</v>
      </c>
    </row>
    <row r="44" spans="6:6" x14ac:dyDescent="0.25">
      <c r="F44" t="str">
        <f>CONCATENATE("""pfs"": ",B20,",")</f>
        <v>"pfs": true,</v>
      </c>
    </row>
    <row r="45" spans="6:6" x14ac:dyDescent="0.25">
      <c r="F45" t="str">
        <f>CONCATENATE("""dh_group"": ",B16,",")</f>
        <v>"dh_group": (please select entry),</v>
      </c>
    </row>
    <row r="46" spans="6:6" x14ac:dyDescent="0.25">
      <c r="F46" t="str">
        <f>CONCATENATE("""encryption"": """,B17,""",")</f>
        <v>"encryption": "(please select entry)",</v>
      </c>
    </row>
    <row r="47" spans="6:6" x14ac:dyDescent="0.25">
      <c r="F47" t="str">
        <f>CONCATENATE("""integrity"": """,B18,""",")</f>
        <v>"integrity": "(please select entry)",</v>
      </c>
    </row>
    <row r="48" spans="6:6" x14ac:dyDescent="0.25">
      <c r="F48" t="str">
        <f>CONCATENATE("""renegociation_time"": ",B19,",")</f>
        <v>"renegociation_time": 3600,</v>
      </c>
    </row>
    <row r="49" spans="6:6" x14ac:dyDescent="0.25">
      <c r="F49" t="str">
        <f>CONCATENATE("""universal_tunnel"": ",B30,",")</f>
        <v>"universal_tunnel": false,</v>
      </c>
    </row>
    <row r="50" spans="6:6" x14ac:dyDescent="0.25">
      <c r="F50" t="s">
        <v>88</v>
      </c>
    </row>
    <row r="51" spans="6:6" x14ac:dyDescent="0.25">
      <c r="F51" t="str">
        <f>CONCATENATE("""",B24,""",")</f>
        <v>"10.0.1.0/24",</v>
      </c>
    </row>
    <row r="52" spans="6:6" x14ac:dyDescent="0.25">
      <c r="F52" t="str">
        <f>CONCATENATE("""",B25,""",")</f>
        <v>"10.0.12.0/24",</v>
      </c>
    </row>
    <row r="53" spans="6:6" x14ac:dyDescent="0.25">
      <c r="F53" t="str">
        <f>CONCATENATE("""",B26,"""")</f>
        <v>"172.25.16.0/24"</v>
      </c>
    </row>
    <row r="54" spans="6:6" x14ac:dyDescent="0.25">
      <c r="F54" t="s">
        <v>80</v>
      </c>
    </row>
    <row r="55" spans="6:6" x14ac:dyDescent="0.25">
      <c r="F55" t="s">
        <v>89</v>
      </c>
    </row>
    <row r="56" spans="6:6" x14ac:dyDescent="0.25">
      <c r="F56" t="str">
        <f>CONCATENATE("""",C24,""",")</f>
        <v>"192.168.168.168/32",</v>
      </c>
    </row>
    <row r="57" spans="6:6" x14ac:dyDescent="0.25">
      <c r="F57" t="str">
        <f>CONCATENATE("""",C25,"""")</f>
        <v>"192.168.192.0/26"</v>
      </c>
    </row>
    <row r="58" spans="6:6" x14ac:dyDescent="0.25">
      <c r="F58" t="s">
        <v>81</v>
      </c>
    </row>
    <row r="59" spans="6:6" x14ac:dyDescent="0.25">
      <c r="F59" t="s">
        <v>75</v>
      </c>
    </row>
    <row r="60" spans="6:6" x14ac:dyDescent="0.25">
      <c r="F60" t="s">
        <v>75</v>
      </c>
    </row>
    <row r="61" spans="6:6" x14ac:dyDescent="0.25">
      <c r="F61" t="s">
        <v>75</v>
      </c>
    </row>
  </sheetData>
  <mergeCells count="6">
    <mergeCell ref="A27:C27"/>
    <mergeCell ref="A8:C8"/>
    <mergeCell ref="A15:C15"/>
    <mergeCell ref="A21:C21"/>
    <mergeCell ref="A22:C22"/>
    <mergeCell ref="A23:C23"/>
  </mergeCells>
  <dataValidations count="7">
    <dataValidation type="list" allowBlank="1" showInputMessage="1" showErrorMessage="1" sqref="B9" xr:uid="{B7353658-CAAD-414A-A4C2-6CC837AE24B6}">
      <formula1>$F$2:$F$4</formula1>
    </dataValidation>
    <dataValidation type="list" allowBlank="1" showInputMessage="1" showErrorMessage="1" sqref="B10 B16" xr:uid="{7C45173B-BFF7-4A47-815E-4281A52DF353}">
      <formula1>$K$2:$K$9</formula1>
    </dataValidation>
    <dataValidation type="list" allowBlank="1" showInputMessage="1" showErrorMessage="1" sqref="B11" xr:uid="{4F3C61C9-3E5B-4D14-9028-957556EB9B4E}">
      <formula1>$G$2:$G$9</formula1>
    </dataValidation>
    <dataValidation type="list" allowBlank="1" showInputMessage="1" showErrorMessage="1" sqref="B12" xr:uid="{C77D7539-E6D6-43F3-A04A-0C3B48D3CBCB}">
      <formula1>$H$2:$H$6</formula1>
    </dataValidation>
    <dataValidation type="list" allowBlank="1" showInputMessage="1" showErrorMessage="1" sqref="B14 B20 B30" xr:uid="{2DEBEFBF-513A-4181-A041-309F17B741AC}">
      <formula1>$L$2:$L$4</formula1>
    </dataValidation>
    <dataValidation type="list" allowBlank="1" showInputMessage="1" showErrorMessage="1" sqref="B17" xr:uid="{7EAE8CCA-E65F-4F32-96E8-C8B99F95F650}">
      <formula1>$I$2:$I$10</formula1>
    </dataValidation>
    <dataValidation type="list" allowBlank="1" showInputMessage="1" showErrorMessage="1" sqref="B18" xr:uid="{B36934F5-8D46-4E49-92F3-B4D2DD84C3F1}">
      <formula1>$J$2:$J$5</formula1>
    </dataValidation>
  </dataValidations>
  <hyperlinks>
    <hyperlink ref="B6" r:id="rId1" xr:uid="{01D48C47-11E4-4E51-831A-E75A888EA43F}"/>
    <hyperlink ref="C6" r:id="rId2" xr:uid="{B3E5975A-5D0F-4E61-BDBF-8DB7653AF0B5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2021-01-19T20:56:45Z</dcterms:created>
  <dcterms:modified xsi:type="dcterms:W3CDTF">2021-01-19T22:00:59Z</dcterms:modified>
</cp:coreProperties>
</file>