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akcostello/Documents/ActiveProjects/roboticAutomation/data/"/>
    </mc:Choice>
  </mc:AlternateContent>
  <bookViews>
    <workbookView xWindow="0" yWindow="0" windowWidth="28800" windowHeight="18000" tabRatio="500" activeTab="2"/>
  </bookViews>
  <sheets>
    <sheet name="Key_info" sheetId="1" r:id="rId1"/>
    <sheet name="Media_by_the_ions" sheetId="13" r:id="rId2"/>
    <sheet name="CSH (+ ATCC)" sheetId="12" r:id="rId3"/>
    <sheet name="Delft (+ MOPS)" sheetId="9" r:id="rId4"/>
    <sheet name="EDEMP" sheetId="10" r:id="rId5"/>
    <sheet name="JBEI" sheetId="2" r:id="rId6"/>
    <sheet name="JD own M9" sheetId="3" r:id="rId7"/>
    <sheet name="JM M9" sheetId="4" r:id="rId8"/>
    <sheet name="JM M9 30C" sheetId="5" r:id="rId9"/>
    <sheet name="Sigma (+ ATCC)" sheetId="6" r:id="rId10"/>
    <sheet name="WB" sheetId="11" r:id="rId11"/>
  </sheets>
  <definedNames>
    <definedName name="_xlnm._FilterDatabase" localSheetId="0" hidden="1">Key_info!$A$2:$A$13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7" i="12"/>
  <c r="C33" i="13"/>
  <c r="D33" i="13"/>
  <c r="E33" i="13"/>
  <c r="F33" i="13"/>
  <c r="G33" i="13"/>
  <c r="H33" i="13"/>
  <c r="I33" i="13"/>
  <c r="J33" i="13"/>
  <c r="K33" i="13"/>
  <c r="L33" i="13"/>
  <c r="M33" i="13"/>
  <c r="N33" i="13"/>
  <c r="B33" i="13"/>
  <c r="D15" i="10"/>
  <c r="D14" i="10"/>
  <c r="D13" i="10"/>
  <c r="D12" i="10"/>
  <c r="D11" i="10"/>
  <c r="D10" i="10"/>
  <c r="D9" i="10"/>
  <c r="D7" i="10"/>
  <c r="D6" i="10"/>
  <c r="D5" i="10"/>
  <c r="D4" i="10"/>
  <c r="D3" i="10"/>
  <c r="D13" i="2"/>
  <c r="C9" i="5"/>
  <c r="C10" i="5"/>
  <c r="C8" i="5"/>
  <c r="D4" i="5"/>
  <c r="D5" i="5"/>
  <c r="D6" i="5"/>
  <c r="D3" i="5"/>
  <c r="D12" i="3"/>
  <c r="D13" i="3"/>
  <c r="D14" i="3"/>
  <c r="D15" i="3"/>
  <c r="D16" i="3"/>
  <c r="D10" i="3"/>
  <c r="D4" i="3"/>
  <c r="D5" i="3"/>
  <c r="D6" i="3"/>
  <c r="D7" i="3"/>
  <c r="D8" i="3"/>
  <c r="D3" i="3"/>
  <c r="D12" i="2"/>
  <c r="D14" i="2"/>
  <c r="D15" i="2"/>
  <c r="D16" i="2"/>
  <c r="D17" i="2"/>
  <c r="D18" i="2"/>
  <c r="D11" i="2"/>
  <c r="C10" i="2"/>
  <c r="D10" i="2"/>
  <c r="D8" i="2"/>
  <c r="C8" i="2"/>
  <c r="C6" i="2"/>
  <c r="C7" i="2"/>
  <c r="C4" i="2"/>
  <c r="D6" i="2"/>
  <c r="D5" i="2"/>
  <c r="D3" i="2"/>
  <c r="D11" i="11"/>
  <c r="D12" i="11"/>
  <c r="C12" i="11"/>
  <c r="D9" i="11"/>
  <c r="D10" i="11"/>
  <c r="D13" i="11"/>
  <c r="D14" i="11"/>
  <c r="D15" i="11"/>
  <c r="D16" i="11"/>
  <c r="D17" i="11"/>
  <c r="D18" i="11"/>
  <c r="D19" i="11"/>
  <c r="D8" i="11"/>
  <c r="D5" i="11"/>
  <c r="D6" i="11"/>
  <c r="D4" i="11"/>
  <c r="D3" i="11"/>
  <c r="C15" i="9"/>
  <c r="D14" i="9"/>
  <c r="D15" i="9"/>
  <c r="D4" i="9"/>
  <c r="D5" i="9"/>
  <c r="D3" i="9"/>
  <c r="C6" i="9"/>
  <c r="D9" i="9"/>
  <c r="D10" i="9"/>
  <c r="D11" i="9"/>
  <c r="D12" i="9"/>
  <c r="D13" i="9"/>
  <c r="D16" i="9"/>
  <c r="D17" i="9"/>
  <c r="D8" i="9"/>
  <c r="D7" i="12"/>
  <c r="D6" i="12"/>
  <c r="C6" i="12"/>
  <c r="D4" i="12"/>
  <c r="D5" i="12"/>
  <c r="D8" i="12"/>
  <c r="C3" i="12"/>
  <c r="D3" i="12"/>
  <c r="D10" i="12"/>
  <c r="D11" i="12"/>
  <c r="C11" i="12"/>
  <c r="C10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10" i="6"/>
  <c r="D4" i="6"/>
  <c r="C5" i="6"/>
  <c r="D5" i="6"/>
  <c r="D6" i="6"/>
  <c r="D3" i="6"/>
</calcChain>
</file>

<file path=xl/sharedStrings.xml><?xml version="1.0" encoding="utf-8"?>
<sst xmlns="http://schemas.openxmlformats.org/spreadsheetml/2006/main" count="328" uniqueCount="138">
  <si>
    <t>Media name</t>
  </si>
  <si>
    <t>EDEMP</t>
  </si>
  <si>
    <t>Delft</t>
  </si>
  <si>
    <t>WB</t>
  </si>
  <si>
    <t>JBEI</t>
  </si>
  <si>
    <t>Sigma</t>
  </si>
  <si>
    <t>Sigma + ATCC</t>
  </si>
  <si>
    <t>CSH</t>
  </si>
  <si>
    <t>CSH + ATCC</t>
  </si>
  <si>
    <t>Delft + MOPS</t>
  </si>
  <si>
    <t>MnSO4 x H2O</t>
  </si>
  <si>
    <t>Hintermayer 2017</t>
  </si>
  <si>
    <t>DOI</t>
  </si>
  <si>
    <t xml:space="preserve">10.1002/biot.201600720 </t>
  </si>
  <si>
    <t>http://www.sigmaaldrich.com/catalog/product/sigma/m6030?lang=en&amp;region=US</t>
  </si>
  <si>
    <t>M6030 SIGMA</t>
  </si>
  <si>
    <t>https://www.atcc.org/Products/All/MD-TMS.aspx#qualitycontrolspecifications</t>
  </si>
  <si>
    <t>Trace Mineral Supplement (ATCC® MD-TMS™)</t>
  </si>
  <si>
    <r>
      <t>Trace Mineral Supplement (ATCC</t>
    </r>
    <r>
      <rPr>
        <sz val="12"/>
        <color rgb="FF363636"/>
        <rFont val="Calibri"/>
        <family val="2"/>
        <scheme val="minor"/>
      </rPr>
      <t>® MD-TMS™)</t>
    </r>
  </si>
  <si>
    <t>http://cshprotocols.cshlp.org/content/2010/8/pdb.rec12295.short</t>
  </si>
  <si>
    <t>M9 minimal medium (standard)</t>
  </si>
  <si>
    <t>Compound</t>
  </si>
  <si>
    <t>KH2PO4</t>
  </si>
  <si>
    <t>NaCl</t>
  </si>
  <si>
    <t>Na2HPO4</t>
  </si>
  <si>
    <t>NH4Cl</t>
  </si>
  <si>
    <t>M_compound [g/mol]</t>
  </si>
  <si>
    <t>c [g/L]</t>
  </si>
  <si>
    <t>c [mmol/L]</t>
  </si>
  <si>
    <t>MgSO4 x 7 H2O</t>
  </si>
  <si>
    <t>AlK(SO4)2 x 12 H2O</t>
  </si>
  <si>
    <t>CaCl2 x 2 H2O</t>
  </si>
  <si>
    <t>Co(NO3)2 x 6 H2O</t>
  </si>
  <si>
    <t>CuSO4 x 5 H2O</t>
  </si>
  <si>
    <t>EDTA</t>
  </si>
  <si>
    <t>FeSO4 x 7 H2O</t>
  </si>
  <si>
    <t>H3BO3</t>
  </si>
  <si>
    <t>Na2MoO4 x 2 H2O</t>
  </si>
  <si>
    <t>Na2SeO3</t>
  </si>
  <si>
    <t>Na2WO4 x 2 H2O</t>
  </si>
  <si>
    <t>NiCl2 x 6 H2O</t>
  </si>
  <si>
    <t>ZnSO4 x 7 H2O</t>
  </si>
  <si>
    <t>CaCl2</t>
  </si>
  <si>
    <t>AlK(SO4)2</t>
  </si>
  <si>
    <t>c [mg/L]</t>
  </si>
  <si>
    <t>c [umol/L]</t>
  </si>
  <si>
    <t>100x ATCC-TMS</t>
  </si>
  <si>
    <t>1x ATCC-TMS</t>
  </si>
  <si>
    <t>ml/L</t>
  </si>
  <si>
    <t>Sigma (+ ATCC-TMS)</t>
  </si>
  <si>
    <t>CSH (+ ATCC-TMS)</t>
  </si>
  <si>
    <t>Add EDTA &gt; CaCl2 first</t>
  </si>
  <si>
    <r>
      <t xml:space="preserve">MgSO4 x </t>
    </r>
    <r>
      <rPr>
        <sz val="10"/>
        <rFont val="Arial"/>
      </rPr>
      <t>7 H2O</t>
    </r>
  </si>
  <si>
    <t>Na2HPO4 x 7 H2O</t>
  </si>
  <si>
    <t>PMCID: PMC203180</t>
  </si>
  <si>
    <t>Hartmans 1989 (+ Birgitta's doc)</t>
  </si>
  <si>
    <t>Delft (+ MOPS)</t>
  </si>
  <si>
    <t>K2HPO4</t>
  </si>
  <si>
    <t>NaH2PO4</t>
  </si>
  <si>
    <t>(NH4)2SO4</t>
  </si>
  <si>
    <t>CoCl2 x 6 H2O</t>
  </si>
  <si>
    <t>MgCl2 x 6 H2O</t>
  </si>
  <si>
    <t>MnCl2 x 4 H2O</t>
  </si>
  <si>
    <t>MnCl2 x 2 H2O</t>
  </si>
  <si>
    <t>MOPS</t>
  </si>
  <si>
    <t>CoCl2</t>
  </si>
  <si>
    <t>CuCl2 x 2 H2O</t>
  </si>
  <si>
    <t>ZnCl2</t>
  </si>
  <si>
    <t>EDTA (acid form)</t>
  </si>
  <si>
    <t>FeCl3 x 6 H2O</t>
  </si>
  <si>
    <t>KI</t>
  </si>
  <si>
    <t>EDTA(Na2) x 2 H2O</t>
  </si>
  <si>
    <t>Nikel 2015</t>
  </si>
  <si>
    <t xml:space="preserve">10.1074/jbc.M115.687749 </t>
  </si>
  <si>
    <t>CuSO4</t>
  </si>
  <si>
    <t xml:space="preserve">FeSO4 x 7 H2O </t>
  </si>
  <si>
    <t>(NH4)6Mo7O24 x 4 H2O</t>
  </si>
  <si>
    <t>Thiamine x HCl</t>
  </si>
  <si>
    <t>Zhang</t>
  </si>
  <si>
    <t>Goh</t>
  </si>
  <si>
    <t>10.1038/nbt.2149</t>
  </si>
  <si>
    <t>https://doi.org/10.1016/j.ymben.2014.09.003</t>
  </si>
  <si>
    <t>JD own M9</t>
  </si>
  <si>
    <t>10.1021/bm0702307</t>
  </si>
  <si>
    <t>NH4 Fe(III) citrate</t>
  </si>
  <si>
    <t>NaMoO4 x 2 H2O</t>
  </si>
  <si>
    <t>LaBauve 2012</t>
  </si>
  <si>
    <t>10.1002/9780471729259.mc06e01s25</t>
  </si>
  <si>
    <t>JM M9</t>
  </si>
  <si>
    <t>Tricine</t>
  </si>
  <si>
    <t>FeSO4</t>
  </si>
  <si>
    <t>(NH4)2MoO4 x 4 H2O</t>
  </si>
  <si>
    <t>MnCl2</t>
  </si>
  <si>
    <t>ZnSO4</t>
  </si>
  <si>
    <t>K2SO4</t>
  </si>
  <si>
    <t>FeCl2</t>
  </si>
  <si>
    <t>wrong:</t>
  </si>
  <si>
    <t>Ouyang 2007, modified</t>
  </si>
  <si>
    <t>https://doi.org/10.1016/j.ymben.2015.01.005</t>
  </si>
  <si>
    <t>Johnson 2015</t>
  </si>
  <si>
    <t>Mind the volume for pH adjustment and C-source addition</t>
  </si>
  <si>
    <t>Description</t>
  </si>
  <si>
    <t>JM M9 30 C</t>
  </si>
  <si>
    <r>
      <t>Ca</t>
    </r>
    <r>
      <rPr>
        <vertAlign val="superscript"/>
        <sz val="12"/>
        <color rgb="FF000000"/>
        <rFont val="Calibri (Body)"/>
      </rPr>
      <t>2+</t>
    </r>
  </si>
  <si>
    <r>
      <t>Cl</t>
    </r>
    <r>
      <rPr>
        <vertAlign val="superscript"/>
        <sz val="12"/>
        <color rgb="FF000000"/>
        <rFont val="Calibri (Body)"/>
      </rPr>
      <t>-</t>
    </r>
  </si>
  <si>
    <r>
      <t>K</t>
    </r>
    <r>
      <rPr>
        <vertAlign val="superscript"/>
        <sz val="12"/>
        <color rgb="FF000000"/>
        <rFont val="Calibri (Body)"/>
      </rPr>
      <t>+</t>
    </r>
  </si>
  <si>
    <r>
      <t>Mg</t>
    </r>
    <r>
      <rPr>
        <vertAlign val="superscript"/>
        <sz val="12"/>
        <color rgb="FF000000"/>
        <rFont val="Calibri (Body)"/>
      </rPr>
      <t>2+</t>
    </r>
  </si>
  <si>
    <r>
      <t>Na</t>
    </r>
    <r>
      <rPr>
        <vertAlign val="superscript"/>
        <sz val="12"/>
        <color rgb="FF000000"/>
        <rFont val="Calibri (Body)"/>
      </rPr>
      <t>+</t>
    </r>
  </si>
  <si>
    <t>CSH + ATCC-TMS</t>
  </si>
  <si>
    <r>
      <t>Al</t>
    </r>
    <r>
      <rPr>
        <vertAlign val="superscript"/>
        <sz val="12"/>
        <color theme="1"/>
        <rFont val="Calibri (Body)"/>
      </rPr>
      <t>3+</t>
    </r>
  </si>
  <si>
    <r>
      <t>Co</t>
    </r>
    <r>
      <rPr>
        <vertAlign val="superscript"/>
        <sz val="12"/>
        <color rgb="FF000000"/>
        <rFont val="Calibri (Body)"/>
      </rPr>
      <t>2+</t>
    </r>
  </si>
  <si>
    <r>
      <t>NO</t>
    </r>
    <r>
      <rPr>
        <vertAlign val="subscript"/>
        <sz val="12"/>
        <color rgb="FF000000"/>
        <rFont val="Calibri (Body)"/>
      </rPr>
      <t>3</t>
    </r>
    <r>
      <rPr>
        <vertAlign val="superscript"/>
        <sz val="12"/>
        <color rgb="FF000000"/>
        <rFont val="Calibri (Body)"/>
      </rPr>
      <t>-</t>
    </r>
  </si>
  <si>
    <r>
      <t>SO</t>
    </r>
    <r>
      <rPr>
        <vertAlign val="subscript"/>
        <sz val="12"/>
        <color rgb="FF000000"/>
        <rFont val="Calibri (Body)"/>
      </rPr>
      <t>4</t>
    </r>
    <r>
      <rPr>
        <vertAlign val="superscript"/>
        <sz val="12"/>
        <color rgb="FF000000"/>
        <rFont val="Calibri (Body)"/>
      </rPr>
      <t>2-</t>
    </r>
  </si>
  <si>
    <r>
      <t>H</t>
    </r>
    <r>
      <rPr>
        <vertAlign val="subscript"/>
        <sz val="12"/>
        <color rgb="FF000000"/>
        <rFont val="Calibri (Body)"/>
      </rPr>
      <t>2</t>
    </r>
    <r>
      <rPr>
        <sz val="12"/>
        <color rgb="FF000000"/>
        <rFont val="Calibri"/>
        <family val="2"/>
        <scheme val="minor"/>
      </rPr>
      <t>PO</t>
    </r>
    <r>
      <rPr>
        <vertAlign val="subscript"/>
        <sz val="12"/>
        <color rgb="FF000000"/>
        <rFont val="Calibri (Body)"/>
      </rPr>
      <t>4</t>
    </r>
    <r>
      <rPr>
        <vertAlign val="superscript"/>
        <sz val="12"/>
        <color rgb="FF000000"/>
        <rFont val="Calibri (Body)"/>
      </rPr>
      <t>-</t>
    </r>
  </si>
  <si>
    <r>
      <t>HPO</t>
    </r>
    <r>
      <rPr>
        <vertAlign val="subscript"/>
        <sz val="12"/>
        <color rgb="FF000000"/>
        <rFont val="Calibri (Body)"/>
      </rPr>
      <t>4</t>
    </r>
    <r>
      <rPr>
        <vertAlign val="superscript"/>
        <sz val="12"/>
        <color rgb="FF000000"/>
        <rFont val="Calibri (Body)"/>
      </rPr>
      <t>2-</t>
    </r>
  </si>
  <si>
    <r>
      <t>NH</t>
    </r>
    <r>
      <rPr>
        <vertAlign val="subscript"/>
        <sz val="12"/>
        <color rgb="FF000000"/>
        <rFont val="Calibri (Body)"/>
      </rPr>
      <t>4</t>
    </r>
    <r>
      <rPr>
        <vertAlign val="superscript"/>
        <sz val="12"/>
        <color rgb="FF000000"/>
        <rFont val="Calibri (Body)"/>
      </rPr>
      <t>+</t>
    </r>
  </si>
  <si>
    <r>
      <t>Cu</t>
    </r>
    <r>
      <rPr>
        <vertAlign val="superscript"/>
        <sz val="12"/>
        <color rgb="FF000000"/>
        <rFont val="Calibri (Body)"/>
      </rPr>
      <t>2+</t>
    </r>
  </si>
  <si>
    <r>
      <t>Fe</t>
    </r>
    <r>
      <rPr>
        <vertAlign val="superscript"/>
        <sz val="12"/>
        <color rgb="FF000000"/>
        <rFont val="Calibri (Body)"/>
      </rPr>
      <t>2+</t>
    </r>
  </si>
  <si>
    <r>
      <t>H</t>
    </r>
    <r>
      <rPr>
        <vertAlign val="subscript"/>
        <sz val="12"/>
        <color rgb="FF000000"/>
        <rFont val="Calibri (Body)"/>
      </rPr>
      <t>3</t>
    </r>
    <r>
      <rPr>
        <sz val="12"/>
        <color rgb="FF000000"/>
        <rFont val="Calibri"/>
        <family val="2"/>
        <scheme val="minor"/>
      </rPr>
      <t>BO</t>
    </r>
    <r>
      <rPr>
        <vertAlign val="subscript"/>
        <sz val="12"/>
        <color rgb="FF000000"/>
        <rFont val="Calibri (Body)"/>
      </rPr>
      <t>3</t>
    </r>
  </si>
  <si>
    <r>
      <t>Mn</t>
    </r>
    <r>
      <rPr>
        <vertAlign val="superscript"/>
        <sz val="12"/>
        <color rgb="FF000000"/>
        <rFont val="Calibri (Body)"/>
      </rPr>
      <t>2+</t>
    </r>
  </si>
  <si>
    <r>
      <t>MoO</t>
    </r>
    <r>
      <rPr>
        <vertAlign val="subscript"/>
        <sz val="12"/>
        <color rgb="FF000000"/>
        <rFont val="Calibri (Body)"/>
      </rPr>
      <t>4</t>
    </r>
    <r>
      <rPr>
        <vertAlign val="superscript"/>
        <sz val="12"/>
        <color rgb="FF000000"/>
        <rFont val="Calibri (Body)"/>
      </rPr>
      <t>2-</t>
    </r>
  </si>
  <si>
    <r>
      <t>SeO</t>
    </r>
    <r>
      <rPr>
        <vertAlign val="subscript"/>
        <sz val="12"/>
        <color rgb="FF000000"/>
        <rFont val="Calibri (Body)"/>
      </rPr>
      <t>3</t>
    </r>
    <r>
      <rPr>
        <vertAlign val="superscript"/>
        <sz val="12"/>
        <color rgb="FF000000"/>
        <rFont val="Calibri (Body)"/>
      </rPr>
      <t>2-</t>
    </r>
  </si>
  <si>
    <r>
      <t>WO</t>
    </r>
    <r>
      <rPr>
        <vertAlign val="subscript"/>
        <sz val="12"/>
        <color rgb="FF000000"/>
        <rFont val="Calibri (Body)"/>
      </rPr>
      <t>4</t>
    </r>
    <r>
      <rPr>
        <vertAlign val="superscript"/>
        <sz val="12"/>
        <color rgb="FF000000"/>
        <rFont val="Calibri (Body)"/>
      </rPr>
      <t>2-</t>
    </r>
  </si>
  <si>
    <r>
      <t>Ni</t>
    </r>
    <r>
      <rPr>
        <vertAlign val="superscript"/>
        <sz val="12"/>
        <color rgb="FF000000"/>
        <rFont val="Calibri (Body)"/>
      </rPr>
      <t>2+</t>
    </r>
  </si>
  <si>
    <r>
      <t>Zn</t>
    </r>
    <r>
      <rPr>
        <vertAlign val="superscript"/>
        <sz val="12"/>
        <color rgb="FF000000"/>
        <rFont val="Calibri (Body)"/>
      </rPr>
      <t>2+</t>
    </r>
  </si>
  <si>
    <t>Sigma + ATCC-TMS</t>
  </si>
  <si>
    <t>Delft + 3 M MOPS</t>
  </si>
  <si>
    <t>Delft + 1.5 M MOPS</t>
  </si>
  <si>
    <t>Thiamine</t>
  </si>
  <si>
    <r>
      <t>Fe</t>
    </r>
    <r>
      <rPr>
        <vertAlign val="superscript"/>
        <sz val="12"/>
        <color rgb="FF000000"/>
        <rFont val="Calibri (Body)"/>
      </rPr>
      <t>3+</t>
    </r>
  </si>
  <si>
    <t>Citrate</t>
  </si>
  <si>
    <r>
      <t>I</t>
    </r>
    <r>
      <rPr>
        <vertAlign val="superscript"/>
        <sz val="12"/>
        <color rgb="FF000000"/>
        <rFont val="Calibri (Body)"/>
      </rPr>
      <t>-</t>
    </r>
  </si>
  <si>
    <t>SUM</t>
  </si>
  <si>
    <t>Note:</t>
  </si>
  <si>
    <t>Jie Dong own M9</t>
  </si>
  <si>
    <t>Jamie Meadows M9</t>
  </si>
  <si>
    <t>current Excel sheet/Goh 2014/Zhang 2011, all wrong conc</t>
  </si>
  <si>
    <t>Jamie Meadows M9 30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</si>
</sst>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color rgb="FF000000"/>
      <name val="Arial"/>
    </font>
    <font>
      <vertAlign val="superscript"/>
      <sz val="12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 (Body)"/>
    </font>
    <font>
      <vertAlign val="subscript"/>
      <sz val="12"/>
      <color rgb="FF000000"/>
      <name val="Calibri (Body)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 applyBorder="1"/>
    <xf numFmtId="0" fontId="0" fillId="0" borderId="1" xfId="0" applyFill="1" applyBorder="1"/>
    <xf numFmtId="0" fontId="2" fillId="0" borderId="0" xfId="0" applyFont="1" applyFill="1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Border="1"/>
    <xf numFmtId="164" fontId="5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164" fontId="5" fillId="0" borderId="0" xfId="0" applyNumberFormat="1" applyFont="1" applyFill="1" applyBorder="1"/>
    <xf numFmtId="0" fontId="2" fillId="0" borderId="0" xfId="0" applyFont="1"/>
    <xf numFmtId="0" fontId="0" fillId="0" borderId="0" xfId="0" applyFon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0" fontId="5" fillId="0" borderId="2" xfId="0" applyFont="1" applyBorder="1"/>
    <xf numFmtId="0" fontId="9" fillId="0" borderId="0" xfId="0" applyFont="1"/>
    <xf numFmtId="0" fontId="0" fillId="0" borderId="0" xfId="0" applyFont="1" applyFill="1"/>
    <xf numFmtId="164" fontId="5" fillId="0" borderId="0" xfId="0" applyNumberFormat="1" applyFont="1" applyBorder="1"/>
    <xf numFmtId="2" fontId="5" fillId="0" borderId="0" xfId="0" applyNumberFormat="1" applyFont="1" applyBorder="1"/>
    <xf numFmtId="0" fontId="2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165" fontId="0" fillId="0" borderId="0" xfId="0" applyNumberFormat="1"/>
    <xf numFmtId="0" fontId="0" fillId="3" borderId="0" xfId="0" applyFill="1" applyBorder="1"/>
    <xf numFmtId="0" fontId="0" fillId="3" borderId="0" xfId="0" applyFill="1"/>
    <xf numFmtId="0" fontId="1" fillId="0" borderId="0" xfId="5" applyFill="1" applyBorder="1"/>
    <xf numFmtId="164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 applyBorder="1"/>
    <xf numFmtId="0" fontId="0" fillId="0" borderId="1" xfId="0" applyFont="1" applyFill="1" applyBorder="1"/>
    <xf numFmtId="1" fontId="5" fillId="0" borderId="0" xfId="0" applyNumberFormat="1" applyFont="1" applyFill="1" applyBorder="1"/>
    <xf numFmtId="0" fontId="5" fillId="0" borderId="0" xfId="5" applyFont="1" applyFill="1" applyBorder="1"/>
    <xf numFmtId="165" fontId="1" fillId="0" borderId="0" xfId="5" applyNumberFormat="1" applyFill="1" applyBorder="1"/>
    <xf numFmtId="0" fontId="11" fillId="0" borderId="0" xfId="0" applyFont="1"/>
    <xf numFmtId="166" fontId="0" fillId="0" borderId="0" xfId="0" applyNumberFormat="1"/>
    <xf numFmtId="167" fontId="0" fillId="0" borderId="0" xfId="0" applyNumberFormat="1" applyBorder="1"/>
    <xf numFmtId="167" fontId="0" fillId="0" borderId="0" xfId="0" applyNumberFormat="1" applyFill="1" applyBorder="1"/>
    <xf numFmtId="0" fontId="11" fillId="0" borderId="0" xfId="0" applyFont="1" applyFill="1"/>
    <xf numFmtId="1" fontId="0" fillId="0" borderId="0" xfId="0" applyNumberFormat="1"/>
    <xf numFmtId="0" fontId="0" fillId="0" borderId="0" xfId="0" applyFill="1" applyBorder="1" applyAlignment="1">
      <alignment horizontal="right"/>
    </xf>
    <xf numFmtId="0" fontId="14" fillId="0" borderId="0" xfId="0" applyFont="1" applyFill="1"/>
    <xf numFmtId="0" fontId="11" fillId="0" borderId="0" xfId="0" applyFont="1" applyFill="1" applyBorder="1"/>
    <xf numFmtId="167" fontId="11" fillId="0" borderId="0" xfId="0" applyNumberFormat="1" applyFont="1" applyFill="1" applyBorder="1"/>
    <xf numFmtId="0" fontId="11" fillId="0" borderId="0" xfId="0" applyFont="1" applyBorder="1"/>
    <xf numFmtId="0" fontId="2" fillId="0" borderId="0" xfId="0" applyFont="1" applyFill="1"/>
    <xf numFmtId="164" fontId="0" fillId="0" borderId="0" xfId="0" applyNumberFormat="1" applyBorder="1"/>
  </cellXfs>
  <cellStyles count="1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3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31" workbookViewId="0">
      <selection activeCell="A11" sqref="A11"/>
    </sheetView>
  </sheetViews>
  <sheetFormatPr baseColWidth="10" defaultRowHeight="16" x14ac:dyDescent="0.2"/>
  <cols>
    <col min="1" max="1" width="23.33203125" customWidth="1"/>
    <col min="2" max="2" width="48.83203125" bestFit="1" customWidth="1"/>
    <col min="3" max="3" width="15.83203125" customWidth="1"/>
    <col min="4" max="4" width="20.6640625" customWidth="1"/>
  </cols>
  <sheetData>
    <row r="1" spans="1:12" x14ac:dyDescent="0.2">
      <c r="A1" t="s">
        <v>0</v>
      </c>
      <c r="B1" t="s">
        <v>101</v>
      </c>
      <c r="C1" t="s">
        <v>12</v>
      </c>
      <c r="I1" s="3"/>
      <c r="J1" s="3"/>
      <c r="K1" s="3"/>
      <c r="L1" s="3"/>
    </row>
    <row r="2" spans="1:12" x14ac:dyDescent="0.2">
      <c r="A2" s="35" t="s">
        <v>7</v>
      </c>
      <c r="B2" t="s">
        <v>20</v>
      </c>
      <c r="C2" t="s">
        <v>19</v>
      </c>
      <c r="I2" s="3"/>
      <c r="J2" s="3"/>
      <c r="K2" s="3"/>
      <c r="L2" s="3"/>
    </row>
    <row r="3" spans="1:12" x14ac:dyDescent="0.2">
      <c r="A3" s="35" t="s">
        <v>8</v>
      </c>
      <c r="B3" s="2" t="s">
        <v>18</v>
      </c>
      <c r="C3" t="s">
        <v>16</v>
      </c>
      <c r="I3" s="47"/>
      <c r="J3" s="3"/>
      <c r="K3" s="3"/>
      <c r="L3" s="3"/>
    </row>
    <row r="4" spans="1:12" x14ac:dyDescent="0.2">
      <c r="A4" s="35" t="s">
        <v>2</v>
      </c>
      <c r="B4" s="2" t="s">
        <v>55</v>
      </c>
      <c r="C4" s="23" t="s">
        <v>54</v>
      </c>
      <c r="I4" s="47"/>
      <c r="J4" s="3"/>
      <c r="K4" s="3"/>
      <c r="L4" s="3"/>
    </row>
    <row r="5" spans="1:12" x14ac:dyDescent="0.2">
      <c r="A5" s="35" t="s">
        <v>9</v>
      </c>
      <c r="B5" s="2" t="s">
        <v>55</v>
      </c>
      <c r="C5" s="23" t="s">
        <v>54</v>
      </c>
      <c r="I5" s="47"/>
      <c r="J5" s="3"/>
      <c r="K5" s="3"/>
      <c r="L5" s="3"/>
    </row>
    <row r="6" spans="1:12" x14ac:dyDescent="0.2">
      <c r="A6" s="35" t="s">
        <v>1</v>
      </c>
      <c r="B6" s="2" t="s">
        <v>72</v>
      </c>
      <c r="C6" s="2" t="s">
        <v>73</v>
      </c>
      <c r="I6" s="47"/>
      <c r="J6" s="3"/>
      <c r="K6" s="3"/>
      <c r="L6" s="3"/>
    </row>
    <row r="7" spans="1:12" x14ac:dyDescent="0.2">
      <c r="A7" s="35" t="s">
        <v>4</v>
      </c>
      <c r="B7" s="2" t="s">
        <v>136</v>
      </c>
      <c r="C7" s="2" t="s">
        <v>81</v>
      </c>
      <c r="D7" s="2" t="s">
        <v>80</v>
      </c>
      <c r="I7" s="3"/>
      <c r="J7" s="3"/>
      <c r="K7" s="3"/>
      <c r="L7" s="3"/>
    </row>
    <row r="8" spans="1:12" x14ac:dyDescent="0.2">
      <c r="A8" s="35" t="s">
        <v>134</v>
      </c>
      <c r="B8" s="2" t="s">
        <v>97</v>
      </c>
      <c r="C8" t="s">
        <v>83</v>
      </c>
      <c r="I8" s="3"/>
      <c r="J8" s="3"/>
      <c r="K8" s="3"/>
      <c r="L8" s="3"/>
    </row>
    <row r="9" spans="1:12" x14ac:dyDescent="0.2">
      <c r="A9" s="35" t="s">
        <v>135</v>
      </c>
      <c r="B9" s="2" t="s">
        <v>86</v>
      </c>
      <c r="C9" t="s">
        <v>87</v>
      </c>
      <c r="I9" s="3"/>
      <c r="J9" s="3"/>
      <c r="K9" s="3"/>
      <c r="L9" s="3"/>
    </row>
    <row r="10" spans="1:12" x14ac:dyDescent="0.2">
      <c r="A10" s="35" t="s">
        <v>137</v>
      </c>
      <c r="B10" s="2" t="s">
        <v>99</v>
      </c>
      <c r="C10" t="s">
        <v>98</v>
      </c>
      <c r="I10" s="3"/>
      <c r="J10" s="3"/>
      <c r="K10" s="3"/>
      <c r="L10" s="3"/>
    </row>
    <row r="11" spans="1:12" x14ac:dyDescent="0.2">
      <c r="A11" s="35" t="s">
        <v>5</v>
      </c>
      <c r="B11" t="s">
        <v>15</v>
      </c>
      <c r="C11" t="s">
        <v>14</v>
      </c>
      <c r="I11" s="3"/>
      <c r="J11" s="3"/>
      <c r="K11" s="3"/>
      <c r="L11" s="3"/>
    </row>
    <row r="12" spans="1:12" x14ac:dyDescent="0.2">
      <c r="A12" s="35" t="s">
        <v>6</v>
      </c>
      <c r="B12" t="s">
        <v>17</v>
      </c>
      <c r="C12" t="s">
        <v>16</v>
      </c>
      <c r="I12" s="3"/>
      <c r="J12" s="3"/>
      <c r="K12" s="3"/>
      <c r="L12" s="3"/>
    </row>
    <row r="13" spans="1:12" x14ac:dyDescent="0.2">
      <c r="A13" s="35" t="s">
        <v>3</v>
      </c>
      <c r="B13" t="s">
        <v>11</v>
      </c>
      <c r="C13" t="s">
        <v>13</v>
      </c>
      <c r="I13" s="3"/>
      <c r="J13" s="33"/>
      <c r="K13" s="3"/>
      <c r="L13" s="3"/>
    </row>
    <row r="14" spans="1:12" x14ac:dyDescent="0.2">
      <c r="I14" s="3"/>
      <c r="J14" s="3"/>
      <c r="K14" s="3"/>
      <c r="L14" s="3"/>
    </row>
    <row r="15" spans="1:12" x14ac:dyDescent="0.2">
      <c r="I15" s="3"/>
      <c r="J15" s="3"/>
      <c r="K15" s="3"/>
      <c r="L15" s="3"/>
    </row>
    <row r="16" spans="1:12" x14ac:dyDescent="0.2">
      <c r="A16" s="1" t="s">
        <v>133</v>
      </c>
      <c r="I16" s="3"/>
      <c r="J16" s="3"/>
      <c r="K16" s="3"/>
      <c r="L16" s="3"/>
    </row>
    <row r="17" spans="1:12" x14ac:dyDescent="0.2">
      <c r="A17" s="35" t="s">
        <v>51</v>
      </c>
      <c r="B17" s="35"/>
      <c r="I17" s="3"/>
      <c r="J17" s="3"/>
      <c r="K17" s="3"/>
      <c r="L17" s="3"/>
    </row>
    <row r="18" spans="1:12" x14ac:dyDescent="0.2">
      <c r="A18" s="24" t="s">
        <v>100</v>
      </c>
      <c r="B18" s="24"/>
      <c r="I18" s="3"/>
      <c r="J18" s="3"/>
      <c r="K18" s="3"/>
      <c r="L18" s="3"/>
    </row>
    <row r="19" spans="1:12" x14ac:dyDescent="0.2">
      <c r="I19" s="3"/>
      <c r="J19" s="3"/>
      <c r="K19" s="3"/>
      <c r="L19" s="3"/>
    </row>
    <row r="20" spans="1:12" x14ac:dyDescent="0.2">
      <c r="I20" s="3"/>
      <c r="J20" s="19"/>
      <c r="K20" s="3"/>
      <c r="L20" s="3"/>
    </row>
    <row r="21" spans="1:12" x14ac:dyDescent="0.2">
      <c r="A21" s="35"/>
      <c r="B21" s="35"/>
      <c r="I21" s="3"/>
      <c r="J21" s="3"/>
      <c r="K21" s="3"/>
      <c r="L21" s="3"/>
    </row>
    <row r="22" spans="1:12" x14ac:dyDescent="0.2">
      <c r="A22" s="48"/>
      <c r="B22" s="41"/>
      <c r="C22" s="41"/>
      <c r="I22" s="3"/>
      <c r="J22" s="3"/>
      <c r="K22" s="3"/>
      <c r="L22" s="3"/>
    </row>
    <row r="23" spans="1:12" x14ac:dyDescent="0.2">
      <c r="A23" s="45"/>
      <c r="B23" s="41"/>
      <c r="C23" s="41"/>
    </row>
    <row r="24" spans="1:12" x14ac:dyDescent="0.2">
      <c r="A24" s="45"/>
    </row>
    <row r="25" spans="1:12" x14ac:dyDescent="0.2">
      <c r="A25" s="45"/>
      <c r="B25" s="41"/>
      <c r="C25" s="41"/>
    </row>
    <row r="26" spans="1:12" x14ac:dyDescent="0.2">
      <c r="A26" s="45"/>
      <c r="B26" s="41"/>
      <c r="C26" s="41"/>
    </row>
    <row r="27" spans="1:12" x14ac:dyDescent="0.2">
      <c r="A27" s="45"/>
      <c r="B27" s="41"/>
      <c r="C27" s="41"/>
    </row>
    <row r="28" spans="1:12" x14ac:dyDescent="0.2">
      <c r="A28" s="45"/>
      <c r="B28" s="41"/>
      <c r="C28" s="41"/>
    </row>
    <row r="29" spans="1:12" x14ac:dyDescent="0.2">
      <c r="A29" s="45"/>
      <c r="B29" s="41"/>
      <c r="C29" s="41"/>
    </row>
    <row r="30" spans="1:12" x14ac:dyDescent="0.2">
      <c r="A30" s="48"/>
      <c r="B30" s="41"/>
      <c r="C30" s="41"/>
    </row>
    <row r="31" spans="1:12" x14ac:dyDescent="0.2">
      <c r="A31" s="45"/>
      <c r="B31" s="41"/>
      <c r="C31" s="41"/>
    </row>
    <row r="32" spans="1:12" x14ac:dyDescent="0.2">
      <c r="A32" s="45"/>
      <c r="B32" s="41"/>
      <c r="C32" s="41"/>
    </row>
    <row r="33" spans="1:3" x14ac:dyDescent="0.2">
      <c r="A33" s="45"/>
      <c r="B33" s="41"/>
      <c r="C33" s="41"/>
    </row>
    <row r="34" spans="1:3" x14ac:dyDescent="0.2">
      <c r="A34" s="35"/>
      <c r="B34" s="41"/>
      <c r="C34" s="41"/>
    </row>
    <row r="35" spans="1:3" x14ac:dyDescent="0.2">
      <c r="A35" s="45"/>
      <c r="B35" s="41"/>
      <c r="C35" s="41"/>
    </row>
    <row r="36" spans="1:3" x14ac:dyDescent="0.2">
      <c r="A36" s="45"/>
      <c r="B36" s="41"/>
      <c r="C36" s="41"/>
    </row>
    <row r="37" spans="1:3" x14ac:dyDescent="0.2">
      <c r="A37" s="45"/>
      <c r="B37" s="41"/>
      <c r="C37" s="41"/>
    </row>
    <row r="38" spans="1:3" x14ac:dyDescent="0.2">
      <c r="A38" s="45"/>
      <c r="B38" s="41"/>
      <c r="C38" s="41"/>
    </row>
    <row r="39" spans="1:3" x14ac:dyDescent="0.2">
      <c r="A39" s="45"/>
      <c r="B39" s="41"/>
      <c r="C39" s="41"/>
    </row>
    <row r="40" spans="1:3" x14ac:dyDescent="0.2">
      <c r="A40" s="45"/>
      <c r="B40" s="41"/>
      <c r="C40" s="41"/>
    </row>
    <row r="41" spans="1:3" x14ac:dyDescent="0.2">
      <c r="A41" s="45"/>
      <c r="B41" s="41"/>
      <c r="C41" s="41"/>
    </row>
    <row r="42" spans="1:3" x14ac:dyDescent="0.2">
      <c r="A42" s="45"/>
    </row>
    <row r="43" spans="1:3" x14ac:dyDescent="0.2">
      <c r="A43" s="45"/>
    </row>
    <row r="44" spans="1:3" x14ac:dyDescent="0.2">
      <c r="A44" s="35"/>
    </row>
    <row r="45" spans="1:3" x14ac:dyDescent="0.2">
      <c r="A45" s="45"/>
    </row>
  </sheetData>
  <sortState ref="A2:B13">
    <sortCondition ref="A3:A14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baseColWidth="10" defaultRowHeight="16" x14ac:dyDescent="0.2"/>
  <cols>
    <col min="1" max="1" width="17.5" bestFit="1" customWidth="1"/>
    <col min="2" max="2" width="19" bestFit="1" customWidth="1"/>
    <col min="3" max="3" width="7.83203125" bestFit="1" customWidth="1"/>
    <col min="4" max="5" width="10" bestFit="1" customWidth="1"/>
    <col min="6" max="6" width="14" bestFit="1" customWidth="1"/>
    <col min="7" max="7" width="10" bestFit="1" customWidth="1"/>
    <col min="8" max="8" width="6.1640625" bestFit="1" customWidth="1"/>
    <col min="9" max="9" width="12" bestFit="1" customWidth="1"/>
  </cols>
  <sheetData>
    <row r="1" spans="1:10" x14ac:dyDescent="0.2">
      <c r="A1" s="18" t="s">
        <v>49</v>
      </c>
    </row>
    <row r="2" spans="1:10" x14ac:dyDescent="0.2">
      <c r="A2" s="31" t="s">
        <v>21</v>
      </c>
      <c r="B2" s="32" t="s">
        <v>26</v>
      </c>
      <c r="C2" s="31" t="s">
        <v>27</v>
      </c>
      <c r="D2" s="31" t="s">
        <v>28</v>
      </c>
    </row>
    <row r="3" spans="1:10" x14ac:dyDescent="0.2">
      <c r="A3" s="3" t="s">
        <v>22</v>
      </c>
      <c r="B3">
        <v>136.08600000000001</v>
      </c>
      <c r="C3" s="3">
        <v>3</v>
      </c>
      <c r="D3" s="8">
        <f>C3/B3*1000</f>
        <v>22.044883382566901</v>
      </c>
    </row>
    <row r="4" spans="1:10" x14ac:dyDescent="0.2">
      <c r="A4" s="3" t="s">
        <v>23</v>
      </c>
      <c r="B4">
        <v>58.442799999999998</v>
      </c>
      <c r="C4" s="3">
        <v>0.5</v>
      </c>
      <c r="D4" s="8">
        <f t="shared" ref="D4:D5" si="0">C4/B4*1000</f>
        <v>8.5553738013921308</v>
      </c>
    </row>
    <row r="5" spans="1:10" x14ac:dyDescent="0.2">
      <c r="A5" s="3" t="s">
        <v>24</v>
      </c>
      <c r="B5">
        <v>141.96</v>
      </c>
      <c r="C5" s="3">
        <f>33.9/5</f>
        <v>6.7799999999999994</v>
      </c>
      <c r="D5" s="8">
        <f t="shared" si="0"/>
        <v>47.759932375316986</v>
      </c>
      <c r="E5" s="3"/>
      <c r="F5" s="5"/>
      <c r="G5" s="3"/>
    </row>
    <row r="6" spans="1:10" x14ac:dyDescent="0.2">
      <c r="A6" s="3" t="s">
        <v>25</v>
      </c>
      <c r="B6" s="6">
        <v>53.491</v>
      </c>
      <c r="C6" s="3">
        <v>1</v>
      </c>
      <c r="D6" s="8">
        <f>C6/B6*1000</f>
        <v>18.694733693518536</v>
      </c>
      <c r="E6" s="3"/>
      <c r="F6" s="5"/>
      <c r="G6" s="3"/>
    </row>
    <row r="7" spans="1:10" x14ac:dyDescent="0.2">
      <c r="A7" s="22" t="s">
        <v>46</v>
      </c>
      <c r="B7" s="22"/>
      <c r="C7" s="22">
        <v>10</v>
      </c>
      <c r="D7" s="22" t="s">
        <v>48</v>
      </c>
      <c r="H7" s="11"/>
      <c r="I7" s="11"/>
    </row>
    <row r="8" spans="1:10" x14ac:dyDescent="0.2">
      <c r="A8" s="12" t="s">
        <v>47</v>
      </c>
      <c r="B8" s="11"/>
      <c r="C8" s="12"/>
      <c r="D8" s="12"/>
      <c r="F8" s="12" t="s">
        <v>46</v>
      </c>
      <c r="G8" s="11"/>
      <c r="J8" s="11"/>
    </row>
    <row r="9" spans="1:10" x14ac:dyDescent="0.2">
      <c r="A9" s="13" t="s">
        <v>21</v>
      </c>
      <c r="B9" s="11" t="s">
        <v>26</v>
      </c>
      <c r="C9" s="12" t="s">
        <v>44</v>
      </c>
      <c r="D9" s="12" t="s">
        <v>45</v>
      </c>
      <c r="F9" s="12" t="s">
        <v>27</v>
      </c>
      <c r="G9" s="12" t="s">
        <v>28</v>
      </c>
      <c r="J9" s="11"/>
    </row>
    <row r="10" spans="1:10" x14ac:dyDescent="0.2">
      <c r="A10" s="12" t="s">
        <v>43</v>
      </c>
      <c r="B10" s="11">
        <v>258.20499999999998</v>
      </c>
      <c r="C10" s="16">
        <f t="shared" ref="C10:C26" si="1">F10/100*1000</f>
        <v>0.1</v>
      </c>
      <c r="D10" s="14">
        <f t="shared" ref="D10:D26" si="2">G10/100*1000</f>
        <v>0.3872891694583761</v>
      </c>
      <c r="E10" s="3"/>
      <c r="F10" s="17">
        <v>0.01</v>
      </c>
      <c r="G10" s="14">
        <v>3.8728916945837612E-2</v>
      </c>
      <c r="J10" s="11"/>
    </row>
    <row r="11" spans="1:10" x14ac:dyDescent="0.2">
      <c r="A11" s="12" t="s">
        <v>30</v>
      </c>
      <c r="B11" s="11">
        <v>474.38839999999999</v>
      </c>
      <c r="C11" s="16">
        <f t="shared" si="1"/>
        <v>0.1837254894366879</v>
      </c>
      <c r="D11" s="14">
        <f t="shared" si="2"/>
        <v>0.3872891694583761</v>
      </c>
      <c r="E11" s="3"/>
      <c r="F11" s="14">
        <v>1.8372548943668791E-2</v>
      </c>
      <c r="G11" s="14">
        <v>3.8728916945837612E-2</v>
      </c>
      <c r="J11" s="11"/>
    </row>
    <row r="12" spans="1:10" x14ac:dyDescent="0.2">
      <c r="A12" s="12" t="s">
        <v>42</v>
      </c>
      <c r="B12" s="11">
        <v>110.98</v>
      </c>
      <c r="C12" s="16">
        <f t="shared" si="1"/>
        <v>1</v>
      </c>
      <c r="D12" s="14">
        <f t="shared" si="2"/>
        <v>9.010632546404759</v>
      </c>
      <c r="F12" s="17">
        <v>0.1</v>
      </c>
      <c r="G12" s="14">
        <v>0.90106325464047587</v>
      </c>
      <c r="J12" s="11"/>
    </row>
    <row r="13" spans="1:10" x14ac:dyDescent="0.2">
      <c r="A13" s="12" t="s">
        <v>31</v>
      </c>
      <c r="B13" s="11">
        <v>147.0146</v>
      </c>
      <c r="C13" s="16">
        <f t="shared" si="1"/>
        <v>1.3246945395566772</v>
      </c>
      <c r="D13" s="14">
        <f t="shared" si="2"/>
        <v>9.010632546404759</v>
      </c>
      <c r="F13" s="14">
        <v>0.1324694539556677</v>
      </c>
      <c r="G13" s="14">
        <v>0.90106325464047587</v>
      </c>
      <c r="J13" s="11"/>
    </row>
    <row r="14" spans="1:10" x14ac:dyDescent="0.2">
      <c r="A14" s="12" t="s">
        <v>32</v>
      </c>
      <c r="B14" s="11">
        <v>291.03469999999999</v>
      </c>
      <c r="C14" s="16">
        <f t="shared" si="1"/>
        <v>1</v>
      </c>
      <c r="D14" s="14">
        <f t="shared" si="2"/>
        <v>3.4360163925470055</v>
      </c>
      <c r="F14" s="17">
        <v>0.1</v>
      </c>
      <c r="G14" s="14">
        <v>0.34360163925470055</v>
      </c>
      <c r="J14" s="11"/>
    </row>
    <row r="15" spans="1:10" x14ac:dyDescent="0.2">
      <c r="A15" s="12" t="s">
        <v>33</v>
      </c>
      <c r="B15" s="11">
        <v>249.685</v>
      </c>
      <c r="C15" s="16">
        <f t="shared" si="1"/>
        <v>0.1</v>
      </c>
      <c r="D15" s="14">
        <f t="shared" si="2"/>
        <v>0.40050463584115986</v>
      </c>
      <c r="F15" s="17">
        <v>0.01</v>
      </c>
      <c r="G15" s="14">
        <v>4.0050463584115986E-2</v>
      </c>
      <c r="J15" s="11"/>
    </row>
    <row r="16" spans="1:10" x14ac:dyDescent="0.2">
      <c r="A16" s="12" t="s">
        <v>34</v>
      </c>
      <c r="B16" s="11">
        <v>292.24</v>
      </c>
      <c r="C16" s="16">
        <f t="shared" si="1"/>
        <v>5</v>
      </c>
      <c r="D16" s="14">
        <f t="shared" si="2"/>
        <v>17.109225294278673</v>
      </c>
      <c r="F16" s="17">
        <v>0.5</v>
      </c>
      <c r="G16" s="14">
        <v>1.7109225294278674</v>
      </c>
      <c r="J16" s="11"/>
    </row>
    <row r="17" spans="1:10" x14ac:dyDescent="0.2">
      <c r="A17" s="12" t="s">
        <v>35</v>
      </c>
      <c r="B17" s="11">
        <v>278.01459999999997</v>
      </c>
      <c r="C17" s="16">
        <f t="shared" si="1"/>
        <v>1</v>
      </c>
      <c r="D17" s="14">
        <f t="shared" si="2"/>
        <v>3.5969333984618079</v>
      </c>
      <c r="E17" s="11"/>
      <c r="F17" s="17">
        <v>0.1</v>
      </c>
      <c r="G17" s="14">
        <v>0.35969333984618079</v>
      </c>
      <c r="J17" s="11"/>
    </row>
    <row r="18" spans="1:10" x14ac:dyDescent="0.2">
      <c r="A18" s="12" t="s">
        <v>36</v>
      </c>
      <c r="B18" s="11">
        <v>61.832999999999998</v>
      </c>
      <c r="C18" s="16">
        <f t="shared" si="1"/>
        <v>0.1</v>
      </c>
      <c r="D18" s="14">
        <f t="shared" si="2"/>
        <v>1.6172593922339207</v>
      </c>
      <c r="F18" s="17">
        <v>0.01</v>
      </c>
      <c r="G18" s="14">
        <v>0.16172593922339207</v>
      </c>
      <c r="J18" s="11"/>
    </row>
    <row r="19" spans="1:10" x14ac:dyDescent="0.2">
      <c r="A19" s="12" t="s">
        <v>29</v>
      </c>
      <c r="B19" s="11">
        <v>246.47460000000001</v>
      </c>
      <c r="C19" s="16">
        <f t="shared" si="1"/>
        <v>30</v>
      </c>
      <c r="D19" s="14">
        <f t="shared" si="2"/>
        <v>121.71639592882997</v>
      </c>
      <c r="F19" s="17">
        <v>3</v>
      </c>
      <c r="G19" s="14">
        <v>12.171639592882997</v>
      </c>
      <c r="J19" s="11"/>
    </row>
    <row r="20" spans="1:10" x14ac:dyDescent="0.2">
      <c r="A20" s="12" t="s">
        <v>10</v>
      </c>
      <c r="B20" s="11">
        <v>169.01589999999999</v>
      </c>
      <c r="C20" s="16">
        <f t="shared" si="1"/>
        <v>5</v>
      </c>
      <c r="D20" s="14">
        <f t="shared" si="2"/>
        <v>29.583015562441169</v>
      </c>
      <c r="F20" s="17">
        <v>0.5</v>
      </c>
      <c r="G20" s="14">
        <v>2.9583015562441166</v>
      </c>
      <c r="J20" s="11"/>
    </row>
    <row r="21" spans="1:10" x14ac:dyDescent="0.2">
      <c r="A21" s="12" t="s">
        <v>23</v>
      </c>
      <c r="B21" s="11">
        <v>58.442799999999998</v>
      </c>
      <c r="C21" s="16">
        <f t="shared" si="1"/>
        <v>10</v>
      </c>
      <c r="D21" s="14">
        <f t="shared" si="2"/>
        <v>171.10747602784264</v>
      </c>
      <c r="E21" s="9"/>
      <c r="F21" s="17">
        <v>1</v>
      </c>
      <c r="G21" s="14">
        <v>17.110747602784262</v>
      </c>
      <c r="J21" s="11"/>
    </row>
    <row r="22" spans="1:10" x14ac:dyDescent="0.2">
      <c r="A22" s="12" t="s">
        <v>37</v>
      </c>
      <c r="B22" s="11">
        <v>241.96770000000001</v>
      </c>
      <c r="C22" s="16">
        <f t="shared" si="1"/>
        <v>0.1</v>
      </c>
      <c r="D22" s="14">
        <f t="shared" si="2"/>
        <v>0.41327830119474623</v>
      </c>
      <c r="F22" s="17">
        <v>0.01</v>
      </c>
      <c r="G22" s="14">
        <v>4.1327830119474621E-2</v>
      </c>
      <c r="J22" s="11"/>
    </row>
    <row r="23" spans="1:10" x14ac:dyDescent="0.2">
      <c r="A23" s="12" t="s">
        <v>38</v>
      </c>
      <c r="B23" s="11">
        <v>172.93770000000001</v>
      </c>
      <c r="C23" s="16">
        <f t="shared" si="1"/>
        <v>0.01</v>
      </c>
      <c r="D23" s="14">
        <f t="shared" si="2"/>
        <v>5.7824291637971363E-2</v>
      </c>
      <c r="F23" s="17">
        <v>1E-3</v>
      </c>
      <c r="G23" s="14">
        <v>5.782429163797136E-3</v>
      </c>
      <c r="J23" s="11"/>
    </row>
    <row r="24" spans="1:10" x14ac:dyDescent="0.2">
      <c r="A24" s="12" t="s">
        <v>39</v>
      </c>
      <c r="B24" s="11">
        <v>329.84769999999997</v>
      </c>
      <c r="C24" s="16">
        <f t="shared" si="1"/>
        <v>0.1</v>
      </c>
      <c r="D24" s="14">
        <f t="shared" si="2"/>
        <v>0.30317022068063537</v>
      </c>
      <c r="F24" s="17">
        <v>0.01</v>
      </c>
      <c r="G24" s="14">
        <v>3.0317022068063536E-2</v>
      </c>
      <c r="J24" s="11"/>
    </row>
    <row r="25" spans="1:10" x14ac:dyDescent="0.2">
      <c r="A25" s="12" t="s">
        <v>40</v>
      </c>
      <c r="B25" s="11">
        <v>237.69110000000001</v>
      </c>
      <c r="C25" s="16">
        <f t="shared" si="1"/>
        <v>0.2</v>
      </c>
      <c r="D25" s="14">
        <f t="shared" si="2"/>
        <v>0.84142822343789903</v>
      </c>
      <c r="F25" s="17">
        <v>0.02</v>
      </c>
      <c r="G25" s="14">
        <v>8.4142822343789905E-2</v>
      </c>
      <c r="J25" s="11"/>
    </row>
    <row r="26" spans="1:10" x14ac:dyDescent="0.2">
      <c r="A26" s="12" t="s">
        <v>41</v>
      </c>
      <c r="B26" s="11">
        <v>287.5496</v>
      </c>
      <c r="C26" s="16">
        <f t="shared" si="1"/>
        <v>1</v>
      </c>
      <c r="D26" s="14">
        <f t="shared" si="2"/>
        <v>3.4776608974590815</v>
      </c>
      <c r="F26" s="17">
        <v>0.1</v>
      </c>
      <c r="G26" s="14">
        <v>0.34776608974590817</v>
      </c>
      <c r="H26" s="11"/>
      <c r="I26" s="11"/>
      <c r="J26" s="11"/>
    </row>
    <row r="27" spans="1:10" x14ac:dyDescent="0.2">
      <c r="F27" s="6"/>
      <c r="G27" s="11"/>
      <c r="H27" s="11"/>
      <c r="I27" s="11"/>
      <c r="J27" s="11"/>
    </row>
    <row r="28" spans="1:10" x14ac:dyDescent="0.2">
      <c r="F28" s="6"/>
      <c r="G28" s="11"/>
      <c r="H28" s="11"/>
      <c r="I28" s="11"/>
      <c r="J28" s="11"/>
    </row>
    <row r="29" spans="1:10" x14ac:dyDescent="0.2">
      <c r="G29" s="11"/>
      <c r="H29" s="11"/>
      <c r="I29" s="11"/>
      <c r="J29" s="11"/>
    </row>
    <row r="32" spans="1:10" x14ac:dyDescent="0.2">
      <c r="A32" s="4"/>
      <c r="B32" s="3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01" workbookViewId="0">
      <selection activeCell="D8" sqref="D8"/>
    </sheetView>
  </sheetViews>
  <sheetFormatPr baseColWidth="10" defaultRowHeight="16" x14ac:dyDescent="0.2"/>
  <cols>
    <col min="1" max="1" width="16.6640625" bestFit="1" customWidth="1"/>
    <col min="2" max="2" width="19" bestFit="1" customWidth="1"/>
  </cols>
  <sheetData>
    <row r="1" spans="1:4" x14ac:dyDescent="0.2">
      <c r="A1" s="18" t="s">
        <v>3</v>
      </c>
    </row>
    <row r="2" spans="1:4" x14ac:dyDescent="0.2">
      <c r="A2" s="31" t="s">
        <v>21</v>
      </c>
      <c r="B2" s="32" t="s">
        <v>26</v>
      </c>
      <c r="C2" s="31" t="s">
        <v>27</v>
      </c>
      <c r="D2" s="31" t="s">
        <v>28</v>
      </c>
    </row>
    <row r="3" spans="1:4" x14ac:dyDescent="0.2">
      <c r="A3" s="4" t="s">
        <v>22</v>
      </c>
      <c r="B3">
        <v>136.0855</v>
      </c>
      <c r="C3" s="3">
        <v>3</v>
      </c>
      <c r="D3" s="8">
        <f>C3/B3*1000</f>
        <v>22.044964379011724</v>
      </c>
    </row>
    <row r="4" spans="1:4" x14ac:dyDescent="0.2">
      <c r="A4" s="4" t="s">
        <v>29</v>
      </c>
      <c r="B4">
        <v>246.47460000000001</v>
      </c>
      <c r="C4" s="3">
        <v>0.1</v>
      </c>
      <c r="D4" s="8">
        <f t="shared" ref="D4" si="0">C4/B4*1000</f>
        <v>0.4057213197627666</v>
      </c>
    </row>
    <row r="5" spans="1:4" x14ac:dyDescent="0.2">
      <c r="A5" s="4" t="s">
        <v>24</v>
      </c>
      <c r="B5">
        <v>141.9588</v>
      </c>
      <c r="C5" s="3">
        <v>6</v>
      </c>
      <c r="D5" s="8">
        <f>C5/B5*1000</f>
        <v>42.265784157093471</v>
      </c>
    </row>
    <row r="6" spans="1:4" x14ac:dyDescent="0.2">
      <c r="A6" s="4" t="s">
        <v>25</v>
      </c>
      <c r="B6">
        <v>53.491500000000002</v>
      </c>
      <c r="C6" s="3">
        <v>0.1</v>
      </c>
      <c r="D6" s="8">
        <f>C6/B6*1000</f>
        <v>1.8694558948618005</v>
      </c>
    </row>
    <row r="7" spans="1:4" x14ac:dyDescent="0.2">
      <c r="A7" s="31" t="s">
        <v>21</v>
      </c>
      <c r="B7" s="32" t="s">
        <v>26</v>
      </c>
      <c r="C7" s="31" t="s">
        <v>44</v>
      </c>
      <c r="D7" s="31" t="s">
        <v>45</v>
      </c>
    </row>
    <row r="8" spans="1:4" x14ac:dyDescent="0.2">
      <c r="A8" s="3" t="s">
        <v>31</v>
      </c>
      <c r="B8" s="6">
        <v>147.0146</v>
      </c>
      <c r="C8" s="3">
        <v>15</v>
      </c>
      <c r="D8" s="8">
        <f>C8/B8*1000</f>
        <v>102.03068266689158</v>
      </c>
    </row>
    <row r="9" spans="1:4" x14ac:dyDescent="0.2">
      <c r="A9" s="3" t="s">
        <v>60</v>
      </c>
      <c r="B9" s="3">
        <v>237.93090000000001</v>
      </c>
      <c r="C9" s="3">
        <v>0.15</v>
      </c>
      <c r="D9" s="8">
        <f t="shared" ref="D9:D19" si="1">C9/B9*1000</f>
        <v>0.63043513894160019</v>
      </c>
    </row>
    <row r="10" spans="1:4" x14ac:dyDescent="0.2">
      <c r="A10" s="3" t="s">
        <v>33</v>
      </c>
      <c r="B10" s="3">
        <v>249.685</v>
      </c>
      <c r="C10" s="3">
        <v>0.03</v>
      </c>
      <c r="D10" s="8">
        <f t="shared" si="1"/>
        <v>0.12015139075234796</v>
      </c>
    </row>
    <row r="11" spans="1:4" x14ac:dyDescent="0.2">
      <c r="A11" s="3" t="s">
        <v>68</v>
      </c>
      <c r="B11" s="3">
        <v>292.24</v>
      </c>
      <c r="C11" s="3">
        <v>10</v>
      </c>
      <c r="D11" s="8">
        <f t="shared" si="1"/>
        <v>34.218450588557346</v>
      </c>
    </row>
    <row r="12" spans="1:4" x14ac:dyDescent="0.2">
      <c r="A12" s="3" t="s">
        <v>71</v>
      </c>
      <c r="B12" s="3">
        <v>372.24</v>
      </c>
      <c r="C12" s="15">
        <f>D12/1000*B12</f>
        <v>12.737476047084586</v>
      </c>
      <c r="D12" s="8">
        <f>D11</f>
        <v>34.218450588557346</v>
      </c>
    </row>
    <row r="13" spans="1:4" x14ac:dyDescent="0.2">
      <c r="A13" s="3" t="s">
        <v>69</v>
      </c>
      <c r="B13" s="3">
        <v>270.29570000000001</v>
      </c>
      <c r="C13" s="3">
        <v>1.5</v>
      </c>
      <c r="D13" s="8">
        <f t="shared" si="1"/>
        <v>5.5494778496291284</v>
      </c>
    </row>
    <row r="14" spans="1:4" x14ac:dyDescent="0.2">
      <c r="A14" s="3" t="s">
        <v>36</v>
      </c>
      <c r="B14" s="6">
        <v>61.832999999999998</v>
      </c>
      <c r="C14" s="3">
        <v>0.15</v>
      </c>
      <c r="D14" s="8">
        <f t="shared" si="1"/>
        <v>2.4258890883508806</v>
      </c>
    </row>
    <row r="15" spans="1:4" x14ac:dyDescent="0.2">
      <c r="A15" s="3" t="s">
        <v>70</v>
      </c>
      <c r="B15" s="3">
        <v>166.00277</v>
      </c>
      <c r="C15" s="3">
        <v>0.18</v>
      </c>
      <c r="D15" s="8">
        <f t="shared" si="1"/>
        <v>1.0843192556365173</v>
      </c>
    </row>
    <row r="16" spans="1:4" x14ac:dyDescent="0.2">
      <c r="A16" s="3" t="s">
        <v>62</v>
      </c>
      <c r="B16" s="19">
        <v>197.90520000000001</v>
      </c>
      <c r="C16" s="3">
        <v>0.12</v>
      </c>
      <c r="D16" s="8">
        <f t="shared" si="1"/>
        <v>0.60635091953116937</v>
      </c>
    </row>
    <row r="17" spans="1:4" x14ac:dyDescent="0.2">
      <c r="A17" s="3" t="s">
        <v>37</v>
      </c>
      <c r="B17" s="19">
        <v>241.96770000000001</v>
      </c>
      <c r="C17" s="3">
        <v>0.06</v>
      </c>
      <c r="D17" s="8">
        <f t="shared" si="1"/>
        <v>0.2479669807168477</v>
      </c>
    </row>
    <row r="18" spans="1:4" x14ac:dyDescent="0.2">
      <c r="A18" s="3" t="s">
        <v>40</v>
      </c>
      <c r="B18" s="19">
        <v>237.69110000000001</v>
      </c>
      <c r="C18" s="3">
        <v>2.3E-2</v>
      </c>
      <c r="D18" s="8">
        <f t="shared" si="1"/>
        <v>9.6764245695358381E-2</v>
      </c>
    </row>
    <row r="19" spans="1:4" x14ac:dyDescent="0.2">
      <c r="A19" s="3" t="s">
        <v>41</v>
      </c>
      <c r="B19" s="19">
        <v>287.5496</v>
      </c>
      <c r="C19" s="3">
        <v>0.12</v>
      </c>
      <c r="D19" s="8">
        <f t="shared" si="1"/>
        <v>0.41731930769508979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selection activeCell="A32" sqref="A32"/>
    </sheetView>
  </sheetViews>
  <sheetFormatPr baseColWidth="10" defaultRowHeight="16" x14ac:dyDescent="0.2"/>
  <cols>
    <col min="3" max="3" width="14.83203125" bestFit="1" customWidth="1"/>
    <col min="4" max="4" width="12" bestFit="1" customWidth="1"/>
    <col min="5" max="5" width="17.33203125" bestFit="1" customWidth="1"/>
    <col min="6" max="6" width="15.83203125" bestFit="1" customWidth="1"/>
    <col min="7" max="7" width="8.6640625" bestFit="1" customWidth="1"/>
    <col min="8" max="8" width="9.6640625" bestFit="1" customWidth="1"/>
    <col min="9" max="9" width="10.33203125" bestFit="1" customWidth="1"/>
    <col min="10" max="10" width="8.6640625" bestFit="1" customWidth="1"/>
    <col min="11" max="11" width="10.6640625" bestFit="1" customWidth="1"/>
    <col min="12" max="12" width="9.6640625" bestFit="1" customWidth="1"/>
    <col min="13" max="13" width="16.6640625" bestFit="1" customWidth="1"/>
    <col min="14" max="15" width="12" bestFit="1" customWidth="1"/>
    <col min="16" max="16" width="17.33203125" bestFit="1" customWidth="1"/>
    <col min="17" max="17" width="15.83203125" bestFit="1" customWidth="1"/>
    <col min="18" max="18" width="8.6640625" bestFit="1" customWidth="1"/>
    <col min="19" max="19" width="9.6640625" bestFit="1" customWidth="1"/>
    <col min="20" max="20" width="10.33203125" bestFit="1" customWidth="1"/>
    <col min="21" max="21" width="8.6640625" bestFit="1" customWidth="1"/>
    <col min="22" max="22" width="10.6640625" bestFit="1" customWidth="1"/>
    <col min="23" max="23" width="9.6640625" bestFit="1" customWidth="1"/>
    <col min="24" max="24" width="16.6640625" bestFit="1" customWidth="1"/>
    <col min="25" max="25" width="12" bestFit="1" customWidth="1"/>
    <col min="26" max="26" width="7.6640625" bestFit="1" customWidth="1"/>
  </cols>
  <sheetData>
    <row r="1" spans="1:43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43" x14ac:dyDescent="0.2">
      <c r="A2" s="3" t="s">
        <v>28</v>
      </c>
      <c r="B2" s="5" t="s">
        <v>7</v>
      </c>
      <c r="C2" s="5" t="s">
        <v>108</v>
      </c>
      <c r="D2" s="27" t="s">
        <v>2</v>
      </c>
      <c r="E2" s="27" t="s">
        <v>127</v>
      </c>
      <c r="F2" s="27" t="s">
        <v>126</v>
      </c>
      <c r="G2" s="27" t="s">
        <v>1</v>
      </c>
      <c r="H2" s="27" t="s">
        <v>4</v>
      </c>
      <c r="I2" s="27" t="s">
        <v>82</v>
      </c>
      <c r="J2" s="27" t="s">
        <v>88</v>
      </c>
      <c r="K2" s="27" t="s">
        <v>102</v>
      </c>
      <c r="L2" s="5" t="s">
        <v>5</v>
      </c>
      <c r="M2" s="5" t="s">
        <v>125</v>
      </c>
      <c r="N2" s="27" t="s">
        <v>3</v>
      </c>
      <c r="O2" s="6"/>
    </row>
    <row r="3" spans="1:43" ht="19" x14ac:dyDescent="0.2">
      <c r="A3" s="3" t="s">
        <v>109</v>
      </c>
      <c r="B3" s="44"/>
      <c r="C3" s="44">
        <v>3.8728916945837601E-4</v>
      </c>
      <c r="D3" s="43"/>
      <c r="E3" s="43"/>
      <c r="F3" s="43"/>
      <c r="G3" s="44"/>
      <c r="H3" s="43"/>
      <c r="I3" s="44"/>
      <c r="J3" s="43"/>
      <c r="K3" s="44"/>
      <c r="L3" s="44"/>
      <c r="M3" s="44">
        <v>3.8728916945837601E-4</v>
      </c>
      <c r="N3" s="43"/>
      <c r="O3" s="43"/>
    </row>
    <row r="4" spans="1:43" ht="19" x14ac:dyDescent="0.2">
      <c r="A4" s="49" t="s">
        <v>103</v>
      </c>
      <c r="B4" s="44">
        <v>9.9999999999999992E-2</v>
      </c>
      <c r="C4" s="44">
        <v>0.10901063254640476</v>
      </c>
      <c r="D4" s="44">
        <v>6.8020455111261055E-3</v>
      </c>
      <c r="E4" s="43">
        <v>6.8020455111261055E-3</v>
      </c>
      <c r="F4" s="44">
        <v>6.8020455111261055E-3</v>
      </c>
      <c r="G4" s="50"/>
      <c r="H4" s="43">
        <v>0.10000005509656863</v>
      </c>
      <c r="I4" s="50">
        <v>6.8020455111261063E-2</v>
      </c>
      <c r="J4" s="43">
        <v>3.2500000000000001E-2</v>
      </c>
      <c r="K4" s="50">
        <v>0.1</v>
      </c>
      <c r="L4" s="44"/>
      <c r="M4" s="44">
        <v>9.010632546404761E-3</v>
      </c>
      <c r="N4" s="43">
        <v>0.10203068266689158</v>
      </c>
      <c r="O4" s="43"/>
      <c r="P4" s="35"/>
      <c r="R4" s="30"/>
      <c r="AK4" s="35"/>
      <c r="AQ4" s="35"/>
    </row>
    <row r="5" spans="1:43" x14ac:dyDescent="0.2">
      <c r="A5" s="49" t="s">
        <v>130</v>
      </c>
      <c r="B5" s="43"/>
      <c r="C5" s="43"/>
      <c r="D5" s="43"/>
      <c r="E5" s="43"/>
      <c r="F5" s="43"/>
      <c r="G5" s="50"/>
      <c r="H5" s="43"/>
      <c r="I5" s="50">
        <v>0.22815162957301421</v>
      </c>
      <c r="J5" s="43"/>
      <c r="K5" s="50"/>
      <c r="L5" s="43"/>
      <c r="M5" s="43"/>
      <c r="N5" s="43"/>
      <c r="O5" s="43"/>
      <c r="P5" s="45"/>
      <c r="AG5" s="42"/>
      <c r="AK5" s="45"/>
      <c r="AM5" s="42"/>
      <c r="AQ5" s="45"/>
    </row>
    <row r="6" spans="1:43" ht="19" x14ac:dyDescent="0.2">
      <c r="A6" s="49" t="s">
        <v>104</v>
      </c>
      <c r="B6" s="44">
        <v>27.449932750010134</v>
      </c>
      <c r="C6" s="44">
        <v>27.640744347577627</v>
      </c>
      <c r="D6" s="43">
        <v>1.0130764203258094</v>
      </c>
      <c r="E6" s="43">
        <v>1.0130764203258094</v>
      </c>
      <c r="F6" s="43">
        <v>1.0130764203258094</v>
      </c>
      <c r="G6" s="50">
        <v>8.5663819511903423</v>
      </c>
      <c r="H6" s="43">
        <v>83.560538886763737</v>
      </c>
      <c r="I6" s="50">
        <v>0.13819353169748622</v>
      </c>
      <c r="J6" s="43">
        <v>60.6432</v>
      </c>
      <c r="K6" s="50">
        <v>27.449932750010131</v>
      </c>
      <c r="L6" s="44">
        <v>27.250107494910665</v>
      </c>
      <c r="M6" s="44">
        <v>27.440919092478193</v>
      </c>
      <c r="N6" s="43">
        <v>2.0928327943528071</v>
      </c>
      <c r="O6" s="43"/>
      <c r="P6" s="45"/>
      <c r="AK6" s="45"/>
      <c r="AQ6" s="45"/>
    </row>
    <row r="7" spans="1:43" ht="19" x14ac:dyDescent="0.2">
      <c r="A7" s="49" t="s">
        <v>110</v>
      </c>
      <c r="B7" s="44"/>
      <c r="C7" s="44">
        <v>3.4360163925470102E-3</v>
      </c>
      <c r="D7" s="43">
        <v>1.6811603705109341E-3</v>
      </c>
      <c r="E7" s="43">
        <v>1.6811603705109341E-3</v>
      </c>
      <c r="F7" s="43">
        <v>1.6811603705109341E-3</v>
      </c>
      <c r="G7" s="50">
        <v>3.8509171344247345E-3</v>
      </c>
      <c r="H7" s="43">
        <v>3.0008712613620173E-4</v>
      </c>
      <c r="I7" s="50">
        <v>8.4058018525546706E-4</v>
      </c>
      <c r="J7" s="43">
        <v>2.9999999999999997E-4</v>
      </c>
      <c r="K7" s="50"/>
      <c r="L7" s="44"/>
      <c r="M7" s="44">
        <v>3.4360163925470102E-3</v>
      </c>
      <c r="N7" s="43">
        <v>6.3043513894160024E-4</v>
      </c>
      <c r="O7" s="43"/>
      <c r="P7" s="45"/>
      <c r="AK7" s="45"/>
      <c r="AQ7" s="45"/>
    </row>
    <row r="8" spans="1:43" ht="19" x14ac:dyDescent="0.2">
      <c r="A8" s="49" t="s">
        <v>116</v>
      </c>
      <c r="B8" s="44"/>
      <c r="C8" s="44">
        <v>4.0050463584115998E-4</v>
      </c>
      <c r="D8" s="44">
        <v>8.0100927168231975E-4</v>
      </c>
      <c r="E8" s="43">
        <v>8.0100927168231975E-4</v>
      </c>
      <c r="F8" s="44">
        <v>8.0100927168231975E-4</v>
      </c>
      <c r="G8" s="50">
        <v>1.4664253126125482E-4</v>
      </c>
      <c r="H8" s="43">
        <v>1.4974130466654053E-4</v>
      </c>
      <c r="I8" s="50">
        <v>4.0050463584115985E-5</v>
      </c>
      <c r="J8" s="43">
        <v>1E-4</v>
      </c>
      <c r="K8" s="50"/>
      <c r="L8" s="44"/>
      <c r="M8" s="44">
        <v>4.0050463584115998E-4</v>
      </c>
      <c r="N8" s="43">
        <v>1.2015139075234795E-4</v>
      </c>
      <c r="O8" s="43"/>
      <c r="P8" s="45"/>
      <c r="AK8" s="45"/>
      <c r="AQ8" s="45"/>
    </row>
    <row r="9" spans="1:43" x14ac:dyDescent="0.2">
      <c r="A9" s="49" t="s">
        <v>34</v>
      </c>
      <c r="B9" s="44"/>
      <c r="C9" s="44">
        <v>1.7109225294278701E-2</v>
      </c>
      <c r="D9" s="43">
        <v>3.4218450588557346E-2</v>
      </c>
      <c r="E9" s="43">
        <v>3.4218450588557346E-2</v>
      </c>
      <c r="F9" s="43">
        <v>3.4218450588557346E-2</v>
      </c>
      <c r="G9" s="50"/>
      <c r="H9" s="43"/>
      <c r="I9" s="50"/>
      <c r="J9" s="43"/>
      <c r="K9" s="50"/>
      <c r="L9" s="44"/>
      <c r="M9" s="44">
        <v>1.7109225294278701E-2</v>
      </c>
      <c r="N9" s="43">
        <v>3.4218450588557346E-2</v>
      </c>
      <c r="O9" s="43"/>
      <c r="P9" s="45"/>
      <c r="AK9" s="45"/>
      <c r="AQ9" s="45"/>
    </row>
    <row r="10" spans="1:43" ht="19" x14ac:dyDescent="0.2">
      <c r="A10" s="49" t="s">
        <v>107</v>
      </c>
      <c r="B10" s="43"/>
      <c r="C10" s="43"/>
      <c r="D10" s="44">
        <v>6.8436901177114692E-2</v>
      </c>
      <c r="E10" s="44">
        <v>6.8436901177114692E-2</v>
      </c>
      <c r="F10" s="44">
        <v>6.8436901177114692E-2</v>
      </c>
      <c r="G10" s="50"/>
      <c r="H10" s="43"/>
      <c r="I10" s="50"/>
      <c r="J10" s="43"/>
      <c r="K10" s="50"/>
      <c r="L10" s="43"/>
      <c r="M10" s="43"/>
      <c r="N10" s="43">
        <v>6.8436901177114692E-2</v>
      </c>
      <c r="O10" s="43"/>
      <c r="P10" s="45"/>
      <c r="AG10" s="35"/>
      <c r="AK10" s="45"/>
      <c r="AM10" s="35"/>
      <c r="AQ10" s="45"/>
    </row>
    <row r="11" spans="1:43" ht="19" x14ac:dyDescent="0.2">
      <c r="A11" s="49" t="s">
        <v>117</v>
      </c>
      <c r="B11" s="44"/>
      <c r="C11" s="44">
        <v>3.5969333984618101E-3</v>
      </c>
      <c r="D11" s="44">
        <v>1.798466699230904E-2</v>
      </c>
      <c r="E11" s="43">
        <v>1.798466699230904E-2</v>
      </c>
      <c r="F11" s="44">
        <v>1.798466699230904E-2</v>
      </c>
      <c r="G11" s="50"/>
      <c r="H11" s="43">
        <v>9.9994748477238247E-3</v>
      </c>
      <c r="I11" s="50"/>
      <c r="J11" s="43">
        <v>1.8000000000000002E-2</v>
      </c>
      <c r="K11" s="50">
        <v>1.7999999999999999E-2</v>
      </c>
      <c r="L11" s="44"/>
      <c r="M11" s="44">
        <v>3.5969333984618101E-3</v>
      </c>
      <c r="N11" s="43"/>
      <c r="O11" s="43"/>
      <c r="P11" s="45"/>
      <c r="AG11" s="35"/>
      <c r="AK11" s="45"/>
      <c r="AM11" s="35"/>
      <c r="AQ11" s="45"/>
    </row>
    <row r="12" spans="1:43" ht="19" x14ac:dyDescent="0.2">
      <c r="A12" s="49" t="s">
        <v>129</v>
      </c>
      <c r="B12" s="43"/>
      <c r="C12" s="43"/>
      <c r="D12" s="43"/>
      <c r="E12" s="43"/>
      <c r="F12" s="43"/>
      <c r="G12" s="50"/>
      <c r="H12" s="43"/>
      <c r="I12" s="50">
        <v>0.22815162957301421</v>
      </c>
      <c r="J12" s="43"/>
      <c r="K12" s="50"/>
      <c r="L12" s="43"/>
      <c r="M12" s="43"/>
      <c r="N12" s="43">
        <v>5.549477849629128E-3</v>
      </c>
      <c r="O12" s="43"/>
      <c r="P12" s="45"/>
      <c r="AK12" s="45"/>
      <c r="AQ12" s="45"/>
    </row>
    <row r="13" spans="1:43" ht="20" x14ac:dyDescent="0.25">
      <c r="A13" s="49" t="s">
        <v>113</v>
      </c>
      <c r="B13" s="44">
        <v>22.044964379011724</v>
      </c>
      <c r="C13" s="44">
        <v>22.044964379011724</v>
      </c>
      <c r="D13" s="44">
        <v>13.585937304650056</v>
      </c>
      <c r="E13" s="43">
        <v>13.585937304650056</v>
      </c>
      <c r="F13" s="44">
        <v>13.585937304650056</v>
      </c>
      <c r="G13" s="50">
        <v>22.044964379011724</v>
      </c>
      <c r="H13" s="43">
        <v>22.044964379011724</v>
      </c>
      <c r="I13" s="50">
        <v>11.022482189505862</v>
      </c>
      <c r="J13" s="43"/>
      <c r="K13" s="50">
        <v>22.044964379011724</v>
      </c>
      <c r="L13" s="44">
        <v>22.044964379011724</v>
      </c>
      <c r="M13" s="44">
        <v>22.044964379011724</v>
      </c>
      <c r="N13" s="43">
        <v>22.044964379011724</v>
      </c>
      <c r="O13" s="43"/>
      <c r="P13" s="45"/>
      <c r="AK13" s="45"/>
      <c r="AQ13" s="45"/>
    </row>
    <row r="14" spans="1:43" ht="18" x14ac:dyDescent="0.25">
      <c r="A14" s="49" t="s">
        <v>118</v>
      </c>
      <c r="B14" s="44"/>
      <c r="C14" s="44">
        <v>1.6172593922339201E-3</v>
      </c>
      <c r="D14" s="43"/>
      <c r="E14" s="43"/>
      <c r="F14" s="43"/>
      <c r="G14" s="50">
        <v>1.2129445441754403E-2</v>
      </c>
      <c r="H14" s="43">
        <v>3.9994824769944851E-3</v>
      </c>
      <c r="I14" s="50">
        <v>4.851778176701761E-3</v>
      </c>
      <c r="J14" s="43">
        <v>4.0000000000000001E-3</v>
      </c>
      <c r="K14" s="50"/>
      <c r="L14" s="44"/>
      <c r="M14" s="44">
        <v>1.6172593922339201E-3</v>
      </c>
      <c r="N14" s="43">
        <v>2.4258890883508805E-3</v>
      </c>
      <c r="O14" s="43"/>
      <c r="P14" s="45"/>
      <c r="AK14" s="45"/>
      <c r="AQ14" s="45"/>
    </row>
    <row r="15" spans="1:43" ht="20" x14ac:dyDescent="0.25">
      <c r="A15" s="49" t="s">
        <v>114</v>
      </c>
      <c r="B15" s="44">
        <v>47.74947046583339</v>
      </c>
      <c r="C15" s="44">
        <v>47.74947046583339</v>
      </c>
      <c r="D15" s="44">
        <v>22.276330996423727</v>
      </c>
      <c r="E15" s="43">
        <v>22.276330996423727</v>
      </c>
      <c r="F15" s="44">
        <v>22.276330996423727</v>
      </c>
      <c r="G15" s="50">
        <v>42.265784157093471</v>
      </c>
      <c r="H15" s="43">
        <v>47.760336097515612</v>
      </c>
      <c r="I15" s="50">
        <v>24.936812652685145</v>
      </c>
      <c r="J15" s="43">
        <v>1.32</v>
      </c>
      <c r="K15" s="50">
        <v>47.760336097515619</v>
      </c>
      <c r="L15" s="44">
        <v>47.759932375316986</v>
      </c>
      <c r="M15" s="44">
        <v>47.759932375316986</v>
      </c>
      <c r="N15" s="43">
        <v>42.265784157093471</v>
      </c>
      <c r="O15" s="43"/>
      <c r="P15" s="45"/>
      <c r="AK15" s="45"/>
      <c r="AQ15" s="45"/>
    </row>
    <row r="16" spans="1:43" ht="19" x14ac:dyDescent="0.2">
      <c r="A16" s="49" t="s">
        <v>105</v>
      </c>
      <c r="B16" s="44">
        <v>22.044964379011724</v>
      </c>
      <c r="C16" s="44">
        <v>22.045351668181183</v>
      </c>
      <c r="D16" s="44">
        <v>44.552661992847455</v>
      </c>
      <c r="E16" s="43">
        <v>44.552661992847455</v>
      </c>
      <c r="F16" s="44">
        <v>44.552661992847455</v>
      </c>
      <c r="G16" s="50">
        <v>22.044964379011724</v>
      </c>
      <c r="H16" s="43">
        <v>22.044964379011724</v>
      </c>
      <c r="I16" s="50">
        <v>11.022482189505862</v>
      </c>
      <c r="J16" s="43">
        <v>3.22</v>
      </c>
      <c r="K16" s="50">
        <v>22.044964379011724</v>
      </c>
      <c r="L16" s="44">
        <v>22.044964379011724</v>
      </c>
      <c r="M16" s="44">
        <v>22.045351668181183</v>
      </c>
      <c r="N16" s="43">
        <v>22.046048698267359</v>
      </c>
      <c r="O16" s="43"/>
      <c r="P16" s="45"/>
      <c r="AK16" s="45"/>
      <c r="AQ16" s="45"/>
    </row>
    <row r="17" spans="1:43" ht="19" x14ac:dyDescent="0.2">
      <c r="A17" s="49" t="s">
        <v>131</v>
      </c>
      <c r="B17" s="43"/>
      <c r="C17" s="43"/>
      <c r="D17" s="43"/>
      <c r="E17" s="43"/>
      <c r="F17" s="43"/>
      <c r="G17" s="50"/>
      <c r="H17" s="43"/>
      <c r="I17" s="50"/>
      <c r="J17" s="43"/>
      <c r="K17" s="50"/>
      <c r="L17" s="43"/>
      <c r="M17" s="43"/>
      <c r="N17" s="43">
        <v>1.0843192556365174E-3</v>
      </c>
      <c r="O17" s="43"/>
      <c r="P17" s="45"/>
      <c r="AK17" s="45"/>
      <c r="AQ17" s="45"/>
    </row>
    <row r="18" spans="1:43" ht="19" x14ac:dyDescent="0.2">
      <c r="A18" s="49" t="s">
        <v>106</v>
      </c>
      <c r="B18" s="44">
        <v>1.9998003851106767</v>
      </c>
      <c r="C18" s="44">
        <v>2.1215167810395066</v>
      </c>
      <c r="D18" s="44">
        <v>0.49187738283849652</v>
      </c>
      <c r="E18" s="43">
        <v>0.49187738283849652</v>
      </c>
      <c r="F18" s="44">
        <v>0.49187738283849652</v>
      </c>
      <c r="G18" s="50">
        <v>0.81144263952553319</v>
      </c>
      <c r="H18" s="43">
        <v>2</v>
      </c>
      <c r="I18" s="50">
        <v>0.81144263952553319</v>
      </c>
      <c r="J18" s="43">
        <v>0.52</v>
      </c>
      <c r="K18" s="50">
        <v>2</v>
      </c>
      <c r="L18" s="44"/>
      <c r="M18" s="44">
        <v>0.12171639592882999</v>
      </c>
      <c r="N18" s="43">
        <v>0.4057213197627666</v>
      </c>
      <c r="O18" s="43"/>
      <c r="P18" s="45"/>
      <c r="AK18" s="45"/>
      <c r="AQ18" s="45"/>
    </row>
    <row r="19" spans="1:43" ht="19" x14ac:dyDescent="0.2">
      <c r="A19" s="49" t="s">
        <v>119</v>
      </c>
      <c r="B19" s="44"/>
      <c r="C19" s="44">
        <v>2.9583015562441202E-2</v>
      </c>
      <c r="D19" s="44">
        <v>6.1776214427711335E-3</v>
      </c>
      <c r="E19" s="43">
        <v>6.1776214427711335E-3</v>
      </c>
      <c r="F19" s="44">
        <v>6.1776214427711335E-3</v>
      </c>
      <c r="G19" s="50">
        <v>3.7896932470698086E-4</v>
      </c>
      <c r="H19" s="43">
        <v>7.9987792134820102E-4</v>
      </c>
      <c r="I19" s="50">
        <v>1.5158772988279235E-4</v>
      </c>
      <c r="J19" s="43">
        <v>8.0000000000000004E-4</v>
      </c>
      <c r="K19" s="50"/>
      <c r="L19" s="44"/>
      <c r="M19" s="44">
        <v>2.9583015562441202E-2</v>
      </c>
      <c r="N19" s="43">
        <v>6.0635091953116938E-4</v>
      </c>
      <c r="O19" s="43"/>
      <c r="P19" s="45"/>
      <c r="AK19" s="45"/>
      <c r="AQ19" s="45"/>
    </row>
    <row r="20" spans="1:43" ht="20" x14ac:dyDescent="0.25">
      <c r="A20" s="49" t="s">
        <v>120</v>
      </c>
      <c r="B20" s="44"/>
      <c r="C20" s="44">
        <v>4.1327830119474601E-4</v>
      </c>
      <c r="D20" s="44">
        <v>8.2655660238949256E-4</v>
      </c>
      <c r="E20" s="43">
        <v>8.2655660238949256E-4</v>
      </c>
      <c r="F20" s="44">
        <v>8.2655660238949256E-4</v>
      </c>
      <c r="G20" s="50">
        <v>3.0995872589605967E-4</v>
      </c>
      <c r="H20" s="43">
        <v>2.1011369359565828E-4</v>
      </c>
      <c r="I20" s="50">
        <v>1.2398349035842385E-4</v>
      </c>
      <c r="J20" s="43">
        <v>2.9999999999999997E-5</v>
      </c>
      <c r="K20" s="50"/>
      <c r="L20" s="44"/>
      <c r="M20" s="44">
        <v>4.1327830119474601E-4</v>
      </c>
      <c r="N20" s="43">
        <v>2.479669807168477E-4</v>
      </c>
      <c r="O20" s="43"/>
      <c r="P20" s="45"/>
      <c r="AK20" s="45"/>
      <c r="AQ20" s="45"/>
    </row>
    <row r="21" spans="1:43" x14ac:dyDescent="0.2">
      <c r="A21" s="49" t="s">
        <v>64</v>
      </c>
      <c r="B21" s="43"/>
      <c r="C21" s="43"/>
      <c r="D21" s="43"/>
      <c r="E21" s="43">
        <v>1500</v>
      </c>
      <c r="F21" s="44">
        <v>3000</v>
      </c>
      <c r="G21" s="50"/>
      <c r="H21" s="43">
        <v>75</v>
      </c>
      <c r="I21" s="50"/>
      <c r="J21" s="43">
        <v>40</v>
      </c>
      <c r="K21" s="50"/>
      <c r="L21" s="43"/>
      <c r="M21" s="43"/>
      <c r="N21" s="43"/>
      <c r="O21" s="43"/>
      <c r="P21" s="45"/>
      <c r="AK21" s="45"/>
      <c r="AQ21" s="45"/>
    </row>
    <row r="22" spans="1:43" ht="19" x14ac:dyDescent="0.2">
      <c r="A22" s="49" t="s">
        <v>107</v>
      </c>
      <c r="B22" s="44">
        <v>104.05431473305892</v>
      </c>
      <c r="C22" s="44">
        <v>104.22697075471379</v>
      </c>
      <c r="D22" s="44">
        <v>13.656027319031915</v>
      </c>
      <c r="E22" s="44">
        <v>13.656027319031915</v>
      </c>
      <c r="F22" s="44">
        <v>13.656027319031915</v>
      </c>
      <c r="G22" s="50">
        <v>93.087562033030864</v>
      </c>
      <c r="H22" s="43">
        <v>104.07604599642336</v>
      </c>
      <c r="I22" s="50">
        <v>49.873873272351005</v>
      </c>
      <c r="J22" s="43">
        <v>50</v>
      </c>
      <c r="K22" s="50">
        <v>104.07604599642337</v>
      </c>
      <c r="L22" s="44">
        <v>104.07523855202611</v>
      </c>
      <c r="M22" s="44">
        <v>104.24789457368098</v>
      </c>
      <c r="N22" s="43">
        <v>84.60050114932551</v>
      </c>
      <c r="O22" s="43"/>
      <c r="P22" s="45"/>
      <c r="AK22" s="45"/>
      <c r="AQ22" s="45"/>
    </row>
    <row r="23" spans="1:43" ht="20" x14ac:dyDescent="0.25">
      <c r="A23" s="49" t="s">
        <v>115</v>
      </c>
      <c r="B23" s="44">
        <v>18.694558948618003</v>
      </c>
      <c r="C23" s="44">
        <v>18.694558948618003</v>
      </c>
      <c r="D23" s="44">
        <v>30.271039318296193</v>
      </c>
      <c r="E23" s="43">
        <v>30.271039318296193</v>
      </c>
      <c r="F23" s="44">
        <v>30.271039318296193</v>
      </c>
      <c r="G23" s="50">
        <v>21.189727522807335</v>
      </c>
      <c r="H23" s="43">
        <v>74.800180097451644</v>
      </c>
      <c r="I23" s="50">
        <v>1.7417035954878239</v>
      </c>
      <c r="J23" s="43">
        <v>9.5200599999999991</v>
      </c>
      <c r="K23" s="50">
        <v>18.694558948618003</v>
      </c>
      <c r="L23" s="44">
        <v>18.694733693518536</v>
      </c>
      <c r="M23" s="44">
        <v>18.694733693518536</v>
      </c>
      <c r="N23" s="43">
        <v>1.8694558948618005</v>
      </c>
      <c r="O23" s="43"/>
      <c r="P23" s="45"/>
      <c r="AK23" s="45"/>
      <c r="AQ23" s="45"/>
    </row>
    <row r="24" spans="1:43" ht="19" x14ac:dyDescent="0.2">
      <c r="A24" s="49" t="s">
        <v>123</v>
      </c>
      <c r="B24" s="44"/>
      <c r="C24" s="44">
        <v>8.4142822343789901E-4</v>
      </c>
      <c r="D24" s="44"/>
      <c r="E24" s="43"/>
      <c r="F24" s="44"/>
      <c r="G24" s="50">
        <v>2.1035705585947475E-4</v>
      </c>
      <c r="H24" s="43"/>
      <c r="I24" s="50">
        <v>8.4142822343789901E-5</v>
      </c>
      <c r="J24" s="43"/>
      <c r="K24" s="50"/>
      <c r="L24" s="44"/>
      <c r="M24" s="44">
        <v>8.4142822343789901E-4</v>
      </c>
      <c r="N24" s="43">
        <v>9.6764245695358383E-5</v>
      </c>
      <c r="O24" s="43"/>
      <c r="P24" s="45"/>
      <c r="AK24" s="45"/>
      <c r="AQ24" s="45"/>
    </row>
    <row r="25" spans="1:43" ht="20" x14ac:dyDescent="0.25">
      <c r="A25" s="49" t="s">
        <v>111</v>
      </c>
      <c r="B25" s="44"/>
      <c r="C25" s="44">
        <v>6.8720327850940203E-3</v>
      </c>
      <c r="D25" s="43"/>
      <c r="E25" s="43"/>
      <c r="F25" s="43"/>
      <c r="G25" s="50"/>
      <c r="H25" s="43"/>
      <c r="I25" s="50"/>
      <c r="J25" s="43"/>
      <c r="K25" s="50"/>
      <c r="L25" s="44"/>
      <c r="M25" s="44">
        <v>6.8720327850940203E-3</v>
      </c>
      <c r="N25" s="43"/>
      <c r="O25" s="43"/>
      <c r="P25" s="45"/>
      <c r="AK25" s="45"/>
      <c r="AQ25" s="45"/>
    </row>
    <row r="26" spans="1:43" ht="20" x14ac:dyDescent="0.25">
      <c r="A26" s="49" t="s">
        <v>121</v>
      </c>
      <c r="B26" s="44"/>
      <c r="C26" s="44">
        <v>5.7824291637971396E-5</v>
      </c>
      <c r="D26" s="43"/>
      <c r="E26" s="43"/>
      <c r="F26" s="43"/>
      <c r="G26" s="50"/>
      <c r="H26" s="43"/>
      <c r="I26" s="50"/>
      <c r="J26" s="43"/>
      <c r="K26" s="50"/>
      <c r="L26" s="44"/>
      <c r="M26" s="44">
        <v>5.7824291637971396E-5</v>
      </c>
      <c r="N26" s="43"/>
      <c r="O26" s="43"/>
      <c r="P26" s="45"/>
      <c r="AK26" s="45"/>
      <c r="AQ26" s="45"/>
    </row>
    <row r="27" spans="1:43" ht="20" x14ac:dyDescent="0.25">
      <c r="A27" s="49" t="s">
        <v>112</v>
      </c>
      <c r="B27" s="44">
        <v>1.9998003851106767</v>
      </c>
      <c r="C27" s="44">
        <v>2.1593494738726267</v>
      </c>
      <c r="D27" s="44">
        <v>15.161260657207006</v>
      </c>
      <c r="E27" s="43">
        <v>15.161260657207006</v>
      </c>
      <c r="F27" s="44">
        <v>15.161260657207006</v>
      </c>
      <c r="G27" s="50">
        <v>11.4063064009292</v>
      </c>
      <c r="H27" s="43">
        <v>2.0102493727862374</v>
      </c>
      <c r="I27" s="50">
        <v>1.5689542051260139</v>
      </c>
      <c r="J27" s="43">
        <v>0.30019999999999997</v>
      </c>
      <c r="K27" s="50">
        <v>2.0179999999999998</v>
      </c>
      <c r="L27" s="44"/>
      <c r="M27" s="44">
        <v>0.15954908876194998</v>
      </c>
      <c r="N27" s="43">
        <v>0.40625879046121399</v>
      </c>
      <c r="O27" s="43"/>
      <c r="P27" s="45"/>
      <c r="AG27" s="30"/>
      <c r="AK27" s="45"/>
      <c r="AM27" s="30"/>
      <c r="AQ27" s="45"/>
    </row>
    <row r="28" spans="1:43" x14ac:dyDescent="0.2">
      <c r="A28" s="49" t="s">
        <v>128</v>
      </c>
      <c r="B28" s="43"/>
      <c r="C28" s="43"/>
      <c r="D28" s="43"/>
      <c r="E28" s="43"/>
      <c r="F28" s="43"/>
      <c r="G28" s="50"/>
      <c r="H28" s="43">
        <v>2.9650450835104949E-3</v>
      </c>
      <c r="I28" s="50"/>
      <c r="J28" s="43"/>
      <c r="K28" s="50"/>
      <c r="L28" s="43"/>
      <c r="M28" s="43"/>
      <c r="N28" s="43"/>
      <c r="O28" s="43"/>
      <c r="P28" s="45"/>
      <c r="AK28" s="45"/>
      <c r="AQ28" s="45"/>
    </row>
    <row r="29" spans="1:43" x14ac:dyDescent="0.2">
      <c r="A29" s="49" t="s">
        <v>89</v>
      </c>
      <c r="B29" s="43"/>
      <c r="C29" s="43"/>
      <c r="D29" s="43"/>
      <c r="E29" s="43"/>
      <c r="F29" s="43"/>
      <c r="G29" s="50"/>
      <c r="H29" s="43"/>
      <c r="I29" s="50"/>
      <c r="J29" s="43">
        <v>4</v>
      </c>
      <c r="K29" s="50"/>
      <c r="L29" s="43"/>
      <c r="M29" s="43"/>
      <c r="N29" s="43"/>
      <c r="O29" s="43"/>
      <c r="P29" s="45"/>
      <c r="AK29" s="45"/>
      <c r="AQ29" s="45"/>
    </row>
    <row r="30" spans="1:43" ht="20" x14ac:dyDescent="0.25">
      <c r="A30" s="49" t="s">
        <v>122</v>
      </c>
      <c r="B30" s="44"/>
      <c r="C30" s="44">
        <v>3.0317022068063497E-4</v>
      </c>
      <c r="D30" s="44"/>
      <c r="E30" s="43"/>
      <c r="F30" s="44"/>
      <c r="G30" s="50"/>
      <c r="H30" s="43"/>
      <c r="I30" s="50"/>
      <c r="J30" s="43"/>
      <c r="K30" s="50"/>
      <c r="L30" s="43"/>
      <c r="M30" s="44">
        <v>3.0317022068063497E-4</v>
      </c>
      <c r="N30" s="43"/>
      <c r="O30" s="43"/>
      <c r="P30" s="45"/>
      <c r="AK30" s="45"/>
      <c r="AQ30" s="45"/>
    </row>
    <row r="31" spans="1:43" ht="19" x14ac:dyDescent="0.2">
      <c r="A31" s="49" t="s">
        <v>124</v>
      </c>
      <c r="B31" s="44"/>
      <c r="C31" s="44">
        <v>3.4776608974590802E-3</v>
      </c>
      <c r="D31" s="44">
        <v>6.9553217949181638E-3</v>
      </c>
      <c r="E31" s="43">
        <v>6.9553217949181638E-3</v>
      </c>
      <c r="F31" s="44">
        <v>6.9553217949181638E-3</v>
      </c>
      <c r="G31" s="50">
        <v>9.1718885285355784E-4</v>
      </c>
      <c r="H31" s="43">
        <v>1.0015663384682155E-4</v>
      </c>
      <c r="I31" s="50">
        <v>3.4776608974590819E-4</v>
      </c>
      <c r="J31" s="43">
        <v>1E-4</v>
      </c>
      <c r="K31" s="50"/>
      <c r="L31" s="43"/>
      <c r="M31" s="44">
        <v>3.4776608974590802E-3</v>
      </c>
      <c r="N31" s="43">
        <v>4.1731930769508976E-4</v>
      </c>
      <c r="O31" s="43"/>
      <c r="P31" s="45"/>
      <c r="AK31" s="45"/>
      <c r="AQ31" s="45"/>
    </row>
    <row r="32" spans="1:43" x14ac:dyDescent="0.2">
      <c r="A32" s="6"/>
      <c r="B32" s="6"/>
      <c r="C32" s="6"/>
      <c r="D32" s="6"/>
      <c r="E32" s="6"/>
      <c r="F32" s="6"/>
      <c r="G32" s="51"/>
      <c r="H32" s="6"/>
      <c r="I32" s="6"/>
      <c r="J32" s="6"/>
      <c r="K32" s="6"/>
      <c r="L32" s="6"/>
      <c r="M32" s="6"/>
      <c r="N32" s="6"/>
      <c r="O32" s="6"/>
      <c r="P32" s="45"/>
      <c r="AE32" s="45"/>
      <c r="AK32" s="45"/>
      <c r="AQ32" s="45"/>
    </row>
    <row r="33" spans="1:18" x14ac:dyDescent="0.2">
      <c r="A33" s="45" t="s">
        <v>132</v>
      </c>
      <c r="B33" s="46">
        <f>SUM(B3:B31)</f>
        <v>246.13780642576526</v>
      </c>
      <c r="C33" s="46">
        <f t="shared" ref="C33:N33" si="0">SUM(C3:C31)</f>
        <v>246.86003308995902</v>
      </c>
      <c r="D33" s="46">
        <f t="shared" si="0"/>
        <v>141.15209512537203</v>
      </c>
      <c r="E33" s="46">
        <f t="shared" si="0"/>
        <v>1641.1520951253722</v>
      </c>
      <c r="F33" s="46">
        <f t="shared" si="0"/>
        <v>3141.1520951253724</v>
      </c>
      <c r="G33" s="46">
        <f t="shared" si="0"/>
        <v>221.43507694166695</v>
      </c>
      <c r="H33" s="46">
        <f t="shared" si="0"/>
        <v>433.41580324314839</v>
      </c>
      <c r="I33" s="46">
        <f t="shared" si="0"/>
        <v>101.64670787909989</v>
      </c>
      <c r="J33" s="46">
        <f t="shared" si="0"/>
        <v>169.57928999999999</v>
      </c>
      <c r="K33" s="46">
        <f t="shared" si="0"/>
        <v>246.2068025505906</v>
      </c>
      <c r="L33" s="46">
        <f t="shared" si="0"/>
        <v>241.86994087379574</v>
      </c>
      <c r="M33" s="46">
        <f t="shared" si="0"/>
        <v>242.59216753798958</v>
      </c>
      <c r="N33" s="46">
        <f t="shared" si="0"/>
        <v>175.94743189174616</v>
      </c>
    </row>
    <row r="34" spans="1:18" x14ac:dyDescent="0.2">
      <c r="C34" s="41"/>
      <c r="G34" s="41"/>
    </row>
    <row r="35" spans="1:18" x14ac:dyDescent="0.2">
      <c r="C35" s="41"/>
      <c r="G35" s="41"/>
    </row>
    <row r="36" spans="1:18" x14ac:dyDescent="0.2">
      <c r="C36" s="41"/>
      <c r="G36" s="41"/>
    </row>
    <row r="37" spans="1:18" x14ac:dyDescent="0.2">
      <c r="C37" s="41"/>
      <c r="G37" s="41"/>
      <c r="L37" s="45"/>
    </row>
    <row r="38" spans="1:18" x14ac:dyDescent="0.2">
      <c r="C38" s="41"/>
      <c r="G38" s="41"/>
    </row>
    <row r="39" spans="1:18" x14ac:dyDescent="0.2">
      <c r="C39" s="41"/>
      <c r="G39" s="41"/>
    </row>
    <row r="40" spans="1:18" x14ac:dyDescent="0.2">
      <c r="R40" s="41"/>
    </row>
  </sheetData>
  <sortState ref="I3:I31">
    <sortCondition ref="I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19" workbookViewId="0">
      <selection activeCell="A15" sqref="A15"/>
    </sheetView>
  </sheetViews>
  <sheetFormatPr baseColWidth="10" defaultRowHeight="16" x14ac:dyDescent="0.2"/>
  <cols>
    <col min="1" max="1" width="17.5" bestFit="1" customWidth="1"/>
    <col min="2" max="2" width="19" bestFit="1" customWidth="1"/>
    <col min="3" max="3" width="10.5" bestFit="1" customWidth="1"/>
    <col min="4" max="5" width="10" bestFit="1" customWidth="1"/>
    <col min="6" max="6" width="14" bestFit="1" customWidth="1"/>
    <col min="7" max="7" width="10" bestFit="1" customWidth="1"/>
    <col min="8" max="8" width="6.1640625" bestFit="1" customWidth="1"/>
    <col min="9" max="9" width="12" bestFit="1" customWidth="1"/>
  </cols>
  <sheetData>
    <row r="1" spans="1:10" x14ac:dyDescent="0.2">
      <c r="A1" s="18" t="s">
        <v>50</v>
      </c>
    </row>
    <row r="2" spans="1:10" x14ac:dyDescent="0.2">
      <c r="A2" s="31" t="s">
        <v>21</v>
      </c>
      <c r="B2" s="32" t="s">
        <v>26</v>
      </c>
      <c r="C2" s="31" t="s">
        <v>27</v>
      </c>
      <c r="D2" s="31" t="s">
        <v>28</v>
      </c>
      <c r="F2" s="5"/>
      <c r="G2" s="3"/>
      <c r="H2" s="3"/>
      <c r="I2" s="3"/>
    </row>
    <row r="3" spans="1:10" x14ac:dyDescent="0.2">
      <c r="A3" s="3" t="s">
        <v>22</v>
      </c>
      <c r="B3" s="6">
        <v>136.0855</v>
      </c>
      <c r="C3" s="3">
        <f>15/5</f>
        <v>3</v>
      </c>
      <c r="D3" s="8">
        <f>C3/B3*1000</f>
        <v>22.044964379011724</v>
      </c>
      <c r="F3" s="3"/>
      <c r="G3" s="3"/>
      <c r="H3" s="3"/>
      <c r="I3" s="3"/>
    </row>
    <row r="4" spans="1:10" x14ac:dyDescent="0.2">
      <c r="A4" s="19" t="s">
        <v>52</v>
      </c>
      <c r="B4" s="6">
        <v>246.47460000000001</v>
      </c>
      <c r="C4" s="20">
        <v>0.49294920000000003</v>
      </c>
      <c r="D4" s="8">
        <f t="shared" ref="D4:D8" si="0">C4/B4*1000</f>
        <v>2</v>
      </c>
      <c r="F4" s="3"/>
      <c r="G4" s="3"/>
      <c r="H4" s="3"/>
      <c r="I4" s="21"/>
    </row>
    <row r="5" spans="1:10" x14ac:dyDescent="0.2">
      <c r="A5" s="3" t="s">
        <v>23</v>
      </c>
      <c r="B5" s="6">
        <v>58.442799999999998</v>
      </c>
      <c r="C5" s="3">
        <v>0.5</v>
      </c>
      <c r="D5" s="8">
        <f t="shared" si="0"/>
        <v>8.5553738013921308</v>
      </c>
      <c r="E5" s="3"/>
      <c r="F5" s="3"/>
      <c r="G5" s="3"/>
      <c r="H5" s="3"/>
      <c r="I5" s="21"/>
    </row>
    <row r="6" spans="1:10" x14ac:dyDescent="0.2">
      <c r="A6" s="3" t="s">
        <v>24</v>
      </c>
      <c r="B6" s="3">
        <v>141.9588</v>
      </c>
      <c r="C6" s="7">
        <f>B6*D6/1000</f>
        <v>6.7784575279651493</v>
      </c>
      <c r="D6" s="8">
        <f>D7</f>
        <v>47.74947046583339</v>
      </c>
      <c r="E6" s="3"/>
      <c r="F6" s="3"/>
      <c r="G6" s="3"/>
      <c r="H6" s="3"/>
      <c r="I6" s="21"/>
    </row>
    <row r="7" spans="1:10" x14ac:dyDescent="0.2">
      <c r="A7" s="3" t="s">
        <v>53</v>
      </c>
      <c r="B7" s="3">
        <v>268.06580000000002</v>
      </c>
      <c r="C7" s="3">
        <f>64/5</f>
        <v>12.8</v>
      </c>
      <c r="D7" s="8">
        <f t="shared" si="0"/>
        <v>47.74947046583339</v>
      </c>
      <c r="F7" s="3"/>
      <c r="G7" s="3"/>
      <c r="H7" s="3"/>
      <c r="I7" s="21"/>
    </row>
    <row r="8" spans="1:10" x14ac:dyDescent="0.2">
      <c r="A8" s="3" t="s">
        <v>25</v>
      </c>
      <c r="B8" s="3">
        <v>53.491500000000002</v>
      </c>
      <c r="C8" s="3">
        <v>1</v>
      </c>
      <c r="D8" s="8">
        <f t="shared" si="0"/>
        <v>18.694558948618003</v>
      </c>
      <c r="F8" s="12"/>
      <c r="G8" s="12"/>
      <c r="H8" s="12"/>
      <c r="I8" s="12"/>
      <c r="J8" s="11"/>
    </row>
    <row r="9" spans="1:10" x14ac:dyDescent="0.2">
      <c r="A9" s="31" t="s">
        <v>21</v>
      </c>
      <c r="B9" s="32" t="s">
        <v>26</v>
      </c>
      <c r="C9" s="31" t="s">
        <v>44</v>
      </c>
      <c r="D9" s="31" t="s">
        <v>28</v>
      </c>
      <c r="J9" s="11"/>
    </row>
    <row r="10" spans="1:10" x14ac:dyDescent="0.2">
      <c r="A10" s="3" t="s">
        <v>42</v>
      </c>
      <c r="B10" s="6">
        <v>110.98399999999999</v>
      </c>
      <c r="C10" s="21">
        <f>D10*B10</f>
        <v>11.098399999999998</v>
      </c>
      <c r="D10" s="6">
        <f>100*10^-6*1000</f>
        <v>9.9999999999999992E-2</v>
      </c>
    </row>
    <row r="11" spans="1:10" x14ac:dyDescent="0.2">
      <c r="A11" s="3" t="s">
        <v>31</v>
      </c>
      <c r="B11" s="3">
        <v>147.0146</v>
      </c>
      <c r="C11" s="21">
        <f>B11*D11</f>
        <v>14.701459999999999</v>
      </c>
      <c r="D11" s="6">
        <f>D10</f>
        <v>9.9999999999999992E-2</v>
      </c>
      <c r="J11" s="11"/>
    </row>
    <row r="12" spans="1:10" x14ac:dyDescent="0.2">
      <c r="A12" s="22" t="s">
        <v>46</v>
      </c>
      <c r="B12" s="22"/>
      <c r="C12" s="22">
        <v>10</v>
      </c>
      <c r="D12" s="22" t="s">
        <v>48</v>
      </c>
      <c r="J12" s="11"/>
    </row>
    <row r="13" spans="1:10" x14ac:dyDescent="0.2">
      <c r="A13" s="12" t="s">
        <v>47</v>
      </c>
      <c r="B13" s="11"/>
      <c r="C13" s="12"/>
      <c r="D13" s="12"/>
      <c r="F13" s="12" t="s">
        <v>46</v>
      </c>
      <c r="G13" s="11"/>
      <c r="J13" s="11"/>
    </row>
    <row r="14" spans="1:10" x14ac:dyDescent="0.2">
      <c r="A14" s="13" t="s">
        <v>21</v>
      </c>
      <c r="B14" s="11" t="s">
        <v>26</v>
      </c>
      <c r="C14" s="12" t="s">
        <v>44</v>
      </c>
      <c r="D14" s="12" t="s">
        <v>45</v>
      </c>
      <c r="F14" s="12" t="s">
        <v>27</v>
      </c>
      <c r="G14" s="12" t="s">
        <v>28</v>
      </c>
      <c r="J14" s="11"/>
    </row>
    <row r="15" spans="1:10" x14ac:dyDescent="0.2">
      <c r="A15" s="12" t="s">
        <v>43</v>
      </c>
      <c r="B15" s="11">
        <v>258.20499999999998</v>
      </c>
      <c r="C15" s="16">
        <f t="shared" ref="C15:C31" si="1">F15/100*1000</f>
        <v>0.1</v>
      </c>
      <c r="D15" s="14">
        <f t="shared" ref="D15:D31" si="2">G15/100*1000</f>
        <v>0.3872891694583761</v>
      </c>
      <c r="E15" s="3"/>
      <c r="F15" s="17">
        <v>0.01</v>
      </c>
      <c r="G15" s="14">
        <v>3.8728916945837612E-2</v>
      </c>
      <c r="J15" s="11"/>
    </row>
    <row r="16" spans="1:10" x14ac:dyDescent="0.2">
      <c r="A16" s="12" t="s">
        <v>30</v>
      </c>
      <c r="B16" s="11">
        <v>474.38839999999999</v>
      </c>
      <c r="C16" s="16">
        <f t="shared" si="1"/>
        <v>0.1837254894366879</v>
      </c>
      <c r="D16" s="14">
        <f t="shared" si="2"/>
        <v>0.3872891694583761</v>
      </c>
      <c r="E16" s="3"/>
      <c r="F16" s="14">
        <v>1.8372548943668791E-2</v>
      </c>
      <c r="G16" s="14">
        <v>3.8728916945837612E-2</v>
      </c>
      <c r="J16" s="11"/>
    </row>
    <row r="17" spans="1:10" x14ac:dyDescent="0.2">
      <c r="A17" s="12" t="s">
        <v>42</v>
      </c>
      <c r="B17" s="11">
        <v>110.98</v>
      </c>
      <c r="C17" s="16">
        <f t="shared" si="1"/>
        <v>1</v>
      </c>
      <c r="D17" s="14">
        <f t="shared" si="2"/>
        <v>9.010632546404759</v>
      </c>
      <c r="F17" s="17">
        <v>0.1</v>
      </c>
      <c r="G17" s="14">
        <v>0.90106325464047587</v>
      </c>
      <c r="J17" s="11"/>
    </row>
    <row r="18" spans="1:10" x14ac:dyDescent="0.2">
      <c r="A18" s="12" t="s">
        <v>31</v>
      </c>
      <c r="B18" s="11">
        <v>147.0146</v>
      </c>
      <c r="C18" s="16">
        <f t="shared" si="1"/>
        <v>1.3246945395566772</v>
      </c>
      <c r="D18" s="14">
        <f t="shared" si="2"/>
        <v>9.010632546404759</v>
      </c>
      <c r="F18" s="14">
        <v>0.1324694539556677</v>
      </c>
      <c r="G18" s="14">
        <v>0.90106325464047587</v>
      </c>
      <c r="J18" s="11"/>
    </row>
    <row r="19" spans="1:10" x14ac:dyDescent="0.2">
      <c r="A19" s="12" t="s">
        <v>32</v>
      </c>
      <c r="B19" s="11">
        <v>291.03469999999999</v>
      </c>
      <c r="C19" s="16">
        <f t="shared" si="1"/>
        <v>1</v>
      </c>
      <c r="D19" s="14">
        <f t="shared" si="2"/>
        <v>3.4360163925470055</v>
      </c>
      <c r="F19" s="17">
        <v>0.1</v>
      </c>
      <c r="G19" s="14">
        <v>0.34360163925470055</v>
      </c>
      <c r="J19" s="11"/>
    </row>
    <row r="20" spans="1:10" x14ac:dyDescent="0.2">
      <c r="A20" s="12" t="s">
        <v>33</v>
      </c>
      <c r="B20" s="11">
        <v>249.685</v>
      </c>
      <c r="C20" s="16">
        <f t="shared" si="1"/>
        <v>0.1</v>
      </c>
      <c r="D20" s="14">
        <f t="shared" si="2"/>
        <v>0.40050463584115986</v>
      </c>
      <c r="F20" s="17">
        <v>0.01</v>
      </c>
      <c r="G20" s="14">
        <v>4.0050463584115986E-2</v>
      </c>
      <c r="J20" s="11"/>
    </row>
    <row r="21" spans="1:10" x14ac:dyDescent="0.2">
      <c r="A21" s="12" t="s">
        <v>34</v>
      </c>
      <c r="B21" s="11">
        <v>292.24</v>
      </c>
      <c r="C21" s="16">
        <f t="shared" si="1"/>
        <v>5</v>
      </c>
      <c r="D21" s="14">
        <f t="shared" si="2"/>
        <v>17.109225294278673</v>
      </c>
      <c r="F21" s="17">
        <v>0.5</v>
      </c>
      <c r="G21" s="14">
        <v>1.7109225294278674</v>
      </c>
      <c r="J21" s="11"/>
    </row>
    <row r="22" spans="1:10" x14ac:dyDescent="0.2">
      <c r="A22" s="12" t="s">
        <v>35</v>
      </c>
      <c r="B22" s="11">
        <v>278.01459999999997</v>
      </c>
      <c r="C22" s="16">
        <f t="shared" si="1"/>
        <v>1</v>
      </c>
      <c r="D22" s="14">
        <f t="shared" si="2"/>
        <v>3.5969333984618079</v>
      </c>
      <c r="E22" s="11"/>
      <c r="F22" s="17">
        <v>0.1</v>
      </c>
      <c r="G22" s="14">
        <v>0.35969333984618079</v>
      </c>
      <c r="J22" s="11"/>
    </row>
    <row r="23" spans="1:10" x14ac:dyDescent="0.2">
      <c r="A23" s="12" t="s">
        <v>36</v>
      </c>
      <c r="B23" s="11">
        <v>61.832999999999998</v>
      </c>
      <c r="C23" s="16">
        <f t="shared" si="1"/>
        <v>0.1</v>
      </c>
      <c r="D23" s="14">
        <f t="shared" si="2"/>
        <v>1.6172593922339207</v>
      </c>
      <c r="F23" s="17">
        <v>0.01</v>
      </c>
      <c r="G23" s="14">
        <v>0.16172593922339207</v>
      </c>
      <c r="J23" s="11"/>
    </row>
    <row r="24" spans="1:10" x14ac:dyDescent="0.2">
      <c r="A24" s="12" t="s">
        <v>29</v>
      </c>
      <c r="B24" s="11">
        <v>246.47460000000001</v>
      </c>
      <c r="C24" s="16">
        <f t="shared" si="1"/>
        <v>30</v>
      </c>
      <c r="D24" s="14">
        <f t="shared" si="2"/>
        <v>121.71639592882997</v>
      </c>
      <c r="F24" s="17">
        <v>3</v>
      </c>
      <c r="G24" s="14">
        <v>12.171639592882997</v>
      </c>
      <c r="J24" s="11"/>
    </row>
    <row r="25" spans="1:10" x14ac:dyDescent="0.2">
      <c r="A25" s="12" t="s">
        <v>10</v>
      </c>
      <c r="B25" s="11">
        <v>169.01589999999999</v>
      </c>
      <c r="C25" s="16">
        <f t="shared" si="1"/>
        <v>5</v>
      </c>
      <c r="D25" s="14">
        <f t="shared" si="2"/>
        <v>29.583015562441169</v>
      </c>
      <c r="F25" s="17">
        <v>0.5</v>
      </c>
      <c r="G25" s="14">
        <v>2.9583015562441166</v>
      </c>
      <c r="J25" s="11"/>
    </row>
    <row r="26" spans="1:10" x14ac:dyDescent="0.2">
      <c r="A26" s="12" t="s">
        <v>23</v>
      </c>
      <c r="B26" s="11">
        <v>58.442799999999998</v>
      </c>
      <c r="C26" s="16">
        <f t="shared" si="1"/>
        <v>10</v>
      </c>
      <c r="D26" s="14">
        <f t="shared" si="2"/>
        <v>171.10747602784264</v>
      </c>
      <c r="E26" s="9"/>
      <c r="F26" s="17">
        <v>1</v>
      </c>
      <c r="G26" s="14">
        <v>17.110747602784262</v>
      </c>
      <c r="J26" s="11"/>
    </row>
    <row r="27" spans="1:10" x14ac:dyDescent="0.2">
      <c r="A27" s="12" t="s">
        <v>37</v>
      </c>
      <c r="B27" s="11">
        <v>241.96770000000001</v>
      </c>
      <c r="C27" s="16">
        <f t="shared" si="1"/>
        <v>0.1</v>
      </c>
      <c r="D27" s="14">
        <f t="shared" si="2"/>
        <v>0.41327830119474623</v>
      </c>
      <c r="F27" s="17">
        <v>0.01</v>
      </c>
      <c r="G27" s="14">
        <v>4.1327830119474621E-2</v>
      </c>
      <c r="I27" s="11"/>
      <c r="J27" s="11"/>
    </row>
    <row r="28" spans="1:10" x14ac:dyDescent="0.2">
      <c r="A28" s="12" t="s">
        <v>38</v>
      </c>
      <c r="B28" s="11">
        <v>172.93770000000001</v>
      </c>
      <c r="C28" s="16">
        <f t="shared" si="1"/>
        <v>0.01</v>
      </c>
      <c r="D28" s="14">
        <f t="shared" si="2"/>
        <v>5.7824291637971363E-2</v>
      </c>
      <c r="F28" s="17">
        <v>1E-3</v>
      </c>
      <c r="G28" s="14">
        <v>5.782429163797136E-3</v>
      </c>
      <c r="I28" s="11"/>
      <c r="J28" s="11"/>
    </row>
    <row r="29" spans="1:10" x14ac:dyDescent="0.2">
      <c r="A29" s="12" t="s">
        <v>39</v>
      </c>
      <c r="B29" s="11">
        <v>329.84769999999997</v>
      </c>
      <c r="C29" s="16">
        <f t="shared" si="1"/>
        <v>0.1</v>
      </c>
      <c r="D29" s="14">
        <f t="shared" si="2"/>
        <v>0.30317022068063537</v>
      </c>
      <c r="F29" s="17">
        <v>0.01</v>
      </c>
      <c r="G29" s="14">
        <v>3.0317022068063536E-2</v>
      </c>
      <c r="H29" s="11"/>
      <c r="I29" s="11"/>
      <c r="J29" s="11"/>
    </row>
    <row r="30" spans="1:10" x14ac:dyDescent="0.2">
      <c r="A30" s="12" t="s">
        <v>40</v>
      </c>
      <c r="B30" s="11">
        <v>237.69110000000001</v>
      </c>
      <c r="C30" s="16">
        <f t="shared" si="1"/>
        <v>0.2</v>
      </c>
      <c r="D30" s="14">
        <f t="shared" si="2"/>
        <v>0.84142822343789903</v>
      </c>
      <c r="F30" s="17">
        <v>0.02</v>
      </c>
      <c r="G30" s="14">
        <v>8.4142822343789905E-2</v>
      </c>
      <c r="H30" s="11"/>
      <c r="I30" s="11"/>
      <c r="J30" s="11"/>
    </row>
    <row r="31" spans="1:10" x14ac:dyDescent="0.2">
      <c r="A31" s="12" t="s">
        <v>41</v>
      </c>
      <c r="B31" s="11">
        <v>287.5496</v>
      </c>
      <c r="C31" s="16">
        <f t="shared" si="1"/>
        <v>1</v>
      </c>
      <c r="D31" s="14">
        <f t="shared" si="2"/>
        <v>3.4776608974590815</v>
      </c>
      <c r="F31" s="17">
        <v>0.1</v>
      </c>
      <c r="G31" s="14">
        <v>0.34776608974590817</v>
      </c>
      <c r="H31" s="11"/>
    </row>
    <row r="32" spans="1:10" x14ac:dyDescent="0.2">
      <c r="G32" s="11"/>
      <c r="H32" s="11"/>
    </row>
    <row r="33" spans="1:2" x14ac:dyDescent="0.2">
      <c r="A33" s="4"/>
      <c r="B33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zoomScale="96" workbookViewId="0">
      <selection activeCell="B14" sqref="B14"/>
    </sheetView>
  </sheetViews>
  <sheetFormatPr baseColWidth="10" defaultRowHeight="16" x14ac:dyDescent="0.2"/>
  <cols>
    <col min="1" max="1" width="16.33203125" bestFit="1" customWidth="1"/>
    <col min="2" max="2" width="19.83203125" bestFit="1" customWidth="1"/>
    <col min="3" max="3" width="9.5" bestFit="1" customWidth="1"/>
    <col min="4" max="4" width="10.33203125" bestFit="1" customWidth="1"/>
    <col min="5" max="5" width="10" bestFit="1" customWidth="1"/>
    <col min="6" max="6" width="14" bestFit="1" customWidth="1"/>
    <col min="7" max="7" width="10" bestFit="1" customWidth="1"/>
    <col min="8" max="8" width="6.1640625" bestFit="1" customWidth="1"/>
    <col min="9" max="9" width="12" bestFit="1" customWidth="1"/>
  </cols>
  <sheetData>
    <row r="1" spans="1:29" x14ac:dyDescent="0.2">
      <c r="A1" s="18" t="s">
        <v>56</v>
      </c>
      <c r="I1" s="2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31" t="s">
        <v>21</v>
      </c>
      <c r="B2" s="32" t="s">
        <v>26</v>
      </c>
      <c r="C2" s="31" t="s">
        <v>27</v>
      </c>
      <c r="D2" s="31" t="s">
        <v>28</v>
      </c>
      <c r="I2" s="6"/>
      <c r="J2" s="6"/>
      <c r="K2" s="3"/>
      <c r="L2" s="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4" t="s">
        <v>57</v>
      </c>
      <c r="B3" s="6">
        <v>174.17590000000001</v>
      </c>
      <c r="C3" s="3">
        <v>3.88</v>
      </c>
      <c r="D3" s="8">
        <f>C3/B3*1000</f>
        <v>22.276330996423727</v>
      </c>
      <c r="I3" s="3"/>
      <c r="J3" s="6"/>
      <c r="K3" s="3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4" t="s">
        <v>58</v>
      </c>
      <c r="B4" s="6">
        <v>119.977</v>
      </c>
      <c r="C4" s="3">
        <v>1.63</v>
      </c>
      <c r="D4" s="8">
        <f t="shared" ref="D4:D5" si="0">C4/B4*1000</f>
        <v>13.585937304650056</v>
      </c>
      <c r="I4" s="19"/>
      <c r="J4" s="6"/>
      <c r="K4" s="20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4" t="s">
        <v>59</v>
      </c>
      <c r="B5">
        <v>132.1395</v>
      </c>
      <c r="C5" s="3">
        <v>2</v>
      </c>
      <c r="D5" s="8">
        <f t="shared" si="0"/>
        <v>15.135519659148096</v>
      </c>
      <c r="E5" s="3"/>
      <c r="I5" s="3"/>
      <c r="J5" s="6"/>
      <c r="K5" s="3"/>
      <c r="L5" s="8"/>
      <c r="M5" s="3"/>
      <c r="N5" s="5"/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28" t="s">
        <v>64</v>
      </c>
      <c r="B6" s="29">
        <v>209.26329999999999</v>
      </c>
      <c r="C6" s="11">
        <f>B6*D6/1000</f>
        <v>627.78989999999988</v>
      </c>
      <c r="D6" s="12">
        <v>3000</v>
      </c>
      <c r="E6" s="3"/>
      <c r="I6" s="3"/>
      <c r="J6" s="3"/>
      <c r="K6" s="7"/>
      <c r="L6" s="8"/>
      <c r="M6" s="3"/>
      <c r="N6" s="5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31" t="s">
        <v>21</v>
      </c>
      <c r="B7" s="32" t="s">
        <v>26</v>
      </c>
      <c r="C7" s="31" t="s">
        <v>44</v>
      </c>
      <c r="D7" s="31" t="s">
        <v>45</v>
      </c>
      <c r="I7" s="3"/>
      <c r="J7" s="3"/>
      <c r="K7" s="3"/>
      <c r="L7" s="8"/>
      <c r="M7" s="6"/>
      <c r="N7" s="6"/>
      <c r="O7" s="6"/>
      <c r="P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">
      <c r="A8" s="19" t="s">
        <v>31</v>
      </c>
      <c r="B8" s="19">
        <v>147.0146</v>
      </c>
      <c r="C8" s="3">
        <v>1</v>
      </c>
      <c r="D8" s="8">
        <f>C8/B8*1000</f>
        <v>6.8020455111261056</v>
      </c>
      <c r="I8" s="3"/>
      <c r="J8" s="3"/>
      <c r="K8" s="3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4" t="s">
        <v>60</v>
      </c>
      <c r="B9" s="19">
        <v>237.93090000000001</v>
      </c>
      <c r="C9" s="3">
        <v>0.4</v>
      </c>
      <c r="D9" s="8">
        <f t="shared" ref="D9:D14" si="1">C9/B9*1000</f>
        <v>1.6811603705109341</v>
      </c>
      <c r="I9" s="6"/>
      <c r="J9" s="6"/>
      <c r="K9" s="3"/>
      <c r="L9" s="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4" t="s">
        <v>33</v>
      </c>
      <c r="B10" s="24">
        <v>249.685</v>
      </c>
      <c r="C10" s="3">
        <v>0.2</v>
      </c>
      <c r="D10" s="8">
        <f t="shared" si="1"/>
        <v>0.80100927168231972</v>
      </c>
      <c r="I10" s="3"/>
      <c r="J10" s="6"/>
      <c r="K10" s="2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s="4" t="s">
        <v>34</v>
      </c>
      <c r="B11" s="24">
        <v>292.24</v>
      </c>
      <c r="C11" s="3">
        <v>10</v>
      </c>
      <c r="D11" s="8">
        <f t="shared" si="1"/>
        <v>34.218450588557346</v>
      </c>
      <c r="I11" s="3"/>
      <c r="J11" s="3"/>
      <c r="K11" s="2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">
      <c r="A12" s="4" t="s">
        <v>35</v>
      </c>
      <c r="B12" s="24">
        <v>278.01459999999997</v>
      </c>
      <c r="C12" s="3">
        <v>5</v>
      </c>
      <c r="D12" s="8">
        <f t="shared" si="1"/>
        <v>17.984666992309041</v>
      </c>
      <c r="E12" s="6"/>
      <c r="I12" s="13"/>
      <c r="J12" s="13"/>
      <c r="K12" s="13"/>
      <c r="L12" s="1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2">
      <c r="A13" s="4" t="s">
        <v>61</v>
      </c>
      <c r="B13" s="24">
        <v>203.30269999999999</v>
      </c>
      <c r="C13" s="3">
        <v>100</v>
      </c>
      <c r="D13" s="8">
        <f t="shared" si="1"/>
        <v>491.87738283849654</v>
      </c>
      <c r="E13" s="6"/>
      <c r="F13" s="12"/>
      <c r="G13" s="11"/>
      <c r="I13" s="12"/>
      <c r="J13" s="13"/>
      <c r="K13" s="12"/>
      <c r="L13" s="12"/>
      <c r="M13" s="6"/>
      <c r="N13" s="12"/>
      <c r="O13" s="13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">
      <c r="A14" s="4" t="s">
        <v>63</v>
      </c>
      <c r="B14" s="24">
        <v>161.87459999999999</v>
      </c>
      <c r="C14" s="3">
        <v>1</v>
      </c>
      <c r="D14" s="8">
        <f t="shared" si="1"/>
        <v>6.1776214427711338</v>
      </c>
      <c r="E14" s="3"/>
      <c r="F14" s="12"/>
      <c r="G14" s="12"/>
      <c r="I14" s="13"/>
      <c r="J14" s="13"/>
      <c r="K14" s="12"/>
      <c r="L14" s="12"/>
      <c r="M14" s="6"/>
      <c r="N14" s="12"/>
      <c r="O14" s="12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2">
      <c r="A15" s="4" t="s">
        <v>62</v>
      </c>
      <c r="B15" s="24">
        <v>197.90520000000001</v>
      </c>
      <c r="C15" s="15">
        <f>C14/B14*B15</f>
        <v>1.2225834071559099</v>
      </c>
      <c r="D15" s="30">
        <f>D14</f>
        <v>6.1776214427711338</v>
      </c>
      <c r="E15" s="3"/>
      <c r="F15" s="17"/>
      <c r="G15" s="14"/>
      <c r="I15" s="12"/>
      <c r="J15" s="13"/>
      <c r="K15" s="26"/>
      <c r="L15" s="25"/>
      <c r="M15" s="3"/>
      <c r="N15" s="17"/>
      <c r="O15" s="2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">
      <c r="A16" s="4" t="s">
        <v>37</v>
      </c>
      <c r="B16" s="24">
        <v>241.96770000000001</v>
      </c>
      <c r="C16" s="3">
        <v>0.2</v>
      </c>
      <c r="D16" s="8">
        <f>C16/B16*1000</f>
        <v>0.82655660238949258</v>
      </c>
      <c r="E16" s="3"/>
      <c r="F16" s="14"/>
      <c r="G16" s="14"/>
      <c r="I16" s="12"/>
      <c r="J16" s="13"/>
      <c r="K16" s="26"/>
      <c r="L16" s="25"/>
      <c r="M16" s="3"/>
      <c r="N16" s="25"/>
      <c r="O16" s="2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2">
      <c r="A17" s="4" t="s">
        <v>41</v>
      </c>
      <c r="B17" s="24">
        <v>287.5496</v>
      </c>
      <c r="C17" s="3">
        <v>2</v>
      </c>
      <c r="D17" s="8">
        <f>C17/B17*1000</f>
        <v>6.9553217949181638</v>
      </c>
      <c r="E17" s="3"/>
      <c r="F17" s="17"/>
      <c r="G17" s="14"/>
      <c r="I17" s="12"/>
      <c r="J17" s="13"/>
      <c r="K17" s="26"/>
      <c r="L17" s="25"/>
      <c r="M17" s="6"/>
      <c r="N17" s="17"/>
      <c r="O17" s="2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D18" s="3"/>
      <c r="E18" s="3"/>
      <c r="F18" s="14"/>
      <c r="G18" s="14"/>
      <c r="I18" s="12"/>
      <c r="J18" s="13"/>
      <c r="K18" s="26"/>
      <c r="L18" s="25"/>
      <c r="M18" s="6"/>
      <c r="N18" s="25"/>
      <c r="O18" s="2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19"/>
      <c r="B19" s="24"/>
      <c r="C19" s="16"/>
      <c r="D19" s="3"/>
      <c r="E19" s="3"/>
      <c r="F19" s="17"/>
      <c r="G19" s="14"/>
      <c r="I19" s="12"/>
      <c r="J19" s="13"/>
      <c r="K19" s="26"/>
      <c r="L19" s="25"/>
      <c r="M19" s="6"/>
      <c r="N19" s="17"/>
      <c r="O19" s="2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s="19"/>
      <c r="C20" s="16"/>
      <c r="D20" s="3"/>
      <c r="E20" s="3"/>
      <c r="F20" s="17"/>
      <c r="G20" s="14"/>
      <c r="I20" s="12"/>
      <c r="J20" s="13"/>
      <c r="K20" s="26"/>
      <c r="L20" s="25"/>
      <c r="M20" s="6"/>
      <c r="N20" s="17"/>
      <c r="O20" s="2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">
      <c r="A21" s="19"/>
      <c r="C21" s="16"/>
      <c r="D21" s="3"/>
      <c r="E21" s="6"/>
      <c r="F21" s="17"/>
      <c r="G21" s="14"/>
      <c r="I21" s="12"/>
      <c r="J21" s="13"/>
      <c r="K21" s="26"/>
      <c r="L21" s="25"/>
      <c r="M21" s="6"/>
      <c r="N21" s="17"/>
      <c r="O21" s="2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">
      <c r="A22" s="19"/>
      <c r="C22" s="16"/>
      <c r="D22" s="3"/>
      <c r="E22" s="6"/>
      <c r="F22" s="17"/>
      <c r="G22" s="14"/>
      <c r="I22" s="12"/>
      <c r="J22" s="13"/>
      <c r="K22" s="26"/>
      <c r="L22" s="25"/>
      <c r="M22" s="13"/>
      <c r="N22" s="17"/>
      <c r="O22" s="2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19"/>
      <c r="B23" s="3"/>
      <c r="C23" s="16"/>
      <c r="D23" s="3"/>
      <c r="F23" s="17"/>
      <c r="G23" s="14"/>
      <c r="I23" s="12"/>
      <c r="J23" s="13"/>
      <c r="K23" s="26"/>
      <c r="L23" s="25"/>
      <c r="M23" s="6"/>
      <c r="N23" s="17"/>
      <c r="O23" s="2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19"/>
      <c r="B24" s="5"/>
      <c r="C24" s="16"/>
      <c r="D24" s="3"/>
      <c r="E24" s="27"/>
      <c r="F24" s="17"/>
      <c r="G24" s="14"/>
      <c r="I24" s="12"/>
      <c r="J24" s="13"/>
      <c r="K24" s="26"/>
      <c r="L24" s="25"/>
      <c r="M24" s="6"/>
      <c r="N24" s="17"/>
      <c r="O24" s="2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19"/>
      <c r="B25" s="3"/>
      <c r="C25" s="16"/>
      <c r="D25" s="3"/>
      <c r="E25" s="27"/>
      <c r="F25" s="17"/>
      <c r="G25" s="14"/>
      <c r="I25" s="12"/>
      <c r="J25" s="13"/>
      <c r="K25" s="26"/>
      <c r="L25" s="25"/>
      <c r="M25" s="6"/>
      <c r="N25" s="17"/>
      <c r="O25" s="2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">
      <c r="A26" s="19"/>
      <c r="B26" s="3"/>
      <c r="C26" s="16"/>
      <c r="D26" s="3"/>
      <c r="E26" s="5"/>
      <c r="F26" s="17"/>
      <c r="G26" s="14"/>
      <c r="I26" s="12"/>
      <c r="J26" s="13"/>
      <c r="K26" s="26"/>
      <c r="L26" s="25"/>
      <c r="M26" s="10"/>
      <c r="N26" s="17"/>
      <c r="O26" s="2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19"/>
      <c r="B27" s="3"/>
      <c r="C27" s="16"/>
      <c r="D27" s="3"/>
      <c r="E27" s="6"/>
      <c r="F27" s="17"/>
      <c r="G27" s="14"/>
      <c r="I27" s="12"/>
      <c r="J27" s="13"/>
      <c r="K27" s="26"/>
      <c r="L27" s="25"/>
      <c r="M27" s="6"/>
      <c r="N27" s="17"/>
      <c r="O27" s="2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">
      <c r="A28" s="19"/>
      <c r="B28" s="3"/>
      <c r="C28" s="16"/>
      <c r="D28" s="3"/>
      <c r="E28" s="6"/>
      <c r="F28" s="17"/>
      <c r="G28" s="14"/>
      <c r="I28" s="12"/>
      <c r="J28" s="13"/>
      <c r="K28" s="26"/>
      <c r="L28" s="25"/>
      <c r="M28" s="6"/>
      <c r="N28" s="17"/>
      <c r="O28" s="2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">
      <c r="A29" s="19"/>
      <c r="B29" s="19"/>
      <c r="C29" s="16"/>
      <c r="D29" s="3"/>
      <c r="E29" s="6"/>
      <c r="F29" s="17"/>
      <c r="G29" s="14"/>
      <c r="H29" s="11"/>
      <c r="I29" s="12"/>
      <c r="J29" s="13"/>
      <c r="K29" s="26"/>
      <c r="L29" s="25"/>
      <c r="M29" s="6"/>
      <c r="N29" s="17"/>
      <c r="O29" s="25"/>
      <c r="P29" s="1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">
      <c r="A30" s="19"/>
      <c r="B30" s="5"/>
      <c r="C30" s="16"/>
      <c r="D30" s="25"/>
      <c r="E30" s="6"/>
      <c r="F30" s="17"/>
      <c r="G30" s="14"/>
      <c r="H30" s="11"/>
      <c r="I30" s="12"/>
      <c r="J30" s="13"/>
      <c r="K30" s="26"/>
      <c r="L30" s="25"/>
      <c r="M30" s="6"/>
      <c r="N30" s="17"/>
      <c r="O30" s="25"/>
      <c r="P30" s="1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">
      <c r="A31" s="19"/>
      <c r="B31" s="19"/>
      <c r="C31" s="16"/>
      <c r="D31" s="25"/>
      <c r="E31" s="6"/>
      <c r="F31" s="17"/>
      <c r="G31" s="14"/>
      <c r="H31" s="11"/>
      <c r="I31" s="12"/>
      <c r="J31" s="13"/>
      <c r="K31" s="26"/>
      <c r="L31" s="25"/>
      <c r="M31" s="6"/>
      <c r="N31" s="17"/>
      <c r="O31" s="25"/>
      <c r="P31" s="1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">
      <c r="A32" s="24"/>
      <c r="B32" s="19"/>
      <c r="G32" s="11"/>
      <c r="H32" s="1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">
      <c r="A33" s="4"/>
      <c r="B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9" sqref="A9"/>
    </sheetView>
  </sheetViews>
  <sheetFormatPr baseColWidth="10" defaultRowHeight="16" x14ac:dyDescent="0.2"/>
  <cols>
    <col min="1" max="1" width="16.83203125" customWidth="1"/>
    <col min="2" max="2" width="19" bestFit="1" customWidth="1"/>
    <col min="6" max="6" width="12" bestFit="1" customWidth="1"/>
  </cols>
  <sheetData>
    <row r="1" spans="1:4" x14ac:dyDescent="0.2">
      <c r="A1" s="27" t="s">
        <v>1</v>
      </c>
      <c r="B1" s="6"/>
      <c r="C1" s="6"/>
      <c r="D1" s="6"/>
    </row>
    <row r="2" spans="1:4" x14ac:dyDescent="0.2">
      <c r="A2" s="31" t="s">
        <v>21</v>
      </c>
      <c r="B2" s="31" t="s">
        <v>26</v>
      </c>
      <c r="C2" s="31" t="s">
        <v>27</v>
      </c>
      <c r="D2" s="31" t="s">
        <v>28</v>
      </c>
    </row>
    <row r="3" spans="1:4" x14ac:dyDescent="0.2">
      <c r="A3" s="3" t="s">
        <v>22</v>
      </c>
      <c r="B3" s="6">
        <v>136.0855</v>
      </c>
      <c r="C3" s="3">
        <v>3</v>
      </c>
      <c r="D3" s="8">
        <f>C3/B3*1000</f>
        <v>22.044964379011724</v>
      </c>
    </row>
    <row r="4" spans="1:4" x14ac:dyDescent="0.2">
      <c r="A4" s="3" t="s">
        <v>29</v>
      </c>
      <c r="B4" s="6">
        <v>246.47460000000001</v>
      </c>
      <c r="C4" s="3">
        <v>0.2</v>
      </c>
      <c r="D4" s="8">
        <f>C4/B4*1000</f>
        <v>0.81144263952553319</v>
      </c>
    </row>
    <row r="5" spans="1:4" x14ac:dyDescent="0.2">
      <c r="A5" s="3" t="s">
        <v>23</v>
      </c>
      <c r="B5" s="6">
        <v>58.442799999999998</v>
      </c>
      <c r="C5" s="3">
        <v>0.5</v>
      </c>
      <c r="D5" s="8">
        <f>C5/B5*1000</f>
        <v>8.5553738013921308</v>
      </c>
    </row>
    <row r="6" spans="1:4" x14ac:dyDescent="0.2">
      <c r="A6" s="3" t="s">
        <v>24</v>
      </c>
      <c r="B6" s="6">
        <v>141.9588</v>
      </c>
      <c r="C6" s="3">
        <v>6</v>
      </c>
      <c r="D6" s="8">
        <f>C6/B6*1000</f>
        <v>42.265784157093471</v>
      </c>
    </row>
    <row r="7" spans="1:4" x14ac:dyDescent="0.2">
      <c r="A7" s="3" t="s">
        <v>59</v>
      </c>
      <c r="B7" s="6">
        <v>132.1395</v>
      </c>
      <c r="C7" s="3">
        <v>1.4</v>
      </c>
      <c r="D7" s="8">
        <f>C7/B7*1000</f>
        <v>10.594863761403667</v>
      </c>
    </row>
    <row r="8" spans="1:4" x14ac:dyDescent="0.2">
      <c r="A8" s="31" t="s">
        <v>21</v>
      </c>
      <c r="B8" s="31" t="s">
        <v>26</v>
      </c>
      <c r="C8" s="31" t="s">
        <v>44</v>
      </c>
      <c r="D8" s="31" t="s">
        <v>45</v>
      </c>
    </row>
    <row r="9" spans="1:4" x14ac:dyDescent="0.2">
      <c r="A9" s="3" t="s">
        <v>65</v>
      </c>
      <c r="B9" s="6">
        <v>129.83920000000001</v>
      </c>
      <c r="C9" s="3">
        <v>0.5</v>
      </c>
      <c r="D9" s="8">
        <f t="shared" ref="D9:D15" si="0">C9/B9*1000</f>
        <v>3.8509171344247344</v>
      </c>
    </row>
    <row r="10" spans="1:4" x14ac:dyDescent="0.2">
      <c r="A10" s="3" t="s">
        <v>66</v>
      </c>
      <c r="B10" s="6">
        <v>170.48259999999999</v>
      </c>
      <c r="C10" s="3">
        <v>2.5000000000000001E-2</v>
      </c>
      <c r="D10" s="8">
        <f t="shared" si="0"/>
        <v>0.14664253126125482</v>
      </c>
    </row>
    <row r="11" spans="1:4" x14ac:dyDescent="0.2">
      <c r="A11" s="3" t="s">
        <v>36</v>
      </c>
      <c r="B11" s="6">
        <v>61.832999999999998</v>
      </c>
      <c r="C11" s="3">
        <v>0.75</v>
      </c>
      <c r="D11" s="8">
        <f t="shared" si="0"/>
        <v>12.129445441754402</v>
      </c>
    </row>
    <row r="12" spans="1:4" x14ac:dyDescent="0.2">
      <c r="A12" s="3" t="s">
        <v>62</v>
      </c>
      <c r="B12" s="19">
        <v>197.90520000000001</v>
      </c>
      <c r="C12" s="3">
        <v>7.4999999999999997E-2</v>
      </c>
      <c r="D12" s="8">
        <f t="shared" si="0"/>
        <v>0.37896932470698086</v>
      </c>
    </row>
    <row r="13" spans="1:4" x14ac:dyDescent="0.2">
      <c r="A13" s="3" t="s">
        <v>37</v>
      </c>
      <c r="B13" s="19">
        <v>241.96770000000001</v>
      </c>
      <c r="C13" s="3">
        <v>7.4999999999999997E-2</v>
      </c>
      <c r="D13" s="8">
        <f t="shared" si="0"/>
        <v>0.30995872589605966</v>
      </c>
    </row>
    <row r="14" spans="1:4" x14ac:dyDescent="0.2">
      <c r="A14" s="3" t="s">
        <v>40</v>
      </c>
      <c r="B14" s="19">
        <v>237.69110000000001</v>
      </c>
      <c r="C14" s="3">
        <v>0.05</v>
      </c>
      <c r="D14" s="8">
        <f t="shared" si="0"/>
        <v>0.21035705585947476</v>
      </c>
    </row>
    <row r="15" spans="1:4" x14ac:dyDescent="0.2">
      <c r="A15" s="3" t="s">
        <v>67</v>
      </c>
      <c r="B15" s="19">
        <v>136.286</v>
      </c>
      <c r="C15" s="3">
        <v>0.125</v>
      </c>
      <c r="D15" s="8">
        <f t="shared" si="0"/>
        <v>0.91718885285355789</v>
      </c>
    </row>
    <row r="16" spans="1:4" x14ac:dyDescent="0.2">
      <c r="A16" s="4"/>
      <c r="B16" s="19"/>
      <c r="C16" s="3"/>
      <c r="D16" s="8"/>
    </row>
    <row r="17" spans="1:4" x14ac:dyDescent="0.2">
      <c r="A17" s="4"/>
      <c r="B17" s="24"/>
      <c r="C17" s="15"/>
      <c r="D17" s="30"/>
    </row>
    <row r="18" spans="1:4" x14ac:dyDescent="0.2">
      <c r="A18" s="4"/>
      <c r="B18" s="24"/>
      <c r="C18" s="3"/>
      <c r="D18" s="8"/>
    </row>
    <row r="19" spans="1:4" x14ac:dyDescent="0.2">
      <c r="D1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19" zoomScaleNormal="120" zoomScalePageLayoutView="120" workbookViewId="0">
      <selection activeCell="A16" sqref="A16"/>
    </sheetView>
  </sheetViews>
  <sheetFormatPr baseColWidth="10" defaultRowHeight="16" x14ac:dyDescent="0.2"/>
  <cols>
    <col min="1" max="1" width="21" bestFit="1" customWidth="1"/>
    <col min="2" max="2" width="19.1640625" bestFit="1" customWidth="1"/>
    <col min="3" max="3" width="11.33203125" bestFit="1" customWidth="1"/>
    <col min="4" max="4" width="12.83203125" customWidth="1"/>
  </cols>
  <sheetData>
    <row r="1" spans="1:11" x14ac:dyDescent="0.2">
      <c r="A1" s="18" t="s">
        <v>4</v>
      </c>
    </row>
    <row r="2" spans="1:11" x14ac:dyDescent="0.2">
      <c r="A2" s="31" t="s">
        <v>21</v>
      </c>
      <c r="B2" s="32" t="s">
        <v>26</v>
      </c>
      <c r="C2" s="31" t="s">
        <v>27</v>
      </c>
      <c r="D2" s="31" t="s">
        <v>28</v>
      </c>
      <c r="F2" s="35"/>
      <c r="G2" s="3"/>
      <c r="H2" s="3"/>
      <c r="I2" s="3"/>
      <c r="J2" s="35"/>
      <c r="K2" s="3"/>
    </row>
    <row r="3" spans="1:11" x14ac:dyDescent="0.2">
      <c r="A3" s="4" t="s">
        <v>22</v>
      </c>
      <c r="B3" s="35">
        <v>136.0855</v>
      </c>
      <c r="C3" s="3">
        <v>3</v>
      </c>
      <c r="D3" s="21">
        <f>C3/B3*1000</f>
        <v>22.044964379011724</v>
      </c>
      <c r="F3" s="3"/>
      <c r="G3" s="35"/>
      <c r="H3" s="35"/>
      <c r="I3" s="35"/>
      <c r="J3" s="35"/>
      <c r="K3" s="35"/>
    </row>
    <row r="4" spans="1:11" x14ac:dyDescent="0.2">
      <c r="A4" s="4" t="s">
        <v>29</v>
      </c>
      <c r="B4" s="35">
        <v>246.47460000000001</v>
      </c>
      <c r="C4" s="20">
        <f>D4/1000*B4</f>
        <v>0.49294920000000003</v>
      </c>
      <c r="D4" s="21">
        <v>2</v>
      </c>
      <c r="F4" s="3"/>
      <c r="G4" s="35"/>
      <c r="H4" s="35"/>
      <c r="I4" s="35"/>
      <c r="J4" s="35"/>
      <c r="K4" s="35"/>
    </row>
    <row r="5" spans="1:11" x14ac:dyDescent="0.2">
      <c r="A5" s="4" t="s">
        <v>23</v>
      </c>
      <c r="B5" s="35">
        <v>58.442799999999998</v>
      </c>
      <c r="C5" s="3">
        <v>0.5</v>
      </c>
      <c r="D5" s="21">
        <f t="shared" ref="D5:D6" si="0">C5/B5*1000</f>
        <v>8.5553738013921308</v>
      </c>
      <c r="F5" s="3"/>
      <c r="G5" s="35"/>
      <c r="H5" s="35"/>
      <c r="I5" s="35"/>
      <c r="J5" s="35"/>
      <c r="K5" s="35"/>
    </row>
    <row r="6" spans="1:11" x14ac:dyDescent="0.2">
      <c r="A6" s="3" t="s">
        <v>24</v>
      </c>
      <c r="B6" s="3">
        <v>141.9588</v>
      </c>
      <c r="C6" s="3">
        <f>33.9/5</f>
        <v>6.7799999999999994</v>
      </c>
      <c r="D6" s="21">
        <f t="shared" si="0"/>
        <v>47.760336097515612</v>
      </c>
      <c r="F6" s="3"/>
      <c r="G6" s="3"/>
      <c r="H6" s="3"/>
      <c r="I6" s="3"/>
      <c r="J6" s="35"/>
      <c r="K6" s="35"/>
    </row>
    <row r="7" spans="1:11" x14ac:dyDescent="0.2">
      <c r="A7" s="3" t="s">
        <v>25</v>
      </c>
      <c r="B7" s="3">
        <v>53.491500000000002</v>
      </c>
      <c r="C7" s="21">
        <f>D7/1000*B7</f>
        <v>4.0011641999999998</v>
      </c>
      <c r="D7" s="21">
        <v>74.8</v>
      </c>
      <c r="E7" s="11" t="s">
        <v>96</v>
      </c>
      <c r="F7" s="3"/>
      <c r="G7" s="3"/>
      <c r="H7" s="3"/>
      <c r="I7" s="3"/>
      <c r="J7" s="35"/>
      <c r="K7" s="35"/>
    </row>
    <row r="8" spans="1:11" x14ac:dyDescent="0.2">
      <c r="A8" s="3" t="s">
        <v>64</v>
      </c>
      <c r="B8" s="3">
        <v>209.26329999999999</v>
      </c>
      <c r="C8" s="21">
        <f>D8/1000*B8</f>
        <v>15.694747499999998</v>
      </c>
      <c r="D8" s="21">
        <f>75</f>
        <v>75</v>
      </c>
      <c r="E8" s="11" t="s">
        <v>79</v>
      </c>
      <c r="F8" s="12" t="s">
        <v>78</v>
      </c>
      <c r="G8" s="3"/>
      <c r="H8" s="3"/>
      <c r="I8" s="3"/>
      <c r="J8" s="35"/>
      <c r="K8" s="35"/>
    </row>
    <row r="9" spans="1:11" x14ac:dyDescent="0.2">
      <c r="A9" s="31" t="s">
        <v>21</v>
      </c>
      <c r="B9" s="31" t="s">
        <v>26</v>
      </c>
      <c r="C9" s="31" t="s">
        <v>44</v>
      </c>
      <c r="D9" s="31" t="s">
        <v>45</v>
      </c>
      <c r="E9" s="12" t="s">
        <v>45</v>
      </c>
      <c r="F9" s="12" t="s">
        <v>45</v>
      </c>
      <c r="G9" s="35"/>
      <c r="H9" s="35"/>
      <c r="I9" s="35"/>
      <c r="J9" s="35"/>
      <c r="K9" s="35"/>
    </row>
    <row r="10" spans="1:11" x14ac:dyDescent="0.2">
      <c r="A10" s="3" t="s">
        <v>31</v>
      </c>
      <c r="B10" s="3">
        <v>147.0146</v>
      </c>
      <c r="C10" s="21">
        <f>0.0001*147.014681*1000</f>
        <v>14.7014681</v>
      </c>
      <c r="D10" s="36">
        <f>C10/B10*1000</f>
        <v>100.00005509656863</v>
      </c>
      <c r="E10" s="38"/>
      <c r="F10" s="38"/>
      <c r="G10" s="3"/>
      <c r="H10" s="3"/>
      <c r="I10" s="3"/>
      <c r="J10" s="35"/>
      <c r="K10" s="35"/>
    </row>
    <row r="11" spans="1:11" x14ac:dyDescent="0.2">
      <c r="A11" s="3" t="s">
        <v>60</v>
      </c>
      <c r="B11" s="3">
        <v>237.93090000000001</v>
      </c>
      <c r="C11" s="3">
        <v>7.1400000000000005E-2</v>
      </c>
      <c r="D11" s="21">
        <f>C11/B11*1000</f>
        <v>0.30008712613620175</v>
      </c>
      <c r="E11" s="29">
        <v>30000</v>
      </c>
      <c r="F11" s="12">
        <v>30</v>
      </c>
      <c r="G11" s="3"/>
      <c r="H11" s="3"/>
      <c r="I11" s="3"/>
      <c r="J11" s="35"/>
      <c r="K11" s="35"/>
    </row>
    <row r="12" spans="1:11" x14ac:dyDescent="0.2">
      <c r="A12" s="3" t="s">
        <v>74</v>
      </c>
      <c r="B12" s="3">
        <v>159.6086</v>
      </c>
      <c r="C12" s="3">
        <v>2.3900000000000001E-2</v>
      </c>
      <c r="D12" s="20">
        <f t="shared" ref="D12:D18" si="1">C12/B12*1000</f>
        <v>0.14974130466654054</v>
      </c>
      <c r="E12" s="29">
        <v>15000</v>
      </c>
      <c r="F12" s="39">
        <v>15</v>
      </c>
      <c r="G12" s="3"/>
      <c r="H12" s="3"/>
      <c r="I12" s="3"/>
      <c r="J12" s="35"/>
      <c r="K12" s="35"/>
    </row>
    <row r="13" spans="1:11" x14ac:dyDescent="0.2">
      <c r="A13" s="33" t="s">
        <v>75</v>
      </c>
      <c r="B13" s="3">
        <v>278.01459999999997</v>
      </c>
      <c r="C13" s="3">
        <v>2.78</v>
      </c>
      <c r="D13" s="40">
        <f>C13/B13*1000</f>
        <v>9.9994748477238247</v>
      </c>
      <c r="E13" s="29">
        <v>0.01</v>
      </c>
      <c r="F13" s="12">
        <v>0.01</v>
      </c>
      <c r="G13" s="3"/>
      <c r="H13" s="3"/>
      <c r="I13" s="3"/>
      <c r="J13" s="35"/>
      <c r="K13" s="35"/>
    </row>
    <row r="14" spans="1:11" x14ac:dyDescent="0.2">
      <c r="A14" s="3" t="s">
        <v>36</v>
      </c>
      <c r="B14" s="3">
        <v>61.832999999999998</v>
      </c>
      <c r="C14" s="3">
        <v>0.24729999999999999</v>
      </c>
      <c r="D14" s="36">
        <f t="shared" si="1"/>
        <v>3.9994824769944852</v>
      </c>
      <c r="E14" s="29">
        <v>400</v>
      </c>
      <c r="F14" s="12">
        <v>400</v>
      </c>
      <c r="G14" s="3"/>
      <c r="H14" s="3"/>
      <c r="I14" s="3"/>
      <c r="J14" s="35"/>
      <c r="K14" s="35"/>
    </row>
    <row r="15" spans="1:11" x14ac:dyDescent="0.2">
      <c r="A15" s="3" t="s">
        <v>62</v>
      </c>
      <c r="B15" s="19">
        <v>197.90520000000001</v>
      </c>
      <c r="C15" s="3">
        <v>0.1583</v>
      </c>
      <c r="D15" s="21">
        <f t="shared" si="1"/>
        <v>0.79987792134820102</v>
      </c>
      <c r="E15" s="29">
        <v>80000</v>
      </c>
      <c r="F15" s="12">
        <v>80</v>
      </c>
      <c r="G15" s="3"/>
      <c r="H15" s="3"/>
      <c r="I15" s="3"/>
      <c r="J15" s="35"/>
      <c r="K15" s="35"/>
    </row>
    <row r="16" spans="1:11" x14ac:dyDescent="0.2">
      <c r="A16" s="3" t="s">
        <v>76</v>
      </c>
      <c r="B16" s="19">
        <v>1235.9974999999999</v>
      </c>
      <c r="C16" s="3">
        <v>3.7100000000000001E-2</v>
      </c>
      <c r="D16" s="20">
        <f t="shared" si="1"/>
        <v>3.001624194223694E-2</v>
      </c>
      <c r="E16" s="29">
        <v>3000</v>
      </c>
      <c r="F16" s="12">
        <v>3</v>
      </c>
      <c r="G16" s="3"/>
      <c r="H16" s="3"/>
      <c r="I16" s="3"/>
      <c r="J16" s="35"/>
      <c r="K16" s="35"/>
    </row>
    <row r="17" spans="1:11" x14ac:dyDescent="0.2">
      <c r="A17" s="3" t="s">
        <v>77</v>
      </c>
      <c r="B17" s="19">
        <v>337.26299999999998</v>
      </c>
      <c r="C17" s="3">
        <v>1</v>
      </c>
      <c r="D17" s="34">
        <f t="shared" si="1"/>
        <v>2.9650450835104949</v>
      </c>
      <c r="E17" s="29"/>
      <c r="F17" s="12"/>
      <c r="G17" s="3"/>
      <c r="H17" s="3"/>
      <c r="I17" s="3"/>
      <c r="J17" s="35"/>
      <c r="K17" s="35"/>
    </row>
    <row r="18" spans="1:11" x14ac:dyDescent="0.2">
      <c r="A18" s="3" t="s">
        <v>41</v>
      </c>
      <c r="B18" s="3">
        <v>287.5496</v>
      </c>
      <c r="C18" s="3">
        <v>2.8799999999999999E-2</v>
      </c>
      <c r="D18" s="21">
        <f t="shared" si="1"/>
        <v>0.10015663384682155</v>
      </c>
      <c r="E18" s="29">
        <v>10000</v>
      </c>
      <c r="F18" s="12">
        <v>10</v>
      </c>
      <c r="G18" s="3"/>
      <c r="H18" s="3"/>
      <c r="I18" s="35"/>
      <c r="J18" s="35"/>
      <c r="K18" s="35"/>
    </row>
    <row r="19" spans="1:11" x14ac:dyDescent="0.2">
      <c r="A19" s="3"/>
      <c r="B19" s="6"/>
      <c r="C19" s="6"/>
      <c r="D19" s="6"/>
      <c r="E19" s="6"/>
      <c r="F19" s="3"/>
      <c r="G19" s="3"/>
      <c r="H19" s="3"/>
      <c r="I19" s="35"/>
      <c r="J19" s="35"/>
      <c r="K19" s="35"/>
    </row>
    <row r="20" spans="1:11" x14ac:dyDescent="0.2">
      <c r="A20" s="3"/>
      <c r="B20" s="6"/>
      <c r="C20" s="6"/>
      <c r="D20" s="6"/>
      <c r="E20" s="6"/>
      <c r="F20" s="3"/>
      <c r="G20" s="3"/>
      <c r="H20" s="6"/>
    </row>
    <row r="21" spans="1:11" x14ac:dyDescent="0.2">
      <c r="A21" s="3"/>
      <c r="B21" s="6"/>
      <c r="C21" s="6"/>
      <c r="D21" s="6"/>
      <c r="E21" s="6"/>
      <c r="F21" s="6"/>
      <c r="G21" s="6"/>
      <c r="H21" s="6"/>
    </row>
    <row r="22" spans="1:11" x14ac:dyDescent="0.2">
      <c r="A22" s="3"/>
      <c r="B22" s="6"/>
      <c r="C22" s="6"/>
      <c r="D22" s="6"/>
      <c r="E22" s="6"/>
      <c r="F22" s="6"/>
      <c r="G22" s="6"/>
      <c r="H22" s="6"/>
    </row>
    <row r="23" spans="1:11" x14ac:dyDescent="0.2">
      <c r="A23" s="4"/>
      <c r="B23" s="6"/>
      <c r="C23" s="6"/>
      <c r="D23" s="6"/>
      <c r="E23" s="6"/>
      <c r="F23" s="6"/>
      <c r="G23" s="6"/>
      <c r="H23" s="6"/>
    </row>
    <row r="24" spans="1:11" x14ac:dyDescent="0.2">
      <c r="A24" s="4"/>
      <c r="D24" s="6"/>
    </row>
    <row r="25" spans="1:11" x14ac:dyDescent="0.2">
      <c r="A25" s="3"/>
      <c r="D25" s="6"/>
    </row>
    <row r="27" spans="1:11" x14ac:dyDescent="0.2">
      <c r="A27" s="4"/>
    </row>
    <row r="28" spans="1:11" x14ac:dyDescent="0.2">
      <c r="A28" s="3"/>
    </row>
    <row r="29" spans="1:11" x14ac:dyDescent="0.2">
      <c r="A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20" zoomScaleNormal="120" zoomScalePageLayoutView="120" workbookViewId="0">
      <selection activeCell="A15" sqref="A15"/>
    </sheetView>
  </sheetViews>
  <sheetFormatPr baseColWidth="10" defaultRowHeight="16" x14ac:dyDescent="0.2"/>
  <cols>
    <col min="1" max="1" width="16.33203125" bestFit="1" customWidth="1"/>
    <col min="2" max="2" width="19" bestFit="1" customWidth="1"/>
    <col min="6" max="6" width="14.5" customWidth="1"/>
  </cols>
  <sheetData>
    <row r="1" spans="1:4" x14ac:dyDescent="0.2">
      <c r="A1" s="52" t="s">
        <v>134</v>
      </c>
    </row>
    <row r="2" spans="1:4" x14ac:dyDescent="0.2">
      <c r="A2" s="31" t="s">
        <v>21</v>
      </c>
      <c r="B2" s="32" t="s">
        <v>26</v>
      </c>
      <c r="C2" s="31" t="s">
        <v>27</v>
      </c>
      <c r="D2" s="31" t="s">
        <v>28</v>
      </c>
    </row>
    <row r="3" spans="1:4" x14ac:dyDescent="0.2">
      <c r="A3" t="s">
        <v>31</v>
      </c>
      <c r="B3">
        <v>147.0146</v>
      </c>
      <c r="C3">
        <v>0.01</v>
      </c>
      <c r="D3" s="15">
        <f>C3/B3*1000</f>
        <v>6.8020455111261063E-2</v>
      </c>
    </row>
    <row r="4" spans="1:4" x14ac:dyDescent="0.2">
      <c r="A4" s="4" t="s">
        <v>22</v>
      </c>
      <c r="B4">
        <v>136.0855</v>
      </c>
      <c r="C4">
        <v>1.5</v>
      </c>
      <c r="D4" s="15">
        <f t="shared" ref="D4:D8" si="0">C4/B4*1000</f>
        <v>11.022482189505862</v>
      </c>
    </row>
    <row r="5" spans="1:4" x14ac:dyDescent="0.2">
      <c r="A5" s="4" t="s">
        <v>29</v>
      </c>
      <c r="B5">
        <v>246.47460000000001</v>
      </c>
      <c r="C5">
        <v>0.2</v>
      </c>
      <c r="D5" s="15">
        <f t="shared" si="0"/>
        <v>0.81144263952553319</v>
      </c>
    </row>
    <row r="6" spans="1:4" x14ac:dyDescent="0.2">
      <c r="A6" s="4" t="s">
        <v>24</v>
      </c>
      <c r="B6">
        <v>141.9588</v>
      </c>
      <c r="C6">
        <v>3.54</v>
      </c>
      <c r="D6" s="15">
        <f t="shared" si="0"/>
        <v>24.936812652685145</v>
      </c>
    </row>
    <row r="7" spans="1:4" x14ac:dyDescent="0.2">
      <c r="A7" t="s">
        <v>84</v>
      </c>
      <c r="B7">
        <v>262.983</v>
      </c>
      <c r="C7">
        <v>0.06</v>
      </c>
      <c r="D7" s="15">
        <f t="shared" si="0"/>
        <v>0.22815162957301421</v>
      </c>
    </row>
    <row r="8" spans="1:4" x14ac:dyDescent="0.2">
      <c r="A8" s="4" t="s">
        <v>59</v>
      </c>
      <c r="B8">
        <v>132.1395</v>
      </c>
      <c r="C8">
        <v>0.1</v>
      </c>
      <c r="D8" s="15">
        <f t="shared" si="0"/>
        <v>0.75677598295740489</v>
      </c>
    </row>
    <row r="9" spans="1:4" x14ac:dyDescent="0.2">
      <c r="A9" s="31" t="s">
        <v>21</v>
      </c>
      <c r="B9" s="32" t="s">
        <v>26</v>
      </c>
      <c r="C9" s="31" t="s">
        <v>44</v>
      </c>
      <c r="D9" s="31" t="s">
        <v>45</v>
      </c>
    </row>
    <row r="10" spans="1:4" x14ac:dyDescent="0.2">
      <c r="A10" t="s">
        <v>60</v>
      </c>
      <c r="B10">
        <v>237.93090000000001</v>
      </c>
      <c r="C10">
        <v>0.2</v>
      </c>
      <c r="D10" s="53">
        <f>C10/B10*1000</f>
        <v>0.84058018525546707</v>
      </c>
    </row>
    <row r="11" spans="1:4" x14ac:dyDescent="0.2">
      <c r="A11" t="s">
        <v>33</v>
      </c>
      <c r="B11" s="24">
        <v>249.685</v>
      </c>
      <c r="C11">
        <v>0.01</v>
      </c>
      <c r="D11" s="53">
        <f>C11/B11*1000</f>
        <v>4.0050463584115986E-2</v>
      </c>
    </row>
    <row r="12" spans="1:4" x14ac:dyDescent="0.2">
      <c r="A12" s="4" t="s">
        <v>36</v>
      </c>
      <c r="B12">
        <v>61.832999999999998</v>
      </c>
      <c r="C12">
        <v>0.3</v>
      </c>
      <c r="D12" s="53">
        <f t="shared" ref="D12:D16" si="1">C12/B12*1000</f>
        <v>4.8517781767017611</v>
      </c>
    </row>
    <row r="13" spans="1:4" x14ac:dyDescent="0.2">
      <c r="A13" t="s">
        <v>62</v>
      </c>
      <c r="B13" s="24">
        <v>197.90520000000001</v>
      </c>
      <c r="C13">
        <v>0.03</v>
      </c>
      <c r="D13" s="53">
        <f t="shared" si="1"/>
        <v>0.15158772988279234</v>
      </c>
    </row>
    <row r="14" spans="1:4" x14ac:dyDescent="0.2">
      <c r="A14" t="s">
        <v>85</v>
      </c>
      <c r="B14" s="24">
        <v>241.96770000000001</v>
      </c>
      <c r="C14">
        <v>0.03</v>
      </c>
      <c r="D14" s="53">
        <f t="shared" si="1"/>
        <v>0.12398349035842385</v>
      </c>
    </row>
    <row r="15" spans="1:4" x14ac:dyDescent="0.2">
      <c r="A15" t="s">
        <v>40</v>
      </c>
      <c r="B15" s="24">
        <v>237.69110000000001</v>
      </c>
      <c r="C15">
        <v>0.02</v>
      </c>
      <c r="D15" s="53">
        <f t="shared" si="1"/>
        <v>8.4142822343789905E-2</v>
      </c>
    </row>
    <row r="16" spans="1:4" x14ac:dyDescent="0.2">
      <c r="A16" t="s">
        <v>41</v>
      </c>
      <c r="B16">
        <v>287.5496</v>
      </c>
      <c r="C16">
        <v>0.1</v>
      </c>
      <c r="D16" s="53">
        <f t="shared" si="1"/>
        <v>0.34776608974590817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9" workbookViewId="0">
      <selection activeCell="A4" sqref="A4"/>
    </sheetView>
  </sheetViews>
  <sheetFormatPr baseColWidth="10" defaultRowHeight="16" x14ac:dyDescent="0.2"/>
  <cols>
    <col min="1" max="1" width="16.33203125" bestFit="1" customWidth="1"/>
  </cols>
  <sheetData>
    <row r="1" spans="1:10" x14ac:dyDescent="0.2">
      <c r="A1" s="52" t="s">
        <v>135</v>
      </c>
    </row>
    <row r="2" spans="1:10" x14ac:dyDescent="0.2">
      <c r="A2" s="31" t="s">
        <v>21</v>
      </c>
      <c r="B2" s="32" t="s">
        <v>26</v>
      </c>
      <c r="C2" s="31" t="s">
        <v>27</v>
      </c>
      <c r="D2" s="31" t="s">
        <v>28</v>
      </c>
    </row>
    <row r="3" spans="1:10" x14ac:dyDescent="0.2">
      <c r="A3" s="19" t="s">
        <v>90</v>
      </c>
      <c r="B3" s="6"/>
      <c r="C3" s="3"/>
      <c r="D3" s="7">
        <v>0.01</v>
      </c>
    </row>
    <row r="4" spans="1:10" x14ac:dyDescent="0.2">
      <c r="A4" t="s">
        <v>57</v>
      </c>
      <c r="D4">
        <v>1.32</v>
      </c>
    </row>
    <row r="5" spans="1:10" x14ac:dyDescent="0.2">
      <c r="A5" t="s">
        <v>94</v>
      </c>
      <c r="D5">
        <v>0.28999999999999998</v>
      </c>
    </row>
    <row r="6" spans="1:10" x14ac:dyDescent="0.2">
      <c r="A6" s="4" t="s">
        <v>61</v>
      </c>
      <c r="C6" s="3"/>
      <c r="D6" s="7">
        <v>0.52</v>
      </c>
    </row>
    <row r="7" spans="1:10" x14ac:dyDescent="0.2">
      <c r="A7" s="37" t="s">
        <v>64</v>
      </c>
      <c r="D7">
        <v>40</v>
      </c>
    </row>
    <row r="8" spans="1:10" x14ac:dyDescent="0.2">
      <c r="A8" s="3" t="s">
        <v>23</v>
      </c>
      <c r="B8" s="24"/>
      <c r="C8" s="2"/>
      <c r="D8" s="19">
        <v>50</v>
      </c>
    </row>
    <row r="9" spans="1:10" x14ac:dyDescent="0.2">
      <c r="A9" s="19" t="s">
        <v>25</v>
      </c>
      <c r="D9">
        <v>9.52</v>
      </c>
    </row>
    <row r="10" spans="1:10" x14ac:dyDescent="0.2">
      <c r="A10" s="19" t="s">
        <v>89</v>
      </c>
      <c r="D10">
        <v>4</v>
      </c>
      <c r="E10" s="3"/>
    </row>
    <row r="11" spans="1:10" x14ac:dyDescent="0.2">
      <c r="A11" s="31" t="s">
        <v>21</v>
      </c>
      <c r="B11" s="32" t="s">
        <v>26</v>
      </c>
      <c r="C11" s="31" t="s">
        <v>27</v>
      </c>
      <c r="D11" s="31" t="s">
        <v>45</v>
      </c>
    </row>
    <row r="12" spans="1:10" x14ac:dyDescent="0.2">
      <c r="A12" t="s">
        <v>42</v>
      </c>
      <c r="D12">
        <v>32.5</v>
      </c>
    </row>
    <row r="13" spans="1:10" x14ac:dyDescent="0.2">
      <c r="A13" s="4" t="s">
        <v>65</v>
      </c>
      <c r="D13">
        <v>0.3</v>
      </c>
    </row>
    <row r="14" spans="1:10" x14ac:dyDescent="0.2">
      <c r="A14" s="3" t="s">
        <v>74</v>
      </c>
      <c r="B14" s="24"/>
      <c r="D14">
        <v>0.1</v>
      </c>
    </row>
    <row r="15" spans="1:10" x14ac:dyDescent="0.2">
      <c r="A15" t="s">
        <v>95</v>
      </c>
      <c r="D15">
        <v>8</v>
      </c>
    </row>
    <row r="16" spans="1:10" x14ac:dyDescent="0.2">
      <c r="A16" t="s">
        <v>36</v>
      </c>
      <c r="D16">
        <v>4</v>
      </c>
      <c r="G16" s="3"/>
      <c r="H16" s="3"/>
      <c r="I16" s="3"/>
      <c r="J16" s="3"/>
    </row>
    <row r="17" spans="1:10" x14ac:dyDescent="0.2">
      <c r="A17" s="3" t="s">
        <v>92</v>
      </c>
      <c r="D17">
        <v>0.8</v>
      </c>
      <c r="F17" s="3"/>
      <c r="G17" s="19"/>
      <c r="H17" s="19"/>
      <c r="I17" s="3"/>
      <c r="J17" s="21"/>
    </row>
    <row r="18" spans="1:10" x14ac:dyDescent="0.2">
      <c r="A18" s="4" t="s">
        <v>91</v>
      </c>
      <c r="D18">
        <v>0.03</v>
      </c>
      <c r="F18" s="3"/>
      <c r="G18" s="3"/>
      <c r="H18" s="19"/>
      <c r="I18" s="3"/>
      <c r="J18" s="21"/>
    </row>
    <row r="19" spans="1:10" x14ac:dyDescent="0.2">
      <c r="A19" s="3" t="s">
        <v>93</v>
      </c>
      <c r="D19">
        <v>0.1</v>
      </c>
      <c r="F19" s="3"/>
      <c r="G19" s="3"/>
      <c r="H19" s="19"/>
      <c r="I19" s="3"/>
      <c r="J19" s="21"/>
    </row>
    <row r="20" spans="1:10" x14ac:dyDescent="0.2">
      <c r="F20" s="3"/>
      <c r="G20" s="3"/>
      <c r="H20" s="19"/>
      <c r="I20" s="3"/>
      <c r="J20" s="21"/>
    </row>
    <row r="21" spans="1:10" x14ac:dyDescent="0.2">
      <c r="F21" s="3"/>
      <c r="G21" s="3"/>
      <c r="H21" s="19"/>
      <c r="I21" s="3"/>
      <c r="J21" s="21"/>
    </row>
    <row r="22" spans="1:10" x14ac:dyDescent="0.2">
      <c r="F22" s="3"/>
      <c r="G22" s="3"/>
      <c r="H22" s="3"/>
      <c r="I22" s="3"/>
      <c r="J22" s="21"/>
    </row>
    <row r="23" spans="1:10" x14ac:dyDescent="0.2">
      <c r="F23" s="3"/>
      <c r="G23" s="3"/>
      <c r="H23" s="19"/>
      <c r="I23" s="3"/>
      <c r="J23" s="21"/>
    </row>
    <row r="24" spans="1:10" x14ac:dyDescent="0.2">
      <c r="F24" s="3"/>
      <c r="G24" s="3"/>
      <c r="H24" s="19"/>
      <c r="I24" s="20"/>
      <c r="J24" s="21"/>
    </row>
    <row r="25" spans="1:10" x14ac:dyDescent="0.2">
      <c r="F25" s="3"/>
      <c r="G25" s="3"/>
      <c r="H25" s="19"/>
      <c r="I25" s="3"/>
      <c r="J25" s="21"/>
    </row>
    <row r="26" spans="1:10" x14ac:dyDescent="0.2">
      <c r="F26" s="3"/>
      <c r="G26" s="3"/>
      <c r="H26" s="19"/>
      <c r="I26" s="3"/>
      <c r="J26" s="21"/>
    </row>
    <row r="27" spans="1:10" x14ac:dyDescent="0.2">
      <c r="F27" s="3"/>
      <c r="G27" s="3"/>
      <c r="H27" s="3"/>
      <c r="I27" s="3"/>
      <c r="J27" s="3"/>
    </row>
    <row r="28" spans="1:10" x14ac:dyDescent="0.2">
      <c r="F28" s="3"/>
      <c r="G28" s="3"/>
      <c r="H28" s="3"/>
      <c r="I28" s="3"/>
      <c r="J28" s="3"/>
    </row>
    <row r="29" spans="1:10" x14ac:dyDescent="0.2">
      <c r="F29" s="3"/>
      <c r="G29" s="3"/>
      <c r="H29" s="3"/>
      <c r="I29" s="3"/>
      <c r="J29" s="3"/>
    </row>
    <row r="30" spans="1:10" x14ac:dyDescent="0.2">
      <c r="F30" s="3"/>
      <c r="G30" s="3"/>
      <c r="H30" s="3"/>
      <c r="I30" s="3"/>
      <c r="J30" s="3"/>
    </row>
    <row r="31" spans="1:10" x14ac:dyDescent="0.2">
      <c r="F31" s="3"/>
      <c r="G31" s="3"/>
      <c r="H31" s="3"/>
      <c r="I31" s="3"/>
      <c r="J31" s="3"/>
    </row>
    <row r="32" spans="1:10" x14ac:dyDescent="0.2">
      <c r="F32" s="3"/>
      <c r="G32" s="3"/>
      <c r="H32" s="3"/>
      <c r="I32" s="3"/>
      <c r="J32" s="3"/>
    </row>
    <row r="33" spans="6:10" x14ac:dyDescent="0.2">
      <c r="F33" s="3"/>
      <c r="G33" s="3"/>
      <c r="H33" s="3"/>
      <c r="I33" s="3"/>
      <c r="J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20" zoomScalePageLayoutView="120" workbookViewId="0">
      <selection activeCell="A10" sqref="A10"/>
    </sheetView>
  </sheetViews>
  <sheetFormatPr baseColWidth="10" defaultRowHeight="16" x14ac:dyDescent="0.2"/>
  <cols>
    <col min="1" max="1" width="13.83203125" bestFit="1" customWidth="1"/>
    <col min="2" max="2" width="19" bestFit="1" customWidth="1"/>
    <col min="3" max="3" width="7.83203125" bestFit="1" customWidth="1"/>
    <col min="4" max="4" width="10" bestFit="1" customWidth="1"/>
  </cols>
  <sheetData>
    <row r="1" spans="1:8" x14ac:dyDescent="0.2">
      <c r="A1" s="52" t="s">
        <v>137</v>
      </c>
    </row>
    <row r="2" spans="1:8" x14ac:dyDescent="0.2">
      <c r="A2" s="31" t="s">
        <v>21</v>
      </c>
      <c r="B2" s="32" t="s">
        <v>26</v>
      </c>
      <c r="C2" s="31" t="s">
        <v>27</v>
      </c>
      <c r="D2" s="31" t="s">
        <v>28</v>
      </c>
      <c r="H2" s="6"/>
    </row>
    <row r="3" spans="1:8" x14ac:dyDescent="0.2">
      <c r="A3" s="19" t="s">
        <v>24</v>
      </c>
      <c r="B3">
        <v>141.9588</v>
      </c>
      <c r="C3" s="3">
        <v>6.78</v>
      </c>
      <c r="D3" s="7">
        <f>C3/B3*1000</f>
        <v>47.760336097515619</v>
      </c>
      <c r="H3" s="3"/>
    </row>
    <row r="4" spans="1:8" x14ac:dyDescent="0.2">
      <c r="A4" t="s">
        <v>22</v>
      </c>
      <c r="B4">
        <v>136.0855</v>
      </c>
      <c r="C4">
        <v>3</v>
      </c>
      <c r="D4" s="7">
        <f t="shared" ref="D4:D6" si="0">C4/B4*1000</f>
        <v>22.044964379011724</v>
      </c>
      <c r="H4" s="3"/>
    </row>
    <row r="5" spans="1:8" x14ac:dyDescent="0.2">
      <c r="A5" s="6" t="s">
        <v>23</v>
      </c>
      <c r="B5">
        <v>58.442799999999998</v>
      </c>
      <c r="C5">
        <v>0.5</v>
      </c>
      <c r="D5" s="7">
        <f t="shared" si="0"/>
        <v>8.5553738013921308</v>
      </c>
      <c r="H5" s="3"/>
    </row>
    <row r="6" spans="1:8" x14ac:dyDescent="0.2">
      <c r="A6" s="3" t="s">
        <v>25</v>
      </c>
      <c r="B6" s="3">
        <v>53.491500000000002</v>
      </c>
      <c r="C6" s="3">
        <v>1</v>
      </c>
      <c r="D6" s="7">
        <f t="shared" si="0"/>
        <v>18.694558948618003</v>
      </c>
      <c r="H6" s="3"/>
    </row>
    <row r="7" spans="1:8" x14ac:dyDescent="0.2">
      <c r="A7" s="31" t="s">
        <v>21</v>
      </c>
      <c r="B7" s="32" t="s">
        <v>26</v>
      </c>
      <c r="C7" s="31" t="s">
        <v>44</v>
      </c>
      <c r="D7" s="31" t="s">
        <v>45</v>
      </c>
      <c r="H7" s="3"/>
    </row>
    <row r="8" spans="1:8" x14ac:dyDescent="0.2">
      <c r="A8" s="3" t="s">
        <v>29</v>
      </c>
      <c r="B8">
        <v>246.47460000000001</v>
      </c>
      <c r="C8" s="30">
        <f>D8/1000*B8</f>
        <v>492.94920000000002</v>
      </c>
      <c r="D8">
        <v>2000</v>
      </c>
    </row>
    <row r="9" spans="1:8" x14ac:dyDescent="0.2">
      <c r="A9" s="3" t="s">
        <v>31</v>
      </c>
      <c r="B9" s="3">
        <v>147.0146</v>
      </c>
      <c r="C9" s="30">
        <f>D9/1000*B9</f>
        <v>14.701460000000001</v>
      </c>
      <c r="D9">
        <v>100</v>
      </c>
    </row>
    <row r="10" spans="1:8" x14ac:dyDescent="0.2">
      <c r="A10" s="33" t="s">
        <v>75</v>
      </c>
      <c r="B10" s="3">
        <v>278.01459999999997</v>
      </c>
      <c r="C10" s="30">
        <f t="shared" ref="C10" si="1">D10/1000*B10</f>
        <v>5.0042627999999993</v>
      </c>
      <c r="D10">
        <v>18</v>
      </c>
    </row>
    <row r="13" spans="1:8" x14ac:dyDescent="0.2">
      <c r="B13" s="3"/>
      <c r="E13" s="3"/>
    </row>
    <row r="14" spans="1:8" x14ac:dyDescent="0.2">
      <c r="B14" s="33"/>
      <c r="E14" s="3"/>
    </row>
    <row r="15" spans="1:8" x14ac:dyDescent="0.2">
      <c r="B15" s="3"/>
      <c r="C15" s="6"/>
    </row>
    <row r="16" spans="1:8" x14ac:dyDescent="0.2">
      <c r="B16" s="6"/>
      <c r="C16" s="6"/>
    </row>
    <row r="17" spans="2:3" x14ac:dyDescent="0.2">
      <c r="B17" s="6"/>
      <c r="C17" s="3"/>
    </row>
    <row r="18" spans="2:3" x14ac:dyDescent="0.2">
      <c r="C18" s="3"/>
    </row>
    <row r="19" spans="2:3" x14ac:dyDescent="0.2">
      <c r="C19" s="3"/>
    </row>
    <row r="20" spans="2:3" x14ac:dyDescent="0.2">
      <c r="C20" s="6"/>
    </row>
    <row r="21" spans="2:3" x14ac:dyDescent="0.2">
      <c r="C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Key_info</vt:lpstr>
      <vt:lpstr>Media_by_the_ions</vt:lpstr>
      <vt:lpstr>CSH (+ ATCC)</vt:lpstr>
      <vt:lpstr>Delft (+ MOPS)</vt:lpstr>
      <vt:lpstr>EDEMP</vt:lpstr>
      <vt:lpstr>JBEI</vt:lpstr>
      <vt:lpstr>JD own M9</vt:lpstr>
      <vt:lpstr>JM M9</vt:lpstr>
      <vt:lpstr>JM M9 30C</vt:lpstr>
      <vt:lpstr>Sigma (+ ATCC)</vt:lpstr>
      <vt:lpstr>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2017-06-27T18:23:52Z</dcterms:created>
  <dcterms:modified xsi:type="dcterms:W3CDTF">2018-03-13T18:56:08Z</dcterms:modified>
</cp:coreProperties>
</file>