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rene/Documents/GitHub/Budget-Info/"/>
    </mc:Choice>
  </mc:AlternateContent>
  <xr:revisionPtr revIDLastSave="0" documentId="13_ncr:1_{C18338E2-EBC0-8F48-AADF-A6A544E3D9A6}" xr6:coauthVersionLast="47" xr6:coauthVersionMax="47" xr10:uidLastSave="{00000000-0000-0000-0000-000000000000}"/>
  <bookViews>
    <workbookView xWindow="0" yWindow="740" windowWidth="29400" windowHeight="16880" xr2:uid="{2D515542-EA79-4582-B3C1-8D0CFBDFF63D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L16" i="1"/>
  <c r="K16" i="1"/>
  <c r="K15" i="1"/>
  <c r="H10" i="1"/>
  <c r="E3" i="3"/>
  <c r="E4" i="3"/>
  <c r="E5" i="3"/>
  <c r="E6" i="3"/>
  <c r="E7" i="3"/>
  <c r="E8" i="3"/>
  <c r="E9" i="3"/>
  <c r="E10" i="3"/>
  <c r="E11" i="3"/>
  <c r="E12" i="3"/>
  <c r="E2" i="3"/>
  <c r="D12" i="3"/>
  <c r="D6" i="3"/>
  <c r="D5" i="3"/>
  <c r="D4" i="3"/>
  <c r="D3" i="3"/>
  <c r="D3" i="2"/>
  <c r="D2" i="2"/>
  <c r="B5" i="1"/>
  <c r="C24" i="1"/>
  <c r="C23" i="1"/>
  <c r="C22" i="1"/>
  <c r="I16" i="1"/>
  <c r="I15" i="1"/>
  <c r="I14" i="1"/>
  <c r="K11" i="1"/>
  <c r="L11" i="1"/>
  <c r="F11" i="1"/>
  <c r="G11" i="1"/>
  <c r="H11" i="1"/>
  <c r="I11" i="1"/>
  <c r="J11" i="1"/>
  <c r="A11" i="1"/>
  <c r="A5" i="1"/>
  <c r="E10" i="1"/>
  <c r="E11" i="1" s="1"/>
  <c r="D10" i="1"/>
  <c r="D11" i="1" s="1"/>
  <c r="B10" i="1"/>
  <c r="B11" i="1" s="1"/>
  <c r="C10" i="1"/>
  <c r="C11" i="1" s="1"/>
  <c r="B14" i="1" l="1"/>
  <c r="A14" i="1"/>
  <c r="C20" i="1" l="1"/>
  <c r="C16" i="1"/>
  <c r="L19" i="1"/>
  <c r="L14" i="1"/>
  <c r="L20" i="1"/>
  <c r="K18" i="1"/>
  <c r="C17" i="1"/>
  <c r="C14" i="1"/>
  <c r="F14" i="1" s="1"/>
  <c r="C18" i="1"/>
  <c r="L17" i="1"/>
  <c r="L18" i="1"/>
  <c r="K19" i="1"/>
  <c r="K20" i="1"/>
  <c r="L15" i="1"/>
  <c r="K17" i="1"/>
  <c r="C19" i="1" l="1"/>
  <c r="F24" i="1"/>
  <c r="K21" i="1" l="1"/>
  <c r="L21" i="1"/>
</calcChain>
</file>

<file path=xl/sharedStrings.xml><?xml version="1.0" encoding="utf-8"?>
<sst xmlns="http://schemas.openxmlformats.org/spreadsheetml/2006/main" count="110" uniqueCount="70">
  <si>
    <t>origin</t>
  </si>
  <si>
    <t>urban</t>
  </si>
  <si>
    <t>tpg</t>
  </si>
  <si>
    <t>bcc</t>
  </si>
  <si>
    <t>bodycorp</t>
  </si>
  <si>
    <t>mobile</t>
  </si>
  <si>
    <t>petrol</t>
  </si>
  <si>
    <t>mortgage</t>
  </si>
  <si>
    <t>rates</t>
  </si>
  <si>
    <t>suncorp</t>
  </si>
  <si>
    <t>matthews</t>
  </si>
  <si>
    <t>water</t>
  </si>
  <si>
    <t>electricity</t>
  </si>
  <si>
    <t>internet</t>
  </si>
  <si>
    <t>aldi</t>
  </si>
  <si>
    <t>seven11</t>
  </si>
  <si>
    <t>translink</t>
  </si>
  <si>
    <t>transport</t>
  </si>
  <si>
    <t>daycare</t>
  </si>
  <si>
    <t>harmony</t>
  </si>
  <si>
    <t>groceries</t>
  </si>
  <si>
    <t>woolworths</t>
  </si>
  <si>
    <t>bethany</t>
  </si>
  <si>
    <t>james</t>
  </si>
  <si>
    <t>leap in</t>
  </si>
  <si>
    <t>bills</t>
  </si>
  <si>
    <t>food</t>
  </si>
  <si>
    <t>income</t>
  </si>
  <si>
    <t>expenses</t>
  </si>
  <si>
    <t>savings</t>
  </si>
  <si>
    <t>rene budget</t>
  </si>
  <si>
    <t>mortgage as a percent of income</t>
  </si>
  <si>
    <t>expenses as a percent of income</t>
  </si>
  <si>
    <t>food as a percent of income</t>
  </si>
  <si>
    <t>total expenses as a percent of income</t>
  </si>
  <si>
    <t>savings as a percent of income</t>
  </si>
  <si>
    <t>savings account</t>
  </si>
  <si>
    <t>investment portfolio</t>
  </si>
  <si>
    <t>raiz investment fund</t>
  </si>
  <si>
    <t>spotify</t>
  </si>
  <si>
    <t>streaming</t>
  </si>
  <si>
    <t>creative</t>
  </si>
  <si>
    <t>debts</t>
  </si>
  <si>
    <t>hecs</t>
  </si>
  <si>
    <t>total</t>
  </si>
  <si>
    <t>time to pay off personal loan</t>
  </si>
  <si>
    <t>holiday</t>
  </si>
  <si>
    <t>time to pay off hecs</t>
  </si>
  <si>
    <t>time to pay off total debt</t>
  </si>
  <si>
    <t>health</t>
  </si>
  <si>
    <t>entertainment</t>
  </si>
  <si>
    <t>residual</t>
  </si>
  <si>
    <t>residual distribution</t>
  </si>
  <si>
    <t>debt payments</t>
  </si>
  <si>
    <t>change the values in pink</t>
  </si>
  <si>
    <t>car</t>
  </si>
  <si>
    <t>suncorp + tmr + service</t>
  </si>
  <si>
    <t>disposable income</t>
  </si>
  <si>
    <t>disposable</t>
  </si>
  <si>
    <t>starbucks + ccq</t>
  </si>
  <si>
    <t>name</t>
  </si>
  <si>
    <t>frequency</t>
  </si>
  <si>
    <t>fort-income</t>
  </si>
  <si>
    <t>mon-income</t>
  </si>
  <si>
    <t>bill</t>
  </si>
  <si>
    <t>payable</t>
  </si>
  <si>
    <t>budgeted</t>
  </si>
  <si>
    <t>per-month</t>
  </si>
  <si>
    <t>7-eleven</t>
  </si>
  <si>
    <t>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</si>
</sst>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3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666633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72"/>
      <name val="Aptos Light"/>
      <family val="2"/>
    </font>
    <font>
      <b/>
      <sz val="16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rgb="FFCC0066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CC0066"/>
      <name val="Calibri"/>
      <family val="2"/>
      <scheme val="minor"/>
    </font>
    <font>
      <b/>
      <sz val="12"/>
      <color rgb="FF663300"/>
      <name val="Calibri"/>
      <family val="2"/>
      <scheme val="minor"/>
    </font>
    <font>
      <sz val="11"/>
      <color rgb="FF663300"/>
      <name val="Calibri"/>
      <family val="2"/>
      <scheme val="minor"/>
    </font>
    <font>
      <sz val="36"/>
      <name val="Freestyle Script"/>
      <family val="4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28"/>
      <name val="Aptos Light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9" fontId="0" fillId="0" borderId="0" xfId="2" applyFont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165" fontId="0" fillId="0" borderId="0" xfId="1" applyNumberFormat="1" applyFont="1" applyAlignment="1">
      <alignment horizontal="center" vertical="center"/>
    </xf>
    <xf numFmtId="165" fontId="12" fillId="0" borderId="0" xfId="1" applyNumberFormat="1" applyFont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4" fillId="0" borderId="0" xfId="0" applyFont="1" applyAlignment="1">
      <alignment horizontal="right" vertical="center" indent="2"/>
    </xf>
    <xf numFmtId="0" fontId="5" fillId="0" borderId="0" xfId="0" applyFont="1" applyAlignment="1">
      <alignment horizontal="right" vertical="center" indent="2"/>
    </xf>
    <xf numFmtId="0" fontId="6" fillId="0" borderId="0" xfId="0" applyFont="1" applyAlignment="1">
      <alignment horizontal="right" vertical="center" indent="2"/>
    </xf>
    <xf numFmtId="0" fontId="16" fillId="0" borderId="0" xfId="0" applyFont="1" applyAlignment="1">
      <alignment horizontal="right" vertical="center" indent="2"/>
    </xf>
    <xf numFmtId="0" fontId="17" fillId="0" borderId="0" xfId="0" applyFont="1" applyAlignment="1">
      <alignment horizontal="right" vertical="center" indent="2"/>
    </xf>
    <xf numFmtId="0" fontId="22" fillId="0" borderId="0" xfId="0" applyFont="1" applyAlignment="1">
      <alignment horizontal="right" vertical="center" indent="2"/>
    </xf>
    <xf numFmtId="0" fontId="7" fillId="0" borderId="0" xfId="0" applyFont="1" applyAlignment="1">
      <alignment vertical="center"/>
    </xf>
    <xf numFmtId="0" fontId="25" fillId="4" borderId="0" xfId="0" applyFont="1" applyFill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1" xfId="1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0" fillId="0" borderId="0" xfId="0" applyAlignment="1">
      <alignment horizontal="right" vertical="center" indent="2"/>
    </xf>
    <xf numFmtId="0" fontId="20" fillId="0" borderId="0" xfId="0" applyFont="1" applyAlignment="1">
      <alignment horizontal="right" vertical="center" indent="2"/>
    </xf>
    <xf numFmtId="0" fontId="20" fillId="0" borderId="1" xfId="0" applyFont="1" applyBorder="1" applyAlignment="1">
      <alignment horizontal="right" vertical="center" indent="2"/>
    </xf>
    <xf numFmtId="0" fontId="19" fillId="0" borderId="2" xfId="0" applyFont="1" applyBorder="1" applyAlignment="1">
      <alignment horizontal="right" vertical="center" indent="2"/>
    </xf>
    <xf numFmtId="0" fontId="21" fillId="0" borderId="0" xfId="0" applyFont="1" applyAlignment="1">
      <alignment horizontal="right" vertical="center" indent="2"/>
    </xf>
    <xf numFmtId="0" fontId="21" fillId="0" borderId="1" xfId="0" applyFont="1" applyBorder="1" applyAlignment="1">
      <alignment horizontal="right" vertical="center" indent="2"/>
    </xf>
    <xf numFmtId="0" fontId="23" fillId="0" borderId="0" xfId="0" applyFont="1" applyAlignment="1">
      <alignment horizontal="right" vertical="center" indent="2"/>
    </xf>
    <xf numFmtId="0" fontId="23" fillId="0" borderId="1" xfId="0" applyFont="1" applyBorder="1" applyAlignment="1">
      <alignment horizontal="right" vertical="center" indent="2"/>
    </xf>
    <xf numFmtId="2" fontId="18" fillId="2" borderId="0" xfId="1" applyNumberFormat="1" applyFont="1" applyFill="1" applyAlignment="1">
      <alignment horizontal="center" vertical="center"/>
    </xf>
    <xf numFmtId="2" fontId="18" fillId="3" borderId="0" xfId="1" applyNumberFormat="1" applyFont="1" applyFill="1" applyAlignment="1">
      <alignment horizontal="center" vertical="center"/>
    </xf>
    <xf numFmtId="2" fontId="18" fillId="2" borderId="0" xfId="0" applyNumberFormat="1" applyFont="1" applyFill="1" applyAlignment="1">
      <alignment horizontal="center" vertical="center"/>
    </xf>
    <xf numFmtId="2" fontId="18" fillId="3" borderId="0" xfId="0" applyNumberFormat="1" applyFont="1" applyFill="1" applyAlignment="1">
      <alignment horizontal="center" vertical="center"/>
    </xf>
    <xf numFmtId="0" fontId="15" fillId="0" borderId="3" xfId="0" applyFont="1" applyBorder="1" applyAlignment="1">
      <alignment horizontal="right" vertical="center" indent="2"/>
    </xf>
    <xf numFmtId="2" fontId="18" fillId="2" borderId="3" xfId="1" applyNumberFormat="1" applyFont="1" applyFill="1" applyBorder="1" applyAlignment="1">
      <alignment horizontal="center" vertical="center"/>
    </xf>
    <xf numFmtId="2" fontId="18" fillId="3" borderId="3" xfId="1" applyNumberFormat="1" applyFont="1" applyFill="1" applyBorder="1" applyAlignment="1">
      <alignment horizontal="center" vertical="center"/>
    </xf>
    <xf numFmtId="43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right" vertical="center" indent="2"/>
    </xf>
    <xf numFmtId="43" fontId="0" fillId="4" borderId="0" xfId="3" applyFont="1" applyFill="1" applyAlignment="1">
      <alignment horizontal="right" vertical="center"/>
    </xf>
    <xf numFmtId="43" fontId="0" fillId="4" borderId="1" xfId="3" applyFont="1" applyFill="1" applyBorder="1" applyAlignment="1">
      <alignment horizontal="right" vertical="center"/>
    </xf>
    <xf numFmtId="0" fontId="26" fillId="0" borderId="0" xfId="0" applyFont="1" applyAlignment="1">
      <alignment horizontal="right" vertical="center"/>
    </xf>
    <xf numFmtId="0" fontId="27" fillId="0" borderId="0" xfId="0" applyFont="1" applyAlignment="1">
      <alignment horizontal="right" vertical="center" indent="2"/>
    </xf>
    <xf numFmtId="165" fontId="27" fillId="0" borderId="0" xfId="1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right" vertical="center"/>
    </xf>
    <xf numFmtId="165" fontId="28" fillId="0" borderId="0" xfId="1" applyNumberFormat="1" applyFont="1" applyFill="1" applyBorder="1" applyAlignment="1">
      <alignment horizontal="center" vertical="center"/>
    </xf>
    <xf numFmtId="2" fontId="18" fillId="5" borderId="0" xfId="0" applyNumberFormat="1" applyFont="1" applyFill="1" applyAlignment="1">
      <alignment horizontal="center" vertical="center"/>
    </xf>
    <xf numFmtId="0" fontId="29" fillId="0" borderId="0" xfId="0" applyFont="1" applyAlignment="1">
      <alignment horizontal="right" vertical="center" indent="2"/>
    </xf>
    <xf numFmtId="0" fontId="30" fillId="0" borderId="0" xfId="0" applyFont="1" applyAlignment="1">
      <alignment horizontal="right" vertical="center" indent="2"/>
    </xf>
    <xf numFmtId="2" fontId="27" fillId="0" borderId="0" xfId="0" applyNumberFormat="1" applyFont="1" applyAlignment="1">
      <alignment horizontal="right" vertical="center" indent="2"/>
    </xf>
    <xf numFmtId="43" fontId="28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7" fillId="0" borderId="0" xfId="0" applyFont="1" applyAlignment="1">
      <alignment horizontal="right" vertical="center"/>
    </xf>
    <xf numFmtId="165" fontId="27" fillId="0" borderId="0" xfId="1" applyNumberFormat="1" applyFont="1" applyFill="1" applyBorder="1" applyAlignment="1">
      <alignment horizontal="right" vertical="center"/>
    </xf>
    <xf numFmtId="9" fontId="27" fillId="0" borderId="0" xfId="2" applyFont="1" applyFill="1" applyBorder="1" applyAlignment="1">
      <alignment horizontal="right" vertical="center" indent="1"/>
    </xf>
    <xf numFmtId="165" fontId="28" fillId="0" borderId="0" xfId="0" applyNumberFormat="1" applyFont="1" applyAlignment="1">
      <alignment horizontal="center" vertical="center"/>
    </xf>
    <xf numFmtId="0" fontId="31" fillId="0" borderId="0" xfId="0" applyFont="1" applyAlignment="1">
      <alignment vertical="center"/>
    </xf>
    <xf numFmtId="0" fontId="27" fillId="0" borderId="0" xfId="0" applyFont="1" applyAlignment="1">
      <alignment horizontal="right" vertical="center" inden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7" fillId="0" borderId="0" xfId="0" applyFont="1" applyAlignment="1">
      <alignment horizontal="left" vertical="center"/>
    </xf>
    <xf numFmtId="2" fontId="2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24" fillId="0" borderId="0" xfId="0" applyFont="1" applyAlignment="1">
      <alignment horizontal="center" vertical="center"/>
    </xf>
    <xf numFmtId="0" fontId="31" fillId="0" borderId="0" xfId="0" applyFont="1" applyAlignment="1">
      <alignment horizontal="right" vertical="center" indent="2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14" fillId="0" borderId="1" xfId="1" applyNumberFormat="1" applyFont="1" applyBorder="1" applyAlignment="1">
      <alignment horizontal="right" vertical="center"/>
    </xf>
    <xf numFmtId="0" fontId="13" fillId="0" borderId="1" xfId="0" applyFont="1" applyBorder="1" applyAlignment="1">
      <alignment horizontal="right" vertical="center"/>
    </xf>
  </cellXfs>
  <cellStyles count="4">
    <cellStyle name="Comma" xfId="3" builtinId="3"/>
    <cellStyle name="Currency" xfId="1" builtinId="4"/>
    <cellStyle name="Normal" xfId="0" builtinId="0"/>
    <cellStyle name="Per cent" xfId="2" builtinId="5"/>
  </cellStyles>
  <dxfs count="1">
    <dxf>
      <font>
        <b/>
        <i val="0"/>
        <color theme="6" tint="-0.24994659260841701"/>
      </font>
      <fill>
        <patternFill patternType="solid">
          <bgColor theme="2"/>
        </patternFill>
      </fill>
    </dxf>
  </dxfs>
  <tableStyles count="0" defaultTableStyle="TableStyleMedium2" defaultPivotStyle="PivotStyleLight16"/>
  <colors>
    <mruColors>
      <color rgb="FF663300"/>
      <color rgb="FFFF99CC"/>
      <color rgb="FFA50021"/>
      <color rgb="FFCC0066"/>
      <color rgb="FF666633"/>
      <color rgb="FFFF66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1006928</xdr:colOff>
      <xdr:row>3</xdr:row>
      <xdr:rowOff>299357</xdr:rowOff>
    </xdr:from>
    <xdr:to>
      <xdr:col>4</xdr:col>
      <xdr:colOff>870857</xdr:colOff>
      <xdr:row>7</xdr:row>
      <xdr:rowOff>272143</xdr:rowOff>
    </xdr:to>
    <xdr:sp macro="" textlink="">
      <xdr:nvSpPr>
        <xdr:cNvPr id="5" name="Freeform: Shape 4">
          <a:extLst>
            <a:ext uri="{FF2B5EF4-FFF2-40B4-BE49-F238E27FC236}">
              <a16:creationId xmlns:a16="http://schemas.microsoft.com/office/drawing/2014/main" id="{770B8BB6-7A21-A6E8-295E-CDD5126FD02B}"/>
            </a:ext>
          </a:extLst>
        </xdr:cNvPr>
        <xdr:cNvSpPr/>
      </xdr:nvSpPr>
      <xdr:spPr>
        <a:xfrm>
          <a:off x="2217964" y="1319893"/>
          <a:ext cx="3497036" cy="1333500"/>
        </a:xfrm>
        <a:custGeom>
          <a:avLst/>
          <a:gdLst>
            <a:gd name="connsiteX0" fmla="*/ 0 w 3497036"/>
            <a:gd name="connsiteY0" fmla="*/ 1333500 h 1333500"/>
            <a:gd name="connsiteX1" fmla="*/ 789215 w 3497036"/>
            <a:gd name="connsiteY1" fmla="*/ 394607 h 1333500"/>
            <a:gd name="connsiteX2" fmla="*/ 3088822 w 3497036"/>
            <a:gd name="connsiteY2" fmla="*/ 285750 h 1333500"/>
            <a:gd name="connsiteX3" fmla="*/ 3497036 w 3497036"/>
            <a:gd name="connsiteY3" fmla="*/ 0 h 1333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497036" h="1333500">
              <a:moveTo>
                <a:pt x="0" y="1333500"/>
              </a:moveTo>
              <a:cubicBezTo>
                <a:pt x="137205" y="951366"/>
                <a:pt x="274411" y="569232"/>
                <a:pt x="789215" y="394607"/>
              </a:cubicBezTo>
              <a:cubicBezTo>
                <a:pt x="1304019" y="219982"/>
                <a:pt x="2637519" y="351518"/>
                <a:pt x="3088822" y="285750"/>
              </a:cubicBezTo>
              <a:cubicBezTo>
                <a:pt x="3540125" y="219982"/>
                <a:pt x="3381376" y="68036"/>
                <a:pt x="3497036" y="0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1B19D-7A57-44E9-A427-B66FE86F3408}">
  <dimension ref="A1:O28"/>
  <sheetViews>
    <sheetView showGridLines="0" tabSelected="1" zoomScale="89" zoomScaleNormal="70" workbookViewId="0">
      <selection activeCell="F17" sqref="F17"/>
    </sheetView>
  </sheetViews>
  <sheetFormatPr baseColWidth="10" defaultColWidth="18.1640625" defaultRowHeight="26.25" customHeight="1" x14ac:dyDescent="0.2"/>
  <cols>
    <col min="1" max="16384" width="18.1640625" style="1"/>
  </cols>
  <sheetData>
    <row r="1" spans="1:15" ht="26.25" customHeight="1" x14ac:dyDescent="0.2">
      <c r="A1" s="5" t="s">
        <v>22</v>
      </c>
      <c r="B1" s="5" t="s">
        <v>23</v>
      </c>
      <c r="C1" s="67"/>
      <c r="E1" s="32"/>
      <c r="F1" s="32"/>
      <c r="G1" s="32"/>
      <c r="H1" s="80" t="s">
        <v>30</v>
      </c>
      <c r="I1" s="80"/>
      <c r="J1" s="80"/>
      <c r="K1" s="80"/>
      <c r="L1" s="80"/>
      <c r="N1" s="3"/>
      <c r="O1" s="3"/>
    </row>
    <row r="2" spans="1:15" ht="26.25" customHeight="1" x14ac:dyDescent="0.2">
      <c r="A2" s="4" t="s">
        <v>24</v>
      </c>
      <c r="B2" s="4" t="s">
        <v>59</v>
      </c>
      <c r="C2" s="4"/>
      <c r="D2" s="32"/>
      <c r="E2" s="32"/>
      <c r="F2" s="32"/>
      <c r="G2" s="32"/>
      <c r="H2" s="80"/>
      <c r="I2" s="80"/>
      <c r="J2" s="80"/>
      <c r="K2" s="80"/>
      <c r="L2" s="80"/>
      <c r="N2" s="3"/>
      <c r="O2" s="3"/>
    </row>
    <row r="3" spans="1:15" ht="26.25" customHeight="1" x14ac:dyDescent="0.2">
      <c r="A3" s="33">
        <v>1507</v>
      </c>
      <c r="B3" s="33">
        <v>1591</v>
      </c>
      <c r="C3" s="68"/>
      <c r="D3" s="81" t="s">
        <v>54</v>
      </c>
      <c r="E3" s="81"/>
      <c r="F3" s="81"/>
      <c r="G3" s="32"/>
      <c r="H3" s="80"/>
      <c r="I3" s="80"/>
      <c r="J3" s="80"/>
      <c r="K3" s="80"/>
      <c r="L3" s="80"/>
      <c r="N3" s="3"/>
      <c r="O3" s="3"/>
    </row>
    <row r="4" spans="1:15" ht="26.25" customHeight="1" x14ac:dyDescent="0.2">
      <c r="A4" s="9">
        <v>2</v>
      </c>
      <c r="B4" s="9">
        <v>2</v>
      </c>
      <c r="C4" s="4"/>
      <c r="D4" s="81"/>
      <c r="E4" s="81"/>
      <c r="F4" s="81"/>
      <c r="G4" s="32"/>
      <c r="H4" s="80"/>
      <c r="I4" s="80"/>
      <c r="J4" s="80"/>
      <c r="K4" s="80"/>
      <c r="L4" s="80"/>
      <c r="N4" s="3"/>
      <c r="O4" s="3"/>
    </row>
    <row r="5" spans="1:15" ht="26.25" customHeight="1" x14ac:dyDescent="0.2">
      <c r="A5" s="14">
        <f>A3*A4</f>
        <v>3014</v>
      </c>
      <c r="B5" s="14">
        <f>B3*B4</f>
        <v>3182</v>
      </c>
      <c r="C5" s="67"/>
      <c r="D5" s="32"/>
      <c r="E5" s="32"/>
      <c r="F5" s="32"/>
      <c r="G5" s="32"/>
      <c r="H5" s="80"/>
      <c r="I5" s="80"/>
      <c r="J5" s="80"/>
      <c r="K5" s="80"/>
      <c r="L5" s="80"/>
      <c r="N5" s="3"/>
      <c r="O5" s="3"/>
    </row>
    <row r="6" spans="1:15" ht="26.2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5" ht="26.25" customHeight="1" x14ac:dyDescent="0.2">
      <c r="A7" s="6" t="s">
        <v>7</v>
      </c>
      <c r="B7" s="7" t="s">
        <v>8</v>
      </c>
      <c r="C7" s="7" t="s">
        <v>4</v>
      </c>
      <c r="D7" s="7" t="s">
        <v>11</v>
      </c>
      <c r="E7" s="7" t="s">
        <v>12</v>
      </c>
      <c r="F7" s="7" t="s">
        <v>13</v>
      </c>
      <c r="G7" s="7" t="s">
        <v>5</v>
      </c>
      <c r="H7" s="7" t="s">
        <v>55</v>
      </c>
      <c r="I7" s="7" t="s">
        <v>17</v>
      </c>
      <c r="J7" s="7" t="s">
        <v>18</v>
      </c>
      <c r="K7" s="7" t="s">
        <v>6</v>
      </c>
      <c r="L7" s="8" t="s">
        <v>20</v>
      </c>
      <c r="N7" s="3"/>
      <c r="O7" s="3"/>
    </row>
    <row r="8" spans="1:15" ht="26.25" customHeight="1" x14ac:dyDescent="0.2">
      <c r="A8" s="4" t="s">
        <v>9</v>
      </c>
      <c r="B8" s="4" t="s">
        <v>3</v>
      </c>
      <c r="C8" s="4" t="s">
        <v>10</v>
      </c>
      <c r="D8" s="4" t="s">
        <v>1</v>
      </c>
      <c r="E8" s="4" t="s">
        <v>0</v>
      </c>
      <c r="F8" s="4" t="s">
        <v>2</v>
      </c>
      <c r="G8" s="4" t="s">
        <v>14</v>
      </c>
      <c r="H8" s="4" t="s">
        <v>56</v>
      </c>
      <c r="I8" s="4" t="s">
        <v>16</v>
      </c>
      <c r="J8" s="4" t="s">
        <v>19</v>
      </c>
      <c r="K8" s="4" t="s">
        <v>68</v>
      </c>
      <c r="L8" s="4" t="s">
        <v>21</v>
      </c>
      <c r="N8" s="3"/>
      <c r="O8" s="3"/>
    </row>
    <row r="9" spans="1:15" ht="26.25" customHeight="1" x14ac:dyDescent="0.2">
      <c r="A9" s="33">
        <v>1806</v>
      </c>
      <c r="B9" s="33">
        <v>450</v>
      </c>
      <c r="C9" s="33">
        <v>850</v>
      </c>
      <c r="D9" s="33">
        <v>300</v>
      </c>
      <c r="E9" s="33">
        <v>300</v>
      </c>
      <c r="F9" s="33">
        <v>75</v>
      </c>
      <c r="G9" s="33">
        <v>50</v>
      </c>
      <c r="H9" s="33">
        <v>1500</v>
      </c>
      <c r="I9" s="33">
        <v>20</v>
      </c>
      <c r="J9" s="33">
        <v>400</v>
      </c>
      <c r="K9" s="33">
        <v>90</v>
      </c>
      <c r="L9" s="33">
        <v>250</v>
      </c>
      <c r="N9" s="3"/>
      <c r="O9" s="3"/>
    </row>
    <row r="10" spans="1:15" ht="26.25" customHeight="1" x14ac:dyDescent="0.2">
      <c r="A10" s="9">
        <v>1</v>
      </c>
      <c r="B10" s="10">
        <f>1/3</f>
        <v>0.33333333333333331</v>
      </c>
      <c r="C10" s="10">
        <f>1/3</f>
        <v>0.33333333333333331</v>
      </c>
      <c r="D10" s="10">
        <f>1/3</f>
        <v>0.33333333333333331</v>
      </c>
      <c r="E10" s="10">
        <f>1/3</f>
        <v>0.33333333333333331</v>
      </c>
      <c r="F10" s="9">
        <v>1</v>
      </c>
      <c r="G10" s="9">
        <v>1</v>
      </c>
      <c r="H10" s="9">
        <f>1/12</f>
        <v>8.3333333333333329E-2</v>
      </c>
      <c r="I10" s="9">
        <v>1</v>
      </c>
      <c r="J10" s="9">
        <v>1</v>
      </c>
      <c r="K10" s="9">
        <v>2</v>
      </c>
      <c r="L10" s="9">
        <v>4</v>
      </c>
      <c r="N10" s="3"/>
      <c r="O10" s="3"/>
    </row>
    <row r="11" spans="1:15" ht="26.25" customHeight="1" x14ac:dyDescent="0.2">
      <c r="A11" s="11">
        <f>CEILING(A9*A10, 10)</f>
        <v>1810</v>
      </c>
      <c r="B11" s="12">
        <f>CEILING(B9*B10, 10)</f>
        <v>150</v>
      </c>
      <c r="C11" s="12">
        <f t="shared" ref="C11:J11" si="0">CEILING(C9*C10, 10)</f>
        <v>290</v>
      </c>
      <c r="D11" s="12">
        <f t="shared" si="0"/>
        <v>100</v>
      </c>
      <c r="E11" s="12">
        <f t="shared" si="0"/>
        <v>100</v>
      </c>
      <c r="F11" s="12">
        <f t="shared" si="0"/>
        <v>80</v>
      </c>
      <c r="G11" s="12">
        <f t="shared" si="0"/>
        <v>50</v>
      </c>
      <c r="H11" s="12">
        <f t="shared" si="0"/>
        <v>130</v>
      </c>
      <c r="I11" s="12">
        <f t="shared" si="0"/>
        <v>20</v>
      </c>
      <c r="J11" s="12">
        <f t="shared" si="0"/>
        <v>400</v>
      </c>
      <c r="K11" s="12">
        <f>CEILING(K9*K10, 10)</f>
        <v>180</v>
      </c>
      <c r="L11" s="13">
        <f>CEILING(L9*L10, 10)</f>
        <v>1000</v>
      </c>
      <c r="N11" s="3"/>
      <c r="O11" s="3"/>
    </row>
    <row r="13" spans="1:15" ht="26.25" customHeight="1" x14ac:dyDescent="0.2">
      <c r="A13" s="15" t="s">
        <v>27</v>
      </c>
      <c r="B13" s="15" t="s">
        <v>28</v>
      </c>
      <c r="C13" s="15" t="s">
        <v>51</v>
      </c>
      <c r="E13" s="86" t="s">
        <v>52</v>
      </c>
      <c r="F13" s="86"/>
      <c r="H13" s="87" t="s">
        <v>42</v>
      </c>
      <c r="I13" s="87"/>
      <c r="J13" s="2"/>
      <c r="K13" s="24" t="s">
        <v>22</v>
      </c>
      <c r="L13" s="25" t="s">
        <v>23</v>
      </c>
    </row>
    <row r="14" spans="1:15" ht="26.25" customHeight="1" x14ac:dyDescent="0.2">
      <c r="A14" s="83">
        <f>SUM(A5:C5)</f>
        <v>6196</v>
      </c>
      <c r="B14" s="84">
        <f>SUM(A11:L11)</f>
        <v>4310</v>
      </c>
      <c r="C14" s="85">
        <f>A14-B14</f>
        <v>1886</v>
      </c>
      <c r="E14" s="37" t="s">
        <v>51</v>
      </c>
      <c r="F14" s="22">
        <f>C14</f>
        <v>1886</v>
      </c>
      <c r="H14" s="43" t="s">
        <v>43</v>
      </c>
      <c r="I14" s="54">
        <f xml:space="preserve"> 33769.9 + 18169.87 + 5354.43</f>
        <v>57294.200000000004</v>
      </c>
      <c r="J14" s="26" t="s">
        <v>7</v>
      </c>
      <c r="K14" s="45">
        <f>CEILING(((A5/A14) * A11 / $A$4) + 10, 1)</f>
        <v>451</v>
      </c>
      <c r="L14" s="46">
        <f xml:space="preserve"> CEILING( (B5/A14) * (A11/B4) + 10, 1)</f>
        <v>475</v>
      </c>
    </row>
    <row r="15" spans="1:15" ht="26.25" customHeight="1" x14ac:dyDescent="0.2">
      <c r="A15" s="83"/>
      <c r="B15" s="84"/>
      <c r="C15" s="85"/>
      <c r="E15" s="38" t="s">
        <v>36</v>
      </c>
      <c r="F15" s="34">
        <v>300</v>
      </c>
      <c r="H15" s="44" t="s">
        <v>46</v>
      </c>
      <c r="I15" s="55">
        <f xml:space="preserve"> 2500</f>
        <v>2500</v>
      </c>
      <c r="J15" s="27" t="s">
        <v>25</v>
      </c>
      <c r="K15" s="45">
        <f>CEILING((A5/A14) * SUM(B11:J11) / $A$4, 1)</f>
        <v>322</v>
      </c>
      <c r="L15" s="46">
        <f xml:space="preserve"> CEILING( (B5/A14) * (SUM(B11:K11) / B4), 1)</f>
        <v>386</v>
      </c>
    </row>
    <row r="16" spans="1:15" ht="26.25" customHeight="1" x14ac:dyDescent="0.2">
      <c r="A16" s="16" t="s">
        <v>31</v>
      </c>
      <c r="C16" s="17">
        <f>(A11/A14)</f>
        <v>0.29212395093608778</v>
      </c>
      <c r="E16" s="38" t="s">
        <v>37</v>
      </c>
      <c r="F16" s="34">
        <v>0</v>
      </c>
      <c r="H16" s="53" t="s">
        <v>44</v>
      </c>
      <c r="I16" s="52">
        <f>SUM(I14:I15)</f>
        <v>59794.200000000004</v>
      </c>
      <c r="J16" s="28" t="s">
        <v>26</v>
      </c>
      <c r="K16" s="45">
        <f>CEILING((A5/A14)*SUM(K11:L11)/$A$4,1)</f>
        <v>288</v>
      </c>
      <c r="L16" s="46">
        <f xml:space="preserve"> CEILING( (B5/A14) * (SUM(K11:L11) / B4), 1)</f>
        <v>303</v>
      </c>
    </row>
    <row r="17" spans="1:12" ht="26.25" customHeight="1" x14ac:dyDescent="0.2">
      <c r="A17" s="16" t="s">
        <v>32</v>
      </c>
      <c r="C17" s="17">
        <f>(SUM(B11:J11) / A14)</f>
        <v>0.2130406714009038</v>
      </c>
      <c r="E17" s="39" t="s">
        <v>38</v>
      </c>
      <c r="F17" s="35">
        <v>0</v>
      </c>
      <c r="J17" s="49" t="s">
        <v>29</v>
      </c>
      <c r="K17" s="50">
        <f xml:space="preserve"> CEILING( (A5/A14) * (SUM(F15:F17)/A4), 1)</f>
        <v>73</v>
      </c>
      <c r="L17" s="51">
        <f xml:space="preserve"> CEILING( (B5/A14) * (SUM(F15:F17) / B4), 1)</f>
        <v>78</v>
      </c>
    </row>
    <row r="18" spans="1:12" ht="26.25" customHeight="1" x14ac:dyDescent="0.2">
      <c r="A18" s="19" t="s">
        <v>33</v>
      </c>
      <c r="B18" s="20"/>
      <c r="C18" s="18">
        <f>(L11 / A14)</f>
        <v>0.16139444803098774</v>
      </c>
      <c r="E18" s="40" t="s">
        <v>49</v>
      </c>
      <c r="F18" s="34">
        <v>50</v>
      </c>
      <c r="J18" s="29" t="s">
        <v>49</v>
      </c>
      <c r="K18" s="45">
        <f xml:space="preserve"> CEILING( (A5/A14) * (F18 / $A$4), 1)</f>
        <v>13</v>
      </c>
      <c r="L18" s="46">
        <f xml:space="preserve"> CEILING( (B5/A14) * (F18 / $B$4), 1)</f>
        <v>13</v>
      </c>
    </row>
    <row r="19" spans="1:12" ht="26.25" customHeight="1" x14ac:dyDescent="0.2">
      <c r="A19" s="16" t="s">
        <v>34</v>
      </c>
      <c r="C19" s="17">
        <f>SUM(C16:C18)</f>
        <v>0.66655907036797934</v>
      </c>
      <c r="E19" s="41" t="s">
        <v>39</v>
      </c>
      <c r="F19" s="36">
        <v>20</v>
      </c>
      <c r="J19" s="30" t="s">
        <v>50</v>
      </c>
      <c r="K19" s="45">
        <f xml:space="preserve"> CEILING( (A5/A14) * (SUM(F19:F21)/$A$4), 1)</f>
        <v>13</v>
      </c>
      <c r="L19" s="46">
        <f xml:space="preserve"> CEILING( (B5/A14) * (SUM(F19:F21) / $B$4), 1 )</f>
        <v>13</v>
      </c>
    </row>
    <row r="20" spans="1:12" ht="26.25" customHeight="1" x14ac:dyDescent="0.2">
      <c r="A20" s="16" t="s">
        <v>35</v>
      </c>
      <c r="C20" s="17">
        <f xml:space="preserve"> (SUM(F15:F17) + F22) / A14</f>
        <v>5.6488056810845705E-2</v>
      </c>
      <c r="E20" s="41" t="s">
        <v>40</v>
      </c>
      <c r="F20" s="34">
        <v>10</v>
      </c>
      <c r="H20" s="17"/>
      <c r="J20" s="31" t="s">
        <v>42</v>
      </c>
      <c r="K20" s="47">
        <f xml:space="preserve"> CEILING( (A5/A14) * (SUM(F22:F23) / $A$4), 1)</f>
        <v>37</v>
      </c>
      <c r="L20" s="48">
        <f>CEILING((((B5 + C5)/A14) * SUM(F22:F23) / $B$4), 1)</f>
        <v>39</v>
      </c>
    </row>
    <row r="21" spans="1:12" ht="26.25" customHeight="1" x14ac:dyDescent="0.2">
      <c r="E21" s="42" t="s">
        <v>41</v>
      </c>
      <c r="F21" s="35">
        <v>20</v>
      </c>
      <c r="J21" s="63" t="s">
        <v>58</v>
      </c>
      <c r="K21" s="62">
        <f xml:space="preserve"> CEILING((A5 / A14) * (F24 / $A$4), 1) - 10</f>
        <v>315</v>
      </c>
      <c r="L21" s="48">
        <f xml:space="preserve"> CEILING( (B5/A14) * (F24/$B$4), 1) - 10</f>
        <v>334</v>
      </c>
    </row>
    <row r="22" spans="1:12" ht="26.25" customHeight="1" x14ac:dyDescent="0.2">
      <c r="A22" s="16" t="s">
        <v>45</v>
      </c>
      <c r="C22" s="1" t="str">
        <f>(ROUND(I15/(12 * F22), 1)) &amp; " years"</f>
        <v>4.2 years</v>
      </c>
      <c r="E22" s="43" t="s">
        <v>53</v>
      </c>
      <c r="F22" s="34">
        <v>50</v>
      </c>
      <c r="J22" s="56"/>
      <c r="K22" s="65"/>
      <c r="L22" s="58"/>
    </row>
    <row r="23" spans="1:12" ht="26.25" customHeight="1" x14ac:dyDescent="0.2">
      <c r="A23" s="19" t="s">
        <v>47</v>
      </c>
      <c r="B23" s="20"/>
      <c r="C23" s="20" t="str">
        <f>(ROUND(I14/(12 * F22), 1)) &amp; " years"</f>
        <v>95.5 years</v>
      </c>
      <c r="E23" s="44" t="s">
        <v>69</v>
      </c>
      <c r="F23" s="35">
        <v>100</v>
      </c>
      <c r="J23" s="59"/>
      <c r="K23" s="57"/>
      <c r="L23" s="58"/>
    </row>
    <row r="24" spans="1:12" ht="26.25" customHeight="1" x14ac:dyDescent="0.2">
      <c r="A24" s="16" t="s">
        <v>48</v>
      </c>
      <c r="C24" s="1" t="str">
        <f>(FLOOR(I16/(12 * F22), 1)) &amp; " years"</f>
        <v>99 years</v>
      </c>
      <c r="E24" s="64" t="s">
        <v>57</v>
      </c>
      <c r="F24" s="23">
        <f>F14 - SUM(F15:F23)</f>
        <v>1336</v>
      </c>
      <c r="J24" s="59"/>
      <c r="K24" s="66"/>
      <c r="L24" s="61"/>
    </row>
    <row r="25" spans="1:12" ht="26.25" customHeight="1" x14ac:dyDescent="0.2">
      <c r="E25" s="21"/>
    </row>
    <row r="26" spans="1:12" ht="26.25" customHeight="1" x14ac:dyDescent="0.2">
      <c r="A26" s="69"/>
      <c r="B26" s="69"/>
      <c r="C26" s="69"/>
      <c r="D26" s="69"/>
      <c r="E26" s="82"/>
      <c r="F26" s="82"/>
      <c r="G26" s="59"/>
      <c r="H26" s="70"/>
      <c r="I26" s="71"/>
      <c r="J26" s="60"/>
      <c r="K26" s="60"/>
      <c r="L26" s="61"/>
    </row>
    <row r="27" spans="1:12" ht="26.25" customHeight="1" x14ac:dyDescent="0.2">
      <c r="A27" s="69"/>
      <c r="B27" s="59"/>
      <c r="C27" s="69"/>
      <c r="D27" s="69"/>
      <c r="E27" s="82"/>
      <c r="F27" s="82"/>
      <c r="G27" s="59"/>
      <c r="H27" s="70"/>
      <c r="I27" s="72"/>
      <c r="J27" s="70"/>
      <c r="K27" s="70"/>
      <c r="L27" s="73"/>
    </row>
    <row r="28" spans="1:12" ht="26.25" customHeight="1" x14ac:dyDescent="0.2">
      <c r="A28" s="69"/>
      <c r="B28" s="69"/>
      <c r="C28" s="69"/>
      <c r="D28" s="74"/>
      <c r="E28" s="82"/>
      <c r="F28" s="82"/>
      <c r="G28" s="59"/>
      <c r="H28" s="70"/>
      <c r="I28" s="75"/>
      <c r="J28" s="59"/>
      <c r="K28" s="59"/>
      <c r="L28" s="59"/>
    </row>
  </sheetData>
  <mergeCells count="8">
    <mergeCell ref="H1:L5"/>
    <mergeCell ref="D3:F4"/>
    <mergeCell ref="E26:F28"/>
    <mergeCell ref="A14:A15"/>
    <mergeCell ref="B14:B15"/>
    <mergeCell ref="C14:C15"/>
    <mergeCell ref="E13:F13"/>
    <mergeCell ref="H13:I13"/>
  </mergeCells>
  <conditionalFormatting sqref="L27">
    <cfRule type="cellIs" dxfId="0" priority="1" operator="greaterThan">
      <formula>0</formula>
    </cfRule>
  </conditionalFormatting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6BE07-2943-E24E-82F3-EE73BEA60C2A}">
  <dimension ref="A1:C9"/>
  <sheetViews>
    <sheetView workbookViewId="0">
      <selection activeCell="D18" sqref="D18"/>
    </sheetView>
  </sheetViews>
  <sheetFormatPr baseColWidth="10" defaultRowHeight="15" x14ac:dyDescent="0.2"/>
  <sheetData>
    <row r="1" spans="1:3" x14ac:dyDescent="0.2">
      <c r="B1" t="s">
        <v>22</v>
      </c>
      <c r="C1" t="s">
        <v>23</v>
      </c>
    </row>
    <row r="2" spans="1:3" x14ac:dyDescent="0.2">
      <c r="A2" t="s">
        <v>7</v>
      </c>
      <c r="B2">
        <v>377</v>
      </c>
      <c r="C2">
        <v>549</v>
      </c>
    </row>
    <row r="3" spans="1:3" x14ac:dyDescent="0.2">
      <c r="A3" t="s">
        <v>25</v>
      </c>
      <c r="B3">
        <v>298</v>
      </c>
      <c r="C3">
        <v>438</v>
      </c>
    </row>
    <row r="4" spans="1:3" x14ac:dyDescent="0.2">
      <c r="A4" t="s">
        <v>26</v>
      </c>
      <c r="B4">
        <v>203</v>
      </c>
      <c r="C4">
        <v>298</v>
      </c>
    </row>
    <row r="5" spans="1:3" x14ac:dyDescent="0.2">
      <c r="A5" t="s">
        <v>29</v>
      </c>
      <c r="B5">
        <v>183</v>
      </c>
      <c r="C5">
        <v>268</v>
      </c>
    </row>
    <row r="6" spans="1:3" x14ac:dyDescent="0.2">
      <c r="A6" t="s">
        <v>49</v>
      </c>
      <c r="B6">
        <v>41</v>
      </c>
      <c r="C6">
        <v>60</v>
      </c>
    </row>
    <row r="7" spans="1:3" x14ac:dyDescent="0.2">
      <c r="A7" t="s">
        <v>50</v>
      </c>
      <c r="B7">
        <v>13</v>
      </c>
      <c r="C7">
        <v>18</v>
      </c>
    </row>
    <row r="8" spans="1:3" x14ac:dyDescent="0.2">
      <c r="A8" t="s">
        <v>42</v>
      </c>
      <c r="B8">
        <v>82</v>
      </c>
      <c r="C8">
        <v>119</v>
      </c>
    </row>
    <row r="9" spans="1:3" x14ac:dyDescent="0.2">
      <c r="A9" t="s">
        <v>58</v>
      </c>
      <c r="B9">
        <v>307</v>
      </c>
      <c r="C9">
        <v>454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DF40A-D6F9-7B4D-9066-A0902D8B2738}">
  <dimension ref="A1:D3"/>
  <sheetViews>
    <sheetView workbookViewId="0">
      <selection activeCell="B1" sqref="B1"/>
    </sheetView>
  </sheetViews>
  <sheetFormatPr baseColWidth="10" defaultRowHeight="15" x14ac:dyDescent="0.2"/>
  <sheetData>
    <row r="1" spans="1:4" x14ac:dyDescent="0.2">
      <c r="A1" t="s">
        <v>60</v>
      </c>
      <c r="B1" t="s">
        <v>62</v>
      </c>
      <c r="C1" t="s">
        <v>61</v>
      </c>
      <c r="D1" t="s">
        <v>63</v>
      </c>
    </row>
    <row r="2" spans="1:4" x14ac:dyDescent="0.2">
      <c r="A2" t="s">
        <v>22</v>
      </c>
      <c r="B2">
        <v>1500</v>
      </c>
      <c r="C2">
        <v>2</v>
      </c>
      <c r="D2">
        <f>B2*C2</f>
        <v>3000</v>
      </c>
    </row>
    <row r="3" spans="1:4" x14ac:dyDescent="0.2">
      <c r="A3" t="s">
        <v>23</v>
      </c>
      <c r="B3">
        <v>2200</v>
      </c>
      <c r="C3">
        <v>2</v>
      </c>
      <c r="D3">
        <f>B3*C3</f>
        <v>4400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FF97E-9574-8244-A6A3-762F044FF482}">
  <dimension ref="A1:T18"/>
  <sheetViews>
    <sheetView workbookViewId="0">
      <selection activeCell="D26" sqref="D26"/>
    </sheetView>
  </sheetViews>
  <sheetFormatPr baseColWidth="10" defaultRowHeight="15" x14ac:dyDescent="0.2"/>
  <sheetData>
    <row r="1" spans="1:20" x14ac:dyDescent="0.2">
      <c r="A1" s="78" t="s">
        <v>64</v>
      </c>
      <c r="B1" s="78" t="s">
        <v>65</v>
      </c>
      <c r="C1" s="78" t="s">
        <v>66</v>
      </c>
      <c r="D1" s="78" t="s">
        <v>61</v>
      </c>
      <c r="E1" s="78" t="s">
        <v>67</v>
      </c>
    </row>
    <row r="2" spans="1:20" x14ac:dyDescent="0.2">
      <c r="A2" s="78" t="s">
        <v>7</v>
      </c>
      <c r="B2" s="78" t="s">
        <v>9</v>
      </c>
      <c r="C2" s="78">
        <v>1806</v>
      </c>
      <c r="D2" s="78">
        <v>1</v>
      </c>
      <c r="E2" s="78">
        <f>CEILING(C2*D2, 10)</f>
        <v>1810</v>
      </c>
    </row>
    <row r="3" spans="1:20" x14ac:dyDescent="0.2">
      <c r="A3" s="78" t="s">
        <v>8</v>
      </c>
      <c r="B3" s="78" t="s">
        <v>3</v>
      </c>
      <c r="C3" s="78">
        <v>450</v>
      </c>
      <c r="D3" s="79">
        <f>1/3</f>
        <v>0.33333333333333331</v>
      </c>
      <c r="E3" s="78">
        <f t="shared" ref="E3:E12" si="0">CEILING(C3*D3, 10)</f>
        <v>150</v>
      </c>
    </row>
    <row r="4" spans="1:20" x14ac:dyDescent="0.2">
      <c r="A4" s="78" t="s">
        <v>4</v>
      </c>
      <c r="B4" s="78" t="s">
        <v>10</v>
      </c>
      <c r="C4" s="78">
        <v>800</v>
      </c>
      <c r="D4" s="79">
        <f>1/3</f>
        <v>0.33333333333333331</v>
      </c>
      <c r="E4" s="78">
        <f t="shared" si="0"/>
        <v>270</v>
      </c>
    </row>
    <row r="5" spans="1:20" x14ac:dyDescent="0.2">
      <c r="A5" s="78" t="s">
        <v>11</v>
      </c>
      <c r="B5" s="78" t="s">
        <v>1</v>
      </c>
      <c r="C5" s="78">
        <v>300</v>
      </c>
      <c r="D5" s="79">
        <f>1/3</f>
        <v>0.33333333333333331</v>
      </c>
      <c r="E5" s="78">
        <f t="shared" si="0"/>
        <v>100</v>
      </c>
      <c r="I5" s="68"/>
    </row>
    <row r="6" spans="1:20" x14ac:dyDescent="0.2">
      <c r="A6" s="78" t="s">
        <v>12</v>
      </c>
      <c r="B6" s="78" t="s">
        <v>0</v>
      </c>
      <c r="C6" s="78">
        <v>300</v>
      </c>
      <c r="D6" s="79">
        <f>1/3</f>
        <v>0.33333333333333331</v>
      </c>
      <c r="E6" s="78">
        <f t="shared" si="0"/>
        <v>100</v>
      </c>
      <c r="I6" s="68"/>
    </row>
    <row r="7" spans="1:20" x14ac:dyDescent="0.2">
      <c r="A7" s="78" t="s">
        <v>13</v>
      </c>
      <c r="B7" s="78" t="s">
        <v>2</v>
      </c>
      <c r="C7" s="78">
        <v>70</v>
      </c>
      <c r="D7" s="78">
        <v>1</v>
      </c>
      <c r="E7" s="78">
        <f t="shared" si="0"/>
        <v>70</v>
      </c>
      <c r="I7" s="68"/>
    </row>
    <row r="8" spans="1:20" x14ac:dyDescent="0.2">
      <c r="A8" s="78" t="s">
        <v>5</v>
      </c>
      <c r="B8" s="78" t="s">
        <v>14</v>
      </c>
      <c r="C8" s="78">
        <v>50</v>
      </c>
      <c r="D8" s="78">
        <v>1</v>
      </c>
      <c r="E8" s="78">
        <f t="shared" si="0"/>
        <v>50</v>
      </c>
      <c r="I8" s="68"/>
    </row>
    <row r="9" spans="1:20" x14ac:dyDescent="0.2">
      <c r="A9" s="78" t="s">
        <v>6</v>
      </c>
      <c r="B9" s="78" t="s">
        <v>15</v>
      </c>
      <c r="C9" s="78">
        <v>90</v>
      </c>
      <c r="D9" s="78">
        <v>2</v>
      </c>
      <c r="E9" s="78">
        <f t="shared" si="0"/>
        <v>180</v>
      </c>
      <c r="I9" s="68"/>
    </row>
    <row r="10" spans="1:20" x14ac:dyDescent="0.2">
      <c r="A10" s="78" t="s">
        <v>17</v>
      </c>
      <c r="B10" s="78" t="s">
        <v>16</v>
      </c>
      <c r="C10" s="78">
        <v>20</v>
      </c>
      <c r="D10" s="78">
        <v>1</v>
      </c>
      <c r="E10" s="78">
        <f t="shared" si="0"/>
        <v>20</v>
      </c>
      <c r="I10" s="68"/>
    </row>
    <row r="11" spans="1:20" x14ac:dyDescent="0.2">
      <c r="A11" s="78" t="s">
        <v>18</v>
      </c>
      <c r="B11" s="78" t="s">
        <v>19</v>
      </c>
      <c r="C11" s="78">
        <v>400</v>
      </c>
      <c r="D11" s="78">
        <v>1</v>
      </c>
      <c r="E11" s="78">
        <f t="shared" si="0"/>
        <v>400</v>
      </c>
      <c r="I11" s="68"/>
    </row>
    <row r="12" spans="1:20" x14ac:dyDescent="0.2">
      <c r="A12" s="78" t="s">
        <v>55</v>
      </c>
      <c r="B12" s="78" t="s">
        <v>56</v>
      </c>
      <c r="C12" s="78">
        <v>1500</v>
      </c>
      <c r="D12" s="78">
        <f>1/12</f>
        <v>8.3333333333333329E-2</v>
      </c>
      <c r="E12" s="78">
        <f t="shared" si="0"/>
        <v>130</v>
      </c>
      <c r="I12" s="68"/>
    </row>
    <row r="13" spans="1:20" ht="16" x14ac:dyDescent="0.2">
      <c r="A13" s="78"/>
      <c r="I13" s="68"/>
      <c r="J13" s="77"/>
      <c r="K13" s="76"/>
      <c r="L13" s="76"/>
      <c r="M13" s="76"/>
      <c r="N13" s="76"/>
      <c r="O13" s="76"/>
      <c r="P13" s="76"/>
      <c r="Q13" s="76"/>
      <c r="R13" s="76"/>
      <c r="S13" s="76"/>
      <c r="T13" s="76"/>
    </row>
    <row r="14" spans="1:20" x14ac:dyDescent="0.2">
      <c r="A14" s="78"/>
      <c r="I14" s="68"/>
    </row>
    <row r="15" spans="1:20" x14ac:dyDescent="0.2">
      <c r="A15" s="78"/>
      <c r="I15" s="68"/>
    </row>
    <row r="16" spans="1:20" x14ac:dyDescent="0.2">
      <c r="A16" s="78"/>
    </row>
    <row r="17" spans="1:1" x14ac:dyDescent="0.2">
      <c r="A17" s="78"/>
    </row>
    <row r="18" spans="1:1" x14ac:dyDescent="0.2">
      <c r="A18" s="7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Rene</dc:creator>
  <cp:lastModifiedBy>James Rene</cp:lastModifiedBy>
  <dcterms:created xsi:type="dcterms:W3CDTF">2024-10-20T23:12:00Z</dcterms:created>
  <dcterms:modified xsi:type="dcterms:W3CDTF">2025-06-29T00:20:18Z</dcterms:modified>
</cp:coreProperties>
</file>