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/>
  <mc:AlternateContent xmlns:mc="http://schemas.openxmlformats.org/markup-compatibility/2006">
    <mc:Choice Requires="x15">
      <x15ac:absPath xmlns:x15ac="http://schemas.microsoft.com/office/spreadsheetml/2010/11/ac" url="/Users/sm/Documents/R Training/BS_BA_43/"/>
    </mc:Choice>
  </mc:AlternateContent>
  <xr:revisionPtr revIDLastSave="0" documentId="13_ncr:1_{71725A31-FCE4-E54E-93A5-AEDC56C061EC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4" l="1"/>
  <c r="C65" i="4"/>
  <c r="C62" i="4"/>
  <c r="C61" i="4"/>
  <c r="C60" i="4"/>
  <c r="C59" i="4"/>
  <c r="B115" i="1"/>
  <c r="B114" i="1"/>
  <c r="B112" i="1"/>
  <c r="C104" i="1"/>
  <c r="C103" i="1"/>
  <c r="C102" i="1"/>
  <c r="B109" i="1"/>
  <c r="B108" i="1"/>
  <c r="B107" i="1"/>
  <c r="B106" i="1"/>
  <c r="B105" i="1"/>
  <c r="B104" i="1"/>
  <c r="B103" i="1"/>
  <c r="B102" i="1"/>
  <c r="B110" i="1"/>
  <c r="B111" i="1"/>
  <c r="C109" i="1"/>
  <c r="C53" i="4"/>
  <c r="C52" i="4"/>
  <c r="C51" i="4"/>
  <c r="C50" i="4"/>
</calcChain>
</file>

<file path=xl/sharedStrings.xml><?xml version="1.0" encoding="utf-8"?>
<sst xmlns="http://schemas.openxmlformats.org/spreadsheetml/2006/main" count="169" uniqueCount="160">
  <si>
    <t>Mean</t>
  </si>
  <si>
    <t>n=20</t>
  </si>
  <si>
    <t>mean=50</t>
  </si>
  <si>
    <t>SE=5</t>
  </si>
  <si>
    <t>N=1000</t>
  </si>
  <si>
    <t>Mean+SE</t>
  </si>
  <si>
    <t>Mean-SE</t>
  </si>
  <si>
    <t>Mean+2SE</t>
  </si>
  <si>
    <t>Mean-2SE</t>
  </si>
  <si>
    <t>Income ($)</t>
  </si>
  <si>
    <t>Job type</t>
  </si>
  <si>
    <t>Description of Job type</t>
  </si>
  <si>
    <t>Median</t>
  </si>
  <si>
    <t>Minimum</t>
  </si>
  <si>
    <t>Maximum</t>
  </si>
  <si>
    <t>Statistics to find</t>
  </si>
  <si>
    <t>Variance</t>
  </si>
  <si>
    <t>Standard deviation</t>
  </si>
  <si>
    <t>Standard error</t>
  </si>
  <si>
    <t>Quantitative Variable</t>
  </si>
  <si>
    <t>Qualitative Variable</t>
  </si>
  <si>
    <t>Frequency</t>
  </si>
  <si>
    <t>Percentage</t>
  </si>
  <si>
    <t>1 = Government Staff</t>
  </si>
  <si>
    <t>2 = Company Staff</t>
  </si>
  <si>
    <t>3 = Others</t>
  </si>
  <si>
    <t>1st Quartile (25 percentile)</t>
  </si>
  <si>
    <t>3rd Quartile (75 percentile)</t>
  </si>
  <si>
    <t>Respondent ID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</si>
  <si>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</si>
  <si>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</si>
  <si>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</si>
  <si>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</si>
  <si>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</si>
  <si>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</si>
  <si>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</si>
  <si>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</si>
  <si>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</si>
  <si>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</si>
  <si>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</si>
  <si>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</si>
  <si>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</si>
  <si>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</si>
  <si>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</si>
  <si>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</si>
  <si>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</si>
  <si>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</si>
  <si>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</si>
  <si>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</si>
  <si>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</si>
  <si>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</si>
  <si>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</si>
  <si>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</si>
  <si>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</si>
  <si>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</si>
  <si>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</si>
  <si>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</si>
  <si>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</si>
  <si>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</si>
  <si>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</si>
  <si>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</si>
  <si>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</si>
  <si>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</si>
  <si>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</si>
  <si>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</si>
  <si>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</si>
  <si>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</si>
  <si>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</si>
  <si>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</si>
  <si>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</si>
  <si>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</si>
  <si>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</si>
  <si>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</si>
  <si>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</si>
  <si>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</si>
  <si>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</si>
  <si>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</si>
  <si>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</si>
  <si>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</si>
  <si>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</si>
  <si>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</si>
  <si>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</si>
  <si>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</si>
  <si>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</si>
  <si>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</si>
  <si>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</si>
  <si>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</si>
  <si>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</si>
  <si>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</si>
  <si>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</si>
  <si>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</si>
  <si>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</si>
  <si>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</si>
  <si>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</si>
  <si>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</si>
  <si>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</si>
  <si>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</si>
  <si>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</si>
  <si>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</si>
  <si>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</si>
  <si>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</si>
  <si>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</si>
  <si>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</si>
  <si>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</si>
  <si>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</si>
  <si>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</si>
  <si>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</si>
  <si>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</si>
  <si>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</si>
  <si>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</si>
  <si>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</si>
  <si>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</si>
  <si>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</si>
  <si>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</si>
  <si>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</si>
  <si>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</si>
  <si>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</si>
  <si>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</si>
  <si>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</si>
  <si>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</si>
  <si>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</si>
  <si>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</si>
  <si>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</si>
  <si>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</si>
  <si>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</si>
  <si>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</si>
  <si>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</si>
  <si>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</si>
  <si>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</si>
  <si>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1st Quartile</t>
  </si>
  <si>
    <t>3rd Quartile</t>
  </si>
  <si>
    <t>Mean + 1 std.dev</t>
  </si>
  <si>
    <t>Mean - 1 std.dev</t>
  </si>
  <si>
    <t>Confidence Interval</t>
  </si>
  <si>
    <t>Lower Bound</t>
  </si>
  <si>
    <t>Upper Bound</t>
  </si>
  <si>
    <t>95% Confidence Interval</t>
  </si>
  <si>
    <t>Government staff (1)</t>
  </si>
  <si>
    <t>Company staff (2)</t>
  </si>
  <si>
    <t>Others (3)</t>
  </si>
  <si>
    <t>City</t>
  </si>
  <si>
    <t>Temperarture</t>
  </si>
  <si>
    <t>MDY</t>
  </si>
  <si>
    <t>POW</t>
  </si>
  <si>
    <t>YGN</t>
  </si>
  <si>
    <t>NPT</t>
  </si>
  <si>
    <t>mean</t>
  </si>
  <si>
    <t>median</t>
  </si>
  <si>
    <t>1st quartile</t>
  </si>
  <si>
    <t>3rd quartile</t>
  </si>
  <si>
    <t>most will get between 155 and 265</t>
  </si>
  <si>
    <t xml:space="preserve">most is 68% </t>
  </si>
  <si>
    <t>SD</t>
  </si>
  <si>
    <t>SE</t>
  </si>
  <si>
    <t>MOE</t>
  </si>
  <si>
    <t>Lower bound</t>
  </si>
  <si>
    <t>Upper bound</t>
  </si>
  <si>
    <t>lower bound</t>
  </si>
  <si>
    <t>upper bound</t>
  </si>
  <si>
    <t>MoE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</si>
</sst>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0" fillId="0" borderId="1" xfId="0" applyBorder="1"/>
    <xf numFmtId="0" fontId="0" fillId="2" borderId="1" xfId="0" applyFill="1" applyBorder="1" applyAlignment="1">
      <alignment horizontal="center"/>
    </xf>
    <xf numFmtId="1" fontId="0" fillId="0" borderId="0" xfId="0" applyNumberFormat="1" applyAlignment="1">
      <alignment horizontal="right"/>
    </xf>
    <xf numFmtId="0" fontId="0" fillId="2" borderId="0" xfId="0" applyFill="1"/>
    <xf numFmtId="164" fontId="0" fillId="0" borderId="0" xfId="0" applyNumberFormat="1"/>
    <xf numFmtId="164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3" fillId="0" borderId="0" xfId="0" applyFont="1" applyAlignment="1">
      <alignment horizontal="right"/>
    </xf>
    <xf numFmtId="165" fontId="1" fillId="0" borderId="0" xfId="0" applyNumberFormat="1" applyFont="1"/>
    <xf numFmtId="0" fontId="0" fillId="2" borderId="1" xfId="0" applyFill="1" applyBorder="1" applyAlignment="1">
      <alignment horizontal="center"/>
    </xf>
    <xf numFmtId="0" fontId="4" fillId="0" borderId="0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Sheet3!$A$2:$A$5</c:f>
              <c:strCache>
                <c:ptCount val="4"/>
                <c:pt idx="0">
                  <c:v>POW</c:v>
                </c:pt>
                <c:pt idx="1">
                  <c:v>YGN</c:v>
                </c:pt>
                <c:pt idx="2">
                  <c:v>NPT</c:v>
                </c:pt>
                <c:pt idx="3">
                  <c:v>MDY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4"/>
                <c:pt idx="0">
                  <c:v>27</c:v>
                </c:pt>
                <c:pt idx="1">
                  <c:v>30</c:v>
                </c:pt>
                <c:pt idx="2">
                  <c:v>31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5-5E41-9193-083B27605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75936"/>
        <c:axId val="103981824"/>
      </c:barChart>
      <c:catAx>
        <c:axId val="10397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981824"/>
        <c:crosses val="autoZero"/>
        <c:auto val="1"/>
        <c:lblAlgn val="ctr"/>
        <c:lblOffset val="100"/>
        <c:noMultiLvlLbl val="0"/>
      </c:catAx>
      <c:valAx>
        <c:axId val="10398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97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599945</xdr:colOff>
      <xdr:row>4</xdr:row>
      <xdr:rowOff>2155</xdr:rowOff>
    </xdr:from>
    <xdr:to>
      <xdr:col>10</xdr:col>
      <xdr:colOff>286180</xdr:colOff>
      <xdr:row>18</xdr:row>
      <xdr:rowOff>80596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"/>
  <sheetViews>
    <sheetView topLeftCell="A103" zoomScale="230" zoomScaleNormal="230" zoomScalePageLayoutView="240" workbookViewId="0">
      <selection activeCell="C102" sqref="C102"/>
    </sheetView>
  </sheetViews>
  <sheetFormatPr baseColWidth="10" defaultColWidth="8.83203125" defaultRowHeight="15" x14ac:dyDescent="0.2"/>
  <cols>
    <col min="1" max="1" width="20.6640625" customWidth="1"/>
    <col min="2" max="2" width="15" customWidth="1"/>
    <col min="4" max="4" width="18.33203125" customWidth="1"/>
    <col min="5" max="5" width="22.33203125" customWidth="1"/>
    <col min="6" max="6" width="17.5" customWidth="1"/>
  </cols>
  <sheetData>
    <row r="1" spans="1:5" x14ac:dyDescent="0.2">
      <c r="A1" s="7" t="s">
        <v>28</v>
      </c>
      <c r="B1" s="7" t="s">
        <v>9</v>
      </c>
      <c r="C1" s="7" t="s">
        <v>10</v>
      </c>
    </row>
    <row r="2" spans="1:5" x14ac:dyDescent="0.2">
      <c r="A2" s="6" t="s">
        <v>71</v>
      </c>
      <c r="B2" s="8">
        <v>65.895564934520507</v>
      </c>
      <c r="C2">
        <v>1</v>
      </c>
      <c r="E2" s="7" t="s">
        <v>11</v>
      </c>
    </row>
    <row r="3" spans="1:5" x14ac:dyDescent="0.2">
      <c r="A3" s="6" t="s">
        <v>70</v>
      </c>
      <c r="B3" s="8">
        <v>107.94669296658813</v>
      </c>
      <c r="C3">
        <v>1</v>
      </c>
      <c r="E3" t="s">
        <v>23</v>
      </c>
    </row>
    <row r="4" spans="1:5" x14ac:dyDescent="0.2">
      <c r="A4" s="6" t="s">
        <v>119</v>
      </c>
      <c r="B4" s="8">
        <v>108.57939786698591</v>
      </c>
      <c r="C4">
        <v>2</v>
      </c>
      <c r="E4" t="s">
        <v>24</v>
      </c>
    </row>
    <row r="5" spans="1:5" x14ac:dyDescent="0.2">
      <c r="A5" s="6" t="s">
        <v>46</v>
      </c>
      <c r="B5" s="8">
        <v>118.24520240736743</v>
      </c>
      <c r="C5">
        <v>1</v>
      </c>
      <c r="E5" t="s">
        <v>25</v>
      </c>
    </row>
    <row r="6" spans="1:5" x14ac:dyDescent="0.2">
      <c r="A6" s="6" t="s">
        <v>37</v>
      </c>
      <c r="B6" s="8">
        <v>118.52138966946161</v>
      </c>
      <c r="C6">
        <v>2</v>
      </c>
    </row>
    <row r="7" spans="1:5" x14ac:dyDescent="0.2">
      <c r="A7" s="6" t="s">
        <v>107</v>
      </c>
      <c r="B7" s="8">
        <v>119.50383545605156</v>
      </c>
      <c r="C7">
        <v>1</v>
      </c>
    </row>
    <row r="8" spans="1:5" x14ac:dyDescent="0.2">
      <c r="A8" s="6" t="s">
        <v>81</v>
      </c>
      <c r="B8" s="8">
        <v>120.81850422689888</v>
      </c>
      <c r="C8">
        <v>2</v>
      </c>
    </row>
    <row r="9" spans="1:5" x14ac:dyDescent="0.2">
      <c r="A9" s="6" t="s">
        <v>67</v>
      </c>
      <c r="B9" s="8">
        <v>126.77038963200147</v>
      </c>
      <c r="C9">
        <v>1</v>
      </c>
    </row>
    <row r="10" spans="1:5" x14ac:dyDescent="0.2">
      <c r="A10" s="6" t="s">
        <v>90</v>
      </c>
      <c r="B10" s="8">
        <v>130.00533207387841</v>
      </c>
      <c r="C10">
        <v>1</v>
      </c>
    </row>
    <row r="11" spans="1:5" x14ac:dyDescent="0.2">
      <c r="A11" s="6" t="s">
        <v>78</v>
      </c>
      <c r="B11" s="8">
        <v>130.68350287405144</v>
      </c>
      <c r="C11">
        <v>2</v>
      </c>
    </row>
    <row r="12" spans="1:5" x14ac:dyDescent="0.2">
      <c r="A12" s="6" t="s">
        <v>86</v>
      </c>
      <c r="B12" s="8">
        <v>139.59852646581237</v>
      </c>
      <c r="C12">
        <v>2</v>
      </c>
    </row>
    <row r="13" spans="1:5" x14ac:dyDescent="0.2">
      <c r="A13" s="6" t="s">
        <v>50</v>
      </c>
      <c r="B13" s="8">
        <v>143.67141430087304</v>
      </c>
      <c r="C13">
        <v>1</v>
      </c>
    </row>
    <row r="14" spans="1:5" x14ac:dyDescent="0.2">
      <c r="A14" s="6" t="s">
        <v>84</v>
      </c>
      <c r="B14" s="8">
        <v>145.06308388383783</v>
      </c>
      <c r="C14">
        <v>2</v>
      </c>
    </row>
    <row r="15" spans="1:5" x14ac:dyDescent="0.2">
      <c r="A15" s="6" t="s">
        <v>74</v>
      </c>
      <c r="B15" s="8">
        <v>152.65755951134457</v>
      </c>
      <c r="C15">
        <v>1</v>
      </c>
    </row>
    <row r="16" spans="1:5" x14ac:dyDescent="0.2">
      <c r="A16" s="6" t="s">
        <v>103</v>
      </c>
      <c r="B16" s="8">
        <v>153.33501353826318</v>
      </c>
      <c r="C16">
        <v>1</v>
      </c>
    </row>
    <row r="17" spans="1:3" x14ac:dyDescent="0.2">
      <c r="A17" s="6" t="s">
        <v>117</v>
      </c>
      <c r="B17" s="8">
        <v>154.39521872321347</v>
      </c>
      <c r="C17">
        <v>2</v>
      </c>
    </row>
    <row r="18" spans="1:3" x14ac:dyDescent="0.2">
      <c r="A18" s="6" t="s">
        <v>111</v>
      </c>
      <c r="B18" s="8">
        <v>154.86423794986575</v>
      </c>
      <c r="C18">
        <v>1</v>
      </c>
    </row>
    <row r="19" spans="1:3" x14ac:dyDescent="0.2">
      <c r="A19" s="6" t="s">
        <v>47</v>
      </c>
      <c r="B19" s="8">
        <v>156.30723326218956</v>
      </c>
      <c r="C19">
        <v>3</v>
      </c>
    </row>
    <row r="20" spans="1:3" x14ac:dyDescent="0.2">
      <c r="A20" s="6" t="s">
        <v>106</v>
      </c>
      <c r="B20" s="8">
        <v>157.21216920785761</v>
      </c>
      <c r="C20">
        <v>3</v>
      </c>
    </row>
    <row r="21" spans="1:3" x14ac:dyDescent="0.2">
      <c r="A21" s="6" t="s">
        <v>93</v>
      </c>
      <c r="B21" s="8">
        <v>162.69732413155168</v>
      </c>
      <c r="C21">
        <v>1</v>
      </c>
    </row>
    <row r="22" spans="1:3" x14ac:dyDescent="0.2">
      <c r="A22" s="6" t="s">
        <v>110</v>
      </c>
      <c r="B22" s="8">
        <v>165.56472852493724</v>
      </c>
      <c r="C22">
        <v>2</v>
      </c>
    </row>
    <row r="23" spans="1:3" x14ac:dyDescent="0.2">
      <c r="A23" s="6" t="s">
        <v>92</v>
      </c>
      <c r="B23" s="8">
        <v>167.60316652865697</v>
      </c>
      <c r="C23">
        <v>1</v>
      </c>
    </row>
    <row r="24" spans="1:3" x14ac:dyDescent="0.2">
      <c r="A24" s="6" t="s">
        <v>89</v>
      </c>
      <c r="B24" s="8">
        <v>171.67955868132529</v>
      </c>
      <c r="C24">
        <v>2</v>
      </c>
    </row>
    <row r="25" spans="1:3" x14ac:dyDescent="0.2">
      <c r="A25" s="6" t="s">
        <v>83</v>
      </c>
      <c r="B25" s="8">
        <v>173.98881369466355</v>
      </c>
      <c r="C25">
        <v>2</v>
      </c>
    </row>
    <row r="26" spans="1:3" x14ac:dyDescent="0.2">
      <c r="A26" s="6" t="s">
        <v>63</v>
      </c>
      <c r="B26" s="8">
        <v>174.88284031380383</v>
      </c>
      <c r="C26">
        <v>2</v>
      </c>
    </row>
    <row r="27" spans="1:3" x14ac:dyDescent="0.2">
      <c r="A27" s="6" t="s">
        <v>33</v>
      </c>
      <c r="B27" s="8">
        <v>176.6844209941363</v>
      </c>
      <c r="C27">
        <v>1</v>
      </c>
    </row>
    <row r="28" spans="1:3" x14ac:dyDescent="0.2">
      <c r="A28" s="6" t="s">
        <v>98</v>
      </c>
      <c r="B28" s="8">
        <v>177.46201417124129</v>
      </c>
      <c r="C28">
        <v>3</v>
      </c>
    </row>
    <row r="29" spans="1:3" x14ac:dyDescent="0.2">
      <c r="A29" s="6" t="s">
        <v>72</v>
      </c>
      <c r="B29" s="8">
        <v>178.26537836870017</v>
      </c>
      <c r="C29">
        <v>1</v>
      </c>
    </row>
    <row r="30" spans="1:3" x14ac:dyDescent="0.2">
      <c r="A30" s="6" t="s">
        <v>77</v>
      </c>
      <c r="B30" s="8">
        <v>179.44859869443405</v>
      </c>
      <c r="C30">
        <v>1</v>
      </c>
    </row>
    <row r="31" spans="1:3" x14ac:dyDescent="0.2">
      <c r="A31" s="6" t="s">
        <v>116</v>
      </c>
      <c r="B31" s="8">
        <v>179.57738966941602</v>
      </c>
      <c r="C31">
        <v>2</v>
      </c>
    </row>
    <row r="32" spans="1:3" x14ac:dyDescent="0.2">
      <c r="A32" s="6" t="s">
        <v>94</v>
      </c>
      <c r="B32" s="8">
        <v>180.5211810291145</v>
      </c>
      <c r="C32">
        <v>2</v>
      </c>
    </row>
    <row r="33" spans="1:3" x14ac:dyDescent="0.2">
      <c r="A33" s="6" t="s">
        <v>105</v>
      </c>
      <c r="B33" s="8">
        <v>180.66001348630019</v>
      </c>
      <c r="C33">
        <v>2</v>
      </c>
    </row>
    <row r="34" spans="1:3" x14ac:dyDescent="0.2">
      <c r="A34" s="6" t="s">
        <v>69</v>
      </c>
      <c r="B34" s="8">
        <v>182.85969864457138</v>
      </c>
      <c r="C34">
        <v>1</v>
      </c>
    </row>
    <row r="35" spans="1:3" x14ac:dyDescent="0.2">
      <c r="A35" s="6" t="s">
        <v>64</v>
      </c>
      <c r="B35" s="8">
        <v>184.01841694509909</v>
      </c>
      <c r="C35">
        <v>2</v>
      </c>
    </row>
    <row r="36" spans="1:3" x14ac:dyDescent="0.2">
      <c r="A36" s="6" t="s">
        <v>39</v>
      </c>
      <c r="B36" s="8">
        <v>185.91736254445792</v>
      </c>
      <c r="C36">
        <v>1</v>
      </c>
    </row>
    <row r="37" spans="1:3" x14ac:dyDescent="0.2">
      <c r="A37" s="6" t="s">
        <v>55</v>
      </c>
      <c r="B37" s="8">
        <v>187.19067959247641</v>
      </c>
      <c r="C37">
        <v>2</v>
      </c>
    </row>
    <row r="38" spans="1:3" x14ac:dyDescent="0.2">
      <c r="A38" s="6" t="s">
        <v>113</v>
      </c>
      <c r="B38" s="8">
        <v>188.05439849515355</v>
      </c>
      <c r="C38">
        <v>1</v>
      </c>
    </row>
    <row r="39" spans="1:3" x14ac:dyDescent="0.2">
      <c r="A39" s="6" t="s">
        <v>40</v>
      </c>
      <c r="B39" s="8">
        <v>189.24127329915456</v>
      </c>
      <c r="C39">
        <v>3</v>
      </c>
    </row>
    <row r="40" spans="1:3" x14ac:dyDescent="0.2">
      <c r="A40" s="6" t="s">
        <v>75</v>
      </c>
      <c r="B40" s="8">
        <v>192.90448966288272</v>
      </c>
      <c r="C40">
        <v>3</v>
      </c>
    </row>
    <row r="41" spans="1:3" x14ac:dyDescent="0.2">
      <c r="A41" s="6" t="s">
        <v>53</v>
      </c>
      <c r="B41" s="8">
        <v>193.52325222486519</v>
      </c>
      <c r="C41">
        <v>1</v>
      </c>
    </row>
    <row r="42" spans="1:3" x14ac:dyDescent="0.2">
      <c r="A42" s="6" t="s">
        <v>29</v>
      </c>
      <c r="B42" s="8">
        <v>197.60399715272609</v>
      </c>
      <c r="C42">
        <v>1</v>
      </c>
    </row>
    <row r="43" spans="1:3" x14ac:dyDescent="0.2">
      <c r="A43" s="6" t="s">
        <v>42</v>
      </c>
      <c r="B43" s="8">
        <v>199.49527078489857</v>
      </c>
      <c r="C43">
        <v>1</v>
      </c>
    </row>
    <row r="44" spans="1:3" x14ac:dyDescent="0.2">
      <c r="A44" s="6" t="s">
        <v>88</v>
      </c>
      <c r="B44" s="8">
        <v>200.51277670503561</v>
      </c>
      <c r="C44">
        <v>2</v>
      </c>
    </row>
    <row r="45" spans="1:3" x14ac:dyDescent="0.2">
      <c r="A45" s="6" t="s">
        <v>31</v>
      </c>
      <c r="B45" s="8">
        <v>201.01066926033675</v>
      </c>
      <c r="C45">
        <v>2</v>
      </c>
    </row>
    <row r="46" spans="1:3" x14ac:dyDescent="0.2">
      <c r="A46" s="6" t="s">
        <v>49</v>
      </c>
      <c r="B46" s="8">
        <v>204.82465665138858</v>
      </c>
      <c r="C46">
        <v>2</v>
      </c>
    </row>
    <row r="47" spans="1:3" x14ac:dyDescent="0.2">
      <c r="A47" s="6" t="s">
        <v>125</v>
      </c>
      <c r="B47" s="8">
        <v>206.12978312012086</v>
      </c>
      <c r="C47">
        <v>3</v>
      </c>
    </row>
    <row r="48" spans="1:3" x14ac:dyDescent="0.2">
      <c r="A48" s="6" t="s">
        <v>44</v>
      </c>
      <c r="B48" s="8">
        <v>207.29389709093226</v>
      </c>
      <c r="C48">
        <v>1</v>
      </c>
    </row>
    <row r="49" spans="1:3" x14ac:dyDescent="0.2">
      <c r="A49" s="6" t="s">
        <v>54</v>
      </c>
      <c r="B49" s="8">
        <v>215.54627188271408</v>
      </c>
      <c r="C49">
        <v>2</v>
      </c>
    </row>
    <row r="50" spans="1:3" x14ac:dyDescent="0.2">
      <c r="A50" s="6" t="s">
        <v>115</v>
      </c>
      <c r="B50" s="8">
        <v>216.40315478973909</v>
      </c>
      <c r="C50">
        <v>2</v>
      </c>
    </row>
    <row r="51" spans="1:3" x14ac:dyDescent="0.2">
      <c r="A51" s="6" t="s">
        <v>80</v>
      </c>
      <c r="B51" s="8">
        <v>220.37743170281129</v>
      </c>
      <c r="C51">
        <v>2</v>
      </c>
    </row>
    <row r="52" spans="1:3" x14ac:dyDescent="0.2">
      <c r="A52" s="6" t="s">
        <v>56</v>
      </c>
      <c r="B52" s="8">
        <v>220.56605749875919</v>
      </c>
      <c r="C52">
        <v>1</v>
      </c>
    </row>
    <row r="53" spans="1:3" x14ac:dyDescent="0.2">
      <c r="A53" s="6" t="s">
        <v>41</v>
      </c>
      <c r="B53" s="8">
        <v>220.71808449568047</v>
      </c>
      <c r="C53">
        <v>1</v>
      </c>
    </row>
    <row r="54" spans="1:3" x14ac:dyDescent="0.2">
      <c r="A54" s="6" t="s">
        <v>102</v>
      </c>
      <c r="B54" s="8">
        <v>220.72138575154116</v>
      </c>
      <c r="C54">
        <v>3</v>
      </c>
    </row>
    <row r="55" spans="1:3" x14ac:dyDescent="0.2">
      <c r="A55" s="6" t="s">
        <v>118</v>
      </c>
      <c r="B55" s="8">
        <v>222.02205352542623</v>
      </c>
      <c r="C55">
        <v>1</v>
      </c>
    </row>
    <row r="56" spans="1:3" x14ac:dyDescent="0.2">
      <c r="A56" s="6" t="s">
        <v>99</v>
      </c>
      <c r="B56" s="8">
        <v>222.24587346401768</v>
      </c>
      <c r="C56">
        <v>2</v>
      </c>
    </row>
    <row r="57" spans="1:3" x14ac:dyDescent="0.2">
      <c r="A57" s="6" t="s">
        <v>121</v>
      </c>
      <c r="B57" s="8">
        <v>223.55373384393752</v>
      </c>
      <c r="C57">
        <v>2</v>
      </c>
    </row>
    <row r="58" spans="1:3" x14ac:dyDescent="0.2">
      <c r="A58" s="6" t="s">
        <v>76</v>
      </c>
      <c r="B58" s="8">
        <v>224.38616111611691</v>
      </c>
      <c r="C58">
        <v>3</v>
      </c>
    </row>
    <row r="59" spans="1:3" x14ac:dyDescent="0.2">
      <c r="A59" s="6" t="s">
        <v>101</v>
      </c>
      <c r="B59" s="8">
        <v>225.29170325070692</v>
      </c>
      <c r="C59">
        <v>1</v>
      </c>
    </row>
    <row r="60" spans="1:3" x14ac:dyDescent="0.2">
      <c r="A60" s="6" t="s">
        <v>66</v>
      </c>
      <c r="B60" s="8">
        <v>226.00705714121912</v>
      </c>
      <c r="C60">
        <v>2</v>
      </c>
    </row>
    <row r="61" spans="1:3" x14ac:dyDescent="0.2">
      <c r="A61" s="6" t="s">
        <v>58</v>
      </c>
      <c r="B61" s="8">
        <v>226.59918972475262</v>
      </c>
      <c r="C61">
        <v>2</v>
      </c>
    </row>
    <row r="62" spans="1:3" x14ac:dyDescent="0.2">
      <c r="A62" s="6" t="s">
        <v>61</v>
      </c>
      <c r="B62" s="8">
        <v>226.92795618155446</v>
      </c>
      <c r="C62">
        <v>2</v>
      </c>
    </row>
    <row r="63" spans="1:3" x14ac:dyDescent="0.2">
      <c r="A63" s="6" t="s">
        <v>60</v>
      </c>
      <c r="B63" s="8">
        <v>227.54270227934325</v>
      </c>
      <c r="C63">
        <v>2</v>
      </c>
    </row>
    <row r="64" spans="1:3" x14ac:dyDescent="0.2">
      <c r="A64" s="6" t="s">
        <v>128</v>
      </c>
      <c r="B64" s="8">
        <v>227.98127620281673</v>
      </c>
      <c r="C64">
        <v>2</v>
      </c>
    </row>
    <row r="65" spans="1:3" x14ac:dyDescent="0.2">
      <c r="A65" s="6" t="s">
        <v>87</v>
      </c>
      <c r="B65" s="8">
        <v>228.36257547084077</v>
      </c>
      <c r="C65">
        <v>2</v>
      </c>
    </row>
    <row r="66" spans="1:3" x14ac:dyDescent="0.2">
      <c r="A66" s="6" t="s">
        <v>43</v>
      </c>
      <c r="B66" s="8">
        <v>228.68397690164812</v>
      </c>
      <c r="C66">
        <v>2</v>
      </c>
    </row>
    <row r="67" spans="1:3" x14ac:dyDescent="0.2">
      <c r="A67" s="6" t="s">
        <v>100</v>
      </c>
      <c r="B67" s="8">
        <v>229.21234033217496</v>
      </c>
      <c r="C67">
        <v>2</v>
      </c>
    </row>
    <row r="68" spans="1:3" x14ac:dyDescent="0.2">
      <c r="A68" s="6" t="s">
        <v>97</v>
      </c>
      <c r="B68" s="8">
        <v>232.48990954466365</v>
      </c>
      <c r="C68">
        <v>2</v>
      </c>
    </row>
    <row r="69" spans="1:3" x14ac:dyDescent="0.2">
      <c r="A69" s="6" t="s">
        <v>91</v>
      </c>
      <c r="B69" s="8">
        <v>235.13840519670416</v>
      </c>
      <c r="C69">
        <v>1</v>
      </c>
    </row>
    <row r="70" spans="1:3" x14ac:dyDescent="0.2">
      <c r="A70" s="6" t="s">
        <v>34</v>
      </c>
      <c r="B70" s="8">
        <v>235.86838412859592</v>
      </c>
      <c r="C70">
        <v>1</v>
      </c>
    </row>
    <row r="71" spans="1:3" x14ac:dyDescent="0.2">
      <c r="A71" s="6" t="s">
        <v>35</v>
      </c>
      <c r="B71" s="8">
        <v>236.46576529219934</v>
      </c>
      <c r="C71">
        <v>1</v>
      </c>
    </row>
    <row r="72" spans="1:3" x14ac:dyDescent="0.2">
      <c r="A72" s="6" t="s">
        <v>124</v>
      </c>
      <c r="B72" s="8">
        <v>237.95696159939473</v>
      </c>
      <c r="C72">
        <v>1</v>
      </c>
    </row>
    <row r="73" spans="1:3" x14ac:dyDescent="0.2">
      <c r="A73" s="6" t="s">
        <v>122</v>
      </c>
      <c r="B73" s="8">
        <v>241.38105017321971</v>
      </c>
      <c r="C73">
        <v>1</v>
      </c>
    </row>
    <row r="74" spans="1:3" x14ac:dyDescent="0.2">
      <c r="A74" s="6" t="s">
        <v>108</v>
      </c>
      <c r="B74" s="8">
        <v>242.82599514633762</v>
      </c>
      <c r="C74">
        <v>2</v>
      </c>
    </row>
    <row r="75" spans="1:3" x14ac:dyDescent="0.2">
      <c r="A75" s="6" t="s">
        <v>85</v>
      </c>
      <c r="B75" s="8">
        <v>242.84422364306218</v>
      </c>
      <c r="C75">
        <v>2</v>
      </c>
    </row>
    <row r="76" spans="1:3" x14ac:dyDescent="0.2">
      <c r="A76" s="6" t="s">
        <v>38</v>
      </c>
      <c r="B76" s="8">
        <v>242.88718047586275</v>
      </c>
      <c r="C76">
        <v>2</v>
      </c>
    </row>
    <row r="77" spans="1:3" x14ac:dyDescent="0.2">
      <c r="A77" s="6" t="s">
        <v>123</v>
      </c>
      <c r="B77" s="8">
        <v>243.67486887236024</v>
      </c>
      <c r="C77">
        <v>1</v>
      </c>
    </row>
    <row r="78" spans="1:3" x14ac:dyDescent="0.2">
      <c r="A78" s="6" t="s">
        <v>120</v>
      </c>
      <c r="B78" s="8">
        <v>247.26634345825173</v>
      </c>
      <c r="C78">
        <v>1</v>
      </c>
    </row>
    <row r="79" spans="1:3" x14ac:dyDescent="0.2">
      <c r="A79" s="6" t="s">
        <v>30</v>
      </c>
      <c r="B79" s="8">
        <v>247.95020211358644</v>
      </c>
      <c r="C79">
        <v>2</v>
      </c>
    </row>
    <row r="80" spans="1:3" x14ac:dyDescent="0.2">
      <c r="A80" s="6" t="s">
        <v>127</v>
      </c>
      <c r="B80" s="8">
        <v>248.56887447172227</v>
      </c>
      <c r="C80">
        <v>1</v>
      </c>
    </row>
    <row r="81" spans="1:3" x14ac:dyDescent="0.2">
      <c r="A81" s="6" t="s">
        <v>82</v>
      </c>
      <c r="B81" s="8">
        <v>252.66660158011803</v>
      </c>
      <c r="C81">
        <v>2</v>
      </c>
    </row>
    <row r="82" spans="1:3" x14ac:dyDescent="0.2">
      <c r="A82" s="6" t="s">
        <v>114</v>
      </c>
      <c r="B82" s="8">
        <v>260.95215030282549</v>
      </c>
      <c r="C82">
        <v>2</v>
      </c>
    </row>
    <row r="83" spans="1:3" x14ac:dyDescent="0.2">
      <c r="A83" s="6" t="s">
        <v>52</v>
      </c>
      <c r="B83" s="8">
        <v>262.99599740358121</v>
      </c>
      <c r="C83">
        <v>2</v>
      </c>
    </row>
    <row r="84" spans="1:3" x14ac:dyDescent="0.2">
      <c r="A84" s="6" t="s">
        <v>32</v>
      </c>
      <c r="B84" s="8">
        <v>263.75915529267058</v>
      </c>
      <c r="C84">
        <v>3</v>
      </c>
    </row>
    <row r="85" spans="1:3" x14ac:dyDescent="0.2">
      <c r="A85" s="6" t="s">
        <v>73</v>
      </c>
      <c r="B85" s="8">
        <v>265.20627027436899</v>
      </c>
      <c r="C85">
        <v>1</v>
      </c>
    </row>
    <row r="86" spans="1:3" x14ac:dyDescent="0.2">
      <c r="A86" s="6" t="s">
        <v>109</v>
      </c>
      <c r="B86" s="8">
        <v>265.70502577757702</v>
      </c>
      <c r="C86">
        <v>2</v>
      </c>
    </row>
    <row r="87" spans="1:3" x14ac:dyDescent="0.2">
      <c r="A87" s="6" t="s">
        <v>68</v>
      </c>
      <c r="B87" s="8">
        <v>267.60306492949428</v>
      </c>
      <c r="C87">
        <v>1</v>
      </c>
    </row>
    <row r="88" spans="1:3" x14ac:dyDescent="0.2">
      <c r="A88" s="6" t="s">
        <v>65</v>
      </c>
      <c r="B88" s="8">
        <v>268.17128881144299</v>
      </c>
      <c r="C88">
        <v>1</v>
      </c>
    </row>
    <row r="89" spans="1:3" x14ac:dyDescent="0.2">
      <c r="A89" s="6" t="s">
        <v>51</v>
      </c>
      <c r="B89" s="8">
        <v>269.73219202067213</v>
      </c>
      <c r="C89">
        <v>1</v>
      </c>
    </row>
    <row r="90" spans="1:3" x14ac:dyDescent="0.2">
      <c r="A90" s="6" t="s">
        <v>62</v>
      </c>
      <c r="B90" s="8">
        <v>274.41118994291196</v>
      </c>
      <c r="C90">
        <v>1</v>
      </c>
    </row>
    <row r="91" spans="1:3" x14ac:dyDescent="0.2">
      <c r="A91" s="6" t="s">
        <v>59</v>
      </c>
      <c r="B91" s="8">
        <v>275.29573545049755</v>
      </c>
      <c r="C91">
        <v>2</v>
      </c>
    </row>
    <row r="92" spans="1:3" x14ac:dyDescent="0.2">
      <c r="A92" s="6" t="s">
        <v>112</v>
      </c>
      <c r="B92" s="8">
        <v>275.83763183195811</v>
      </c>
      <c r="C92">
        <v>2</v>
      </c>
    </row>
    <row r="93" spans="1:3" x14ac:dyDescent="0.2">
      <c r="A93" s="6" t="s">
        <v>104</v>
      </c>
      <c r="B93" s="8">
        <v>284.48099457767694</v>
      </c>
      <c r="C93">
        <v>1</v>
      </c>
    </row>
    <row r="94" spans="1:3" x14ac:dyDescent="0.2">
      <c r="A94" s="6" t="s">
        <v>79</v>
      </c>
      <c r="B94" s="8">
        <v>285.89226881789165</v>
      </c>
      <c r="C94">
        <v>2</v>
      </c>
    </row>
    <row r="95" spans="1:3" x14ac:dyDescent="0.2">
      <c r="A95" s="6" t="s">
        <v>48</v>
      </c>
      <c r="B95" s="8">
        <v>287.68099658123276</v>
      </c>
      <c r="C95">
        <v>2</v>
      </c>
    </row>
    <row r="96" spans="1:3" x14ac:dyDescent="0.2">
      <c r="A96" s="6" t="s">
        <v>95</v>
      </c>
      <c r="B96" s="8">
        <v>300.43304074738865</v>
      </c>
      <c r="C96">
        <v>2</v>
      </c>
    </row>
    <row r="97" spans="1:6" x14ac:dyDescent="0.2">
      <c r="A97" s="6" t="s">
        <v>57</v>
      </c>
      <c r="B97" s="8">
        <v>303.30727466144026</v>
      </c>
      <c r="C97">
        <v>2</v>
      </c>
    </row>
    <row r="98" spans="1:6" x14ac:dyDescent="0.2">
      <c r="A98" s="6" t="s">
        <v>126</v>
      </c>
      <c r="B98" s="8">
        <v>311.90773481197107</v>
      </c>
      <c r="C98">
        <v>1</v>
      </c>
    </row>
    <row r="99" spans="1:6" x14ac:dyDescent="0.2">
      <c r="A99" s="6" t="s">
        <v>45</v>
      </c>
      <c r="B99" s="8">
        <v>322.73902904374614</v>
      </c>
      <c r="C99">
        <v>2</v>
      </c>
    </row>
    <row r="100" spans="1:6" x14ac:dyDescent="0.2">
      <c r="A100" s="6" t="s">
        <v>96</v>
      </c>
      <c r="B100" s="8">
        <v>341.42206637077686</v>
      </c>
      <c r="C100">
        <v>2</v>
      </c>
    </row>
    <row r="101" spans="1:6" x14ac:dyDescent="0.2">
      <c r="A101" s="6" t="s">
        <v>36</v>
      </c>
      <c r="B101" s="8">
        <v>351.21074836701314</v>
      </c>
      <c r="C101">
        <v>2</v>
      </c>
    </row>
    <row r="102" spans="1:6" x14ac:dyDescent="0.2">
      <c r="A102" s="10" t="s">
        <v>0</v>
      </c>
      <c r="B102" s="14">
        <f>AVERAGE(B2:B101)</f>
        <v>210.7356792668246</v>
      </c>
      <c r="C102" s="1">
        <f>COUNTIF(C2:C101,1)</f>
        <v>41</v>
      </c>
      <c r="D102" t="s">
        <v>137</v>
      </c>
      <c r="E102" s="15" t="s">
        <v>15</v>
      </c>
      <c r="F102" s="15"/>
    </row>
    <row r="103" spans="1:6" x14ac:dyDescent="0.2">
      <c r="A103" s="10" t="s">
        <v>12</v>
      </c>
      <c r="B103" s="9">
        <f>MEDIAN(B2:B101)</f>
        <v>220.47174460078526</v>
      </c>
      <c r="C103" s="1">
        <f>COUNTIF(C2:C101,2)</f>
        <v>50</v>
      </c>
      <c r="D103" t="s">
        <v>138</v>
      </c>
      <c r="E103" s="5" t="s">
        <v>19</v>
      </c>
      <c r="F103" s="5" t="s">
        <v>20</v>
      </c>
    </row>
    <row r="104" spans="1:6" x14ac:dyDescent="0.2">
      <c r="A104" s="10" t="s">
        <v>13</v>
      </c>
      <c r="B104" s="9">
        <f>MIN(B2:B101)</f>
        <v>65.895564934520507</v>
      </c>
      <c r="C104" s="1">
        <f>COUNTIF(C2:C101,3)</f>
        <v>9</v>
      </c>
      <c r="D104" t="s">
        <v>139</v>
      </c>
      <c r="E104" s="4" t="s">
        <v>0</v>
      </c>
      <c r="F104" s="4" t="s">
        <v>21</v>
      </c>
    </row>
    <row r="105" spans="1:6" x14ac:dyDescent="0.2">
      <c r="A105" s="10" t="s">
        <v>14</v>
      </c>
      <c r="B105" s="9">
        <f>MAX(B2:B101)</f>
        <v>351.21074836701314</v>
      </c>
      <c r="C105" s="1"/>
      <c r="E105" s="4" t="s">
        <v>12</v>
      </c>
      <c r="F105" s="4" t="s">
        <v>22</v>
      </c>
    </row>
    <row r="106" spans="1:6" x14ac:dyDescent="0.2">
      <c r="A106" s="10" t="s">
        <v>129</v>
      </c>
      <c r="B106" s="9">
        <f>QUARTILE(B2:B101,1)</f>
        <v>176.23402582405319</v>
      </c>
      <c r="C106" s="1"/>
      <c r="E106" s="4" t="s">
        <v>13</v>
      </c>
      <c r="F106" s="4"/>
    </row>
    <row r="107" spans="1:6" x14ac:dyDescent="0.2">
      <c r="A107" s="10" t="s">
        <v>130</v>
      </c>
      <c r="B107" s="9">
        <f>QUARTILE(B2:B101,3)</f>
        <v>243.08410257498713</v>
      </c>
      <c r="C107" s="1"/>
      <c r="E107" s="4" t="s">
        <v>14</v>
      </c>
      <c r="F107" s="4"/>
    </row>
    <row r="108" spans="1:6" x14ac:dyDescent="0.2">
      <c r="A108" s="11" t="s">
        <v>16</v>
      </c>
      <c r="B108" s="1">
        <f>_xlfn.VAR.S(B2:B101)</f>
        <v>3008.0920016214795</v>
      </c>
      <c r="C108" s="1"/>
      <c r="E108" s="4" t="s">
        <v>26</v>
      </c>
      <c r="F108" s="4"/>
    </row>
    <row r="109" spans="1:6" x14ac:dyDescent="0.2">
      <c r="A109" s="11" t="s">
        <v>17</v>
      </c>
      <c r="B109" s="1">
        <f>_xlfn.STDEV.S(B2:B101)</f>
        <v>54.846075535278544</v>
      </c>
      <c r="C109" s="1">
        <f>SQRT(B108)</f>
        <v>54.846075535278544</v>
      </c>
      <c r="E109" s="4" t="s">
        <v>27</v>
      </c>
      <c r="F109" s="4"/>
    </row>
    <row r="110" spans="1:6" x14ac:dyDescent="0.2">
      <c r="A110" s="11" t="s">
        <v>132</v>
      </c>
      <c r="B110" s="9">
        <f>B102-B109</f>
        <v>155.88960373154606</v>
      </c>
      <c r="C110" s="1" t="s">
        <v>150</v>
      </c>
      <c r="E110" s="4" t="s">
        <v>16</v>
      </c>
      <c r="F110" s="4"/>
    </row>
    <row r="111" spans="1:6" x14ac:dyDescent="0.2">
      <c r="A111" s="11" t="s">
        <v>131</v>
      </c>
      <c r="B111" s="9">
        <f>B102+B109</f>
        <v>265.58175480210315</v>
      </c>
      <c r="C111" s="12" t="s">
        <v>151</v>
      </c>
      <c r="E111" s="4" t="s">
        <v>17</v>
      </c>
      <c r="F111" s="4"/>
    </row>
    <row r="112" spans="1:6" x14ac:dyDescent="0.2">
      <c r="A112" s="11" t="s">
        <v>18</v>
      </c>
      <c r="B112" s="1">
        <f>B109/SQRT(100)</f>
        <v>5.4846075535278542</v>
      </c>
      <c r="C112" s="1"/>
      <c r="E112" s="4" t="s">
        <v>18</v>
      </c>
      <c r="F112" s="4"/>
    </row>
    <row r="113" spans="1:6" x14ac:dyDescent="0.2">
      <c r="A113" s="11" t="s">
        <v>136</v>
      </c>
      <c r="B113" s="1"/>
      <c r="C113" s="1"/>
      <c r="E113" s="4" t="s">
        <v>133</v>
      </c>
      <c r="F113" s="4"/>
    </row>
    <row r="114" spans="1:6" x14ac:dyDescent="0.2">
      <c r="A114" s="13" t="s">
        <v>134</v>
      </c>
      <c r="B114" s="1">
        <f>B102-(2 * B112)</f>
        <v>199.7664641597689</v>
      </c>
      <c r="C114" s="1"/>
    </row>
    <row r="115" spans="1:6" x14ac:dyDescent="0.2">
      <c r="A115" s="13" t="s">
        <v>135</v>
      </c>
      <c r="B115" s="1">
        <f>B102+ (2 * B112)</f>
        <v>221.70489437388031</v>
      </c>
      <c r="C115" s="1"/>
    </row>
    <row r="116" spans="1:6" x14ac:dyDescent="0.2">
      <c r="A116" s="1"/>
      <c r="B116" s="1"/>
      <c r="C116" s="1"/>
    </row>
    <row r="117" spans="1:6" x14ac:dyDescent="0.2">
      <c r="A117" s="1"/>
      <c r="B117" s="1"/>
      <c r="C117" s="1"/>
    </row>
    <row r="118" spans="1:6" x14ac:dyDescent="0.2">
      <c r="A118" s="1"/>
      <c r="B118" s="1"/>
      <c r="C118" s="1"/>
    </row>
    <row r="119" spans="1:6" x14ac:dyDescent="0.2">
      <c r="A119" s="1"/>
      <c r="B119" s="1"/>
      <c r="C119" s="1"/>
    </row>
    <row r="120" spans="1:6" x14ac:dyDescent="0.2">
      <c r="A120" s="1"/>
      <c r="B120" s="1"/>
      <c r="C120" s="1"/>
    </row>
  </sheetData>
  <sortState xmlns:xlrd2="http://schemas.microsoft.com/office/spreadsheetml/2017/richdata2" ref="A2:C101">
    <sortCondition ref="B2:B101"/>
  </sortState>
  <mergeCells count="1">
    <mergeCell ref="E102:F10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5"/>
  <sheetViews>
    <sheetView topLeftCell="A3" zoomScale="240" zoomScaleNormal="240" zoomScalePageLayoutView="240" workbookViewId="0">
      <selection activeCell="E4" sqref="E4"/>
    </sheetView>
  </sheetViews>
  <sheetFormatPr baseColWidth="10" defaultColWidth="8.83203125" defaultRowHeight="15" x14ac:dyDescent="0.2"/>
  <sheetData>
    <row r="1" spans="2:5" x14ac:dyDescent="0.2">
      <c r="B1" t="s">
        <v>1</v>
      </c>
      <c r="D1" t="s">
        <v>4</v>
      </c>
    </row>
    <row r="2" spans="2:5" x14ac:dyDescent="0.2">
      <c r="B2" t="s">
        <v>2</v>
      </c>
      <c r="C2" s="2" t="s">
        <v>5</v>
      </c>
      <c r="D2" s="2">
        <v>55</v>
      </c>
      <c r="E2" s="3">
        <v>0.68</v>
      </c>
    </row>
    <row r="3" spans="2:5" x14ac:dyDescent="0.2">
      <c r="B3" t="s">
        <v>3</v>
      </c>
      <c r="C3" s="2" t="s">
        <v>6</v>
      </c>
      <c r="D3" s="2">
        <v>45</v>
      </c>
    </row>
    <row r="4" spans="2:5" x14ac:dyDescent="0.2">
      <c r="C4" s="1" t="s">
        <v>7</v>
      </c>
      <c r="D4" s="1">
        <v>60</v>
      </c>
      <c r="E4" s="3">
        <v>0.95</v>
      </c>
    </row>
    <row r="5" spans="2:5" x14ac:dyDescent="0.2">
      <c r="C5" s="1" t="s">
        <v>8</v>
      </c>
      <c r="D5" s="1">
        <v>40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topLeftCell="A2" zoomScale="130" zoomScaleNormal="130" workbookViewId="0">
      <selection activeCell="L9" sqref="L9"/>
    </sheetView>
  </sheetViews>
  <sheetFormatPr baseColWidth="10" defaultColWidth="8.83203125" defaultRowHeight="15" x14ac:dyDescent="0.2"/>
  <sheetData>
    <row r="1" spans="1:2" x14ac:dyDescent="0.2">
      <c r="A1" t="s">
        <v>140</v>
      </c>
      <c r="B1" t="s">
        <v>141</v>
      </c>
    </row>
    <row r="2" spans="1:2" x14ac:dyDescent="0.2">
      <c r="A2" t="s">
        <v>143</v>
      </c>
      <c r="B2">
        <v>27</v>
      </c>
    </row>
    <row r="3" spans="1:2" x14ac:dyDescent="0.2">
      <c r="A3" t="s">
        <v>144</v>
      </c>
      <c r="B3">
        <v>30</v>
      </c>
    </row>
    <row r="4" spans="1:2" x14ac:dyDescent="0.2">
      <c r="A4" t="s">
        <v>145</v>
      </c>
      <c r="B4">
        <v>31</v>
      </c>
    </row>
    <row r="5" spans="1:2" x14ac:dyDescent="0.2">
      <c r="A5" t="s">
        <v>142</v>
      </c>
      <c r="B5">
        <v>33</v>
      </c>
    </row>
  </sheetData>
  <sortState xmlns:xlrd2="http://schemas.microsoft.com/office/spreadsheetml/2017/richdata2" ref="A2:B5">
    <sortCondition ref="B2:B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4B9E-8F82-554B-B007-A913AC71D606}">
  <dimension ref="B1:C68"/>
  <sheetViews>
    <sheetView tabSelected="1" topLeftCell="A41" workbookViewId="0">
      <selection activeCell="C61" sqref="C61"/>
    </sheetView>
  </sheetViews>
  <sheetFormatPr baseColWidth="10" defaultRowHeight="15" x14ac:dyDescent="0.2"/>
  <sheetData>
    <row r="1" spans="3:3" x14ac:dyDescent="0.2">
      <c r="C1" s="16">
        <v>77</v>
      </c>
    </row>
    <row r="2" spans="3:3" x14ac:dyDescent="0.2">
      <c r="C2" s="16">
        <v>85</v>
      </c>
    </row>
    <row r="3" spans="3:3" x14ac:dyDescent="0.2">
      <c r="C3" s="16">
        <v>180</v>
      </c>
    </row>
    <row r="4" spans="3:3" x14ac:dyDescent="0.2">
      <c r="C4" s="16">
        <v>150</v>
      </c>
    </row>
    <row r="5" spans="3:3" x14ac:dyDescent="0.2">
      <c r="C5" s="16">
        <v>85</v>
      </c>
    </row>
    <row r="6" spans="3:3" x14ac:dyDescent="0.2">
      <c r="C6" s="16">
        <v>123</v>
      </c>
    </row>
    <row r="7" spans="3:3" x14ac:dyDescent="0.2">
      <c r="C7" s="16">
        <v>180</v>
      </c>
    </row>
    <row r="8" spans="3:3" x14ac:dyDescent="0.2">
      <c r="C8" s="16">
        <v>105</v>
      </c>
    </row>
    <row r="9" spans="3:3" x14ac:dyDescent="0.2">
      <c r="C9" s="16">
        <v>142</v>
      </c>
    </row>
    <row r="10" spans="3:3" x14ac:dyDescent="0.2">
      <c r="C10" s="16">
        <v>195</v>
      </c>
    </row>
    <row r="11" spans="3:3" x14ac:dyDescent="0.2">
      <c r="C11" s="16">
        <v>141</v>
      </c>
    </row>
    <row r="12" spans="3:3" x14ac:dyDescent="0.2">
      <c r="C12" s="16">
        <v>78</v>
      </c>
    </row>
    <row r="13" spans="3:3" x14ac:dyDescent="0.2">
      <c r="C13" s="16">
        <v>120</v>
      </c>
    </row>
    <row r="14" spans="3:3" x14ac:dyDescent="0.2">
      <c r="C14" s="16">
        <v>185</v>
      </c>
    </row>
    <row r="15" spans="3:3" x14ac:dyDescent="0.2">
      <c r="C15" s="16">
        <v>110</v>
      </c>
    </row>
    <row r="16" spans="3:3" x14ac:dyDescent="0.2">
      <c r="C16" s="16">
        <v>88</v>
      </c>
    </row>
    <row r="17" spans="3:3" x14ac:dyDescent="0.2">
      <c r="C17" s="16">
        <v>175</v>
      </c>
    </row>
    <row r="18" spans="3:3" x14ac:dyDescent="0.2">
      <c r="C18" s="16">
        <v>90</v>
      </c>
    </row>
    <row r="19" spans="3:3" x14ac:dyDescent="0.2">
      <c r="C19" s="16">
        <v>110</v>
      </c>
    </row>
    <row r="20" spans="3:3" x14ac:dyDescent="0.2">
      <c r="C20" s="16">
        <v>160</v>
      </c>
    </row>
    <row r="21" spans="3:3" x14ac:dyDescent="0.2">
      <c r="C21" s="16">
        <v>186</v>
      </c>
    </row>
    <row r="22" spans="3:3" x14ac:dyDescent="0.2">
      <c r="C22" s="16">
        <v>110</v>
      </c>
    </row>
    <row r="23" spans="3:3" x14ac:dyDescent="0.2">
      <c r="C23" s="16">
        <v>112</v>
      </c>
    </row>
    <row r="24" spans="3:3" x14ac:dyDescent="0.2">
      <c r="C24" s="16">
        <v>185</v>
      </c>
    </row>
    <row r="25" spans="3:3" x14ac:dyDescent="0.2">
      <c r="C25" s="16">
        <v>160</v>
      </c>
    </row>
    <row r="26" spans="3:3" x14ac:dyDescent="0.2">
      <c r="C26" s="16">
        <v>106</v>
      </c>
    </row>
    <row r="27" spans="3:3" x14ac:dyDescent="0.2">
      <c r="C27" s="16">
        <v>145</v>
      </c>
    </row>
    <row r="28" spans="3:3" x14ac:dyDescent="0.2">
      <c r="C28" s="16">
        <v>100</v>
      </c>
    </row>
    <row r="29" spans="3:3" x14ac:dyDescent="0.2">
      <c r="C29" s="16">
        <v>132</v>
      </c>
    </row>
    <row r="30" spans="3:3" x14ac:dyDescent="0.2">
      <c r="C30" s="16">
        <v>115</v>
      </c>
    </row>
    <row r="31" spans="3:3" x14ac:dyDescent="0.2">
      <c r="C31" s="16">
        <v>190</v>
      </c>
    </row>
    <row r="32" spans="3:3" x14ac:dyDescent="0.2">
      <c r="C32" s="16">
        <v>150</v>
      </c>
    </row>
    <row r="33" spans="3:3" x14ac:dyDescent="0.2">
      <c r="C33" s="16">
        <v>112</v>
      </c>
    </row>
    <row r="34" spans="3:3" x14ac:dyDescent="0.2">
      <c r="C34" s="16">
        <v>159</v>
      </c>
    </row>
    <row r="35" spans="3:3" x14ac:dyDescent="0.2">
      <c r="C35" s="16">
        <v>115</v>
      </c>
    </row>
    <row r="36" spans="3:3" x14ac:dyDescent="0.2">
      <c r="C36" s="16">
        <v>105</v>
      </c>
    </row>
    <row r="37" spans="3:3" x14ac:dyDescent="0.2">
      <c r="C37" s="16">
        <v>147</v>
      </c>
    </row>
    <row r="38" spans="3:3" x14ac:dyDescent="0.2">
      <c r="C38" s="16">
        <v>172</v>
      </c>
    </row>
    <row r="39" spans="3:3" x14ac:dyDescent="0.2">
      <c r="C39" s="16">
        <v>202</v>
      </c>
    </row>
    <row r="40" spans="3:3" x14ac:dyDescent="0.2">
      <c r="C40" s="16">
        <v>84</v>
      </c>
    </row>
    <row r="41" spans="3:3" x14ac:dyDescent="0.2">
      <c r="C41" s="16">
        <v>178</v>
      </c>
    </row>
    <row r="42" spans="3:3" x14ac:dyDescent="0.2">
      <c r="C42" s="16">
        <v>85</v>
      </c>
    </row>
    <row r="43" spans="3:3" x14ac:dyDescent="0.2">
      <c r="C43" s="16">
        <v>85</v>
      </c>
    </row>
    <row r="44" spans="3:3" x14ac:dyDescent="0.2">
      <c r="C44" s="16">
        <v>141</v>
      </c>
    </row>
    <row r="45" spans="3:3" x14ac:dyDescent="0.2">
      <c r="C45" s="16">
        <v>173</v>
      </c>
    </row>
    <row r="46" spans="3:3" x14ac:dyDescent="0.2">
      <c r="C46" s="16">
        <v>65</v>
      </c>
    </row>
    <row r="47" spans="3:3" x14ac:dyDescent="0.2">
      <c r="C47" s="16">
        <v>74</v>
      </c>
    </row>
    <row r="48" spans="3:3" x14ac:dyDescent="0.2">
      <c r="C48" s="16">
        <v>170</v>
      </c>
    </row>
    <row r="49" spans="2:3" x14ac:dyDescent="0.2">
      <c r="C49" s="16">
        <v>130</v>
      </c>
    </row>
    <row r="50" spans="2:3" x14ac:dyDescent="0.2">
      <c r="B50" t="s">
        <v>146</v>
      </c>
      <c r="C50">
        <f>AVERAGE(C1:C49)</f>
        <v>131.9795918367347</v>
      </c>
    </row>
    <row r="51" spans="2:3" x14ac:dyDescent="0.2">
      <c r="B51" t="s">
        <v>147</v>
      </c>
      <c r="C51">
        <f>MEDIAN(C1:C49)</f>
        <v>130</v>
      </c>
    </row>
    <row r="52" spans="2:3" x14ac:dyDescent="0.2">
      <c r="B52" t="s">
        <v>148</v>
      </c>
      <c r="C52">
        <f>QUARTILE(C1:C49,1)</f>
        <v>105</v>
      </c>
    </row>
    <row r="53" spans="2:3" x14ac:dyDescent="0.2">
      <c r="B53" t="s">
        <v>149</v>
      </c>
      <c r="C53">
        <f>QUARTILE(C1:C49,3)</f>
        <v>170</v>
      </c>
    </row>
    <row r="57" spans="2:3" x14ac:dyDescent="0.2">
      <c r="B57" t="s">
        <v>146</v>
      </c>
      <c r="C57">
        <v>658</v>
      </c>
    </row>
    <row r="58" spans="2:3" x14ac:dyDescent="0.2">
      <c r="B58" t="s">
        <v>152</v>
      </c>
      <c r="C58">
        <v>47</v>
      </c>
    </row>
    <row r="59" spans="2:3" x14ac:dyDescent="0.2">
      <c r="B59" t="s">
        <v>153</v>
      </c>
      <c r="C59">
        <f>C58/SQRT(60)</f>
        <v>6.0676739090582865</v>
      </c>
    </row>
    <row r="60" spans="2:3" x14ac:dyDescent="0.2">
      <c r="B60" t="s">
        <v>154</v>
      </c>
      <c r="C60">
        <f>2*C59</f>
        <v>12.135347818116573</v>
      </c>
    </row>
    <row r="61" spans="2:3" x14ac:dyDescent="0.2">
      <c r="B61" t="s">
        <v>155</v>
      </c>
      <c r="C61">
        <f>C57 - (2 * C59)</f>
        <v>645.86465218188346</v>
      </c>
    </row>
    <row r="62" spans="2:3" x14ac:dyDescent="0.2">
      <c r="B62" t="s">
        <v>156</v>
      </c>
      <c r="C62">
        <f xml:space="preserve"> C57 + (2 * C59)</f>
        <v>670.13534781811654</v>
      </c>
    </row>
    <row r="65" spans="2:3" x14ac:dyDescent="0.2">
      <c r="B65" t="s">
        <v>153</v>
      </c>
      <c r="C65">
        <f xml:space="preserve"> SQRT(2222.44/81)</f>
        <v>5.2380846560739673</v>
      </c>
    </row>
    <row r="66" spans="2:3" x14ac:dyDescent="0.2">
      <c r="B66" t="s">
        <v>159</v>
      </c>
      <c r="C66">
        <f xml:space="preserve"> 2.6 * C65</f>
        <v>13.619020105792316</v>
      </c>
    </row>
    <row r="67" spans="2:3" x14ac:dyDescent="0.2">
      <c r="B67" t="s">
        <v>157</v>
      </c>
    </row>
    <row r="68" spans="2:3" x14ac:dyDescent="0.2">
      <c r="B68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2018-05-06T09:56:54Z</dcterms:created>
  <dcterms:modified xsi:type="dcterms:W3CDTF">2023-07-23T11:47:30Z</dcterms:modified>
</cp:coreProperties>
</file>