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oder/Documents/Academic/Active_projects/plant-associate-lit-search/data/Delmotte1999/"/>
    </mc:Choice>
  </mc:AlternateContent>
  <xr:revisionPtr revIDLastSave="0" documentId="13_ncr:1_{456A4A02-635A-1841-969C-7719FF869237}" xr6:coauthVersionLast="45" xr6:coauthVersionMax="45" xr10:uidLastSave="{00000000-0000-0000-0000-000000000000}"/>
  <bookViews>
    <workbookView xWindow="-36140" yWindow="2820" windowWidth="31900" windowHeight="24700" xr2:uid="{8D89B215-13A9-6D4C-AAA2-93875CE22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9" i="1" l="1"/>
  <c r="U18" i="1"/>
  <c r="T18" i="1"/>
  <c r="P91" i="1"/>
  <c r="M91" i="1"/>
  <c r="J91" i="1"/>
  <c r="M89" i="1"/>
  <c r="L89" i="1"/>
  <c r="J89" i="1"/>
  <c r="I89" i="1"/>
  <c r="P83" i="1"/>
  <c r="M85" i="1"/>
  <c r="M83" i="1"/>
  <c r="L83" i="1"/>
  <c r="J85" i="1"/>
  <c r="J83" i="1"/>
  <c r="I83" i="1"/>
  <c r="P77" i="1"/>
  <c r="M77" i="1"/>
  <c r="J77" i="1"/>
  <c r="M74" i="1"/>
  <c r="L74" i="1"/>
  <c r="J74" i="1"/>
  <c r="P74" i="1" s="1"/>
  <c r="I74" i="1"/>
  <c r="O74" i="1" s="1"/>
  <c r="P98" i="1"/>
  <c r="M98" i="1"/>
  <c r="J98" i="1"/>
  <c r="M95" i="1"/>
  <c r="L95" i="1"/>
  <c r="O95" i="1" s="1"/>
  <c r="J95" i="1"/>
  <c r="P95" i="1" s="1"/>
  <c r="I95" i="1"/>
  <c r="P68" i="1"/>
  <c r="M68" i="1"/>
  <c r="J68" i="1"/>
  <c r="M65" i="1"/>
  <c r="L65" i="1"/>
  <c r="J65" i="1"/>
  <c r="P65" i="1" s="1"/>
  <c r="I65" i="1"/>
  <c r="O65" i="1" s="1"/>
  <c r="G93" i="1"/>
  <c r="G91" i="1"/>
  <c r="G89" i="1"/>
  <c r="G87" i="1"/>
  <c r="G85" i="1"/>
  <c r="G83" i="1"/>
  <c r="G80" i="1"/>
  <c r="G77" i="1"/>
  <c r="G74" i="1"/>
  <c r="G101" i="1"/>
  <c r="G98" i="1"/>
  <c r="G95" i="1"/>
  <c r="G71" i="1"/>
  <c r="G68" i="1"/>
  <c r="G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65" i="1"/>
  <c r="P42" i="1"/>
  <c r="U10" i="1"/>
  <c r="U9" i="1"/>
  <c r="T9" i="1"/>
  <c r="G56" i="1"/>
  <c r="G52" i="1"/>
  <c r="M52" i="1" s="1"/>
  <c r="G48" i="1"/>
  <c r="M48" i="1" s="1"/>
  <c r="G26" i="1"/>
  <c r="G22" i="1"/>
  <c r="G18" i="1"/>
  <c r="G45" i="1"/>
  <c r="G42" i="1"/>
  <c r="G39" i="1"/>
  <c r="M39" i="1" s="1"/>
  <c r="G36" i="1"/>
  <c r="M30" i="1" s="1"/>
  <c r="G33" i="1"/>
  <c r="M33" i="1" s="1"/>
  <c r="G30" i="1"/>
  <c r="L30" i="1" s="1"/>
  <c r="G15" i="1"/>
  <c r="G12" i="1"/>
  <c r="M12" i="1" s="1"/>
  <c r="G9" i="1"/>
  <c r="F39" i="1"/>
  <c r="F40" i="1"/>
  <c r="F41" i="1"/>
  <c r="F42" i="1"/>
  <c r="F43" i="1"/>
  <c r="J42" i="1" s="1"/>
  <c r="F44" i="1"/>
  <c r="F45" i="1"/>
  <c r="F46" i="1"/>
  <c r="F47" i="1"/>
  <c r="F48" i="1"/>
  <c r="J48" i="1" s="1"/>
  <c r="F49" i="1"/>
  <c r="F50" i="1"/>
  <c r="F51" i="1"/>
  <c r="F52" i="1"/>
  <c r="J52" i="1" s="1"/>
  <c r="P52" i="1" s="1"/>
  <c r="F53" i="1"/>
  <c r="F54" i="1"/>
  <c r="F55" i="1"/>
  <c r="F56" i="1"/>
  <c r="F57" i="1"/>
  <c r="F58" i="1"/>
  <c r="F59" i="1"/>
  <c r="F9" i="1"/>
  <c r="F10" i="1"/>
  <c r="F11" i="1"/>
  <c r="F12" i="1"/>
  <c r="F13" i="1"/>
  <c r="F14" i="1"/>
  <c r="F15" i="1"/>
  <c r="F16" i="1"/>
  <c r="F17" i="1"/>
  <c r="F18" i="1"/>
  <c r="J18" i="1" s="1"/>
  <c r="F19" i="1"/>
  <c r="F20" i="1"/>
  <c r="F21" i="1"/>
  <c r="F22" i="1"/>
  <c r="I18" i="1" s="1"/>
  <c r="F23" i="1"/>
  <c r="F24" i="1"/>
  <c r="F25" i="1"/>
  <c r="F26" i="1"/>
  <c r="F27" i="1"/>
  <c r="F28" i="1"/>
  <c r="F29" i="1"/>
  <c r="O83" i="1" l="1"/>
  <c r="P48" i="1"/>
  <c r="J39" i="1"/>
  <c r="P39" i="1" s="1"/>
  <c r="J22" i="1"/>
  <c r="I48" i="1"/>
  <c r="O48" i="1" s="1"/>
  <c r="L9" i="1"/>
  <c r="M42" i="1"/>
  <c r="J12" i="1"/>
  <c r="P12" i="1" s="1"/>
  <c r="M9" i="1"/>
  <c r="L48" i="1"/>
  <c r="J9" i="1"/>
  <c r="P9" i="1" s="1"/>
  <c r="M22" i="1"/>
  <c r="P22" i="1" s="1"/>
  <c r="L18" i="1"/>
  <c r="O18" i="1" s="1"/>
  <c r="M18" i="1"/>
  <c r="P18" i="1" s="1"/>
  <c r="I9" i="1"/>
  <c r="O9" i="1" s="1"/>
  <c r="I39" i="1"/>
  <c r="L39" i="1"/>
  <c r="O39" i="1" s="1"/>
  <c r="F30" i="1"/>
  <c r="F31" i="1"/>
  <c r="F32" i="1"/>
  <c r="F36" i="1"/>
  <c r="F37" i="1"/>
  <c r="F38" i="1"/>
  <c r="F34" i="1"/>
  <c r="F35" i="1"/>
  <c r="F33" i="1"/>
  <c r="J33" i="1" l="1"/>
  <c r="P33" i="1" s="1"/>
  <c r="J30" i="1"/>
  <c r="P30" i="1" s="1"/>
  <c r="I30" i="1"/>
  <c r="O30" i="1" s="1"/>
</calcChain>
</file>

<file path=xl/sharedStrings.xml><?xml version="1.0" encoding="utf-8"?>
<sst xmlns="http://schemas.openxmlformats.org/spreadsheetml/2006/main" count="297" uniqueCount="39">
  <si>
    <t>Data from Delmotte (1999)</t>
  </si>
  <si>
    <t>Locus</t>
  </si>
  <si>
    <t>Allele</t>
  </si>
  <si>
    <t>Pop</t>
  </si>
  <si>
    <t>Freq</t>
  </si>
  <si>
    <t>Dia</t>
  </si>
  <si>
    <t>A</t>
  </si>
  <si>
    <t>B</t>
  </si>
  <si>
    <t>C</t>
  </si>
  <si>
    <t>Waltenheim</t>
  </si>
  <si>
    <t>Friedlingen</t>
  </si>
  <si>
    <t>Weiningen</t>
  </si>
  <si>
    <t>Ntot</t>
  </si>
  <si>
    <t>Na</t>
  </si>
  <si>
    <t>6Pgd-2</t>
  </si>
  <si>
    <t>D</t>
  </si>
  <si>
    <t>6Pgd-1</t>
  </si>
  <si>
    <t>Pgi</t>
  </si>
  <si>
    <t>Idh</t>
  </si>
  <si>
    <t>This dataset has genetic samples from almost completely non-overlapping sets of host and parasite populations (wtf)</t>
  </si>
  <si>
    <t>So: I'm just working with sites where I can match close-ish host-fungus pops or the one case where both are sampled</t>
  </si>
  <si>
    <t>Waltenheim(host) pairs with St Louis (fungus); Friedlingen (host) pairs with Ray (fungus)</t>
  </si>
  <si>
    <t>Ht vs</t>
  </si>
  <si>
    <t>He</t>
  </si>
  <si>
    <t>Hs vs</t>
  </si>
  <si>
    <t>Fst vs</t>
  </si>
  <si>
    <t>Linanthus</t>
  </si>
  <si>
    <t>Multilocus averages</t>
  </si>
  <si>
    <t>Fungus</t>
  </si>
  <si>
    <t>Ray</t>
  </si>
  <si>
    <t>St Louis</t>
  </si>
  <si>
    <t>L18</t>
  </si>
  <si>
    <t>L6</t>
  </si>
  <si>
    <t>L17</t>
  </si>
  <si>
    <t>L11</t>
  </si>
  <si>
    <t>L14</t>
  </si>
  <si>
    <t>Geographic dist (km)</t>
  </si>
  <si>
    <t>Fried/Ray</t>
  </si>
  <si>
    <t>Walt/St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</si>
</sst>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358C-CE6C-464B-AFDA-CD7C01A95678}">
  <dimension ref="A1:U103"/>
  <sheetViews>
    <sheetView tabSelected="1" workbookViewId="0">
      <selection activeCell="U30" sqref="U30"/>
    </sheetView>
  </sheetViews>
  <sheetFormatPr baseColWidth="10" defaultRowHeight="16" x14ac:dyDescent="0.2"/>
  <cols>
    <col min="3" max="3" width="12.1640625" bestFit="1" customWidth="1"/>
    <col min="8" max="8" width="11.33203125" customWidth="1"/>
    <col min="9" max="9" width="11" customWidth="1"/>
  </cols>
  <sheetData>
    <row r="1" spans="1:21" x14ac:dyDescent="0.2">
      <c r="A1" t="s">
        <v>0</v>
      </c>
    </row>
    <row r="2" spans="1:21" x14ac:dyDescent="0.2">
      <c r="A2" t="s">
        <v>19</v>
      </c>
    </row>
    <row r="3" spans="1:21" x14ac:dyDescent="0.2">
      <c r="A3" t="s">
        <v>20</v>
      </c>
    </row>
    <row r="4" spans="1:21" x14ac:dyDescent="0.2">
      <c r="A4" t="s">
        <v>21</v>
      </c>
    </row>
    <row r="6" spans="1:21" x14ac:dyDescent="0.2">
      <c r="A6" t="s">
        <v>26</v>
      </c>
      <c r="R6" t="s">
        <v>27</v>
      </c>
    </row>
    <row r="7" spans="1:21" x14ac:dyDescent="0.2">
      <c r="H7" t="s">
        <v>22</v>
      </c>
      <c r="K7" t="s">
        <v>24</v>
      </c>
      <c r="N7" t="s">
        <v>25</v>
      </c>
      <c r="R7" t="s">
        <v>26</v>
      </c>
    </row>
    <row r="8" spans="1:21" x14ac:dyDescent="0.2">
      <c r="A8" t="s">
        <v>1</v>
      </c>
      <c r="B8" t="s">
        <v>2</v>
      </c>
      <c r="C8" t="s">
        <v>3</v>
      </c>
      <c r="D8" t="s">
        <v>4</v>
      </c>
      <c r="E8" t="s">
        <v>12</v>
      </c>
      <c r="F8" t="s">
        <v>13</v>
      </c>
      <c r="G8" t="s">
        <v>23</v>
      </c>
      <c r="H8" t="s">
        <v>10</v>
      </c>
      <c r="I8" t="s">
        <v>9</v>
      </c>
      <c r="J8" t="s">
        <v>11</v>
      </c>
      <c r="K8" t="s">
        <v>10</v>
      </c>
      <c r="L8" t="s">
        <v>9</v>
      </c>
      <c r="M8" t="s">
        <v>11</v>
      </c>
      <c r="N8" t="s">
        <v>10</v>
      </c>
      <c r="O8" t="s">
        <v>9</v>
      </c>
      <c r="P8" t="s">
        <v>11</v>
      </c>
      <c r="S8" t="s">
        <v>10</v>
      </c>
      <c r="T8" t="s">
        <v>9</v>
      </c>
      <c r="U8" t="s">
        <v>11</v>
      </c>
    </row>
    <row r="9" spans="1:21" x14ac:dyDescent="0.2">
      <c r="A9" t="s">
        <v>16</v>
      </c>
      <c r="B9" t="s">
        <v>6</v>
      </c>
      <c r="C9" t="s">
        <v>10</v>
      </c>
      <c r="D9">
        <v>1</v>
      </c>
      <c r="E9">
        <v>33</v>
      </c>
      <c r="F9">
        <f t="shared" ref="F9:F29" si="0">ROUND(E9*D9*2,0)</f>
        <v>66</v>
      </c>
      <c r="G9">
        <f>1-(D9^2+D10^2+D11^2)</f>
        <v>0</v>
      </c>
      <c r="I9">
        <f>1-((($F9+$F12)/(2*($E9+$E12)))^2+(($F10+$F13)/(2*($E9+$E12)))^2+(($F11+$F14)/(2*($E9+$E12)))^2)</f>
        <v>0.13357142857142856</v>
      </c>
      <c r="J9">
        <f>1-((($F9+$F15)/(2*($E9+$E15)))^2+(($F10+$F16)/(2*($E9+$E15)))^2+(($F11+$F17)/(2*($E9+$E15)))^2)</f>
        <v>9.46044921875E-3</v>
      </c>
      <c r="L9">
        <f>($G9*$E9+$G12*$E12)/($E9+$E12)</f>
        <v>0.12511021428571428</v>
      </c>
      <c r="M9">
        <f>($G9*$E9+$G15*$E15)/($E9+$E15)</f>
        <v>2.9760000000000186E-3</v>
      </c>
      <c r="O9">
        <f>(I9-L9)/I9</f>
        <v>6.3345989304812791E-2</v>
      </c>
      <c r="P9">
        <f>(J9-M9)/J9</f>
        <v>0.68542719999999802</v>
      </c>
      <c r="R9" t="s">
        <v>10</v>
      </c>
      <c r="T9">
        <f>AVERAGE(O9,O18,O30,O39,O48)</f>
        <v>2.2335903093579516E-2</v>
      </c>
      <c r="U9">
        <f>AVERAGE(P9,P18,P30,P39,P48)</f>
        <v>0.14997408942123819</v>
      </c>
    </row>
    <row r="10" spans="1:21" x14ac:dyDescent="0.2">
      <c r="A10" t="s">
        <v>16</v>
      </c>
      <c r="B10" t="s">
        <v>7</v>
      </c>
      <c r="C10" t="s">
        <v>10</v>
      </c>
      <c r="D10">
        <v>0</v>
      </c>
      <c r="E10">
        <v>33</v>
      </c>
      <c r="F10">
        <f t="shared" si="0"/>
        <v>0</v>
      </c>
      <c r="R10" t="s">
        <v>9</v>
      </c>
      <c r="U10">
        <f>AVERAGE(P12,P22,P33,P42,P52)</f>
        <v>2.802988911932347E-2</v>
      </c>
    </row>
    <row r="11" spans="1:21" x14ac:dyDescent="0.2">
      <c r="A11" t="s">
        <v>16</v>
      </c>
      <c r="B11" t="s">
        <v>8</v>
      </c>
      <c r="C11" t="s">
        <v>10</v>
      </c>
      <c r="D11">
        <v>0</v>
      </c>
      <c r="E11">
        <v>33</v>
      </c>
      <c r="F11">
        <f t="shared" si="0"/>
        <v>0</v>
      </c>
      <c r="R11" t="s">
        <v>11</v>
      </c>
    </row>
    <row r="12" spans="1:21" x14ac:dyDescent="0.2">
      <c r="A12" t="s">
        <v>16</v>
      </c>
      <c r="B12" t="s">
        <v>6</v>
      </c>
      <c r="C12" t="s">
        <v>9</v>
      </c>
      <c r="D12">
        <v>0.86499999999999999</v>
      </c>
      <c r="E12">
        <v>37</v>
      </c>
      <c r="F12">
        <f t="shared" si="0"/>
        <v>64</v>
      </c>
      <c r="G12">
        <f>1-(D12^2+D13^2+D14^2)</f>
        <v>0.23669499999999999</v>
      </c>
      <c r="J12">
        <f>1-((($F12+$F15)/(2*($E12+$E15)))^2+(($F13+$F16)/(2*($E12+$E15)))^2+(($F14+$F17)/(2*($E12+$E15)))^2)</f>
        <v>0.1356509515570935</v>
      </c>
      <c r="M12">
        <f>($G12*$E12+$G15*$E15)/($E12+$E15)</f>
        <v>0.13159086764705882</v>
      </c>
      <c r="P12">
        <f>(J12-M12)/J12</f>
        <v>2.9930375448386358E-2</v>
      </c>
    </row>
    <row r="13" spans="1:21" x14ac:dyDescent="0.2">
      <c r="A13" t="s">
        <v>16</v>
      </c>
      <c r="B13" t="s">
        <v>7</v>
      </c>
      <c r="C13" t="s">
        <v>9</v>
      </c>
      <c r="D13">
        <v>1.4E-2</v>
      </c>
      <c r="E13">
        <v>37</v>
      </c>
      <c r="F13">
        <f t="shared" si="0"/>
        <v>1</v>
      </c>
    </row>
    <row r="14" spans="1:21" x14ac:dyDescent="0.2">
      <c r="A14" t="s">
        <v>16</v>
      </c>
      <c r="B14" t="s">
        <v>8</v>
      </c>
      <c r="C14" t="s">
        <v>9</v>
      </c>
      <c r="D14">
        <v>0.122</v>
      </c>
      <c r="E14">
        <v>37</v>
      </c>
      <c r="F14">
        <f t="shared" si="0"/>
        <v>9</v>
      </c>
    </row>
    <row r="15" spans="1:21" x14ac:dyDescent="0.2">
      <c r="A15" t="s">
        <v>16</v>
      </c>
      <c r="B15" t="s">
        <v>6</v>
      </c>
      <c r="C15" t="s">
        <v>11</v>
      </c>
      <c r="D15">
        <v>0.98399999999999999</v>
      </c>
      <c r="E15">
        <v>31</v>
      </c>
      <c r="F15">
        <f t="shared" si="0"/>
        <v>61</v>
      </c>
      <c r="G15">
        <f>1-(D15^2+D16^2+D17^2)</f>
        <v>6.1440000000000383E-3</v>
      </c>
    </row>
    <row r="16" spans="1:21" x14ac:dyDescent="0.2">
      <c r="A16" t="s">
        <v>16</v>
      </c>
      <c r="B16" t="s">
        <v>7</v>
      </c>
      <c r="C16" t="s">
        <v>11</v>
      </c>
      <c r="D16">
        <v>0</v>
      </c>
      <c r="E16">
        <v>31</v>
      </c>
      <c r="F16">
        <f t="shared" si="0"/>
        <v>0</v>
      </c>
      <c r="R16" t="s">
        <v>28</v>
      </c>
    </row>
    <row r="17" spans="1:21" x14ac:dyDescent="0.2">
      <c r="A17" t="s">
        <v>16</v>
      </c>
      <c r="B17" t="s">
        <v>8</v>
      </c>
      <c r="C17" t="s">
        <v>11</v>
      </c>
      <c r="D17">
        <v>0.16</v>
      </c>
      <c r="E17">
        <v>31</v>
      </c>
      <c r="F17">
        <f t="shared" si="0"/>
        <v>10</v>
      </c>
      <c r="S17" t="s">
        <v>29</v>
      </c>
      <c r="T17" t="s">
        <v>30</v>
      </c>
      <c r="U17" t="s">
        <v>11</v>
      </c>
    </row>
    <row r="18" spans="1:21" x14ac:dyDescent="0.2">
      <c r="A18" t="s">
        <v>14</v>
      </c>
      <c r="B18" t="s">
        <v>6</v>
      </c>
      <c r="C18" t="s">
        <v>10</v>
      </c>
      <c r="D18">
        <v>0.33300000000000002</v>
      </c>
      <c r="E18">
        <v>33</v>
      </c>
      <c r="F18">
        <f t="shared" si="0"/>
        <v>22</v>
      </c>
      <c r="G18">
        <f>1-(D18^2+D19^2+D20^2+D21^2)</f>
        <v>0.53588400000000003</v>
      </c>
      <c r="I18">
        <f>1-((($F18+$F22)/(2*($E18+$E22)))^2+(($F19+$F23)/(2*($E18+$E22)))^2+(($F20+$F24)/(2*($E18+$E22)))^2+(($F21+$F25)/(2*($E18+$E22)))^2)</f>
        <v>0.58569628229363579</v>
      </c>
      <c r="J18">
        <f>1-((($F18+$F22)/(2*($E18+$E22)))^2+(($F19+$F23)/(2*($E18+$E22)))^2+(($F20+$F24)/(2*($E18+$E22)))^2+(($F21+$F25)/(2*($E18+$E22)))^2)</f>
        <v>0.58569628229363579</v>
      </c>
      <c r="L18">
        <f>($G18*$E18+$G22*$E22)/($E18+$E22)</f>
        <v>0.5792520000000001</v>
      </c>
      <c r="M18">
        <f>($G18*$E18+$G22*$E22)/($E18+$E22)</f>
        <v>0.5792520000000001</v>
      </c>
      <c r="O18">
        <f>(I18-L18)/I18</f>
        <v>1.1002771382463526E-2</v>
      </c>
      <c r="P18">
        <f>(J18-M18)/J18</f>
        <v>1.1002771382463526E-2</v>
      </c>
      <c r="R18" t="s">
        <v>29</v>
      </c>
      <c r="T18">
        <f>AVERAGE(O65,O74,O83,O89,O95)</f>
        <v>0.44533050585858902</v>
      </c>
      <c r="U18">
        <f>AVERAGE(P65,P74,P83,P89,P95)</f>
        <v>0.5298890469416786</v>
      </c>
    </row>
    <row r="19" spans="1:21" x14ac:dyDescent="0.2">
      <c r="A19" t="s">
        <v>14</v>
      </c>
      <c r="B19" t="s">
        <v>7</v>
      </c>
      <c r="C19" t="s">
        <v>10</v>
      </c>
      <c r="D19">
        <v>6.0999999999999999E-2</v>
      </c>
      <c r="E19">
        <v>33</v>
      </c>
      <c r="F19">
        <f t="shared" si="0"/>
        <v>4</v>
      </c>
      <c r="R19" t="s">
        <v>30</v>
      </c>
      <c r="U19">
        <f>AVERAGE(P68,P77,P85,P91,P98)</f>
        <v>3.5559188837209287E-2</v>
      </c>
    </row>
    <row r="20" spans="1:21" x14ac:dyDescent="0.2">
      <c r="A20" t="s">
        <v>14</v>
      </c>
      <c r="B20" t="s">
        <v>8</v>
      </c>
      <c r="C20" t="s">
        <v>10</v>
      </c>
      <c r="D20">
        <v>1.4999999999999999E-2</v>
      </c>
      <c r="E20">
        <v>33</v>
      </c>
      <c r="F20">
        <f t="shared" si="0"/>
        <v>1</v>
      </c>
      <c r="R20" t="s">
        <v>11</v>
      </c>
    </row>
    <row r="21" spans="1:21" x14ac:dyDescent="0.2">
      <c r="A21" t="s">
        <v>14</v>
      </c>
      <c r="B21" t="s">
        <v>15</v>
      </c>
      <c r="C21" t="s">
        <v>10</v>
      </c>
      <c r="D21">
        <v>0.59099999999999997</v>
      </c>
      <c r="E21">
        <v>33</v>
      </c>
      <c r="F21">
        <f t="shared" si="0"/>
        <v>39</v>
      </c>
    </row>
    <row r="22" spans="1:21" x14ac:dyDescent="0.2">
      <c r="A22" t="s">
        <v>14</v>
      </c>
      <c r="B22" t="s">
        <v>6</v>
      </c>
      <c r="C22" t="s">
        <v>9</v>
      </c>
      <c r="D22">
        <v>0.36099999999999999</v>
      </c>
      <c r="E22">
        <v>36</v>
      </c>
      <c r="F22">
        <f t="shared" si="0"/>
        <v>26</v>
      </c>
      <c r="G22">
        <f>1-(D22^2+D23^2+D24^2+D25^2)</f>
        <v>0.61900600000000006</v>
      </c>
      <c r="J22">
        <f>1-((($F22+$F26)/(2*($E22+$E26)))^2+(($F23+$F27)/(2*($E22+$E26)))^2+(($F24+$F28)/(2*($E22+$E26)))^2+(($F25+$F29)/(2*($E22+$E26)))^2)</f>
        <v>0.59133437291156166</v>
      </c>
      <c r="M22">
        <f>($G22*$E22+$G26*$E26)/($E22+$E26)</f>
        <v>0.53351447761194026</v>
      </c>
      <c r="P22">
        <f>(J22-M22)/J22</f>
        <v>9.7778681484272142E-2</v>
      </c>
    </row>
    <row r="23" spans="1:21" x14ac:dyDescent="0.2">
      <c r="A23" t="s">
        <v>14</v>
      </c>
      <c r="B23" t="s">
        <v>7</v>
      </c>
      <c r="C23" t="s">
        <v>9</v>
      </c>
      <c r="D23">
        <v>0.16700000000000001</v>
      </c>
      <c r="E23">
        <v>36</v>
      </c>
      <c r="F23">
        <f t="shared" si="0"/>
        <v>12</v>
      </c>
    </row>
    <row r="24" spans="1:21" x14ac:dyDescent="0.2">
      <c r="A24" t="s">
        <v>14</v>
      </c>
      <c r="B24" t="s">
        <v>8</v>
      </c>
      <c r="C24" t="s">
        <v>9</v>
      </c>
      <c r="D24">
        <v>0</v>
      </c>
      <c r="E24">
        <v>36</v>
      </c>
      <c r="F24">
        <f t="shared" si="0"/>
        <v>0</v>
      </c>
    </row>
    <row r="25" spans="1:21" x14ac:dyDescent="0.2">
      <c r="A25" t="s">
        <v>14</v>
      </c>
      <c r="B25" t="s">
        <v>15</v>
      </c>
      <c r="C25" t="s">
        <v>9</v>
      </c>
      <c r="D25">
        <v>0.47199999999999998</v>
      </c>
      <c r="E25">
        <v>36</v>
      </c>
      <c r="F25">
        <f t="shared" si="0"/>
        <v>34</v>
      </c>
    </row>
    <row r="26" spans="1:21" x14ac:dyDescent="0.2">
      <c r="A26" t="s">
        <v>14</v>
      </c>
      <c r="B26" t="s">
        <v>6</v>
      </c>
      <c r="C26" t="s">
        <v>11</v>
      </c>
      <c r="D26">
        <v>0.72599999999999998</v>
      </c>
      <c r="E26">
        <v>31</v>
      </c>
      <c r="F26">
        <f t="shared" si="0"/>
        <v>45</v>
      </c>
      <c r="G26">
        <f>1-(D26^2+D27^2+D28^2+D29^2)</f>
        <v>0.43423400000000001</v>
      </c>
      <c r="R26" t="s">
        <v>36</v>
      </c>
    </row>
    <row r="27" spans="1:21" x14ac:dyDescent="0.2">
      <c r="A27" t="s">
        <v>14</v>
      </c>
      <c r="B27" t="s">
        <v>7</v>
      </c>
      <c r="C27" t="s">
        <v>11</v>
      </c>
      <c r="D27">
        <v>0.113</v>
      </c>
      <c r="E27">
        <v>31</v>
      </c>
      <c r="F27">
        <f t="shared" si="0"/>
        <v>7</v>
      </c>
      <c r="S27" t="s">
        <v>37</v>
      </c>
      <c r="T27" t="s">
        <v>38</v>
      </c>
      <c r="U27" t="s">
        <v>11</v>
      </c>
    </row>
    <row r="28" spans="1:21" x14ac:dyDescent="0.2">
      <c r="A28" t="s">
        <v>14</v>
      </c>
      <c r="B28" t="s">
        <v>8</v>
      </c>
      <c r="C28" t="s">
        <v>11</v>
      </c>
      <c r="D28">
        <v>0</v>
      </c>
      <c r="E28">
        <v>31</v>
      </c>
      <c r="F28">
        <f t="shared" si="0"/>
        <v>0</v>
      </c>
      <c r="R28" t="s">
        <v>37</v>
      </c>
      <c r="T28">
        <v>12.7</v>
      </c>
      <c r="U28">
        <v>88.9</v>
      </c>
    </row>
    <row r="29" spans="1:21" x14ac:dyDescent="0.2">
      <c r="A29" t="s">
        <v>14</v>
      </c>
      <c r="B29" t="s">
        <v>15</v>
      </c>
      <c r="C29" t="s">
        <v>11</v>
      </c>
      <c r="D29">
        <v>0.161</v>
      </c>
      <c r="E29">
        <v>31</v>
      </c>
      <c r="F29">
        <f t="shared" si="0"/>
        <v>10</v>
      </c>
      <c r="R29" t="s">
        <v>38</v>
      </c>
      <c r="U29">
        <v>99.2</v>
      </c>
    </row>
    <row r="30" spans="1:21" x14ac:dyDescent="0.2">
      <c r="A30" t="s">
        <v>5</v>
      </c>
      <c r="B30" t="s">
        <v>6</v>
      </c>
      <c r="C30" t="s">
        <v>10</v>
      </c>
      <c r="D30">
        <v>0.98599999999999999</v>
      </c>
      <c r="E30">
        <v>35</v>
      </c>
      <c r="F30">
        <f>ROUND(E30*D30*2,0)</f>
        <v>69</v>
      </c>
      <c r="G30">
        <f>1-(D30^2+D31^2+D32^2)</f>
        <v>2.7608000000000077E-2</v>
      </c>
      <c r="I30">
        <f>1-((($F30+$F33)/(2*($E30+$E33)))^2+(($F31+$F34)/(2*($E30+$E33)))^2+(($F32+$F35)/(2*($E30+$E33)))^2)</f>
        <v>2.78714540765721E-2</v>
      </c>
      <c r="J30">
        <f>1-((($F30+$F36)/(2*($E30+$E36)))^2+(($F31+$F37)/(2*($E30+$E36)))^2+(($F32+$F38)/(2*($E30+$E36)))^2)</f>
        <v>1.5036730945821919E-2</v>
      </c>
      <c r="L30">
        <f>($G30*$E30+$G33*$E33)/($E30+$E33)</f>
        <v>2.7608000000000077E-2</v>
      </c>
      <c r="M30">
        <f>($G30*$E30+$G36*$E36)/($E30+$E36)</f>
        <v>1.4640606060606102E-2</v>
      </c>
      <c r="O30">
        <f>(I30-L30)/I30</f>
        <v>9.452469750886601E-3</v>
      </c>
      <c r="P30">
        <f>(J30-M30)/J30</f>
        <v>2.6343816793894512E-2</v>
      </c>
      <c r="R30" t="s">
        <v>11</v>
      </c>
    </row>
    <row r="31" spans="1:21" x14ac:dyDescent="0.2">
      <c r="A31" t="s">
        <v>5</v>
      </c>
      <c r="B31" t="s">
        <v>7</v>
      </c>
      <c r="C31" t="s">
        <v>10</v>
      </c>
      <c r="D31">
        <v>1.4E-2</v>
      </c>
      <c r="E31">
        <v>35</v>
      </c>
      <c r="F31">
        <f>ROUND(E31*D31*2,0)</f>
        <v>1</v>
      </c>
    </row>
    <row r="32" spans="1:21" x14ac:dyDescent="0.2">
      <c r="A32" t="s">
        <v>5</v>
      </c>
      <c r="B32" t="s">
        <v>8</v>
      </c>
      <c r="C32" t="s">
        <v>10</v>
      </c>
      <c r="D32">
        <v>0</v>
      </c>
      <c r="E32">
        <v>35</v>
      </c>
      <c r="F32">
        <f>ROUND(E32*D32*2,0)</f>
        <v>0</v>
      </c>
    </row>
    <row r="33" spans="1:16" x14ac:dyDescent="0.2">
      <c r="A33" t="s">
        <v>5</v>
      </c>
      <c r="B33" t="s">
        <v>6</v>
      </c>
      <c r="C33" t="s">
        <v>9</v>
      </c>
      <c r="D33">
        <v>0.98599999999999999</v>
      </c>
      <c r="E33">
        <v>36</v>
      </c>
      <c r="F33">
        <f>ROUND(E33*D33*2,0)</f>
        <v>71</v>
      </c>
      <c r="G33">
        <f>1-(D33^2+D34^2+D35^2)</f>
        <v>2.7608000000000077E-2</v>
      </c>
      <c r="J33">
        <f>1-((($F33+$F36)/(2*($E33+$E36)))^2+(($F34+$F37)/(2*($E33+$E36)))^2+(($F35+$F38)/(2*($E33+$E36)))^2)</f>
        <v>1.4813989752728851E-2</v>
      </c>
      <c r="M33">
        <f>($G33*$E33+$G36*$E36)/($E33+$E36)</f>
        <v>1.4834149253731384E-2</v>
      </c>
      <c r="P33">
        <f>(J33-M33)/J33</f>
        <v>-1.3608421052687593E-3</v>
      </c>
    </row>
    <row r="34" spans="1:16" x14ac:dyDescent="0.2">
      <c r="A34" t="s">
        <v>5</v>
      </c>
      <c r="B34" t="s">
        <v>7</v>
      </c>
      <c r="C34" t="s">
        <v>9</v>
      </c>
      <c r="D34">
        <v>0</v>
      </c>
      <c r="E34">
        <v>36</v>
      </c>
      <c r="F34">
        <f>ROUND(E34*D34*2,0)</f>
        <v>0</v>
      </c>
    </row>
    <row r="35" spans="1:16" x14ac:dyDescent="0.2">
      <c r="A35" t="s">
        <v>5</v>
      </c>
      <c r="B35" t="s">
        <v>8</v>
      </c>
      <c r="C35" t="s">
        <v>9</v>
      </c>
      <c r="D35">
        <v>1.4E-2</v>
      </c>
      <c r="E35">
        <v>36</v>
      </c>
      <c r="F35">
        <f>ROUND(E35*D35*2,0)</f>
        <v>1</v>
      </c>
    </row>
    <row r="36" spans="1:16" x14ac:dyDescent="0.2">
      <c r="A36" t="s">
        <v>5</v>
      </c>
      <c r="B36" t="s">
        <v>6</v>
      </c>
      <c r="C36" t="s">
        <v>11</v>
      </c>
      <c r="D36">
        <v>1</v>
      </c>
      <c r="E36">
        <v>31</v>
      </c>
      <c r="F36">
        <f>ROUND(E36*D36*2,0)</f>
        <v>62</v>
      </c>
      <c r="G36">
        <f>1-(D36^2+D37^2+D38^2)</f>
        <v>0</v>
      </c>
    </row>
    <row r="37" spans="1:16" x14ac:dyDescent="0.2">
      <c r="A37" t="s">
        <v>5</v>
      </c>
      <c r="B37" t="s">
        <v>7</v>
      </c>
      <c r="C37" t="s">
        <v>11</v>
      </c>
      <c r="D37">
        <v>0</v>
      </c>
      <c r="E37">
        <v>31</v>
      </c>
      <c r="F37">
        <f>ROUND(E37*D37*2,0)</f>
        <v>0</v>
      </c>
    </row>
    <row r="38" spans="1:16" x14ac:dyDescent="0.2">
      <c r="A38" t="s">
        <v>5</v>
      </c>
      <c r="B38" t="s">
        <v>8</v>
      </c>
      <c r="C38" t="s">
        <v>11</v>
      </c>
      <c r="D38">
        <v>0</v>
      </c>
      <c r="E38">
        <v>31</v>
      </c>
      <c r="F38">
        <f>ROUND(E38*D38*2,0)</f>
        <v>0</v>
      </c>
    </row>
    <row r="39" spans="1:16" x14ac:dyDescent="0.2">
      <c r="A39" t="s">
        <v>18</v>
      </c>
      <c r="B39" t="s">
        <v>6</v>
      </c>
      <c r="C39" t="s">
        <v>10</v>
      </c>
      <c r="D39">
        <v>0.97399999999999998</v>
      </c>
      <c r="E39">
        <v>19</v>
      </c>
      <c r="F39">
        <f t="shared" ref="F39:F59" si="1">ROUND(E39*D39*2,0)</f>
        <v>37</v>
      </c>
      <c r="G39">
        <f>1-(D39^2+D40^2+D41^2)</f>
        <v>5.0648000000000026E-2</v>
      </c>
      <c r="I39">
        <f>1-((($F39+$F42)/(2*($E39+$E42)))^2+(($F40+$F43)/(2*($E39+$E42)))^2+(($F41+$F44)/(2*($E39+$E42)))^2)</f>
        <v>2.1975308641975166E-2</v>
      </c>
      <c r="J39">
        <f>1-((($F39+$F45)/(2*($E39+$E45)))^2+(($F40+$F46)/(2*($E39+$E45)))^2+(($F41+$F47)/(2*($E39+$E45)))^2)</f>
        <v>2.3526077097505649E-2</v>
      </c>
      <c r="L39">
        <f>($G39*$E39+$G42*$E42)/($E39+$E42)</f>
        <v>2.1384711111111121E-2</v>
      </c>
      <c r="M39">
        <f>($G39*$E39+$G45*$E45)/($E39+$E45)</f>
        <v>2.2912190476190489E-2</v>
      </c>
      <c r="O39">
        <f>(I39-L39)/I39</f>
        <v>2.687550561797078E-2</v>
      </c>
      <c r="P39">
        <f>(J39-M39)/J39</f>
        <v>2.609387951807092E-2</v>
      </c>
    </row>
    <row r="40" spans="1:16" x14ac:dyDescent="0.2">
      <c r="A40" t="s">
        <v>18</v>
      </c>
      <c r="B40" t="s">
        <v>7</v>
      </c>
      <c r="C40" t="s">
        <v>10</v>
      </c>
      <c r="D40">
        <v>2.5999999999999999E-2</v>
      </c>
      <c r="E40">
        <v>19</v>
      </c>
      <c r="F40">
        <f t="shared" si="1"/>
        <v>1</v>
      </c>
    </row>
    <row r="41" spans="1:16" x14ac:dyDescent="0.2">
      <c r="A41" t="s">
        <v>18</v>
      </c>
      <c r="B41" t="s">
        <v>8</v>
      </c>
      <c r="C41" t="s">
        <v>10</v>
      </c>
      <c r="D41">
        <v>0</v>
      </c>
      <c r="E41">
        <v>19</v>
      </c>
      <c r="F41">
        <f t="shared" si="1"/>
        <v>0</v>
      </c>
    </row>
    <row r="42" spans="1:16" x14ac:dyDescent="0.2">
      <c r="A42" t="s">
        <v>18</v>
      </c>
      <c r="B42" t="s">
        <v>6</v>
      </c>
      <c r="C42" t="s">
        <v>9</v>
      </c>
      <c r="D42">
        <v>1</v>
      </c>
      <c r="E42">
        <v>26</v>
      </c>
      <c r="F42">
        <f t="shared" si="1"/>
        <v>52</v>
      </c>
      <c r="G42">
        <f>1-(D42^2+D43^2+D44^2)</f>
        <v>0</v>
      </c>
      <c r="J42">
        <f>1-((($F42+$F45)/(2*($E42+$E45)))^2+(($F43+$F46)/(2*($E42+$E45)))^2+(($F44+$F47)/(2*($E42+$E45)))^2)</f>
        <v>0</v>
      </c>
      <c r="M42">
        <f>($G42*$E42+$G45*$E45)/($E42+$E45)</f>
        <v>0</v>
      </c>
      <c r="P42">
        <f>0</f>
        <v>0</v>
      </c>
    </row>
    <row r="43" spans="1:16" x14ac:dyDescent="0.2">
      <c r="A43" t="s">
        <v>18</v>
      </c>
      <c r="B43" t="s">
        <v>7</v>
      </c>
      <c r="C43" t="s">
        <v>9</v>
      </c>
      <c r="D43">
        <v>0</v>
      </c>
      <c r="E43">
        <v>26</v>
      </c>
      <c r="F43">
        <f t="shared" si="1"/>
        <v>0</v>
      </c>
    </row>
    <row r="44" spans="1:16" x14ac:dyDescent="0.2">
      <c r="A44" t="s">
        <v>18</v>
      </c>
      <c r="B44" t="s">
        <v>8</v>
      </c>
      <c r="C44" t="s">
        <v>9</v>
      </c>
      <c r="D44">
        <v>0</v>
      </c>
      <c r="E44">
        <v>26</v>
      </c>
      <c r="F44">
        <f t="shared" si="1"/>
        <v>0</v>
      </c>
    </row>
    <row r="45" spans="1:16" x14ac:dyDescent="0.2">
      <c r="A45" t="s">
        <v>18</v>
      </c>
      <c r="B45" t="s">
        <v>6</v>
      </c>
      <c r="C45" t="s">
        <v>11</v>
      </c>
      <c r="D45">
        <v>1</v>
      </c>
      <c r="E45">
        <v>23</v>
      </c>
      <c r="F45">
        <f t="shared" si="1"/>
        <v>46</v>
      </c>
      <c r="G45">
        <f>1-(D45^2+D46^2+D47^2)</f>
        <v>0</v>
      </c>
    </row>
    <row r="46" spans="1:16" x14ac:dyDescent="0.2">
      <c r="A46" t="s">
        <v>18</v>
      </c>
      <c r="B46" t="s">
        <v>7</v>
      </c>
      <c r="C46" t="s">
        <v>11</v>
      </c>
      <c r="D46">
        <v>0</v>
      </c>
      <c r="E46">
        <v>23</v>
      </c>
      <c r="F46">
        <f t="shared" si="1"/>
        <v>0</v>
      </c>
    </row>
    <row r="47" spans="1:16" x14ac:dyDescent="0.2">
      <c r="A47" t="s">
        <v>18</v>
      </c>
      <c r="B47" t="s">
        <v>8</v>
      </c>
      <c r="C47" t="s">
        <v>11</v>
      </c>
      <c r="D47">
        <v>0</v>
      </c>
      <c r="E47">
        <v>23</v>
      </c>
      <c r="F47">
        <f t="shared" si="1"/>
        <v>0</v>
      </c>
    </row>
    <row r="48" spans="1:16" x14ac:dyDescent="0.2">
      <c r="A48" t="s">
        <v>17</v>
      </c>
      <c r="B48" t="s">
        <v>6</v>
      </c>
      <c r="C48" t="s">
        <v>10</v>
      </c>
      <c r="D48">
        <v>0.98499999999999999</v>
      </c>
      <c r="E48">
        <v>33</v>
      </c>
      <c r="F48">
        <f t="shared" si="1"/>
        <v>65</v>
      </c>
      <c r="G48">
        <f>1-(D48^2+D49^2+D50^2+D51^2)</f>
        <v>2.9549999999999965E-2</v>
      </c>
      <c r="I48">
        <f>1-((($F48+$F52)/(2*($E48+$E52)))^2+(($F49+$F53)/(2*($E48+$E52)))^2+(($F50+$F54)/(2*($E48+$E52)))^2+(($F51+$F55)/(2*($E48+$E52)))^2)</f>
        <v>2.8565427431211932E-2</v>
      </c>
      <c r="J48">
        <f>1-((($F48+$F52)/(2*($E48+$E52)))^2+(($F49+$F53)/(2*($E48+$E52)))^2+(($F50+$F54)/(2*($E48+$E52)))^2+(($F51+$F55)/(2*($E48+$E52)))^2)</f>
        <v>2.8565427431211932E-2</v>
      </c>
      <c r="L48">
        <f>($G48*$E48+$G52*$E52)/($E48+$E52)</f>
        <v>2.8536782608695677E-2</v>
      </c>
      <c r="M48">
        <f>($G48*$E48+$G52*$E52)/($E48+$E52)</f>
        <v>2.8536782608695677E-2</v>
      </c>
      <c r="O48">
        <f>(I48-L48)/I48</f>
        <v>1.0027794117638731E-3</v>
      </c>
      <c r="P48">
        <f>(J48-M48)/J48</f>
        <v>1.0027794117638731E-3</v>
      </c>
    </row>
    <row r="49" spans="1:16" x14ac:dyDescent="0.2">
      <c r="A49" t="s">
        <v>17</v>
      </c>
      <c r="B49" t="s">
        <v>7</v>
      </c>
      <c r="C49" t="s">
        <v>10</v>
      </c>
      <c r="D49">
        <v>0</v>
      </c>
      <c r="E49">
        <v>33</v>
      </c>
      <c r="F49">
        <f t="shared" si="1"/>
        <v>0</v>
      </c>
    </row>
    <row r="50" spans="1:16" x14ac:dyDescent="0.2">
      <c r="A50" t="s">
        <v>17</v>
      </c>
      <c r="B50" t="s">
        <v>8</v>
      </c>
      <c r="C50" t="s">
        <v>10</v>
      </c>
      <c r="D50">
        <v>1.4999999999999999E-2</v>
      </c>
      <c r="E50">
        <v>33</v>
      </c>
      <c r="F50">
        <f t="shared" si="1"/>
        <v>1</v>
      </c>
    </row>
    <row r="51" spans="1:16" x14ac:dyDescent="0.2">
      <c r="A51" t="s">
        <v>17</v>
      </c>
      <c r="B51" t="s">
        <v>15</v>
      </c>
      <c r="C51" t="s">
        <v>10</v>
      </c>
      <c r="D51">
        <v>0</v>
      </c>
      <c r="E51">
        <v>33</v>
      </c>
      <c r="F51">
        <f t="shared" si="1"/>
        <v>0</v>
      </c>
    </row>
    <row r="52" spans="1:16" x14ac:dyDescent="0.2">
      <c r="A52" t="s">
        <v>17</v>
      </c>
      <c r="B52" t="s">
        <v>6</v>
      </c>
      <c r="C52" t="s">
        <v>9</v>
      </c>
      <c r="D52">
        <v>0.98599999999999999</v>
      </c>
      <c r="E52">
        <v>36</v>
      </c>
      <c r="F52">
        <f t="shared" si="1"/>
        <v>71</v>
      </c>
      <c r="G52">
        <f>1-(D52^2+D53^2+D54^2+D55^2)</f>
        <v>2.7608000000000077E-2</v>
      </c>
      <c r="J52">
        <f>1-((($F52+$F56)/(2*($E52+$E56)))^2+(($F53+$F57)/(2*($E52+$E56)))^2+(($F54+$F58)/(2*($E52+$E56)))^2+(($F55+$F59)/(2*($E52+$E56)))^2)</f>
        <v>5.7919358431721912E-2</v>
      </c>
      <c r="M52">
        <f>($G52*$E52+$G56*$E56)/($E52+$E56)</f>
        <v>5.7120000000000108E-2</v>
      </c>
      <c r="P52">
        <f>(J52-M52)/J52</f>
        <v>1.3801230769227629E-2</v>
      </c>
    </row>
    <row r="53" spans="1:16" x14ac:dyDescent="0.2">
      <c r="A53" t="s">
        <v>17</v>
      </c>
      <c r="B53" t="s">
        <v>7</v>
      </c>
      <c r="C53" t="s">
        <v>9</v>
      </c>
      <c r="D53">
        <v>0</v>
      </c>
      <c r="E53">
        <v>36</v>
      </c>
      <c r="F53">
        <f t="shared" si="1"/>
        <v>0</v>
      </c>
    </row>
    <row r="54" spans="1:16" x14ac:dyDescent="0.2">
      <c r="A54" t="s">
        <v>17</v>
      </c>
      <c r="B54" t="s">
        <v>8</v>
      </c>
      <c r="C54" t="s">
        <v>9</v>
      </c>
      <c r="D54">
        <v>1.4E-2</v>
      </c>
      <c r="E54">
        <v>36</v>
      </c>
      <c r="F54">
        <f t="shared" si="1"/>
        <v>1</v>
      </c>
    </row>
    <row r="55" spans="1:16" x14ac:dyDescent="0.2">
      <c r="A55" t="s">
        <v>17</v>
      </c>
      <c r="B55" t="s">
        <v>15</v>
      </c>
      <c r="C55" t="s">
        <v>9</v>
      </c>
      <c r="D55">
        <v>0</v>
      </c>
      <c r="E55">
        <v>36</v>
      </c>
      <c r="F55">
        <f t="shared" si="1"/>
        <v>0</v>
      </c>
    </row>
    <row r="56" spans="1:16" x14ac:dyDescent="0.2">
      <c r="A56" t="s">
        <v>17</v>
      </c>
      <c r="B56" t="s">
        <v>6</v>
      </c>
      <c r="C56" t="s">
        <v>11</v>
      </c>
      <c r="D56">
        <v>0.95199999999999996</v>
      </c>
      <c r="E56">
        <v>31</v>
      </c>
      <c r="F56">
        <f t="shared" si="1"/>
        <v>59</v>
      </c>
      <c r="G56">
        <f>1-(D56^2+D57^2+D58^2+D59^2)</f>
        <v>9.139200000000014E-2</v>
      </c>
    </row>
    <row r="57" spans="1:16" x14ac:dyDescent="0.2">
      <c r="A57" t="s">
        <v>17</v>
      </c>
      <c r="B57" t="s">
        <v>7</v>
      </c>
      <c r="C57" t="s">
        <v>11</v>
      </c>
      <c r="D57">
        <v>0</v>
      </c>
      <c r="E57">
        <v>31</v>
      </c>
      <c r="F57">
        <f t="shared" si="1"/>
        <v>0</v>
      </c>
    </row>
    <row r="58" spans="1:16" x14ac:dyDescent="0.2">
      <c r="A58" t="s">
        <v>17</v>
      </c>
      <c r="B58" t="s">
        <v>8</v>
      </c>
      <c r="C58" t="s">
        <v>11</v>
      </c>
      <c r="D58">
        <v>4.8000000000000001E-2</v>
      </c>
      <c r="E58">
        <v>31</v>
      </c>
      <c r="F58">
        <f t="shared" si="1"/>
        <v>3</v>
      </c>
    </row>
    <row r="59" spans="1:16" x14ac:dyDescent="0.2">
      <c r="A59" t="s">
        <v>17</v>
      </c>
      <c r="B59" t="s">
        <v>15</v>
      </c>
      <c r="C59" t="s">
        <v>11</v>
      </c>
      <c r="D59">
        <v>0</v>
      </c>
      <c r="E59">
        <v>31</v>
      </c>
      <c r="F59">
        <f t="shared" si="1"/>
        <v>0</v>
      </c>
    </row>
    <row r="62" spans="1:16" x14ac:dyDescent="0.2">
      <c r="A62" t="s">
        <v>28</v>
      </c>
    </row>
    <row r="63" spans="1:16" x14ac:dyDescent="0.2">
      <c r="H63" t="s">
        <v>22</v>
      </c>
      <c r="K63" t="s">
        <v>24</v>
      </c>
      <c r="N63" t="s">
        <v>25</v>
      </c>
    </row>
    <row r="64" spans="1:16" x14ac:dyDescent="0.2">
      <c r="A64" t="s">
        <v>1</v>
      </c>
      <c r="B64" t="s">
        <v>2</v>
      </c>
      <c r="C64" t="s">
        <v>3</v>
      </c>
      <c r="D64" t="s">
        <v>4</v>
      </c>
      <c r="E64" t="s">
        <v>12</v>
      </c>
      <c r="F64" t="s">
        <v>13</v>
      </c>
      <c r="G64" t="s">
        <v>23</v>
      </c>
      <c r="H64" t="s">
        <v>29</v>
      </c>
      <c r="I64" t="s">
        <v>30</v>
      </c>
      <c r="J64" t="s">
        <v>11</v>
      </c>
      <c r="K64" t="s">
        <v>29</v>
      </c>
      <c r="L64" t="s">
        <v>30</v>
      </c>
      <c r="M64" t="s">
        <v>11</v>
      </c>
      <c r="N64" t="s">
        <v>29</v>
      </c>
      <c r="O64" t="s">
        <v>30</v>
      </c>
      <c r="P64" t="s">
        <v>11</v>
      </c>
    </row>
    <row r="65" spans="1:16" x14ac:dyDescent="0.2">
      <c r="A65" t="s">
        <v>31</v>
      </c>
      <c r="B65">
        <v>30</v>
      </c>
      <c r="C65" t="s">
        <v>29</v>
      </c>
      <c r="D65">
        <v>0</v>
      </c>
      <c r="E65">
        <v>5</v>
      </c>
      <c r="F65">
        <f t="shared" ref="F65:F103" si="2">ROUND(E65*D65*2,0)</f>
        <v>0</v>
      </c>
      <c r="G65">
        <f>1-(D65^2+D66^2+D67^2)</f>
        <v>0.48</v>
      </c>
      <c r="I65">
        <f>1-((($F65+$F68)/(2*($E65+$E68)))^2+(($F66+$F69)/(2*($E65+$E68)))^2+(($F67+$F70)/(2*($E65+$E68)))^2)</f>
        <v>0.18901384083044981</v>
      </c>
      <c r="J65">
        <f>1-((($F65+$F71)/(2*($E65+$E71)))^2+(($F66+$F72)/(2*($E65+$E71)))^2+(($F67+$F73)/(2*($E65+$E71)))^2)</f>
        <v>0.32840236686390523</v>
      </c>
      <c r="L65">
        <f>($G65*$E65+$G68*$E68)/($E65+$E68)</f>
        <v>0.15575526470588238</v>
      </c>
      <c r="M65">
        <f>($G65*$E65+$G71*$E71)/($E65+$E71)</f>
        <v>9.2307692307692299E-2</v>
      </c>
      <c r="O65">
        <f>(I65-L65)/I65</f>
        <v>0.1759584164759723</v>
      </c>
      <c r="P65">
        <f>(J65-M65)/J65</f>
        <v>0.71891891891891879</v>
      </c>
    </row>
    <row r="66" spans="1:16" x14ac:dyDescent="0.2">
      <c r="A66" t="s">
        <v>31</v>
      </c>
      <c r="B66">
        <v>32</v>
      </c>
      <c r="C66" t="s">
        <v>29</v>
      </c>
      <c r="D66">
        <v>0.6</v>
      </c>
      <c r="E66">
        <v>5</v>
      </c>
      <c r="F66">
        <f t="shared" si="2"/>
        <v>6</v>
      </c>
    </row>
    <row r="67" spans="1:16" x14ac:dyDescent="0.2">
      <c r="A67" t="s">
        <v>31</v>
      </c>
      <c r="B67">
        <v>34</v>
      </c>
      <c r="C67" t="s">
        <v>29</v>
      </c>
      <c r="D67">
        <v>0.4</v>
      </c>
      <c r="E67">
        <v>5</v>
      </c>
      <c r="F67">
        <f t="shared" si="2"/>
        <v>4</v>
      </c>
    </row>
    <row r="68" spans="1:16" x14ac:dyDescent="0.2">
      <c r="A68" t="s">
        <v>31</v>
      </c>
      <c r="B68">
        <v>30</v>
      </c>
      <c r="C68" t="s">
        <v>30</v>
      </c>
      <c r="D68">
        <v>3.4000000000000002E-2</v>
      </c>
      <c r="E68">
        <v>29</v>
      </c>
      <c r="F68">
        <f t="shared" si="2"/>
        <v>2</v>
      </c>
      <c r="G68">
        <f>1-(D68^2+D69^2+D70^2)</f>
        <v>9.9851000000000023E-2</v>
      </c>
      <c r="J68">
        <f>1-((($F68+$F71)/(2*($E68+$E71)))^2+(($F69+$F72)/(2*($E68+$E71)))^2+(($F70+$F73)/(2*($E68+$E71)))^2)</f>
        <v>0.50380000000000003</v>
      </c>
      <c r="M68">
        <f>($G68*$E68+$G71*$E71)/($E68+$E71)</f>
        <v>5.7913580000000013E-2</v>
      </c>
      <c r="P68">
        <f>0</f>
        <v>0</v>
      </c>
    </row>
    <row r="69" spans="1:16" x14ac:dyDescent="0.2">
      <c r="A69" t="s">
        <v>31</v>
      </c>
      <c r="B69">
        <v>32</v>
      </c>
      <c r="C69" t="s">
        <v>30</v>
      </c>
      <c r="D69">
        <v>0.94799999999999995</v>
      </c>
      <c r="E69">
        <v>29</v>
      </c>
      <c r="F69">
        <f t="shared" si="2"/>
        <v>55</v>
      </c>
    </row>
    <row r="70" spans="1:16" x14ac:dyDescent="0.2">
      <c r="A70" t="s">
        <v>31</v>
      </c>
      <c r="B70">
        <v>34</v>
      </c>
      <c r="C70" t="s">
        <v>30</v>
      </c>
      <c r="D70">
        <v>1.7000000000000001E-2</v>
      </c>
      <c r="E70">
        <v>29</v>
      </c>
      <c r="F70">
        <f t="shared" si="2"/>
        <v>1</v>
      </c>
    </row>
    <row r="71" spans="1:16" x14ac:dyDescent="0.2">
      <c r="A71" t="s">
        <v>31</v>
      </c>
      <c r="B71">
        <v>30</v>
      </c>
      <c r="C71" t="s">
        <v>11</v>
      </c>
      <c r="D71">
        <v>1</v>
      </c>
      <c r="E71">
        <v>21</v>
      </c>
      <c r="F71">
        <f t="shared" si="2"/>
        <v>42</v>
      </c>
      <c r="G71">
        <f>1-(D71^2+D72^2+D73^2)</f>
        <v>0</v>
      </c>
    </row>
    <row r="72" spans="1:16" x14ac:dyDescent="0.2">
      <c r="A72" t="s">
        <v>31</v>
      </c>
      <c r="B72">
        <v>32</v>
      </c>
      <c r="C72" t="s">
        <v>11</v>
      </c>
      <c r="D72">
        <v>0</v>
      </c>
      <c r="E72">
        <v>21</v>
      </c>
      <c r="F72">
        <f t="shared" si="2"/>
        <v>0</v>
      </c>
    </row>
    <row r="73" spans="1:16" x14ac:dyDescent="0.2">
      <c r="A73" t="s">
        <v>31</v>
      </c>
      <c r="B73">
        <v>34</v>
      </c>
      <c r="C73" t="s">
        <v>11</v>
      </c>
      <c r="D73">
        <v>0</v>
      </c>
      <c r="E73">
        <v>21</v>
      </c>
      <c r="F73">
        <f t="shared" si="2"/>
        <v>0</v>
      </c>
    </row>
    <row r="74" spans="1:16" x14ac:dyDescent="0.2">
      <c r="A74" t="s">
        <v>32</v>
      </c>
      <c r="B74">
        <v>28</v>
      </c>
      <c r="C74" t="s">
        <v>29</v>
      </c>
      <c r="D74">
        <v>0.25</v>
      </c>
      <c r="E74">
        <v>4</v>
      </c>
      <c r="F74">
        <f t="shared" si="2"/>
        <v>2</v>
      </c>
      <c r="G74">
        <f>1-(D74^2+D75^2+D76^2)</f>
        <v>0.375</v>
      </c>
      <c r="I74">
        <f>1-((($F74+$F77)/(2*($E74+$E77)))^2+(($F75+$F78)/(2*($E74+$E77)))^2+(($F76+$F79)/(2*($E74+$E77)))^2)</f>
        <v>0.24196510560146922</v>
      </c>
      <c r="J74">
        <f>1-((($F74+$F80)/(2*($E74+$E80)))^2+(($F75+$F81)/(2*($E74+$E80)))^2+(($F76+$F82)/(2*($E74+$E80)))^2)</f>
        <v>7.3964497041420163E-2</v>
      </c>
      <c r="L74">
        <f>($G74*$E74+$G77*$E77)/($E74+$E77)</f>
        <v>7.4825393939393983E-2</v>
      </c>
      <c r="M74">
        <f>($G74*$E74+$G80*$E80)/($E74+$E80)</f>
        <v>5.7692307692307696E-2</v>
      </c>
      <c r="O74">
        <f>(I74-L74)/I74</f>
        <v>0.69075956736242872</v>
      </c>
      <c r="P74">
        <f>(J74-M74)/J74</f>
        <v>0.22000000000000042</v>
      </c>
    </row>
    <row r="75" spans="1:16" x14ac:dyDescent="0.2">
      <c r="A75" t="s">
        <v>32</v>
      </c>
      <c r="B75">
        <v>30</v>
      </c>
      <c r="C75" t="s">
        <v>29</v>
      </c>
      <c r="D75">
        <v>0.75</v>
      </c>
      <c r="E75">
        <v>4</v>
      </c>
      <c r="F75">
        <f t="shared" si="2"/>
        <v>6</v>
      </c>
    </row>
    <row r="76" spans="1:16" x14ac:dyDescent="0.2">
      <c r="A76" t="s">
        <v>32</v>
      </c>
      <c r="B76">
        <v>32</v>
      </c>
      <c r="C76" t="s">
        <v>29</v>
      </c>
      <c r="D76">
        <v>0</v>
      </c>
      <c r="E76">
        <v>4</v>
      </c>
      <c r="F76">
        <f t="shared" si="2"/>
        <v>0</v>
      </c>
    </row>
    <row r="77" spans="1:16" x14ac:dyDescent="0.2">
      <c r="A77" t="s">
        <v>32</v>
      </c>
      <c r="B77">
        <v>28</v>
      </c>
      <c r="C77" t="s">
        <v>30</v>
      </c>
      <c r="D77">
        <v>0</v>
      </c>
      <c r="E77">
        <v>29</v>
      </c>
      <c r="F77">
        <f t="shared" si="2"/>
        <v>0</v>
      </c>
      <c r="G77">
        <f>1-(D77^2+D78^2+D79^2)</f>
        <v>3.3422000000000063E-2</v>
      </c>
      <c r="J77">
        <f>1-((($F77+$F80)/(2*($E77+$E80)))^2+(($F78+$F81)/(2*($E77+$E80)))^2+(($F79+$F82)/(2*($E77+$E80)))^2)</f>
        <v>0.49307958477508651</v>
      </c>
      <c r="M77">
        <f>($G77*$E77+$G80*$E80)/($E77+$E80)</f>
        <v>1.9004666666666701E-2</v>
      </c>
      <c r="P77">
        <f>0</f>
        <v>0</v>
      </c>
    </row>
    <row r="78" spans="1:16" x14ac:dyDescent="0.2">
      <c r="A78" t="s">
        <v>32</v>
      </c>
      <c r="B78">
        <v>30</v>
      </c>
      <c r="C78" t="s">
        <v>30</v>
      </c>
      <c r="D78">
        <v>1.7000000000000001E-2</v>
      </c>
      <c r="E78">
        <v>29</v>
      </c>
      <c r="F78">
        <f t="shared" si="2"/>
        <v>1</v>
      </c>
    </row>
    <row r="79" spans="1:16" x14ac:dyDescent="0.2">
      <c r="A79" t="s">
        <v>32</v>
      </c>
      <c r="B79">
        <v>32</v>
      </c>
      <c r="C79" t="s">
        <v>30</v>
      </c>
      <c r="D79">
        <v>0.98299999999999998</v>
      </c>
      <c r="E79">
        <v>29</v>
      </c>
      <c r="F79">
        <f t="shared" si="2"/>
        <v>57</v>
      </c>
    </row>
    <row r="80" spans="1:16" x14ac:dyDescent="0.2">
      <c r="A80" t="s">
        <v>32</v>
      </c>
      <c r="B80">
        <v>28</v>
      </c>
      <c r="C80" t="s">
        <v>11</v>
      </c>
      <c r="D80">
        <v>0</v>
      </c>
      <c r="E80">
        <v>22</v>
      </c>
      <c r="F80">
        <f t="shared" si="2"/>
        <v>0</v>
      </c>
      <c r="G80">
        <f>1-(D80^2+D81^2+D82^2)</f>
        <v>0</v>
      </c>
    </row>
    <row r="81" spans="1:16" x14ac:dyDescent="0.2">
      <c r="A81" t="s">
        <v>32</v>
      </c>
      <c r="B81">
        <v>30</v>
      </c>
      <c r="C81" t="s">
        <v>11</v>
      </c>
      <c r="D81">
        <v>1</v>
      </c>
      <c r="E81">
        <v>22</v>
      </c>
      <c r="F81">
        <f t="shared" si="2"/>
        <v>44</v>
      </c>
    </row>
    <row r="82" spans="1:16" x14ac:dyDescent="0.2">
      <c r="A82" t="s">
        <v>32</v>
      </c>
      <c r="B82">
        <v>32</v>
      </c>
      <c r="C82" t="s">
        <v>11</v>
      </c>
      <c r="D82">
        <v>0</v>
      </c>
      <c r="E82">
        <v>22</v>
      </c>
      <c r="F82">
        <f t="shared" si="2"/>
        <v>0</v>
      </c>
    </row>
    <row r="83" spans="1:16" x14ac:dyDescent="0.2">
      <c r="A83" t="s">
        <v>33</v>
      </c>
      <c r="B83">
        <v>38</v>
      </c>
      <c r="C83" t="s">
        <v>29</v>
      </c>
      <c r="D83">
        <v>1</v>
      </c>
      <c r="E83">
        <v>3</v>
      </c>
      <c r="F83">
        <f t="shared" si="2"/>
        <v>6</v>
      </c>
      <c r="G83">
        <f>1-(D83^2+D84^2)</f>
        <v>0</v>
      </c>
      <c r="I83">
        <f>1-((($F83+$F85)/(2*($E83+$E85)))^2+(($F84+$F86)/(2*($E83+$E85)))^2)</f>
        <v>0.169921875</v>
      </c>
      <c r="J83">
        <f>1-((($F83+$F85)/(2*($E83+$E85)))^2+(($F84+$F86)/(2*($E83+$E85)))^2)</f>
        <v>0.169921875</v>
      </c>
      <c r="L83">
        <f>($G83*$E83+$G85*$E85)/($E83+$E85)</f>
        <v>0</v>
      </c>
      <c r="M83">
        <f>($G83*$E83+$G87*$E87)/($E83+$E87)</f>
        <v>0</v>
      </c>
      <c r="O83">
        <f>(I83-L83)/I83</f>
        <v>1</v>
      </c>
      <c r="P83">
        <f>(J83-M83)/J83</f>
        <v>1</v>
      </c>
    </row>
    <row r="84" spans="1:16" x14ac:dyDescent="0.2">
      <c r="A84" t="s">
        <v>33</v>
      </c>
      <c r="B84">
        <v>40</v>
      </c>
      <c r="C84" t="s">
        <v>29</v>
      </c>
      <c r="D84">
        <v>0</v>
      </c>
      <c r="E84">
        <v>3</v>
      </c>
      <c r="F84">
        <f t="shared" si="2"/>
        <v>0</v>
      </c>
    </row>
    <row r="85" spans="1:16" x14ac:dyDescent="0.2">
      <c r="A85" t="s">
        <v>33</v>
      </c>
      <c r="B85">
        <v>38</v>
      </c>
      <c r="C85" t="s">
        <v>30</v>
      </c>
      <c r="D85">
        <v>0</v>
      </c>
      <c r="E85">
        <v>29</v>
      </c>
      <c r="F85">
        <f t="shared" si="2"/>
        <v>0</v>
      </c>
      <c r="G85">
        <f>1-(D85^2+D86^2)</f>
        <v>0</v>
      </c>
      <c r="J85">
        <f>1-((($F85+$F87)/(2*($E85+$E87)))^2+(($F86+$F88)/(2*($E85+$E87)))^2)</f>
        <v>0</v>
      </c>
      <c r="M85">
        <f>($G85*$E85+$G87*$E87)/($E85+$E87)</f>
        <v>0</v>
      </c>
      <c r="P85">
        <v>0</v>
      </c>
    </row>
    <row r="86" spans="1:16" x14ac:dyDescent="0.2">
      <c r="A86" t="s">
        <v>33</v>
      </c>
      <c r="B86">
        <v>40</v>
      </c>
      <c r="C86" t="s">
        <v>30</v>
      </c>
      <c r="D86">
        <v>1</v>
      </c>
      <c r="E86">
        <v>29</v>
      </c>
      <c r="F86">
        <f t="shared" si="2"/>
        <v>58</v>
      </c>
    </row>
    <row r="87" spans="1:16" x14ac:dyDescent="0.2">
      <c r="A87" t="s">
        <v>33</v>
      </c>
      <c r="B87">
        <v>38</v>
      </c>
      <c r="C87" t="s">
        <v>11</v>
      </c>
      <c r="D87">
        <v>0</v>
      </c>
      <c r="E87">
        <v>9</v>
      </c>
      <c r="F87">
        <f t="shared" si="2"/>
        <v>0</v>
      </c>
      <c r="G87">
        <f>1-(D87^2+D88^2)</f>
        <v>0</v>
      </c>
    </row>
    <row r="88" spans="1:16" x14ac:dyDescent="0.2">
      <c r="A88" t="s">
        <v>33</v>
      </c>
      <c r="B88">
        <v>40</v>
      </c>
      <c r="C88" t="s">
        <v>11</v>
      </c>
      <c r="D88">
        <v>1</v>
      </c>
      <c r="E88">
        <v>9</v>
      </c>
      <c r="F88">
        <f t="shared" si="2"/>
        <v>18</v>
      </c>
    </row>
    <row r="89" spans="1:16" x14ac:dyDescent="0.2">
      <c r="A89" t="s">
        <v>34</v>
      </c>
      <c r="B89">
        <v>22</v>
      </c>
      <c r="C89" t="s">
        <v>29</v>
      </c>
      <c r="D89">
        <v>1</v>
      </c>
      <c r="E89">
        <v>4</v>
      </c>
      <c r="F89">
        <f t="shared" si="2"/>
        <v>8</v>
      </c>
      <c r="G89">
        <f>1-(D89^2+D90^2)</f>
        <v>0</v>
      </c>
      <c r="I89">
        <f>1-((($F89+$F91)/(2*($E89+$E91)))^2+(($F90+$F92)/(2*($E89+$E91)))^2)</f>
        <v>0</v>
      </c>
      <c r="J89">
        <f>1-((($F89+$F91)/(2*($E89+$E91)))^2+(($F90+$F92)/(2*($E89+$E91)))^2)</f>
        <v>0</v>
      </c>
      <c r="L89">
        <f>($G89*$E89+$G91*$E91)/($E89+$E91)</f>
        <v>0</v>
      </c>
      <c r="M89">
        <f>($G89*$E89+$G93*$E93)/($E89+$E93)</f>
        <v>0.32024252173913043</v>
      </c>
      <c r="O89">
        <v>0</v>
      </c>
      <c r="P89">
        <v>0</v>
      </c>
    </row>
    <row r="90" spans="1:16" x14ac:dyDescent="0.2">
      <c r="A90" t="s">
        <v>34</v>
      </c>
      <c r="B90">
        <v>23</v>
      </c>
      <c r="C90" t="s">
        <v>29</v>
      </c>
      <c r="D90">
        <v>0</v>
      </c>
      <c r="E90">
        <v>4</v>
      </c>
      <c r="F90">
        <f t="shared" si="2"/>
        <v>0</v>
      </c>
    </row>
    <row r="91" spans="1:16" x14ac:dyDescent="0.2">
      <c r="A91" t="s">
        <v>34</v>
      </c>
      <c r="B91">
        <v>22</v>
      </c>
      <c r="C91" t="s">
        <v>30</v>
      </c>
      <c r="D91">
        <v>1</v>
      </c>
      <c r="E91">
        <v>29</v>
      </c>
      <c r="F91">
        <f t="shared" si="2"/>
        <v>58</v>
      </c>
      <c r="G91">
        <f>1-(D91^2+D92^2)</f>
        <v>0</v>
      </c>
      <c r="J91">
        <f>1-((($F91+$F93)/(2*($E91+$E93)))^2+(($F92+$F94)/(2*($E91+$E93)))^2)</f>
        <v>0.18663194444444442</v>
      </c>
      <c r="M91">
        <f>($G91*$E91+$G93*$E93)/($E91+$E93)</f>
        <v>0.15344954166666666</v>
      </c>
      <c r="P91">
        <f>(J91-M91)/J91</f>
        <v>0.17779594418604644</v>
      </c>
    </row>
    <row r="92" spans="1:16" x14ac:dyDescent="0.2">
      <c r="A92" t="s">
        <v>34</v>
      </c>
      <c r="B92">
        <v>23</v>
      </c>
      <c r="C92" t="s">
        <v>30</v>
      </c>
      <c r="D92">
        <v>0</v>
      </c>
      <c r="E92">
        <v>29</v>
      </c>
      <c r="F92">
        <f t="shared" si="2"/>
        <v>0</v>
      </c>
    </row>
    <row r="93" spans="1:16" x14ac:dyDescent="0.2">
      <c r="A93" t="s">
        <v>34</v>
      </c>
      <c r="B93">
        <v>22</v>
      </c>
      <c r="C93" t="s">
        <v>11</v>
      </c>
      <c r="D93">
        <v>0.73699999999999999</v>
      </c>
      <c r="E93">
        <v>19</v>
      </c>
      <c r="F93">
        <f t="shared" si="2"/>
        <v>28</v>
      </c>
      <c r="G93">
        <f>1-(D93^2+D94^2)</f>
        <v>0.38766199999999995</v>
      </c>
    </row>
    <row r="94" spans="1:16" x14ac:dyDescent="0.2">
      <c r="A94" t="s">
        <v>34</v>
      </c>
      <c r="B94">
        <v>23</v>
      </c>
      <c r="C94" t="s">
        <v>11</v>
      </c>
      <c r="D94">
        <v>0.26300000000000001</v>
      </c>
      <c r="E94">
        <v>19</v>
      </c>
      <c r="F94">
        <f t="shared" si="2"/>
        <v>10</v>
      </c>
    </row>
    <row r="95" spans="1:16" x14ac:dyDescent="0.2">
      <c r="A95" t="s">
        <v>35</v>
      </c>
      <c r="B95">
        <v>28</v>
      </c>
      <c r="C95" t="s">
        <v>29</v>
      </c>
      <c r="D95">
        <v>0.5</v>
      </c>
      <c r="E95">
        <v>4</v>
      </c>
      <c r="F95">
        <f t="shared" si="2"/>
        <v>4</v>
      </c>
      <c r="G95">
        <f>1-(D95^2+D96^2+D97^2)</f>
        <v>0.5</v>
      </c>
      <c r="I95">
        <f>1-((($F95+$F98)/(2*($E95+$E98)))^2+(($F96+$F99)/(2*($E95+$E98)))^2+(($F97+$F100)/(2*($E95+$E98)))^2)</f>
        <v>0.13797577854671261</v>
      </c>
      <c r="J95">
        <f>1-((($F95+$F101)/(2*($E95+$E101)))^2+(($F96+$F102)/(2*($E95+$E101)))^2+(($F97+$F103)/(2*($E95+$E101)))^2)</f>
        <v>0.31404958677685935</v>
      </c>
      <c r="L95">
        <f>($G95*$E95+$G98*$E98)/($E95+$E98)</f>
        <v>8.8313529411764763E-2</v>
      </c>
      <c r="M95">
        <f>($G95*$E95+$G101*$E101)/($E95+$E101)</f>
        <v>9.0909090909090912E-2</v>
      </c>
      <c r="O95">
        <f>(I95-L95)/I95</f>
        <v>0.35993454545454417</v>
      </c>
      <c r="P95">
        <f>(J95-M95)/J95</f>
        <v>0.71052631578947356</v>
      </c>
    </row>
    <row r="96" spans="1:16" x14ac:dyDescent="0.2">
      <c r="A96" t="s">
        <v>35</v>
      </c>
      <c r="B96">
        <v>30</v>
      </c>
      <c r="C96" t="s">
        <v>29</v>
      </c>
      <c r="D96">
        <v>0.5</v>
      </c>
      <c r="E96">
        <v>4</v>
      </c>
      <c r="F96">
        <f t="shared" si="2"/>
        <v>4</v>
      </c>
    </row>
    <row r="97" spans="1:16" x14ac:dyDescent="0.2">
      <c r="A97" t="s">
        <v>35</v>
      </c>
      <c r="B97">
        <v>34</v>
      </c>
      <c r="C97" t="s">
        <v>29</v>
      </c>
      <c r="D97">
        <v>0</v>
      </c>
      <c r="E97">
        <v>4</v>
      </c>
      <c r="F97">
        <f t="shared" si="2"/>
        <v>0</v>
      </c>
    </row>
    <row r="98" spans="1:16" x14ac:dyDescent="0.2">
      <c r="A98" t="s">
        <v>35</v>
      </c>
      <c r="B98">
        <v>28</v>
      </c>
      <c r="C98" t="s">
        <v>30</v>
      </c>
      <c r="D98">
        <v>0</v>
      </c>
      <c r="E98">
        <v>30</v>
      </c>
      <c r="F98">
        <f t="shared" si="2"/>
        <v>0</v>
      </c>
      <c r="G98">
        <f>1-(D98^2+D99^2+D100^2)</f>
        <v>3.3422000000000063E-2</v>
      </c>
      <c r="J98">
        <f>1-((($F98+$F101)/(2*($E98+$E101)))^2+(($F99+$F102)/(2*($E98+$E101)))^2+(($F100+$F103)/(2*($E98+$E101)))^2)</f>
        <v>0.47374131944444442</v>
      </c>
      <c r="M98">
        <f>($G98*$E98+$G101*$E101)/($E98+$E101)</f>
        <v>2.0888750000000039E-2</v>
      </c>
      <c r="P98">
        <f>0</f>
        <v>0</v>
      </c>
    </row>
    <row r="99" spans="1:16" x14ac:dyDescent="0.2">
      <c r="A99" t="s">
        <v>35</v>
      </c>
      <c r="B99">
        <v>30</v>
      </c>
      <c r="C99" t="s">
        <v>30</v>
      </c>
      <c r="D99">
        <v>0.98299999999999998</v>
      </c>
      <c r="E99">
        <v>30</v>
      </c>
      <c r="F99">
        <f t="shared" si="2"/>
        <v>59</v>
      </c>
    </row>
    <row r="100" spans="1:16" x14ac:dyDescent="0.2">
      <c r="A100" t="s">
        <v>35</v>
      </c>
      <c r="B100">
        <v>34</v>
      </c>
      <c r="C100" t="s">
        <v>30</v>
      </c>
      <c r="D100">
        <v>1.7000000000000001E-2</v>
      </c>
      <c r="E100">
        <v>30</v>
      </c>
      <c r="F100">
        <f t="shared" si="2"/>
        <v>1</v>
      </c>
    </row>
    <row r="101" spans="1:16" x14ac:dyDescent="0.2">
      <c r="A101" t="s">
        <v>35</v>
      </c>
      <c r="B101">
        <v>28</v>
      </c>
      <c r="C101" t="s">
        <v>11</v>
      </c>
      <c r="D101">
        <v>0</v>
      </c>
      <c r="E101">
        <v>18</v>
      </c>
      <c r="F101">
        <f t="shared" si="2"/>
        <v>0</v>
      </c>
      <c r="G101">
        <f>1-(D101^2+D102^2+D103^2)</f>
        <v>0</v>
      </c>
    </row>
    <row r="102" spans="1:16" x14ac:dyDescent="0.2">
      <c r="A102" t="s">
        <v>35</v>
      </c>
      <c r="B102">
        <v>30</v>
      </c>
      <c r="C102" t="s">
        <v>11</v>
      </c>
      <c r="D102">
        <v>0</v>
      </c>
      <c r="E102">
        <v>18</v>
      </c>
      <c r="F102">
        <f t="shared" si="2"/>
        <v>0</v>
      </c>
    </row>
    <row r="103" spans="1:16" x14ac:dyDescent="0.2">
      <c r="A103" t="s">
        <v>35</v>
      </c>
      <c r="B103">
        <v>34</v>
      </c>
      <c r="C103" t="s">
        <v>11</v>
      </c>
      <c r="D103">
        <v>1</v>
      </c>
      <c r="E103">
        <v>18</v>
      </c>
      <c r="F103">
        <f t="shared" si="2"/>
        <v>36</v>
      </c>
    </row>
  </sheetData>
  <sortState xmlns:xlrd2="http://schemas.microsoft.com/office/spreadsheetml/2017/richdata2" ref="A9:F152">
    <sortCondition ref="A9:A152"/>
    <sortCondition ref="C9:C152"/>
    <sortCondition ref="B9:B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Yoder</dc:creator>
  <cp:lastModifiedBy>Jeremy B. Yoder</cp:lastModifiedBy>
  <dcterms:created xsi:type="dcterms:W3CDTF">2019-12-10T02:22:52Z</dcterms:created>
  <dcterms:modified xsi:type="dcterms:W3CDTF">2019-12-10T21:24:44Z</dcterms:modified>
</cp:coreProperties>
</file>