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nnifer/Lloyd Lab Dropbox/Jennifer Baily/AMOR/jordan_lake_paper/Files_for_upload/R Files/Data/"/>
    </mc:Choice>
  </mc:AlternateContent>
  <xr:revisionPtr revIDLastSave="0" documentId="13_ncr:1_{E34558D2-1174-5842-A3D5-2CEE33B41259}" xr6:coauthVersionLast="36" xr6:coauthVersionMax="36" xr10:uidLastSave="{00000000-0000-0000-0000-000000000000}"/>
  <bookViews>
    <workbookView xWindow="760" yWindow="760" windowWidth="26720" windowHeight="17540" tabRatio="500" activeTab="3" xr2:uid="{00000000-000D-0000-FFFF-FFFF00000000}"/>
  </bookViews>
  <sheets>
    <sheet name="Mco" sheetId="1" r:id="rId1"/>
    <sheet name="Mcy" sheetId="2" r:id="rId2"/>
    <sheet name="16S" sheetId="3" r:id="rId3"/>
    <sheet name="Proportion" sheetId="4" r:id="rId4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1" i="4" l="1"/>
  <c r="D2" i="4"/>
  <c r="D4" i="4"/>
  <c r="H12" i="4"/>
  <c r="H4" i="4"/>
  <c r="H6" i="4"/>
  <c r="O4" i="4" s="1"/>
  <c r="Q4" i="4" s="1"/>
  <c r="H8" i="4"/>
  <c r="H10" i="4"/>
  <c r="O6" i="4" s="1"/>
  <c r="Q6" i="4" s="1"/>
  <c r="H14" i="4"/>
  <c r="H16" i="4"/>
  <c r="O9" i="4" s="1"/>
  <c r="Q9" i="4" s="1"/>
  <c r="H18" i="4"/>
  <c r="H20" i="4"/>
  <c r="H22" i="4"/>
  <c r="F24" i="4"/>
  <c r="H24" i="4"/>
  <c r="H26" i="4"/>
  <c r="F28" i="4"/>
  <c r="H28" i="4"/>
  <c r="F29" i="4"/>
  <c r="F30" i="4"/>
  <c r="H30" i="4"/>
  <c r="F31" i="4"/>
  <c r="H2" i="4"/>
  <c r="D24" i="4"/>
  <c r="D28" i="4"/>
  <c r="D29" i="4"/>
  <c r="D30" i="4"/>
  <c r="D31" i="4"/>
  <c r="I16" i="3"/>
  <c r="I17" i="3"/>
  <c r="I18" i="3"/>
  <c r="H18" i="3" s="1"/>
  <c r="I19" i="3"/>
  <c r="I20" i="3"/>
  <c r="H20" i="3" s="1"/>
  <c r="I21" i="3"/>
  <c r="H21" i="3" s="1"/>
  <c r="I22" i="3"/>
  <c r="H22" i="3" s="1"/>
  <c r="I23" i="3"/>
  <c r="I24" i="3"/>
  <c r="I25" i="3"/>
  <c r="H25" i="3" s="1"/>
  <c r="I26" i="3"/>
  <c r="H26" i="3" s="1"/>
  <c r="I27" i="3"/>
  <c r="I28" i="3"/>
  <c r="I29" i="3"/>
  <c r="I30" i="3"/>
  <c r="H30" i="3" s="1"/>
  <c r="I31" i="3"/>
  <c r="I32" i="3"/>
  <c r="H32" i="3" s="1"/>
  <c r="I33" i="3"/>
  <c r="H33" i="3" s="1"/>
  <c r="I34" i="3"/>
  <c r="H34" i="3" s="1"/>
  <c r="I35" i="3"/>
  <c r="I36" i="3"/>
  <c r="I37" i="3"/>
  <c r="H37" i="3" s="1"/>
  <c r="I38" i="3"/>
  <c r="H38" i="3" s="1"/>
  <c r="I39" i="3"/>
  <c r="I40" i="3"/>
  <c r="I43" i="3"/>
  <c r="I44" i="3"/>
  <c r="H44" i="3" s="1"/>
  <c r="I15" i="3"/>
  <c r="G5" i="3"/>
  <c r="H5" i="3"/>
  <c r="I5" i="3"/>
  <c r="E5" i="3"/>
  <c r="E6" i="3"/>
  <c r="E7" i="3"/>
  <c r="E8" i="3"/>
  <c r="G8" i="3" s="1"/>
  <c r="H8" i="3" s="1"/>
  <c r="I8" i="3" s="1"/>
  <c r="E9" i="3"/>
  <c r="E10" i="3"/>
  <c r="E11" i="3"/>
  <c r="G11" i="3" s="1"/>
  <c r="H11" i="3" s="1"/>
  <c r="I11" i="3" s="1"/>
  <c r="E12" i="3"/>
  <c r="G12" i="3" s="1"/>
  <c r="H12" i="3" s="1"/>
  <c r="I12" i="3" s="1"/>
  <c r="I15" i="2"/>
  <c r="H15" i="2" s="1"/>
  <c r="I16" i="2"/>
  <c r="H16" i="2" s="1"/>
  <c r="I17" i="2"/>
  <c r="H17" i="2" s="1"/>
  <c r="I18" i="2"/>
  <c r="H18" i="2" s="1"/>
  <c r="I19" i="2"/>
  <c r="I20" i="2"/>
  <c r="H20" i="2" s="1"/>
  <c r="I21" i="2"/>
  <c r="I22" i="2"/>
  <c r="I23" i="2"/>
  <c r="I24" i="2"/>
  <c r="I25" i="2"/>
  <c r="I26" i="2"/>
  <c r="H26" i="2" s="1"/>
  <c r="I27" i="2"/>
  <c r="H27" i="2" s="1"/>
  <c r="I28" i="2"/>
  <c r="H28" i="2" s="1"/>
  <c r="I29" i="2"/>
  <c r="H29" i="2" s="1"/>
  <c r="I30" i="2"/>
  <c r="H30" i="2" s="1"/>
  <c r="I31" i="2"/>
  <c r="I32" i="2"/>
  <c r="H32" i="2" s="1"/>
  <c r="I33" i="2"/>
  <c r="I34" i="2"/>
  <c r="I35" i="2"/>
  <c r="I38" i="2"/>
  <c r="H38" i="2" s="1"/>
  <c r="I39" i="2"/>
  <c r="H39" i="2" s="1"/>
  <c r="I14" i="2"/>
  <c r="H14" i="2" s="1"/>
  <c r="H43" i="3"/>
  <c r="H40" i="3"/>
  <c r="H39" i="3"/>
  <c r="H36" i="3"/>
  <c r="H35" i="3"/>
  <c r="H31" i="3"/>
  <c r="H29" i="3"/>
  <c r="H28" i="3"/>
  <c r="H27" i="3"/>
  <c r="H24" i="3"/>
  <c r="H23" i="3"/>
  <c r="H19" i="3"/>
  <c r="H17" i="3"/>
  <c r="H16" i="3"/>
  <c r="H15" i="3"/>
  <c r="G10" i="3"/>
  <c r="H10" i="3"/>
  <c r="I10" i="3" s="1"/>
  <c r="G9" i="3"/>
  <c r="H9" i="3"/>
  <c r="I9" i="3"/>
  <c r="G7" i="3"/>
  <c r="H7" i="3"/>
  <c r="I7" i="3"/>
  <c r="G6" i="3"/>
  <c r="H6" i="3"/>
  <c r="I6" i="3" s="1"/>
  <c r="G4" i="3"/>
  <c r="H4" i="3"/>
  <c r="I4" i="3"/>
  <c r="E5" i="2"/>
  <c r="G5" i="2" s="1"/>
  <c r="H5" i="2" s="1"/>
  <c r="I5" i="2" s="1"/>
  <c r="E6" i="2"/>
  <c r="E7" i="2"/>
  <c r="E8" i="2"/>
  <c r="G8" i="2" s="1"/>
  <c r="H8" i="2" s="1"/>
  <c r="I8" i="2" s="1"/>
  <c r="E9" i="2"/>
  <c r="G9" i="2" s="1"/>
  <c r="H9" i="2" s="1"/>
  <c r="I9" i="2" s="1"/>
  <c r="E10" i="2"/>
  <c r="E11" i="2" s="1"/>
  <c r="G11" i="2" s="1"/>
  <c r="H11" i="2" s="1"/>
  <c r="I11" i="2" s="1"/>
  <c r="H35" i="2"/>
  <c r="H34" i="2"/>
  <c r="H33" i="2"/>
  <c r="H31" i="2"/>
  <c r="H25" i="2"/>
  <c r="H24" i="2"/>
  <c r="H23" i="2"/>
  <c r="H22" i="2"/>
  <c r="H21" i="2"/>
  <c r="H19" i="2"/>
  <c r="G10" i="2"/>
  <c r="H10" i="2"/>
  <c r="I10" i="2" s="1"/>
  <c r="G7" i="2"/>
  <c r="H7" i="2" s="1"/>
  <c r="I7" i="2" s="1"/>
  <c r="G6" i="2"/>
  <c r="H6" i="2"/>
  <c r="I6" i="2" s="1"/>
  <c r="G4" i="2"/>
  <c r="H4" i="2"/>
  <c r="I4" i="2"/>
  <c r="I17" i="1"/>
  <c r="H17" i="1" s="1"/>
  <c r="I16" i="1"/>
  <c r="H16" i="1" s="1"/>
  <c r="I15" i="1"/>
  <c r="H15" i="1" s="1"/>
  <c r="I14" i="1"/>
  <c r="H14" i="1" s="1"/>
  <c r="I39" i="1"/>
  <c r="H39" i="1" s="1"/>
  <c r="I38" i="1"/>
  <c r="H38" i="1" s="1"/>
  <c r="I35" i="1"/>
  <c r="H35" i="1" s="1"/>
  <c r="I34" i="1"/>
  <c r="H34" i="1" s="1"/>
  <c r="I33" i="1"/>
  <c r="H33" i="1" s="1"/>
  <c r="I32" i="1"/>
  <c r="H32" i="1" s="1"/>
  <c r="I31" i="1"/>
  <c r="H31" i="1" s="1"/>
  <c r="I30" i="1"/>
  <c r="H30" i="1" s="1"/>
  <c r="I29" i="1"/>
  <c r="H29" i="1" s="1"/>
  <c r="I28" i="1"/>
  <c r="H28" i="1" s="1"/>
  <c r="I27" i="1"/>
  <c r="H27" i="1" s="1"/>
  <c r="I26" i="1"/>
  <c r="H26" i="1" s="1"/>
  <c r="I25" i="1"/>
  <c r="H25" i="1"/>
  <c r="I24" i="1"/>
  <c r="H24" i="1"/>
  <c r="I23" i="1"/>
  <c r="H23" i="1" s="1"/>
  <c r="I22" i="1"/>
  <c r="H22" i="1" s="1"/>
  <c r="I21" i="1"/>
  <c r="H21" i="1" s="1"/>
  <c r="I20" i="1"/>
  <c r="H20" i="1" s="1"/>
  <c r="I19" i="1"/>
  <c r="H19" i="1" s="1"/>
  <c r="I18" i="1"/>
  <c r="H18" i="1" s="1"/>
  <c r="E5" i="1"/>
  <c r="E6" i="1" s="1"/>
  <c r="G6" i="1" s="1"/>
  <c r="H6" i="1" s="1"/>
  <c r="I6" i="1" s="1"/>
  <c r="G5" i="1"/>
  <c r="H5" i="1" s="1"/>
  <c r="I5" i="1" s="1"/>
  <c r="G4" i="1"/>
  <c r="H4" i="1" s="1"/>
  <c r="I4" i="1" s="1"/>
  <c r="N2" i="4"/>
  <c r="P2" i="4" s="1"/>
  <c r="D26" i="4"/>
  <c r="N13" i="4" s="1"/>
  <c r="P13" i="4" s="1"/>
  <c r="D22" i="4"/>
  <c r="N12" i="4"/>
  <c r="P12" i="4" s="1"/>
  <c r="D20" i="4"/>
  <c r="N11" i="4"/>
  <c r="D18" i="4"/>
  <c r="N10" i="4"/>
  <c r="P10" i="4" s="1"/>
  <c r="D16" i="4"/>
  <c r="N9" i="4" s="1"/>
  <c r="P9" i="4" s="1"/>
  <c r="D14" i="4"/>
  <c r="N8" i="4"/>
  <c r="P8" i="4" s="1"/>
  <c r="D12" i="4"/>
  <c r="N7" i="4" s="1"/>
  <c r="P7" i="4" s="1"/>
  <c r="D10" i="4"/>
  <c r="D8" i="4"/>
  <c r="N5" i="4"/>
  <c r="P5" i="4" s="1"/>
  <c r="D6" i="4"/>
  <c r="N4" i="4"/>
  <c r="P4" i="4" s="1"/>
  <c r="N3" i="4"/>
  <c r="P3" i="4" s="1"/>
  <c r="F2" i="4"/>
  <c r="O2" i="4"/>
  <c r="Q2" i="4" s="1"/>
  <c r="F26" i="4"/>
  <c r="O13" i="4"/>
  <c r="Q13" i="4" s="1"/>
  <c r="F22" i="4"/>
  <c r="O12" i="4"/>
  <c r="Q12" i="4" s="1"/>
  <c r="F20" i="4"/>
  <c r="O11" i="4"/>
  <c r="Q11" i="4" s="1"/>
  <c r="F18" i="4"/>
  <c r="O10" i="4"/>
  <c r="Q10" i="4" s="1"/>
  <c r="F16" i="4"/>
  <c r="F14" i="4"/>
  <c r="O8" i="4"/>
  <c r="Q8" i="4" s="1"/>
  <c r="F12" i="4"/>
  <c r="O7" i="4"/>
  <c r="Q7" i="4" s="1"/>
  <c r="F10" i="4"/>
  <c r="F8" i="4"/>
  <c r="O5" i="4"/>
  <c r="Q5" i="4" s="1"/>
  <c r="F6" i="4"/>
  <c r="F4" i="4"/>
  <c r="O3" i="4"/>
  <c r="Q3" i="4" s="1"/>
  <c r="E7" i="1" l="1"/>
  <c r="N6" i="4"/>
  <c r="P6" i="4" s="1"/>
  <c r="E8" i="1" l="1"/>
  <c r="G7" i="1"/>
  <c r="H7" i="1" s="1"/>
  <c r="I7" i="1" s="1"/>
  <c r="G8" i="1" l="1"/>
  <c r="H8" i="1" s="1"/>
  <c r="I8" i="1" s="1"/>
  <c r="E9" i="1"/>
  <c r="E10" i="1" l="1"/>
  <c r="G9" i="1"/>
  <c r="H9" i="1" s="1"/>
  <c r="I9" i="1" s="1"/>
  <c r="E11" i="1" l="1"/>
  <c r="G11" i="1" s="1"/>
  <c r="H11" i="1" s="1"/>
  <c r="I11" i="1" s="1"/>
  <c r="G10" i="1"/>
  <c r="H10" i="1" s="1"/>
  <c r="I10" i="1" s="1"/>
</calcChain>
</file>

<file path=xl/sharedStrings.xml><?xml version="1.0" encoding="utf-8"?>
<sst xmlns="http://schemas.openxmlformats.org/spreadsheetml/2006/main" count="557" uniqueCount="74">
  <si>
    <t>Name</t>
  </si>
  <si>
    <t>Primers</t>
  </si>
  <si>
    <t>Legth of product</t>
  </si>
  <si>
    <t>Conc - initial</t>
  </si>
  <si>
    <t>Volume DNA (uL)</t>
  </si>
  <si>
    <t>DNA (ng)</t>
  </si>
  <si>
    <t>Cp of initial DNA</t>
  </si>
  <si>
    <t>Log10(cp)</t>
  </si>
  <si>
    <t>Ct</t>
  </si>
  <si>
    <t>Blank -1</t>
  </si>
  <si>
    <t>A189F/Mc</t>
  </si>
  <si>
    <t xml:space="preserve">Blank -2 </t>
  </si>
  <si>
    <t>S1</t>
  </si>
  <si>
    <t>S2</t>
  </si>
  <si>
    <t>S3</t>
  </si>
  <si>
    <t>S4</t>
  </si>
  <si>
    <t>S5</t>
  </si>
  <si>
    <t>S6</t>
  </si>
  <si>
    <t>S7</t>
  </si>
  <si>
    <t>S8</t>
  </si>
  <si>
    <t>Melt Quality</t>
  </si>
  <si>
    <t>Melt Temp</t>
  </si>
  <si>
    <t>Oct_20</t>
  </si>
  <si>
    <t>B1T0</t>
  </si>
  <si>
    <t>Very Sharp</t>
  </si>
  <si>
    <t>85°C</t>
  </si>
  <si>
    <t>B2T0</t>
  </si>
  <si>
    <t>JL1</t>
  </si>
  <si>
    <t>Sharp</t>
  </si>
  <si>
    <t>B3T0</t>
  </si>
  <si>
    <t>JL2</t>
  </si>
  <si>
    <t>81°C</t>
  </si>
  <si>
    <t>80°C</t>
  </si>
  <si>
    <t>JL3</t>
  </si>
  <si>
    <t>86°C</t>
  </si>
  <si>
    <t>Broad</t>
  </si>
  <si>
    <t>75°C</t>
  </si>
  <si>
    <t>N/A</t>
  </si>
  <si>
    <t>BAC 340/515</t>
  </si>
  <si>
    <t>II 223/646</t>
  </si>
  <si>
    <t>A1 - 9.44 ng/uL</t>
  </si>
  <si>
    <t>B3 - 1.520 ng/uL</t>
  </si>
  <si>
    <t xml:space="preserve">86°C </t>
  </si>
  <si>
    <t xml:space="preserve">86°C  </t>
  </si>
  <si>
    <t>V. Sharp</t>
  </si>
  <si>
    <t>78/86°C</t>
  </si>
  <si>
    <t>Big, small</t>
  </si>
  <si>
    <t xml:space="preserve">80°C </t>
  </si>
  <si>
    <t>Small</t>
  </si>
  <si>
    <t xml:space="preserve">81°C </t>
  </si>
  <si>
    <t>Sharp/Broad</t>
  </si>
  <si>
    <t>S0</t>
  </si>
  <si>
    <t>84°C</t>
  </si>
  <si>
    <t>83°C</t>
  </si>
  <si>
    <t>84/72°C</t>
  </si>
  <si>
    <t>77°C</t>
  </si>
  <si>
    <t>Experiment</t>
  </si>
  <si>
    <t>Replicate</t>
  </si>
  <si>
    <t>Mco</t>
  </si>
  <si>
    <t>Mcy</t>
  </si>
  <si>
    <t>16S</t>
  </si>
  <si>
    <t>Mco - AVG</t>
  </si>
  <si>
    <t>Mcy - AVG</t>
  </si>
  <si>
    <t>16S - AVG</t>
  </si>
  <si>
    <t>Condensed</t>
  </si>
  <si>
    <t>List</t>
  </si>
  <si>
    <t>Mco Prop.</t>
  </si>
  <si>
    <t xml:space="preserve">Mcy Prop. </t>
  </si>
  <si>
    <t>Mco Prop (Log)</t>
  </si>
  <si>
    <t>Mcy Prop (Log)</t>
  </si>
  <si>
    <t>Primer dimers</t>
  </si>
  <si>
    <t xml:space="preserve">Oct_20 </t>
  </si>
  <si>
    <t>Oct_21</t>
  </si>
  <si>
    <t>Nov_21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</si>
</sst>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B7DEE8"/>
        <bgColor rgb="FF0000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8">
    <xf numFmtId="0" fontId="0" fillId="0" borderId="0" xfId="0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0" xfId="0" applyFont="1"/>
    <xf numFmtId="0" fontId="0" fillId="4" borderId="5" xfId="0" applyFont="1" applyFill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9" xfId="0" applyFont="1" applyFill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10" xfId="0" applyBorder="1"/>
    <xf numFmtId="0" fontId="0" fillId="0" borderId="5" xfId="0" applyBorder="1"/>
    <xf numFmtId="0" fontId="0" fillId="4" borderId="8" xfId="0" applyFont="1" applyFill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4" borderId="13" xfId="0" applyFont="1" applyFill="1" applyBorder="1" applyAlignment="1">
      <alignment horizontal="right"/>
    </xf>
    <xf numFmtId="0" fontId="0" fillId="5" borderId="3" xfId="0" applyFill="1" applyBorder="1" applyAlignment="1">
      <alignment horizontal="center"/>
    </xf>
    <xf numFmtId="0" fontId="0" fillId="5" borderId="10" xfId="0" applyFill="1" applyBorder="1"/>
    <xf numFmtId="0" fontId="0" fillId="5" borderId="4" xfId="0" applyFill="1" applyBorder="1"/>
    <xf numFmtId="0" fontId="0" fillId="5" borderId="4" xfId="0" applyFont="1" applyFill="1" applyBorder="1" applyAlignment="1">
      <alignment horizontal="right"/>
    </xf>
    <xf numFmtId="0" fontId="0" fillId="5" borderId="6" xfId="0" applyFill="1" applyBorder="1" applyAlignment="1">
      <alignment horizontal="center"/>
    </xf>
    <xf numFmtId="0" fontId="0" fillId="5" borderId="0" xfId="0" applyFill="1" applyBorder="1"/>
    <xf numFmtId="0" fontId="0" fillId="5" borderId="8" xfId="0" applyFill="1" applyBorder="1"/>
    <xf numFmtId="0" fontId="0" fillId="6" borderId="14" xfId="0" applyFill="1" applyBorder="1"/>
    <xf numFmtId="0" fontId="0" fillId="6" borderId="2" xfId="0" applyFill="1" applyBorder="1"/>
    <xf numFmtId="0" fontId="0" fillId="5" borderId="11" xfId="0" applyFont="1" applyFill="1" applyBorder="1" applyAlignment="1">
      <alignment horizontal="right"/>
    </xf>
    <xf numFmtId="17" fontId="0" fillId="0" borderId="0" xfId="0" applyNumberFormat="1"/>
    <xf numFmtId="0" fontId="0" fillId="7" borderId="3" xfId="0" applyFill="1" applyBorder="1"/>
    <xf numFmtId="0" fontId="0" fillId="7" borderId="5" xfId="0" applyFill="1" applyBorder="1"/>
    <xf numFmtId="0" fontId="0" fillId="7" borderId="4" xfId="0" applyFill="1" applyBorder="1"/>
    <xf numFmtId="0" fontId="0" fillId="7" borderId="0" xfId="0" applyFill="1"/>
    <xf numFmtId="0" fontId="2" fillId="4" borderId="11" xfId="0" applyFont="1" applyFill="1" applyBorder="1" applyAlignment="1">
      <alignment horizontal="right"/>
    </xf>
    <xf numFmtId="0" fontId="0" fillId="7" borderId="6" xfId="0" applyFill="1" applyBorder="1"/>
    <xf numFmtId="0" fontId="0" fillId="7" borderId="11" xfId="0" applyFill="1" applyBorder="1"/>
    <xf numFmtId="0" fontId="0" fillId="7" borderId="8" xfId="0" applyFill="1" applyBorder="1"/>
    <xf numFmtId="0" fontId="0" fillId="0" borderId="12" xfId="0" applyBorder="1"/>
    <xf numFmtId="0" fontId="0" fillId="7" borderId="12" xfId="0" applyFill="1" applyBorder="1"/>
    <xf numFmtId="0" fontId="0" fillId="7" borderId="9" xfId="0" applyFill="1" applyBorder="1"/>
    <xf numFmtId="0" fontId="0" fillId="7" borderId="13" xfId="0" applyFill="1" applyBorder="1"/>
    <xf numFmtId="0" fontId="0" fillId="7" borderId="7" xfId="0" applyFill="1" applyBorder="1"/>
    <xf numFmtId="0" fontId="2" fillId="4" borderId="9" xfId="0" applyFont="1" applyFill="1" applyBorder="1" applyAlignment="1">
      <alignment horizontal="right"/>
    </xf>
    <xf numFmtId="0" fontId="0" fillId="7" borderId="0" xfId="0" applyFill="1" applyBorder="1"/>
    <xf numFmtId="0" fontId="2" fillId="7" borderId="7" xfId="0" applyFont="1" applyFill="1" applyBorder="1"/>
    <xf numFmtId="0" fontId="2" fillId="7" borderId="0" xfId="0" applyFont="1" applyFill="1"/>
    <xf numFmtId="0" fontId="2" fillId="7" borderId="12" xfId="0" applyFont="1" applyFill="1" applyBorder="1"/>
    <xf numFmtId="0" fontId="2" fillId="7" borderId="13" xfId="0" applyFont="1" applyFill="1" applyBorder="1"/>
    <xf numFmtId="0" fontId="0" fillId="5" borderId="13" xfId="0" applyFill="1" applyBorder="1"/>
    <xf numFmtId="0" fontId="0" fillId="8" borderId="8" xfId="0" applyFill="1" applyBorder="1"/>
    <xf numFmtId="0" fontId="2" fillId="8" borderId="0" xfId="0" applyFont="1" applyFill="1"/>
    <xf numFmtId="0" fontId="0" fillId="8" borderId="13" xfId="0" applyFill="1" applyBorder="1"/>
    <xf numFmtId="0" fontId="2" fillId="8" borderId="12" xfId="0" applyFont="1" applyFill="1" applyBorder="1"/>
    <xf numFmtId="0" fontId="2" fillId="8" borderId="13" xfId="0" applyFont="1" applyFill="1" applyBorder="1"/>
    <xf numFmtId="0" fontId="2" fillId="8" borderId="11" xfId="0" applyFont="1" applyFill="1" applyBorder="1" applyAlignment="1">
      <alignment horizontal="right"/>
    </xf>
    <xf numFmtId="0" fontId="2" fillId="8" borderId="9" xfId="0" applyFont="1" applyFill="1" applyBorder="1" applyAlignment="1">
      <alignment horizontal="right"/>
    </xf>
    <xf numFmtId="0" fontId="0" fillId="0" borderId="0" xfId="0" applyFont="1"/>
    <xf numFmtId="4" fontId="0" fillId="0" borderId="10" xfId="0" applyNumberFormat="1" applyBorder="1"/>
    <xf numFmtId="0" fontId="0" fillId="8" borderId="9" xfId="0" applyFill="1" applyBorder="1"/>
    <xf numFmtId="0" fontId="0" fillId="8" borderId="13" xfId="0" applyFont="1" applyFill="1" applyBorder="1" applyAlignment="1">
      <alignment horizontal="right"/>
    </xf>
    <xf numFmtId="0" fontId="0" fillId="8" borderId="11" xfId="0" applyFill="1" applyBorder="1"/>
    <xf numFmtId="0" fontId="2" fillId="8" borderId="11" xfId="0" applyFont="1" applyFill="1" applyBorder="1"/>
    <xf numFmtId="0" fontId="2" fillId="8" borderId="8" xfId="0" applyFont="1" applyFill="1" applyBorder="1"/>
    <xf numFmtId="0" fontId="2" fillId="8" borderId="7" xfId="0" applyFont="1" applyFill="1" applyBorder="1"/>
    <xf numFmtId="0" fontId="0" fillId="0" borderId="0" xfId="0" applyFill="1"/>
    <xf numFmtId="0" fontId="2" fillId="8" borderId="0" xfId="0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Font="1" applyFill="1" applyBorder="1" applyAlignment="1">
      <alignment horizontal="right"/>
    </xf>
    <xf numFmtId="0" fontId="1" fillId="9" borderId="6" xfId="0" applyFont="1" applyFill="1" applyBorder="1"/>
    <xf numFmtId="0" fontId="2" fillId="8" borderId="0" xfId="0" applyFont="1" applyFill="1" applyBorder="1"/>
    <xf numFmtId="0" fontId="1" fillId="9" borderId="12" xfId="0" applyFont="1" applyFill="1" applyBorder="1"/>
    <xf numFmtId="0" fontId="2" fillId="8" borderId="9" xfId="0" applyFont="1" applyFill="1" applyBorder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020866141732283"/>
                  <c:y val="-4.3385142074631976E-2"/>
                </c:manualLayout>
              </c:layout>
              <c:numFmt formatCode="General" sourceLinked="0"/>
            </c:trendlineLbl>
          </c:trendline>
          <c:xVal>
            <c:numRef>
              <c:f>Mco!$J$4:$J$11</c:f>
              <c:numCache>
                <c:formatCode>General</c:formatCode>
                <c:ptCount val="8"/>
                <c:pt idx="0">
                  <c:v>6.08</c:v>
                </c:pt>
                <c:pt idx="1">
                  <c:v>9.59</c:v>
                </c:pt>
                <c:pt idx="2">
                  <c:v>12.74</c:v>
                </c:pt>
                <c:pt idx="3">
                  <c:v>16.54</c:v>
                </c:pt>
                <c:pt idx="4">
                  <c:v>19.809999999999999</c:v>
                </c:pt>
                <c:pt idx="5">
                  <c:v>24.33</c:v>
                </c:pt>
                <c:pt idx="6">
                  <c:v>26.97</c:v>
                </c:pt>
                <c:pt idx="7">
                  <c:v>30.17</c:v>
                </c:pt>
              </c:numCache>
            </c:numRef>
          </c:xVal>
          <c:yVal>
            <c:numRef>
              <c:f>Mco!$I$4:$I$11</c:f>
              <c:numCache>
                <c:formatCode>General</c:formatCode>
                <c:ptCount val="8"/>
                <c:pt idx="0">
                  <c:v>8.5337436499806234</c:v>
                </c:pt>
                <c:pt idx="1">
                  <c:v>7.5337436499806243</c:v>
                </c:pt>
                <c:pt idx="2">
                  <c:v>6.5337436499806234</c:v>
                </c:pt>
                <c:pt idx="3">
                  <c:v>5.5337436499806234</c:v>
                </c:pt>
                <c:pt idx="4">
                  <c:v>4.5337436499806234</c:v>
                </c:pt>
                <c:pt idx="5">
                  <c:v>3.5337436499806238</c:v>
                </c:pt>
                <c:pt idx="6">
                  <c:v>2.5337436499806238</c:v>
                </c:pt>
                <c:pt idx="7">
                  <c:v>1.5337436499806236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12-494B-8CCD-8B61DA1EE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053560"/>
        <c:axId val="-2124065624"/>
      </c:scatterChart>
      <c:valAx>
        <c:axId val="-2124053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4065624"/>
        <c:crosses val="autoZero"/>
        <c:crossBetween val="midCat"/>
      </c:valAx>
      <c:valAx>
        <c:axId val="-2124065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4053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18847987751531"/>
                  <c:y val="-6.5421041119859996E-2"/>
                </c:manualLayout>
              </c:layout>
              <c:numFmt formatCode="General" sourceLinked="0"/>
            </c:trendlineLbl>
          </c:trendline>
          <c:xVal>
            <c:numRef>
              <c:f>Mcy!$J$4:$J$11</c:f>
              <c:numCache>
                <c:formatCode>General</c:formatCode>
                <c:ptCount val="8"/>
                <c:pt idx="0">
                  <c:v>4.5</c:v>
                </c:pt>
                <c:pt idx="1">
                  <c:v>7.54</c:v>
                </c:pt>
                <c:pt idx="2">
                  <c:v>10.72</c:v>
                </c:pt>
                <c:pt idx="3">
                  <c:v>14.82</c:v>
                </c:pt>
                <c:pt idx="4">
                  <c:v>17.77</c:v>
                </c:pt>
                <c:pt idx="5">
                  <c:v>21.85</c:v>
                </c:pt>
                <c:pt idx="6">
                  <c:v>24.48</c:v>
                </c:pt>
                <c:pt idx="7">
                  <c:v>27.57</c:v>
                </c:pt>
              </c:numCache>
            </c:numRef>
          </c:xVal>
          <c:yVal>
            <c:numRef>
              <c:f>Mcy!$I$4:$I$11</c:f>
              <c:numCache>
                <c:formatCode>General</c:formatCode>
                <c:ptCount val="8"/>
                <c:pt idx="0">
                  <c:v>9.308828442557898</c:v>
                </c:pt>
                <c:pt idx="1">
                  <c:v>8.308828442557898</c:v>
                </c:pt>
                <c:pt idx="2">
                  <c:v>7.3088284425578989</c:v>
                </c:pt>
                <c:pt idx="3">
                  <c:v>6.3088284425578989</c:v>
                </c:pt>
                <c:pt idx="4">
                  <c:v>5.308828442557898</c:v>
                </c:pt>
                <c:pt idx="5">
                  <c:v>4.3088284425578989</c:v>
                </c:pt>
                <c:pt idx="6">
                  <c:v>3.3088284425578984</c:v>
                </c:pt>
                <c:pt idx="7">
                  <c:v>2.3088284425578984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2C-E843-BE8C-8C528FC33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042056"/>
        <c:axId val="-2120951848"/>
      </c:scatterChart>
      <c:valAx>
        <c:axId val="-2121042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0951848"/>
        <c:crosses val="autoZero"/>
        <c:crossBetween val="midCat"/>
      </c:valAx>
      <c:valAx>
        <c:axId val="-2120951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1042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301290463692001"/>
                  <c:y val="5.3052639253426598E-2"/>
                </c:manualLayout>
              </c:layout>
              <c:numFmt formatCode="General" sourceLinked="0"/>
            </c:trendlineLbl>
          </c:trendline>
          <c:xVal>
            <c:numRef>
              <c:f>'16S'!$J$4:$J$11</c:f>
              <c:numCache>
                <c:formatCode>General</c:formatCode>
                <c:ptCount val="8"/>
                <c:pt idx="0">
                  <c:v>4.08</c:v>
                </c:pt>
                <c:pt idx="1">
                  <c:v>6.14</c:v>
                </c:pt>
                <c:pt idx="2">
                  <c:v>8.61</c:v>
                </c:pt>
                <c:pt idx="3">
                  <c:v>12.37</c:v>
                </c:pt>
                <c:pt idx="4">
                  <c:v>15.43</c:v>
                </c:pt>
                <c:pt idx="5">
                  <c:v>20.02</c:v>
                </c:pt>
                <c:pt idx="6">
                  <c:v>22.59</c:v>
                </c:pt>
                <c:pt idx="7">
                  <c:v>25.84</c:v>
                </c:pt>
              </c:numCache>
            </c:numRef>
          </c:xVal>
          <c:yVal>
            <c:numRef>
              <c:f>'16S'!$I$3:$I$11</c:f>
              <c:numCache>
                <c:formatCode>General</c:formatCode>
                <c:ptCount val="9"/>
                <c:pt idx="1">
                  <c:v>9.8990023548933497</c:v>
                </c:pt>
                <c:pt idx="2">
                  <c:v>8.8990023548933497</c:v>
                </c:pt>
                <c:pt idx="3">
                  <c:v>7.8990023548933497</c:v>
                </c:pt>
                <c:pt idx="4">
                  <c:v>6.8990023548933497</c:v>
                </c:pt>
                <c:pt idx="5">
                  <c:v>5.8990023548933497</c:v>
                </c:pt>
                <c:pt idx="6">
                  <c:v>4.8990023548933497</c:v>
                </c:pt>
                <c:pt idx="7">
                  <c:v>3.8990023548933501</c:v>
                </c:pt>
                <c:pt idx="8">
                  <c:v>2.8990023548933501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80-3848-A448-BB3B8FCC0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317352"/>
        <c:axId val="-2116720472"/>
      </c:scatterChart>
      <c:valAx>
        <c:axId val="2127317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720472"/>
        <c:crosses val="autoZero"/>
        <c:crossBetween val="midCat"/>
      </c:valAx>
      <c:valAx>
        <c:axId val="-2116720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27317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355600</xdr:colOff>
      <xdr:row>1</xdr:row>
      <xdr:rowOff>31750</xdr:rowOff>
    </xdr:from>
    <xdr:to>
      <xdr:col>15</xdr:col>
      <xdr:colOff>800100</xdr:colOff>
      <xdr:row>15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292100</xdr:colOff>
      <xdr:row>3</xdr:row>
      <xdr:rowOff>31750</xdr:rowOff>
    </xdr:from>
    <xdr:to>
      <xdr:col>15</xdr:col>
      <xdr:colOff>736600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355600</xdr:colOff>
      <xdr:row>2</xdr:row>
      <xdr:rowOff>31750</xdr:rowOff>
    </xdr:from>
    <xdr:to>
      <xdr:col>15</xdr:col>
      <xdr:colOff>800100</xdr:colOff>
      <xdr:row>16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workbookViewId="0">
      <selection activeCell="K18" sqref="K18"/>
    </sheetView>
  </sheetViews>
  <sheetFormatPr baseColWidth="10" defaultRowHeight="16"/>
  <cols>
    <col min="2" max="2" width="11.83203125" customWidth="1"/>
    <col min="3" max="3" width="15.6640625" customWidth="1"/>
    <col min="4" max="4" width="17.33203125" customWidth="1"/>
    <col min="5" max="5" width="15.6640625" customWidth="1"/>
    <col min="6" max="6" width="16.83203125" customWidth="1"/>
    <col min="8" max="8" width="15.83203125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3" t="s">
        <v>5</v>
      </c>
      <c r="H1" s="1" t="s">
        <v>6</v>
      </c>
      <c r="I1" s="1" t="s">
        <v>7</v>
      </c>
      <c r="J1" s="4" t="s">
        <v>8</v>
      </c>
    </row>
    <row r="2" spans="1:10">
      <c r="B2" s="5" t="s">
        <v>9</v>
      </c>
      <c r="C2" t="s">
        <v>10</v>
      </c>
      <c r="D2" s="6">
        <v>299</v>
      </c>
      <c r="F2" s="7"/>
      <c r="G2" s="7"/>
      <c r="J2" s="8">
        <v>35.9</v>
      </c>
    </row>
    <row r="3" spans="1:10">
      <c r="B3" s="9" t="s">
        <v>11</v>
      </c>
      <c r="C3" s="10" t="s">
        <v>10</v>
      </c>
      <c r="D3" s="11">
        <v>299</v>
      </c>
      <c r="F3" s="7"/>
      <c r="G3" s="7"/>
      <c r="J3" s="12">
        <v>35.15</v>
      </c>
    </row>
    <row r="4" spans="1:10">
      <c r="B4" s="13" t="s">
        <v>12</v>
      </c>
      <c r="C4" t="s">
        <v>10</v>
      </c>
      <c r="D4" s="6">
        <v>299</v>
      </c>
      <c r="E4" s="14">
        <v>0.112</v>
      </c>
      <c r="F4" s="14">
        <v>1</v>
      </c>
      <c r="G4" s="14">
        <f>E4*F4</f>
        <v>0.112</v>
      </c>
      <c r="H4" s="14">
        <f t="shared" ref="H4:H11" si="0">(G4*6.022*(10^23))/(D4*(10^9)*660)</f>
        <v>341777642.64720786</v>
      </c>
      <c r="I4" s="15">
        <f>LOG10(H4)</f>
        <v>8.5337436499806234</v>
      </c>
      <c r="J4" s="16">
        <v>6.08</v>
      </c>
    </row>
    <row r="5" spans="1:10">
      <c r="B5" s="17" t="s">
        <v>13</v>
      </c>
      <c r="C5" t="s">
        <v>10</v>
      </c>
      <c r="D5" s="11">
        <v>299</v>
      </c>
      <c r="E5">
        <f>E4/10</f>
        <v>1.12E-2</v>
      </c>
      <c r="F5" s="18">
        <v>1</v>
      </c>
      <c r="G5" s="18">
        <f t="shared" ref="G5:G11" si="1">E5*F5</f>
        <v>1.12E-2</v>
      </c>
      <c r="H5">
        <f t="shared" si="0"/>
        <v>34177764.26472079</v>
      </c>
      <c r="I5" s="19">
        <f t="shared" ref="I5:I11" si="2">LOG10(H5)</f>
        <v>7.5337436499806243</v>
      </c>
      <c r="J5" s="16">
        <v>9.59</v>
      </c>
    </row>
    <row r="6" spans="1:10">
      <c r="B6" s="17" t="s">
        <v>14</v>
      </c>
      <c r="C6" t="s">
        <v>10</v>
      </c>
      <c r="D6" s="11">
        <v>299</v>
      </c>
      <c r="E6">
        <f t="shared" ref="E6:E10" si="3">E5/10</f>
        <v>1.1199999999999999E-3</v>
      </c>
      <c r="F6" s="18">
        <v>1</v>
      </c>
      <c r="G6" s="18">
        <f t="shared" si="1"/>
        <v>1.1199999999999999E-3</v>
      </c>
      <c r="H6">
        <f t="shared" si="0"/>
        <v>3417776.4264720781</v>
      </c>
      <c r="I6" s="19">
        <f t="shared" si="2"/>
        <v>6.5337436499806234</v>
      </c>
      <c r="J6" s="16">
        <v>12.74</v>
      </c>
    </row>
    <row r="7" spans="1:10">
      <c r="B7" s="17" t="s">
        <v>15</v>
      </c>
      <c r="C7" t="s">
        <v>10</v>
      </c>
      <c r="D7" s="11">
        <v>299</v>
      </c>
      <c r="E7">
        <f t="shared" si="3"/>
        <v>1.1199999999999998E-4</v>
      </c>
      <c r="F7" s="18">
        <v>1</v>
      </c>
      <c r="G7" s="18">
        <f t="shared" si="1"/>
        <v>1.1199999999999998E-4</v>
      </c>
      <c r="H7">
        <f t="shared" si="0"/>
        <v>341777.64264720783</v>
      </c>
      <c r="I7" s="19">
        <f t="shared" si="2"/>
        <v>5.5337436499806234</v>
      </c>
      <c r="J7" s="16">
        <v>16.54</v>
      </c>
    </row>
    <row r="8" spans="1:10">
      <c r="B8" s="17" t="s">
        <v>16</v>
      </c>
      <c r="C8" t="s">
        <v>10</v>
      </c>
      <c r="D8" s="11">
        <v>299</v>
      </c>
      <c r="E8">
        <f t="shared" si="3"/>
        <v>1.1199999999999998E-5</v>
      </c>
      <c r="F8" s="18">
        <v>1</v>
      </c>
      <c r="G8" s="18">
        <f t="shared" si="1"/>
        <v>1.1199999999999998E-5</v>
      </c>
      <c r="H8">
        <f t="shared" si="0"/>
        <v>34177.764264720783</v>
      </c>
      <c r="I8" s="19">
        <f t="shared" si="2"/>
        <v>4.5337436499806234</v>
      </c>
      <c r="J8" s="16">
        <v>19.809999999999999</v>
      </c>
    </row>
    <row r="9" spans="1:10">
      <c r="B9" s="17" t="s">
        <v>17</v>
      </c>
      <c r="C9" t="s">
        <v>10</v>
      </c>
      <c r="D9" s="11">
        <v>299</v>
      </c>
      <c r="E9">
        <f t="shared" si="3"/>
        <v>1.1199999999999999E-6</v>
      </c>
      <c r="F9" s="18">
        <v>1</v>
      </c>
      <c r="G9" s="18">
        <f t="shared" si="1"/>
        <v>1.1199999999999999E-6</v>
      </c>
      <c r="H9">
        <f t="shared" si="0"/>
        <v>3417.7764264720781</v>
      </c>
      <c r="I9" s="19">
        <f t="shared" si="2"/>
        <v>3.5337436499806238</v>
      </c>
      <c r="J9" s="16">
        <v>24.33</v>
      </c>
    </row>
    <row r="10" spans="1:10">
      <c r="B10" s="17" t="s">
        <v>18</v>
      </c>
      <c r="C10" t="s">
        <v>10</v>
      </c>
      <c r="D10" s="11">
        <v>299</v>
      </c>
      <c r="E10">
        <f t="shared" si="3"/>
        <v>1.1199999999999998E-7</v>
      </c>
      <c r="F10" s="18">
        <v>1</v>
      </c>
      <c r="G10" s="18">
        <f t="shared" si="1"/>
        <v>1.1199999999999998E-7</v>
      </c>
      <c r="H10">
        <f t="shared" si="0"/>
        <v>341.77764264720776</v>
      </c>
      <c r="I10" s="19">
        <f t="shared" si="2"/>
        <v>2.5337436499806238</v>
      </c>
      <c r="J10" s="16">
        <v>26.97</v>
      </c>
    </row>
    <row r="11" spans="1:10">
      <c r="B11" s="20" t="s">
        <v>19</v>
      </c>
      <c r="C11" s="10" t="s">
        <v>10</v>
      </c>
      <c r="D11" s="21">
        <v>299</v>
      </c>
      <c r="E11">
        <f>E10/10</f>
        <v>1.1199999999999998E-8</v>
      </c>
      <c r="F11" s="10">
        <v>1</v>
      </c>
      <c r="G11" s="10">
        <f t="shared" si="1"/>
        <v>1.1199999999999998E-8</v>
      </c>
      <c r="H11" s="10">
        <f t="shared" si="0"/>
        <v>34.177764264720778</v>
      </c>
      <c r="I11" s="22">
        <f t="shared" si="2"/>
        <v>1.5337436499806236</v>
      </c>
      <c r="J11" s="23">
        <v>30.17</v>
      </c>
    </row>
    <row r="12" spans="1:10">
      <c r="B12" s="24"/>
      <c r="C12" s="25"/>
      <c r="D12" s="26"/>
      <c r="E12" s="25"/>
      <c r="F12" s="25"/>
      <c r="G12" s="25"/>
      <c r="H12" s="25"/>
      <c r="I12" s="25"/>
      <c r="J12" s="27"/>
    </row>
    <row r="13" spans="1:10">
      <c r="B13" s="28"/>
      <c r="C13" s="29"/>
      <c r="D13" s="30"/>
      <c r="E13" s="29"/>
      <c r="F13" s="31" t="s">
        <v>20</v>
      </c>
      <c r="G13" s="32" t="s">
        <v>21</v>
      </c>
      <c r="H13" s="29"/>
      <c r="I13" s="29"/>
      <c r="J13" s="33"/>
    </row>
    <row r="14" spans="1:10">
      <c r="A14" s="34" t="s">
        <v>71</v>
      </c>
      <c r="B14" s="9" t="s">
        <v>26</v>
      </c>
      <c r="C14" t="s">
        <v>10</v>
      </c>
      <c r="D14" s="6">
        <v>299</v>
      </c>
      <c r="E14" s="35"/>
      <c r="F14" s="36" t="s">
        <v>24</v>
      </c>
      <c r="G14" s="37" t="s">
        <v>25</v>
      </c>
      <c r="H14" s="38">
        <f>10^I14</f>
        <v>1105.6050150387057</v>
      </c>
      <c r="I14" s="38">
        <f>(-0.2856*J14)+10.255</f>
        <v>3.0436000000000005</v>
      </c>
      <c r="J14" s="39">
        <v>25.25</v>
      </c>
    </row>
    <row r="15" spans="1:10">
      <c r="B15" s="9" t="s">
        <v>26</v>
      </c>
      <c r="C15" t="s">
        <v>10</v>
      </c>
      <c r="D15" s="11">
        <v>299</v>
      </c>
      <c r="E15" s="40"/>
      <c r="F15" s="41" t="s">
        <v>24</v>
      </c>
      <c r="G15" s="42" t="s">
        <v>25</v>
      </c>
      <c r="H15" s="38">
        <f t="shared" ref="H15:H17" si="4">10^I15</f>
        <v>956.68287502193868</v>
      </c>
      <c r="I15" s="38">
        <f>(-0.2856*J15)+10.255</f>
        <v>2.9807680000000003</v>
      </c>
      <c r="J15" s="39">
        <v>25.47</v>
      </c>
    </row>
    <row r="16" spans="1:10">
      <c r="B16" s="9" t="s">
        <v>29</v>
      </c>
      <c r="C16" t="s">
        <v>10</v>
      </c>
      <c r="D16" s="11">
        <v>299</v>
      </c>
      <c r="E16" s="40"/>
      <c r="F16" s="41" t="s">
        <v>24</v>
      </c>
      <c r="G16" s="42" t="s">
        <v>25</v>
      </c>
      <c r="H16" s="38">
        <f t="shared" si="4"/>
        <v>3907.9770084730931</v>
      </c>
      <c r="I16" s="38">
        <f>(-0.2856*J16)+10.255</f>
        <v>3.5919520000000009</v>
      </c>
      <c r="J16" s="39">
        <v>23.33</v>
      </c>
    </row>
    <row r="17" spans="1:10">
      <c r="B17" s="43" t="s">
        <v>29</v>
      </c>
      <c r="C17" s="10" t="s">
        <v>10</v>
      </c>
      <c r="D17" s="21">
        <v>299</v>
      </c>
      <c r="E17" s="44"/>
      <c r="F17" s="45" t="s">
        <v>24</v>
      </c>
      <c r="G17" s="46" t="s">
        <v>25</v>
      </c>
      <c r="H17" s="47">
        <f t="shared" si="4"/>
        <v>3635.2643711715436</v>
      </c>
      <c r="I17" s="47">
        <f>(-0.2856*J17)+10.255</f>
        <v>3.5605359999999999</v>
      </c>
      <c r="J17" s="48">
        <v>23.44</v>
      </c>
    </row>
    <row r="18" spans="1:10">
      <c r="A18" t="s">
        <v>27</v>
      </c>
      <c r="B18" s="9" t="s">
        <v>23</v>
      </c>
      <c r="C18" t="s">
        <v>10</v>
      </c>
      <c r="D18" s="11">
        <v>299</v>
      </c>
      <c r="E18" s="40"/>
      <c r="F18" s="41" t="s">
        <v>28</v>
      </c>
      <c r="G18" s="42" t="s">
        <v>25</v>
      </c>
      <c r="H18" s="38">
        <f t="shared" ref="H15:H39" si="5">10^I18</f>
        <v>502.20380630989536</v>
      </c>
      <c r="I18" s="38">
        <f t="shared" ref="I15:I39" si="6">(-0.2856*J18)+10.255</f>
        <v>2.7008800000000006</v>
      </c>
      <c r="J18" s="39">
        <v>26.45</v>
      </c>
    </row>
    <row r="19" spans="1:10">
      <c r="B19" s="9" t="s">
        <v>23</v>
      </c>
      <c r="C19" t="s">
        <v>10</v>
      </c>
      <c r="D19" s="11">
        <v>299</v>
      </c>
      <c r="E19" s="40"/>
      <c r="F19" s="41" t="s">
        <v>28</v>
      </c>
      <c r="G19" s="42" t="s">
        <v>25</v>
      </c>
      <c r="H19" s="38">
        <f t="shared" si="5"/>
        <v>988.6623596207636</v>
      </c>
      <c r="I19" s="38">
        <f t="shared" si="6"/>
        <v>2.9950479999999997</v>
      </c>
      <c r="J19" s="39">
        <v>25.42</v>
      </c>
    </row>
    <row r="20" spans="1:10">
      <c r="B20" s="9" t="s">
        <v>26</v>
      </c>
      <c r="C20" t="s">
        <v>10</v>
      </c>
      <c r="D20" s="11">
        <v>299</v>
      </c>
      <c r="E20" s="40"/>
      <c r="F20" s="41" t="s">
        <v>28</v>
      </c>
      <c r="G20" s="42" t="s">
        <v>25</v>
      </c>
      <c r="H20" s="38">
        <f t="shared" si="5"/>
        <v>1566.6356318760336</v>
      </c>
      <c r="I20" s="38">
        <f t="shared" si="6"/>
        <v>3.1949680000000003</v>
      </c>
      <c r="J20" s="39">
        <v>24.72</v>
      </c>
    </row>
    <row r="21" spans="1:10">
      <c r="B21" s="9" t="s">
        <v>26</v>
      </c>
      <c r="C21" t="s">
        <v>10</v>
      </c>
      <c r="D21" s="11">
        <v>299</v>
      </c>
      <c r="E21" s="40"/>
      <c r="F21" s="41" t="s">
        <v>28</v>
      </c>
      <c r="G21" s="42" t="s">
        <v>25</v>
      </c>
      <c r="H21" s="38">
        <f t="shared" si="5"/>
        <v>844.31401829269134</v>
      </c>
      <c r="I21" s="38">
        <f t="shared" si="6"/>
        <v>2.9265040000000004</v>
      </c>
      <c r="J21" s="39">
        <v>25.66</v>
      </c>
    </row>
    <row r="22" spans="1:10">
      <c r="B22" s="9" t="s">
        <v>29</v>
      </c>
      <c r="C22" t="s">
        <v>10</v>
      </c>
      <c r="D22" s="11">
        <v>299</v>
      </c>
      <c r="E22" s="40"/>
      <c r="F22" s="41" t="s">
        <v>28</v>
      </c>
      <c r="G22" s="42" t="s">
        <v>25</v>
      </c>
      <c r="H22" s="38">
        <f t="shared" si="5"/>
        <v>849.88467857304386</v>
      </c>
      <c r="I22" s="38">
        <f t="shared" si="6"/>
        <v>2.9293600000000009</v>
      </c>
      <c r="J22" s="39">
        <v>25.65</v>
      </c>
    </row>
    <row r="23" spans="1:10">
      <c r="B23" s="43" t="s">
        <v>29</v>
      </c>
      <c r="C23" s="10" t="s">
        <v>10</v>
      </c>
      <c r="D23" s="21">
        <v>299</v>
      </c>
      <c r="E23" s="44"/>
      <c r="F23" s="45" t="s">
        <v>28</v>
      </c>
      <c r="G23" s="46" t="s">
        <v>25</v>
      </c>
      <c r="H23" s="47">
        <f t="shared" si="5"/>
        <v>603.73728860956248</v>
      </c>
      <c r="I23" s="47">
        <f t="shared" si="6"/>
        <v>2.7808479999999998</v>
      </c>
      <c r="J23" s="48">
        <v>26.17</v>
      </c>
    </row>
    <row r="24" spans="1:10">
      <c r="A24" t="s">
        <v>30</v>
      </c>
      <c r="B24" s="9" t="s">
        <v>23</v>
      </c>
      <c r="C24" t="s">
        <v>10</v>
      </c>
      <c r="D24" s="11">
        <v>299</v>
      </c>
      <c r="E24" s="40"/>
      <c r="F24" s="41" t="s">
        <v>28</v>
      </c>
      <c r="G24" s="42" t="s">
        <v>25</v>
      </c>
      <c r="H24" s="38">
        <f t="shared" si="5"/>
        <v>595.84870527555063</v>
      </c>
      <c r="I24" s="38">
        <f t="shared" si="6"/>
        <v>2.7751359999999998</v>
      </c>
      <c r="J24" s="39">
        <v>26.19</v>
      </c>
    </row>
    <row r="25" spans="1:10">
      <c r="B25" s="9" t="s">
        <v>23</v>
      </c>
      <c r="C25" t="s">
        <v>10</v>
      </c>
      <c r="D25" s="11">
        <v>299</v>
      </c>
      <c r="E25" s="40"/>
      <c r="F25" s="41" t="s">
        <v>28</v>
      </c>
      <c r="G25" s="42" t="s">
        <v>25</v>
      </c>
      <c r="H25" s="38">
        <f t="shared" si="5"/>
        <v>937.9938696184895</v>
      </c>
      <c r="I25" s="38">
        <f t="shared" si="6"/>
        <v>2.9722</v>
      </c>
      <c r="J25" s="39">
        <v>25.5</v>
      </c>
    </row>
    <row r="26" spans="1:10">
      <c r="B26" s="9" t="s">
        <v>26</v>
      </c>
      <c r="C26" t="s">
        <v>10</v>
      </c>
      <c r="D26" s="11">
        <v>299</v>
      </c>
      <c r="E26" s="40"/>
      <c r="F26" s="41" t="s">
        <v>28</v>
      </c>
      <c r="G26" s="42" t="s">
        <v>25</v>
      </c>
      <c r="H26" s="38">
        <f t="shared" si="5"/>
        <v>919.66995794890909</v>
      </c>
      <c r="I26" s="38">
        <f t="shared" si="6"/>
        <v>2.9636319999999996</v>
      </c>
      <c r="J26" s="39">
        <v>25.53</v>
      </c>
    </row>
    <row r="27" spans="1:10">
      <c r="B27" s="9" t="s">
        <v>26</v>
      </c>
      <c r="C27" t="s">
        <v>10</v>
      </c>
      <c r="D27" s="11">
        <v>299</v>
      </c>
      <c r="E27" s="40"/>
      <c r="F27" s="41" t="s">
        <v>28</v>
      </c>
      <c r="G27" s="42" t="s">
        <v>25</v>
      </c>
      <c r="H27" s="38">
        <f t="shared" si="5"/>
        <v>988.6623596207636</v>
      </c>
      <c r="I27" s="38">
        <f t="shared" si="6"/>
        <v>2.9950479999999997</v>
      </c>
      <c r="J27" s="39">
        <v>25.42</v>
      </c>
    </row>
    <row r="28" spans="1:10">
      <c r="B28" s="9" t="s">
        <v>29</v>
      </c>
      <c r="C28" t="s">
        <v>10</v>
      </c>
      <c r="D28" s="11">
        <v>299</v>
      </c>
      <c r="E28" s="40"/>
      <c r="F28" s="41" t="s">
        <v>24</v>
      </c>
      <c r="G28" s="42" t="s">
        <v>31</v>
      </c>
      <c r="H28" s="38">
        <f t="shared" si="5"/>
        <v>294.8112145756109</v>
      </c>
      <c r="I28" s="38">
        <f t="shared" si="6"/>
        <v>2.469544</v>
      </c>
      <c r="J28" s="39">
        <v>27.26</v>
      </c>
    </row>
    <row r="29" spans="1:10">
      <c r="B29" s="43" t="s">
        <v>29</v>
      </c>
      <c r="C29" s="10" t="s">
        <v>10</v>
      </c>
      <c r="D29" s="21">
        <v>299</v>
      </c>
      <c r="E29" s="44"/>
      <c r="F29" s="45" t="s">
        <v>24</v>
      </c>
      <c r="G29" s="46" t="s">
        <v>32</v>
      </c>
      <c r="H29" s="47">
        <f t="shared" si="5"/>
        <v>177.67732208695813</v>
      </c>
      <c r="I29" s="47">
        <f t="shared" si="6"/>
        <v>2.2496320000000001</v>
      </c>
      <c r="J29" s="48">
        <v>28.03</v>
      </c>
    </row>
    <row r="30" spans="1:10">
      <c r="A30" t="s">
        <v>33</v>
      </c>
      <c r="B30" s="9" t="s">
        <v>23</v>
      </c>
      <c r="C30" s="18" t="s">
        <v>10</v>
      </c>
      <c r="D30" s="11">
        <v>299</v>
      </c>
      <c r="E30" s="40"/>
      <c r="F30" s="41" t="s">
        <v>24</v>
      </c>
      <c r="G30" s="42" t="s">
        <v>25</v>
      </c>
      <c r="H30" s="49">
        <f t="shared" si="5"/>
        <v>1400.9285951206591</v>
      </c>
      <c r="I30" s="38">
        <f t="shared" si="6"/>
        <v>3.1464160000000003</v>
      </c>
      <c r="J30" s="39">
        <v>24.89</v>
      </c>
    </row>
    <row r="31" spans="1:10">
      <c r="B31" s="9" t="s">
        <v>23</v>
      </c>
      <c r="C31" t="s">
        <v>10</v>
      </c>
      <c r="D31" s="11">
        <v>299</v>
      </c>
      <c r="E31" s="40"/>
      <c r="F31" s="41" t="s">
        <v>24</v>
      </c>
      <c r="G31" s="42" t="s">
        <v>25</v>
      </c>
      <c r="H31" s="38">
        <f t="shared" si="5"/>
        <v>2106.143703286109</v>
      </c>
      <c r="I31" s="38">
        <f t="shared" si="6"/>
        <v>3.3234880000000002</v>
      </c>
      <c r="J31" s="39">
        <v>24.27</v>
      </c>
    </row>
    <row r="32" spans="1:10">
      <c r="B32" s="9" t="s">
        <v>26</v>
      </c>
      <c r="C32" t="s">
        <v>10</v>
      </c>
      <c r="D32" s="11">
        <v>299</v>
      </c>
      <c r="E32" s="40"/>
      <c r="F32" s="41" t="s">
        <v>24</v>
      </c>
      <c r="G32" s="42" t="s">
        <v>25</v>
      </c>
      <c r="H32" s="38">
        <f t="shared" si="5"/>
        <v>2092.3387584878224</v>
      </c>
      <c r="I32" s="38">
        <f t="shared" si="6"/>
        <v>3.3206319999999998</v>
      </c>
      <c r="J32" s="39">
        <v>24.28</v>
      </c>
    </row>
    <row r="33" spans="1:10">
      <c r="B33" s="43" t="s">
        <v>26</v>
      </c>
      <c r="C33" s="10" t="s">
        <v>10</v>
      </c>
      <c r="D33" s="21">
        <v>299</v>
      </c>
      <c r="E33" s="44"/>
      <c r="F33" s="45" t="s">
        <v>24</v>
      </c>
      <c r="G33" s="45" t="s">
        <v>25</v>
      </c>
      <c r="H33" s="50">
        <f t="shared" si="5"/>
        <v>2926.0921565354079</v>
      </c>
      <c r="I33" s="50">
        <f t="shared" si="6"/>
        <v>3.4662880000000005</v>
      </c>
      <c r="J33" s="48">
        <v>23.77</v>
      </c>
    </row>
    <row r="34" spans="1:10">
      <c r="A34" t="s">
        <v>72</v>
      </c>
      <c r="B34" s="9" t="s">
        <v>23</v>
      </c>
      <c r="C34" t="s">
        <v>10</v>
      </c>
      <c r="D34" s="11">
        <v>299</v>
      </c>
      <c r="E34" s="40"/>
      <c r="F34" s="41" t="s">
        <v>24</v>
      </c>
      <c r="G34" s="42" t="s">
        <v>34</v>
      </c>
      <c r="H34" s="51">
        <f t="shared" si="5"/>
        <v>401.58362899649455</v>
      </c>
      <c r="I34" s="51">
        <f t="shared" si="6"/>
        <v>2.6037760000000008</v>
      </c>
      <c r="J34" s="39">
        <v>26.79</v>
      </c>
    </row>
    <row r="35" spans="1:10">
      <c r="B35" s="9" t="s">
        <v>23</v>
      </c>
      <c r="C35" t="s">
        <v>10</v>
      </c>
      <c r="D35" s="11">
        <v>299</v>
      </c>
      <c r="E35" s="40"/>
      <c r="F35" s="41" t="s">
        <v>24</v>
      </c>
      <c r="G35" s="42" t="s">
        <v>34</v>
      </c>
      <c r="H35" s="51">
        <f t="shared" si="5"/>
        <v>795.79278989709314</v>
      </c>
      <c r="I35" s="51">
        <f t="shared" si="6"/>
        <v>2.9008000000000003</v>
      </c>
      <c r="J35" s="39">
        <v>25.75</v>
      </c>
    </row>
    <row r="36" spans="1:10">
      <c r="B36" s="9" t="s">
        <v>26</v>
      </c>
      <c r="C36" t="s">
        <v>10</v>
      </c>
      <c r="D36" s="11">
        <v>299</v>
      </c>
      <c r="E36" s="40" t="s">
        <v>70</v>
      </c>
      <c r="F36" s="67" t="s">
        <v>35</v>
      </c>
      <c r="G36" s="68" t="s">
        <v>36</v>
      </c>
      <c r="H36" s="56"/>
      <c r="I36" s="56"/>
      <c r="J36" s="60">
        <v>37.700000000000003</v>
      </c>
    </row>
    <row r="37" spans="1:10">
      <c r="B37" s="9" t="s">
        <v>26</v>
      </c>
      <c r="C37" t="s">
        <v>10</v>
      </c>
      <c r="D37" s="11">
        <v>299</v>
      </c>
      <c r="E37" s="40" t="s">
        <v>70</v>
      </c>
      <c r="F37" s="67" t="s">
        <v>35</v>
      </c>
      <c r="G37" s="68" t="s">
        <v>36</v>
      </c>
      <c r="H37" s="56"/>
      <c r="I37" s="56"/>
      <c r="J37" s="60">
        <v>35.11</v>
      </c>
    </row>
    <row r="38" spans="1:10">
      <c r="B38" s="9" t="s">
        <v>29</v>
      </c>
      <c r="C38" t="s">
        <v>10</v>
      </c>
      <c r="D38" s="11">
        <v>299</v>
      </c>
      <c r="E38" s="40"/>
      <c r="F38" s="41" t="s">
        <v>24</v>
      </c>
      <c r="G38" s="42" t="s">
        <v>25</v>
      </c>
      <c r="H38" s="51">
        <f t="shared" si="5"/>
        <v>1419.4758234183159</v>
      </c>
      <c r="I38" s="51">
        <f t="shared" si="6"/>
        <v>3.1521280000000003</v>
      </c>
      <c r="J38" s="39">
        <v>24.87</v>
      </c>
    </row>
    <row r="39" spans="1:10">
      <c r="B39" s="43" t="s">
        <v>29</v>
      </c>
      <c r="C39" s="10" t="s">
        <v>10</v>
      </c>
      <c r="D39" s="21">
        <v>299</v>
      </c>
      <c r="E39" s="44"/>
      <c r="F39" s="45" t="s">
        <v>24</v>
      </c>
      <c r="G39" s="45" t="s">
        <v>25</v>
      </c>
      <c r="H39" s="50">
        <f t="shared" si="5"/>
        <v>2148.1074434832217</v>
      </c>
      <c r="I39" s="50">
        <f t="shared" si="6"/>
        <v>3.3320560000000006</v>
      </c>
      <c r="J39" s="48">
        <v>24.24</v>
      </c>
    </row>
    <row r="40" spans="1:10">
      <c r="A40" t="s">
        <v>73</v>
      </c>
      <c r="B40" s="9" t="s">
        <v>26</v>
      </c>
      <c r="C40" t="s">
        <v>10</v>
      </c>
      <c r="D40" s="11">
        <v>299</v>
      </c>
      <c r="E40" s="40" t="s">
        <v>70</v>
      </c>
      <c r="F40" s="67" t="s">
        <v>35</v>
      </c>
      <c r="G40" s="68" t="s">
        <v>36</v>
      </c>
      <c r="H40" s="56"/>
      <c r="I40" s="56"/>
      <c r="J40" s="60" t="s">
        <v>37</v>
      </c>
    </row>
    <row r="41" spans="1:10">
      <c r="B41" s="9" t="s">
        <v>26</v>
      </c>
      <c r="C41" t="s">
        <v>10</v>
      </c>
      <c r="D41" s="11">
        <v>299</v>
      </c>
      <c r="E41" s="40" t="s">
        <v>70</v>
      </c>
      <c r="F41" s="67" t="s">
        <v>35</v>
      </c>
      <c r="G41" s="68" t="s">
        <v>36</v>
      </c>
      <c r="H41" s="56"/>
      <c r="I41" s="56"/>
      <c r="J41" s="60" t="s">
        <v>37</v>
      </c>
    </row>
    <row r="42" spans="1:10">
      <c r="B42" s="9" t="s">
        <v>29</v>
      </c>
      <c r="C42" t="s">
        <v>10</v>
      </c>
      <c r="D42" s="11">
        <v>299</v>
      </c>
      <c r="E42" s="40" t="s">
        <v>70</v>
      </c>
      <c r="F42" s="67" t="s">
        <v>35</v>
      </c>
      <c r="G42" s="68" t="s">
        <v>36</v>
      </c>
      <c r="H42" s="75"/>
      <c r="I42" s="75"/>
      <c r="J42" s="60">
        <v>34.92</v>
      </c>
    </row>
    <row r="43" spans="1:10">
      <c r="B43" s="43" t="s">
        <v>29</v>
      </c>
      <c r="C43" s="10" t="s">
        <v>10</v>
      </c>
      <c r="D43" s="21">
        <v>299</v>
      </c>
      <c r="E43" s="76" t="s">
        <v>70</v>
      </c>
      <c r="F43" s="77" t="s">
        <v>35</v>
      </c>
      <c r="G43" s="59" t="s">
        <v>36</v>
      </c>
      <c r="H43" s="69"/>
      <c r="I43" s="69"/>
      <c r="J43" s="61">
        <v>35.01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3"/>
  <sheetViews>
    <sheetView topLeftCell="A9" workbookViewId="0">
      <selection activeCell="C45" sqref="C45"/>
    </sheetView>
  </sheetViews>
  <sheetFormatPr baseColWidth="10" defaultRowHeight="16"/>
  <cols>
    <col min="3" max="3" width="14.33203125" customWidth="1"/>
    <col min="4" max="4" width="16.6640625" customWidth="1"/>
    <col min="5" max="5" width="13.33203125" customWidth="1"/>
    <col min="6" max="6" width="18.83203125" customWidth="1"/>
    <col min="7" max="7" width="18" customWidth="1"/>
    <col min="8" max="9" width="16.6640625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3" t="s">
        <v>5</v>
      </c>
      <c r="H1" s="1" t="s">
        <v>6</v>
      </c>
      <c r="I1" s="1" t="s">
        <v>7</v>
      </c>
      <c r="J1" s="4" t="s">
        <v>8</v>
      </c>
    </row>
    <row r="2" spans="1:10">
      <c r="B2" s="5" t="s">
        <v>9</v>
      </c>
      <c r="D2" s="6"/>
      <c r="E2" t="s">
        <v>40</v>
      </c>
      <c r="F2" s="7"/>
      <c r="G2" s="7"/>
      <c r="J2" s="8">
        <v>40.590000000000003</v>
      </c>
    </row>
    <row r="3" spans="1:10">
      <c r="B3" s="9" t="s">
        <v>11</v>
      </c>
      <c r="C3" s="10"/>
      <c r="D3" s="11"/>
      <c r="F3" s="7"/>
      <c r="G3" s="7"/>
      <c r="J3" s="12">
        <v>38.71</v>
      </c>
    </row>
    <row r="4" spans="1:10">
      <c r="B4" s="13" t="s">
        <v>12</v>
      </c>
      <c r="C4" t="s">
        <v>39</v>
      </c>
      <c r="D4" s="6">
        <v>423</v>
      </c>
      <c r="E4" s="14">
        <v>0.94399999999999995</v>
      </c>
      <c r="F4" s="14">
        <v>1</v>
      </c>
      <c r="G4" s="14">
        <f>E4*F4</f>
        <v>0.94399999999999995</v>
      </c>
      <c r="H4" s="14">
        <f t="shared" ref="H4:H11" si="0">(G4*6.022*(10^23))/(D4*(10^9)*660)</f>
        <v>2036237552.8332975</v>
      </c>
      <c r="I4" s="15">
        <f>LOG10(H4)</f>
        <v>9.308828442557898</v>
      </c>
      <c r="J4" s="16">
        <v>4.5</v>
      </c>
    </row>
    <row r="5" spans="1:10">
      <c r="B5" s="17" t="s">
        <v>13</v>
      </c>
      <c r="C5" t="s">
        <v>39</v>
      </c>
      <c r="D5" s="11">
        <v>423</v>
      </c>
      <c r="E5">
        <f>E4/10</f>
        <v>9.4399999999999998E-2</v>
      </c>
      <c r="F5" s="18">
        <v>1</v>
      </c>
      <c r="G5" s="18">
        <f t="shared" ref="G5:G11" si="1">E5*F5</f>
        <v>9.4399999999999998E-2</v>
      </c>
      <c r="H5">
        <f t="shared" si="0"/>
        <v>203623755.28332976</v>
      </c>
      <c r="I5" s="19">
        <f t="shared" ref="I5:I11" si="2">LOG10(H5)</f>
        <v>8.308828442557898</v>
      </c>
      <c r="J5" s="16">
        <v>7.54</v>
      </c>
    </row>
    <row r="6" spans="1:10">
      <c r="B6" s="17" t="s">
        <v>14</v>
      </c>
      <c r="C6" t="s">
        <v>39</v>
      </c>
      <c r="D6" s="11">
        <v>423</v>
      </c>
      <c r="E6">
        <f t="shared" ref="E6:E10" si="3">E5/10</f>
        <v>9.4400000000000005E-3</v>
      </c>
      <c r="F6" s="18">
        <v>1</v>
      </c>
      <c r="G6" s="18">
        <f t="shared" si="1"/>
        <v>9.4400000000000005E-3</v>
      </c>
      <c r="H6">
        <f t="shared" si="0"/>
        <v>20362375.528332975</v>
      </c>
      <c r="I6" s="19">
        <f t="shared" si="2"/>
        <v>7.3088284425578989</v>
      </c>
      <c r="J6" s="16">
        <v>10.72</v>
      </c>
    </row>
    <row r="7" spans="1:10">
      <c r="B7" s="17" t="s">
        <v>15</v>
      </c>
      <c r="C7" t="s">
        <v>39</v>
      </c>
      <c r="D7" s="11">
        <v>423</v>
      </c>
      <c r="E7">
        <f t="shared" si="3"/>
        <v>9.4400000000000007E-4</v>
      </c>
      <c r="F7" s="18">
        <v>1</v>
      </c>
      <c r="G7" s="18">
        <f t="shared" si="1"/>
        <v>9.4400000000000007E-4</v>
      </c>
      <c r="H7">
        <f t="shared" si="0"/>
        <v>2036237.5528332975</v>
      </c>
      <c r="I7" s="19">
        <f t="shared" si="2"/>
        <v>6.3088284425578989</v>
      </c>
      <c r="J7" s="16">
        <v>14.82</v>
      </c>
    </row>
    <row r="8" spans="1:10">
      <c r="B8" s="17" t="s">
        <v>16</v>
      </c>
      <c r="C8" t="s">
        <v>39</v>
      </c>
      <c r="D8" s="11">
        <v>423</v>
      </c>
      <c r="E8">
        <f t="shared" si="3"/>
        <v>9.4400000000000004E-5</v>
      </c>
      <c r="F8" s="18">
        <v>1</v>
      </c>
      <c r="G8" s="18">
        <f t="shared" si="1"/>
        <v>9.4400000000000004E-5</v>
      </c>
      <c r="H8">
        <f t="shared" si="0"/>
        <v>203623.75528332972</v>
      </c>
      <c r="I8" s="19">
        <f t="shared" si="2"/>
        <v>5.308828442557898</v>
      </c>
      <c r="J8" s="16">
        <v>17.77</v>
      </c>
    </row>
    <row r="9" spans="1:10">
      <c r="B9" s="17" t="s">
        <v>17</v>
      </c>
      <c r="C9" t="s">
        <v>39</v>
      </c>
      <c r="D9" s="11">
        <v>423</v>
      </c>
      <c r="E9">
        <f t="shared" si="3"/>
        <v>9.4400000000000011E-6</v>
      </c>
      <c r="F9" s="18">
        <v>1</v>
      </c>
      <c r="G9" s="18">
        <f t="shared" si="1"/>
        <v>9.4400000000000011E-6</v>
      </c>
      <c r="H9">
        <f t="shared" si="0"/>
        <v>20362.375528332974</v>
      </c>
      <c r="I9" s="19">
        <f t="shared" si="2"/>
        <v>4.3088284425578989</v>
      </c>
      <c r="J9" s="16">
        <v>21.85</v>
      </c>
    </row>
    <row r="10" spans="1:10">
      <c r="B10" s="17" t="s">
        <v>18</v>
      </c>
      <c r="C10" t="s">
        <v>39</v>
      </c>
      <c r="D10" s="11">
        <v>423</v>
      </c>
      <c r="E10">
        <f t="shared" si="3"/>
        <v>9.4400000000000009E-7</v>
      </c>
      <c r="F10" s="18">
        <v>1</v>
      </c>
      <c r="G10" s="18">
        <f t="shared" si="1"/>
        <v>9.4400000000000009E-7</v>
      </c>
      <c r="H10">
        <f t="shared" si="0"/>
        <v>2036.2375528332977</v>
      </c>
      <c r="I10" s="19">
        <f t="shared" si="2"/>
        <v>3.3088284425578984</v>
      </c>
      <c r="J10" s="16">
        <v>24.48</v>
      </c>
    </row>
    <row r="11" spans="1:10">
      <c r="B11" s="20" t="s">
        <v>19</v>
      </c>
      <c r="C11" t="s">
        <v>39</v>
      </c>
      <c r="D11" s="21">
        <v>423</v>
      </c>
      <c r="E11">
        <f>E10/10</f>
        <v>9.4400000000000012E-8</v>
      </c>
      <c r="F11" s="10">
        <v>1</v>
      </c>
      <c r="G11" s="10">
        <f t="shared" si="1"/>
        <v>9.4400000000000012E-8</v>
      </c>
      <c r="H11" s="10">
        <f t="shared" si="0"/>
        <v>203.62375528332976</v>
      </c>
      <c r="I11" s="22">
        <f t="shared" si="2"/>
        <v>2.3088284425578984</v>
      </c>
      <c r="J11" s="23">
        <v>27.57</v>
      </c>
    </row>
    <row r="12" spans="1:10">
      <c r="B12" s="24"/>
      <c r="C12" s="25"/>
      <c r="D12" s="26"/>
      <c r="E12" s="25"/>
      <c r="F12" s="25"/>
      <c r="G12" s="25"/>
      <c r="H12" s="25"/>
      <c r="I12" s="25"/>
      <c r="J12" s="27"/>
    </row>
    <row r="13" spans="1:10">
      <c r="B13" s="28"/>
      <c r="C13" s="29"/>
      <c r="D13" s="30"/>
      <c r="E13" s="29"/>
      <c r="F13" s="31" t="s">
        <v>20</v>
      </c>
      <c r="G13" s="32" t="s">
        <v>21</v>
      </c>
      <c r="H13" s="29"/>
      <c r="I13" s="29"/>
      <c r="J13" s="33"/>
    </row>
    <row r="14" spans="1:10">
      <c r="A14" s="34" t="s">
        <v>71</v>
      </c>
      <c r="B14" s="9" t="s">
        <v>26</v>
      </c>
      <c r="C14" t="s">
        <v>39</v>
      </c>
      <c r="D14" s="26"/>
      <c r="E14" s="35"/>
      <c r="F14" s="36" t="s">
        <v>28</v>
      </c>
      <c r="G14" s="37" t="s">
        <v>42</v>
      </c>
      <c r="H14" s="38">
        <f>10^I14</f>
        <v>2597.1916623110737</v>
      </c>
      <c r="I14" s="38">
        <f>(-0.2968*J14)+10.603</f>
        <v>3.414504</v>
      </c>
      <c r="J14" s="39">
        <v>24.22</v>
      </c>
    </row>
    <row r="15" spans="1:10">
      <c r="B15" s="9" t="s">
        <v>26</v>
      </c>
      <c r="C15" t="s">
        <v>39</v>
      </c>
      <c r="D15" s="30"/>
      <c r="E15" s="40"/>
      <c r="F15" s="41" t="s">
        <v>28</v>
      </c>
      <c r="G15" s="42" t="s">
        <v>42</v>
      </c>
      <c r="H15" s="38">
        <f t="shared" ref="H15:H39" si="4">10^I15</f>
        <v>1665.6509620892052</v>
      </c>
      <c r="I15" s="38">
        <f t="shared" ref="I15:I39" si="5">(-0.2968*J15)+10.603</f>
        <v>3.2215839999999991</v>
      </c>
      <c r="J15" s="39">
        <v>24.87</v>
      </c>
    </row>
    <row r="16" spans="1:10">
      <c r="B16" s="9" t="s">
        <v>29</v>
      </c>
      <c r="C16" t="s">
        <v>39</v>
      </c>
      <c r="D16" s="30"/>
      <c r="E16" s="40"/>
      <c r="F16" s="41" t="s">
        <v>28</v>
      </c>
      <c r="G16" s="42" t="s">
        <v>42</v>
      </c>
      <c r="H16" s="38">
        <f t="shared" si="4"/>
        <v>18975.446333350203</v>
      </c>
      <c r="I16" s="38">
        <f t="shared" si="5"/>
        <v>4.2781919999999998</v>
      </c>
      <c r="J16" s="39">
        <v>21.31</v>
      </c>
    </row>
    <row r="17" spans="1:10">
      <c r="B17" s="43" t="s">
        <v>29</v>
      </c>
      <c r="C17" s="10" t="s">
        <v>39</v>
      </c>
      <c r="D17" s="54"/>
      <c r="E17" s="44"/>
      <c r="F17" s="45" t="s">
        <v>28</v>
      </c>
      <c r="G17" s="46" t="s">
        <v>42</v>
      </c>
      <c r="H17" s="47">
        <f t="shared" si="4"/>
        <v>6102.4467717996613</v>
      </c>
      <c r="I17" s="47">
        <f t="shared" si="5"/>
        <v>3.7855039999999995</v>
      </c>
      <c r="J17" s="48">
        <v>22.97</v>
      </c>
    </row>
    <row r="18" spans="1:10">
      <c r="A18" t="s">
        <v>27</v>
      </c>
      <c r="B18" s="9" t="s">
        <v>23</v>
      </c>
      <c r="C18" t="s">
        <v>39</v>
      </c>
      <c r="D18" s="30"/>
      <c r="E18" s="40"/>
      <c r="F18" s="41" t="s">
        <v>44</v>
      </c>
      <c r="G18" s="37" t="s">
        <v>43</v>
      </c>
      <c r="H18" s="38">
        <f t="shared" si="4"/>
        <v>50.003453497697848</v>
      </c>
      <c r="I18" s="38">
        <f t="shared" si="5"/>
        <v>1.6989999999999998</v>
      </c>
      <c r="J18" s="39">
        <v>30</v>
      </c>
    </row>
    <row r="19" spans="1:10">
      <c r="B19" s="9" t="s">
        <v>23</v>
      </c>
      <c r="C19" t="s">
        <v>39</v>
      </c>
      <c r="D19" s="30"/>
      <c r="E19" s="40"/>
      <c r="F19" s="41" t="s">
        <v>44</v>
      </c>
      <c r="G19" s="42" t="s">
        <v>43</v>
      </c>
      <c r="H19" s="38">
        <f t="shared" si="4"/>
        <v>142.26694313465359</v>
      </c>
      <c r="I19" s="38">
        <f t="shared" si="5"/>
        <v>2.153103999999999</v>
      </c>
      <c r="J19" s="39">
        <v>28.47</v>
      </c>
    </row>
    <row r="20" spans="1:10">
      <c r="B20" s="9" t="s">
        <v>26</v>
      </c>
      <c r="C20" t="s">
        <v>39</v>
      </c>
      <c r="D20" s="30"/>
      <c r="E20" s="40"/>
      <c r="F20" s="41" t="s">
        <v>44</v>
      </c>
      <c r="G20" s="42" t="s">
        <v>43</v>
      </c>
      <c r="H20" s="38">
        <f t="shared" si="4"/>
        <v>1404.0546106841225</v>
      </c>
      <c r="I20" s="38">
        <f t="shared" si="5"/>
        <v>3.1473839999999988</v>
      </c>
      <c r="J20" s="39">
        <v>25.12</v>
      </c>
    </row>
    <row r="21" spans="1:10">
      <c r="B21" s="9" t="s">
        <v>26</v>
      </c>
      <c r="C21" t="s">
        <v>39</v>
      </c>
      <c r="D21" s="30"/>
      <c r="E21" s="40"/>
      <c r="F21" s="41" t="s">
        <v>44</v>
      </c>
      <c r="G21" s="42" t="s">
        <v>43</v>
      </c>
      <c r="H21" s="38">
        <f t="shared" si="4"/>
        <v>543.04022427406142</v>
      </c>
      <c r="I21" s="38">
        <f t="shared" si="5"/>
        <v>2.734831999999999</v>
      </c>
      <c r="J21" s="39">
        <v>26.51</v>
      </c>
    </row>
    <row r="22" spans="1:10">
      <c r="B22" s="9" t="s">
        <v>29</v>
      </c>
      <c r="C22" t="s">
        <v>39</v>
      </c>
      <c r="D22" s="30"/>
      <c r="E22" s="40"/>
      <c r="F22" s="41" t="s">
        <v>44</v>
      </c>
      <c r="G22" s="42" t="s">
        <v>43</v>
      </c>
      <c r="H22" s="38">
        <f t="shared" si="4"/>
        <v>483.47720191581317</v>
      </c>
      <c r="I22" s="38">
        <f t="shared" si="5"/>
        <v>2.6843759999999994</v>
      </c>
      <c r="J22" s="39">
        <v>26.68</v>
      </c>
    </row>
    <row r="23" spans="1:10">
      <c r="B23" s="43" t="s">
        <v>29</v>
      </c>
      <c r="C23" s="10" t="s">
        <v>39</v>
      </c>
      <c r="D23" s="54"/>
      <c r="E23" s="44"/>
      <c r="F23" s="45" t="s">
        <v>44</v>
      </c>
      <c r="G23" s="46" t="s">
        <v>43</v>
      </c>
      <c r="H23" s="47">
        <f t="shared" si="4"/>
        <v>370.3599356784332</v>
      </c>
      <c r="I23" s="47">
        <f t="shared" si="5"/>
        <v>2.5686239999999998</v>
      </c>
      <c r="J23" s="48">
        <v>27.07</v>
      </c>
    </row>
    <row r="24" spans="1:10">
      <c r="A24" t="s">
        <v>30</v>
      </c>
      <c r="B24" s="9" t="s">
        <v>23</v>
      </c>
      <c r="C24" t="s">
        <v>39</v>
      </c>
      <c r="D24" s="30"/>
      <c r="E24" s="40"/>
      <c r="F24" s="41" t="s">
        <v>44</v>
      </c>
      <c r="G24" s="42" t="s">
        <v>43</v>
      </c>
      <c r="H24" s="38">
        <f t="shared" si="4"/>
        <v>3508.2941558195457</v>
      </c>
      <c r="I24" s="38">
        <f t="shared" si="5"/>
        <v>3.5450959999999991</v>
      </c>
      <c r="J24" s="39">
        <v>23.78</v>
      </c>
    </row>
    <row r="25" spans="1:10">
      <c r="B25" s="9" t="s">
        <v>23</v>
      </c>
      <c r="C25" t="s">
        <v>39</v>
      </c>
      <c r="D25" s="30"/>
      <c r="E25" s="40"/>
      <c r="F25" s="41" t="s">
        <v>44</v>
      </c>
      <c r="G25" s="42" t="s">
        <v>43</v>
      </c>
      <c r="H25" s="38">
        <f t="shared" si="4"/>
        <v>3782.1957301093375</v>
      </c>
      <c r="I25" s="38">
        <f t="shared" si="5"/>
        <v>3.5777439999999991</v>
      </c>
      <c r="J25" s="39">
        <v>23.67</v>
      </c>
    </row>
    <row r="26" spans="1:10">
      <c r="B26" s="9" t="s">
        <v>26</v>
      </c>
      <c r="C26" t="s">
        <v>39</v>
      </c>
      <c r="D26" s="30"/>
      <c r="E26" s="40"/>
      <c r="F26" s="41" t="s">
        <v>44</v>
      </c>
      <c r="G26" s="42" t="s">
        <v>43</v>
      </c>
      <c r="H26" s="38">
        <f t="shared" si="4"/>
        <v>5250.5887052750704</v>
      </c>
      <c r="I26" s="38">
        <f t="shared" si="5"/>
        <v>3.7202079999999995</v>
      </c>
      <c r="J26" s="39">
        <v>23.19</v>
      </c>
    </row>
    <row r="27" spans="1:10">
      <c r="B27" s="9" t="s">
        <v>26</v>
      </c>
      <c r="C27" t="s">
        <v>39</v>
      </c>
      <c r="D27" s="30"/>
      <c r="E27" s="40"/>
      <c r="F27" s="41" t="s">
        <v>44</v>
      </c>
      <c r="G27" s="42" t="s">
        <v>43</v>
      </c>
      <c r="H27" s="38">
        <f t="shared" si="4"/>
        <v>5109.0011448369514</v>
      </c>
      <c r="I27" s="38">
        <f t="shared" si="5"/>
        <v>3.7083359999999992</v>
      </c>
      <c r="J27" s="39">
        <v>23.23</v>
      </c>
    </row>
    <row r="28" spans="1:10">
      <c r="B28" s="9" t="s">
        <v>29</v>
      </c>
      <c r="C28" t="s">
        <v>39</v>
      </c>
      <c r="D28" s="30"/>
      <c r="E28" s="40"/>
      <c r="F28" s="41" t="s">
        <v>44</v>
      </c>
      <c r="G28" s="42" t="s">
        <v>43</v>
      </c>
      <c r="H28" s="38">
        <f t="shared" si="4"/>
        <v>3730.8518173819698</v>
      </c>
      <c r="I28" s="38">
        <f t="shared" si="5"/>
        <v>3.571807999999999</v>
      </c>
      <c r="J28" s="39">
        <v>23.69</v>
      </c>
    </row>
    <row r="29" spans="1:10">
      <c r="B29" s="43" t="s">
        <v>29</v>
      </c>
      <c r="C29" s="10" t="s">
        <v>39</v>
      </c>
      <c r="D29" s="54"/>
      <c r="E29" s="44"/>
      <c r="F29" s="45" t="s">
        <v>44</v>
      </c>
      <c r="G29" s="46" t="s">
        <v>43</v>
      </c>
      <c r="H29" s="47">
        <f t="shared" si="4"/>
        <v>2058.6949538217523</v>
      </c>
      <c r="I29" s="47">
        <f t="shared" si="5"/>
        <v>3.3135919999999999</v>
      </c>
      <c r="J29" s="48">
        <v>24.56</v>
      </c>
    </row>
    <row r="30" spans="1:10">
      <c r="A30" t="s">
        <v>33</v>
      </c>
      <c r="B30" s="9" t="s">
        <v>23</v>
      </c>
      <c r="C30" s="18" t="s">
        <v>39</v>
      </c>
      <c r="D30" s="30"/>
      <c r="E30" s="40"/>
      <c r="F30" s="41" t="s">
        <v>44</v>
      </c>
      <c r="G30" s="42" t="s">
        <v>43</v>
      </c>
      <c r="H30" s="49">
        <f t="shared" si="4"/>
        <v>2977.5838483523971</v>
      </c>
      <c r="I30" s="38">
        <f t="shared" si="5"/>
        <v>3.4738639999999998</v>
      </c>
      <c r="J30" s="39">
        <v>24.02</v>
      </c>
    </row>
    <row r="31" spans="1:10">
      <c r="B31" s="9" t="s">
        <v>23</v>
      </c>
      <c r="C31" t="s">
        <v>39</v>
      </c>
      <c r="D31" s="30"/>
      <c r="E31" s="40"/>
      <c r="F31" s="41" t="s">
        <v>44</v>
      </c>
      <c r="G31" s="42" t="s">
        <v>43</v>
      </c>
      <c r="H31" s="38">
        <f t="shared" si="4"/>
        <v>4022.1290423911032</v>
      </c>
      <c r="I31" s="38">
        <f t="shared" si="5"/>
        <v>3.6044559999999999</v>
      </c>
      <c r="J31" s="39">
        <v>23.58</v>
      </c>
    </row>
    <row r="32" spans="1:10">
      <c r="B32" s="9" t="s">
        <v>26</v>
      </c>
      <c r="C32" t="s">
        <v>39</v>
      </c>
      <c r="D32" s="30"/>
      <c r="E32" s="40"/>
      <c r="F32" s="41" t="s">
        <v>44</v>
      </c>
      <c r="G32" s="42" t="s">
        <v>43</v>
      </c>
      <c r="H32" s="38">
        <f t="shared" si="4"/>
        <v>5179.3111227573745</v>
      </c>
      <c r="I32" s="38">
        <f t="shared" si="5"/>
        <v>3.7142719999999994</v>
      </c>
      <c r="J32" s="39">
        <v>23.21</v>
      </c>
    </row>
    <row r="33" spans="1:10">
      <c r="B33" s="43" t="s">
        <v>26</v>
      </c>
      <c r="C33" s="10" t="s">
        <v>39</v>
      </c>
      <c r="D33" s="54"/>
      <c r="E33" s="44"/>
      <c r="F33" s="45" t="s">
        <v>44</v>
      </c>
      <c r="G33" s="45" t="s">
        <v>43</v>
      </c>
      <c r="H33" s="50">
        <f t="shared" si="4"/>
        <v>4456.3162120356374</v>
      </c>
      <c r="I33" s="50">
        <f t="shared" si="5"/>
        <v>3.6489759999999993</v>
      </c>
      <c r="J33" s="48">
        <v>23.43</v>
      </c>
    </row>
    <row r="34" spans="1:10">
      <c r="A34" t="s">
        <v>72</v>
      </c>
      <c r="B34" s="9" t="s">
        <v>23</v>
      </c>
      <c r="C34" t="s">
        <v>39</v>
      </c>
      <c r="D34" s="30"/>
      <c r="E34" s="40"/>
      <c r="F34" s="41" t="s">
        <v>28</v>
      </c>
      <c r="G34" s="42" t="s">
        <v>42</v>
      </c>
      <c r="H34" s="51">
        <f t="shared" si="4"/>
        <v>1975.9866221705422</v>
      </c>
      <c r="I34" s="51">
        <f t="shared" si="5"/>
        <v>3.2957839999999994</v>
      </c>
      <c r="J34" s="39">
        <v>24.62</v>
      </c>
    </row>
    <row r="35" spans="1:10">
      <c r="B35" s="9" t="s">
        <v>23</v>
      </c>
      <c r="C35" t="s">
        <v>39</v>
      </c>
      <c r="D35" s="30"/>
      <c r="E35" s="40"/>
      <c r="F35" s="41" t="s">
        <v>28</v>
      </c>
      <c r="G35" s="42" t="s">
        <v>42</v>
      </c>
      <c r="H35" s="51">
        <f t="shared" si="4"/>
        <v>5179.3111227573745</v>
      </c>
      <c r="I35" s="51">
        <f t="shared" si="5"/>
        <v>3.7142719999999994</v>
      </c>
      <c r="J35" s="39">
        <v>23.21</v>
      </c>
    </row>
    <row r="36" spans="1:10">
      <c r="B36" s="9" t="s">
        <v>26</v>
      </c>
      <c r="C36" t="s">
        <v>39</v>
      </c>
      <c r="D36" s="30"/>
      <c r="E36" s="40" t="s">
        <v>70</v>
      </c>
      <c r="F36" s="41" t="s">
        <v>46</v>
      </c>
      <c r="G36" s="55" t="s">
        <v>45</v>
      </c>
      <c r="H36" s="56"/>
      <c r="I36" s="56"/>
      <c r="J36" s="60">
        <v>33.17</v>
      </c>
    </row>
    <row r="37" spans="1:10">
      <c r="B37" s="9" t="s">
        <v>26</v>
      </c>
      <c r="C37" t="s">
        <v>39</v>
      </c>
      <c r="D37" s="30"/>
      <c r="E37" s="40" t="s">
        <v>70</v>
      </c>
      <c r="F37" s="41" t="s">
        <v>46</v>
      </c>
      <c r="G37" s="55" t="s">
        <v>45</v>
      </c>
      <c r="H37" s="56"/>
      <c r="I37" s="56"/>
      <c r="J37" s="60">
        <v>32.33</v>
      </c>
    </row>
    <row r="38" spans="1:10">
      <c r="B38" s="9" t="s">
        <v>29</v>
      </c>
      <c r="C38" t="s">
        <v>39</v>
      </c>
      <c r="D38" s="30"/>
      <c r="E38" s="40"/>
      <c r="F38" s="41" t="s">
        <v>28</v>
      </c>
      <c r="G38" s="42" t="s">
        <v>42</v>
      </c>
      <c r="H38" s="51">
        <f t="shared" si="4"/>
        <v>3188.1885666544663</v>
      </c>
      <c r="I38" s="51">
        <f t="shared" si="5"/>
        <v>3.5035439999999989</v>
      </c>
      <c r="J38" s="39">
        <v>23.92</v>
      </c>
    </row>
    <row r="39" spans="1:10">
      <c r="B39" s="43" t="s">
        <v>29</v>
      </c>
      <c r="C39" s="10" t="s">
        <v>39</v>
      </c>
      <c r="D39" s="54"/>
      <c r="E39" s="44"/>
      <c r="F39" s="45" t="s">
        <v>28</v>
      </c>
      <c r="G39" s="45" t="s">
        <v>42</v>
      </c>
      <c r="H39" s="52">
        <f t="shared" si="4"/>
        <v>759.03884121865485</v>
      </c>
      <c r="I39" s="53">
        <f t="shared" si="5"/>
        <v>2.8802639999999995</v>
      </c>
      <c r="J39" s="48">
        <v>26.02</v>
      </c>
    </row>
    <row r="40" spans="1:10">
      <c r="A40" t="s">
        <v>73</v>
      </c>
      <c r="B40" s="9" t="s">
        <v>26</v>
      </c>
      <c r="C40" t="s">
        <v>39</v>
      </c>
      <c r="D40" s="30"/>
      <c r="E40" s="40" t="s">
        <v>70</v>
      </c>
      <c r="F40" s="41" t="s">
        <v>48</v>
      </c>
      <c r="G40" s="55" t="s">
        <v>47</v>
      </c>
      <c r="H40" s="56"/>
      <c r="I40" s="56"/>
      <c r="J40" s="60" t="s">
        <v>37</v>
      </c>
    </row>
    <row r="41" spans="1:10">
      <c r="B41" s="9" t="s">
        <v>26</v>
      </c>
      <c r="C41" t="s">
        <v>39</v>
      </c>
      <c r="D41" s="30"/>
      <c r="E41" s="40" t="s">
        <v>70</v>
      </c>
      <c r="F41" s="41" t="s">
        <v>50</v>
      </c>
      <c r="G41" s="55" t="s">
        <v>49</v>
      </c>
      <c r="H41" s="56"/>
      <c r="I41" s="56"/>
      <c r="J41" s="60">
        <v>39.020000000000003</v>
      </c>
    </row>
    <row r="42" spans="1:10">
      <c r="B42" s="9" t="s">
        <v>29</v>
      </c>
      <c r="C42" t="s">
        <v>39</v>
      </c>
      <c r="D42" s="30"/>
      <c r="E42" s="40" t="s">
        <v>70</v>
      </c>
      <c r="F42" s="41" t="s">
        <v>46</v>
      </c>
      <c r="G42" s="55" t="s">
        <v>45</v>
      </c>
      <c r="H42" s="56"/>
      <c r="I42" s="56"/>
      <c r="J42" s="60">
        <v>33.75</v>
      </c>
    </row>
    <row r="43" spans="1:10">
      <c r="B43" s="43" t="s">
        <v>29</v>
      </c>
      <c r="C43" s="10" t="s">
        <v>39</v>
      </c>
      <c r="D43" s="54"/>
      <c r="E43" s="45" t="s">
        <v>70</v>
      </c>
      <c r="F43" s="45" t="s">
        <v>46</v>
      </c>
      <c r="G43" s="57" t="s">
        <v>45</v>
      </c>
      <c r="H43" s="58"/>
      <c r="I43" s="59"/>
      <c r="J43" s="61">
        <v>34.03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workbookViewId="0">
      <selection activeCell="A15" sqref="A15:A44"/>
    </sheetView>
  </sheetViews>
  <sheetFormatPr baseColWidth="10" defaultRowHeight="16"/>
  <cols>
    <col min="3" max="3" width="15" customWidth="1"/>
    <col min="4" max="4" width="18.1640625" customWidth="1"/>
    <col min="5" max="5" width="15" customWidth="1"/>
    <col min="6" max="6" width="17.83203125" customWidth="1"/>
    <col min="8" max="8" width="20.1640625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3" t="s">
        <v>5</v>
      </c>
      <c r="H1" s="1" t="s">
        <v>6</v>
      </c>
      <c r="I1" s="1" t="s">
        <v>7</v>
      </c>
      <c r="J1" s="4" t="s">
        <v>8</v>
      </c>
    </row>
    <row r="2" spans="1:10">
      <c r="B2" s="5" t="s">
        <v>9</v>
      </c>
      <c r="D2" s="6">
        <v>175</v>
      </c>
      <c r="E2" t="s">
        <v>41</v>
      </c>
      <c r="F2" s="7"/>
      <c r="G2" s="7"/>
      <c r="J2" s="8">
        <v>29.43</v>
      </c>
    </row>
    <row r="3" spans="1:10">
      <c r="B3" s="9" t="s">
        <v>11</v>
      </c>
      <c r="C3" s="10"/>
      <c r="D3" s="11">
        <v>175</v>
      </c>
      <c r="F3" s="7"/>
      <c r="G3" s="7"/>
      <c r="J3" s="12">
        <v>29.48</v>
      </c>
    </row>
    <row r="4" spans="1:10">
      <c r="B4" s="13" t="s">
        <v>51</v>
      </c>
      <c r="C4" t="s">
        <v>38</v>
      </c>
      <c r="D4" s="6">
        <v>175</v>
      </c>
      <c r="E4" s="63">
        <v>1.52</v>
      </c>
      <c r="F4" s="14">
        <v>1</v>
      </c>
      <c r="G4" s="14">
        <f>E4*F4</f>
        <v>1.52</v>
      </c>
      <c r="H4" s="14">
        <f t="shared" ref="H4:H12" si="0">(G4*6.022*(10^23))/(D4*(10^9)*660)</f>
        <v>7925056277.0562763</v>
      </c>
      <c r="I4" s="15">
        <f>LOG10(H4)</f>
        <v>9.8990023548933497</v>
      </c>
      <c r="J4" s="16">
        <v>4.08</v>
      </c>
    </row>
    <row r="5" spans="1:10">
      <c r="B5" s="17" t="s">
        <v>12</v>
      </c>
      <c r="C5" s="62" t="s">
        <v>38</v>
      </c>
      <c r="D5" s="11">
        <v>175</v>
      </c>
      <c r="E5">
        <f>E4/10</f>
        <v>0.152</v>
      </c>
      <c r="F5" s="18">
        <v>1</v>
      </c>
      <c r="G5" s="18">
        <f t="shared" ref="G5" si="1">E5*F5</f>
        <v>0.152</v>
      </c>
      <c r="H5">
        <f t="shared" ref="H5" si="2">(G5*6.022*(10^23))/(D5*(10^9)*660)</f>
        <v>792505627.70562756</v>
      </c>
      <c r="I5" s="19">
        <f t="shared" ref="I5" si="3">LOG10(H5)</f>
        <v>8.8990023548933497</v>
      </c>
      <c r="J5" s="16">
        <v>6.14</v>
      </c>
    </row>
    <row r="6" spans="1:10">
      <c r="B6" s="17" t="s">
        <v>13</v>
      </c>
      <c r="C6" t="s">
        <v>38</v>
      </c>
      <c r="D6" s="11">
        <v>175</v>
      </c>
      <c r="E6">
        <f>E5/10</f>
        <v>1.52E-2</v>
      </c>
      <c r="F6" s="18">
        <v>1</v>
      </c>
      <c r="G6" s="18">
        <f t="shared" ref="G6:G12" si="4">E6*F6</f>
        <v>1.52E-2</v>
      </c>
      <c r="H6">
        <f t="shared" si="0"/>
        <v>79250562.770562768</v>
      </c>
      <c r="I6" s="19">
        <f t="shared" ref="I6:I12" si="5">LOG10(H6)</f>
        <v>7.8990023548933497</v>
      </c>
      <c r="J6" s="16">
        <v>8.61</v>
      </c>
    </row>
    <row r="7" spans="1:10">
      <c r="B7" s="17" t="s">
        <v>14</v>
      </c>
      <c r="C7" t="s">
        <v>38</v>
      </c>
      <c r="D7" s="11">
        <v>175</v>
      </c>
      <c r="E7">
        <f>E6/10</f>
        <v>1.5200000000000001E-3</v>
      </c>
      <c r="F7" s="18">
        <v>1</v>
      </c>
      <c r="G7" s="18">
        <f t="shared" si="4"/>
        <v>1.5200000000000001E-3</v>
      </c>
      <c r="H7">
        <f t="shared" si="0"/>
        <v>7925056.2770562768</v>
      </c>
      <c r="I7" s="19">
        <f t="shared" si="5"/>
        <v>6.8990023548933497</v>
      </c>
      <c r="J7" s="16">
        <v>12.37</v>
      </c>
    </row>
    <row r="8" spans="1:10">
      <c r="B8" s="17" t="s">
        <v>15</v>
      </c>
      <c r="C8" t="s">
        <v>38</v>
      </c>
      <c r="D8" s="11">
        <v>175</v>
      </c>
      <c r="E8">
        <f>E7/10</f>
        <v>1.5200000000000001E-4</v>
      </c>
      <c r="F8" s="18">
        <v>1</v>
      </c>
      <c r="G8" s="18">
        <f t="shared" si="4"/>
        <v>1.5200000000000001E-4</v>
      </c>
      <c r="H8">
        <f t="shared" si="0"/>
        <v>792505.6277056277</v>
      </c>
      <c r="I8" s="19">
        <f t="shared" si="5"/>
        <v>5.8990023548933497</v>
      </c>
      <c r="J8" s="16">
        <v>15.43</v>
      </c>
    </row>
    <row r="9" spans="1:10">
      <c r="B9" s="17" t="s">
        <v>16</v>
      </c>
      <c r="C9" t="s">
        <v>38</v>
      </c>
      <c r="D9" s="11">
        <v>175</v>
      </c>
      <c r="E9">
        <f t="shared" ref="E9:E12" si="6">E8/10</f>
        <v>1.52E-5</v>
      </c>
      <c r="F9" s="18">
        <v>1</v>
      </c>
      <c r="G9" s="18">
        <f t="shared" si="4"/>
        <v>1.52E-5</v>
      </c>
      <c r="H9">
        <f t="shared" si="0"/>
        <v>79250.56277056277</v>
      </c>
      <c r="I9" s="19">
        <f t="shared" si="5"/>
        <v>4.8990023548933497</v>
      </c>
      <c r="J9" s="16">
        <v>20.02</v>
      </c>
    </row>
    <row r="10" spans="1:10">
      <c r="B10" s="17" t="s">
        <v>17</v>
      </c>
      <c r="C10" t="s">
        <v>38</v>
      </c>
      <c r="D10" s="11">
        <v>175</v>
      </c>
      <c r="E10">
        <f t="shared" si="6"/>
        <v>1.5200000000000001E-6</v>
      </c>
      <c r="F10" s="18">
        <v>1</v>
      </c>
      <c r="G10" s="18">
        <f t="shared" si="4"/>
        <v>1.5200000000000001E-6</v>
      </c>
      <c r="H10">
        <f t="shared" si="0"/>
        <v>7925.0562770562774</v>
      </c>
      <c r="I10" s="19">
        <f t="shared" si="5"/>
        <v>3.8990023548933501</v>
      </c>
      <c r="J10" s="16">
        <v>22.59</v>
      </c>
    </row>
    <row r="11" spans="1:10">
      <c r="B11" s="17" t="s">
        <v>18</v>
      </c>
      <c r="C11" t="s">
        <v>38</v>
      </c>
      <c r="D11" s="11">
        <v>175</v>
      </c>
      <c r="E11">
        <f t="shared" si="6"/>
        <v>1.5200000000000001E-7</v>
      </c>
      <c r="F11" s="18">
        <v>1</v>
      </c>
      <c r="G11" s="18">
        <f t="shared" si="4"/>
        <v>1.5200000000000001E-7</v>
      </c>
      <c r="H11">
        <f t="shared" si="0"/>
        <v>792.50562770562772</v>
      </c>
      <c r="I11" s="19">
        <f t="shared" si="5"/>
        <v>2.8990023548933501</v>
      </c>
      <c r="J11" s="16">
        <v>25.84</v>
      </c>
    </row>
    <row r="12" spans="1:10">
      <c r="B12" s="20" t="s">
        <v>19</v>
      </c>
      <c r="C12" t="s">
        <v>38</v>
      </c>
      <c r="D12" s="21">
        <v>175</v>
      </c>
      <c r="E12">
        <f t="shared" si="6"/>
        <v>1.52E-8</v>
      </c>
      <c r="F12" s="10">
        <v>1</v>
      </c>
      <c r="G12" s="10">
        <f t="shared" si="4"/>
        <v>1.52E-8</v>
      </c>
      <c r="H12" s="10">
        <f t="shared" si="0"/>
        <v>79.250562770562766</v>
      </c>
      <c r="I12" s="64">
        <f t="shared" si="5"/>
        <v>1.8990023548933499</v>
      </c>
      <c r="J12" s="65">
        <v>27.27</v>
      </c>
    </row>
    <row r="13" spans="1:10">
      <c r="B13" s="24"/>
      <c r="C13" s="25"/>
      <c r="D13" s="26"/>
      <c r="E13" s="25"/>
      <c r="F13" s="25"/>
      <c r="G13" s="25"/>
      <c r="H13" s="25"/>
      <c r="I13" s="25"/>
      <c r="J13" s="27"/>
    </row>
    <row r="14" spans="1:10">
      <c r="B14" s="28"/>
      <c r="C14" s="29"/>
      <c r="D14" s="30"/>
      <c r="E14" s="29"/>
      <c r="F14" s="31" t="s">
        <v>20</v>
      </c>
      <c r="G14" s="32" t="s">
        <v>21</v>
      </c>
      <c r="H14" s="29"/>
      <c r="I14" s="29"/>
      <c r="J14" s="33"/>
    </row>
    <row r="15" spans="1:10">
      <c r="A15" s="34" t="s">
        <v>71</v>
      </c>
      <c r="B15" s="9" t="s">
        <v>26</v>
      </c>
      <c r="C15" t="s">
        <v>38</v>
      </c>
      <c r="D15" s="6"/>
      <c r="E15" s="35"/>
      <c r="F15" s="36" t="s">
        <v>28</v>
      </c>
      <c r="G15" s="37" t="s">
        <v>52</v>
      </c>
      <c r="H15" s="38">
        <f>10^I15</f>
        <v>1930500.862534961</v>
      </c>
      <c r="I15" s="38">
        <f>(-0.2945*J15)+11.569</f>
        <v>6.2856700000000005</v>
      </c>
      <c r="J15" s="39">
        <v>17.940000000000001</v>
      </c>
    </row>
    <row r="16" spans="1:10">
      <c r="B16" s="9" t="s">
        <v>26</v>
      </c>
      <c r="C16" t="s">
        <v>38</v>
      </c>
      <c r="D16" s="11"/>
      <c r="E16" s="40"/>
      <c r="F16" s="41" t="s">
        <v>28</v>
      </c>
      <c r="G16" s="42" t="s">
        <v>52</v>
      </c>
      <c r="H16" s="38">
        <f t="shared" ref="H16:H44" si="7">10^I16</f>
        <v>1904495.7156061088</v>
      </c>
      <c r="I16" s="38">
        <f t="shared" ref="I16:I44" si="8">(-0.2945*J16)+11.569</f>
        <v>6.2797800000000006</v>
      </c>
      <c r="J16" s="39">
        <v>17.96</v>
      </c>
    </row>
    <row r="17" spans="1:10">
      <c r="B17" s="9" t="s">
        <v>29</v>
      </c>
      <c r="C17" t="s">
        <v>38</v>
      </c>
      <c r="D17" s="11"/>
      <c r="E17" s="40"/>
      <c r="F17" s="41" t="s">
        <v>28</v>
      </c>
      <c r="G17" s="42" t="s">
        <v>52</v>
      </c>
      <c r="H17" s="38">
        <f t="shared" si="7"/>
        <v>5636116.9995033415</v>
      </c>
      <c r="I17" s="38">
        <f t="shared" si="8"/>
        <v>6.7509800000000011</v>
      </c>
      <c r="J17" s="39">
        <v>16.36</v>
      </c>
    </row>
    <row r="18" spans="1:10">
      <c r="B18" s="43" t="s">
        <v>29</v>
      </c>
      <c r="C18" s="10" t="s">
        <v>38</v>
      </c>
      <c r="D18" s="21"/>
      <c r="E18" s="44"/>
      <c r="F18" s="45" t="s">
        <v>28</v>
      </c>
      <c r="G18" s="46" t="s">
        <v>52</v>
      </c>
      <c r="H18" s="47">
        <f t="shared" si="7"/>
        <v>5160538.2333961846</v>
      </c>
      <c r="I18" s="47">
        <f t="shared" si="8"/>
        <v>6.7126950000000019</v>
      </c>
      <c r="J18" s="48">
        <v>16.489999999999998</v>
      </c>
    </row>
    <row r="19" spans="1:10">
      <c r="A19" t="s">
        <v>27</v>
      </c>
      <c r="B19" s="9" t="s">
        <v>23</v>
      </c>
      <c r="C19" t="s">
        <v>38</v>
      </c>
      <c r="D19" s="11"/>
      <c r="E19" s="40"/>
      <c r="F19" s="41" t="s">
        <v>28</v>
      </c>
      <c r="G19" s="42" t="s">
        <v>52</v>
      </c>
      <c r="H19" s="38">
        <f t="shared" si="7"/>
        <v>13517145.854473453</v>
      </c>
      <c r="I19" s="38">
        <f t="shared" si="8"/>
        <v>7.130885000000001</v>
      </c>
      <c r="J19" s="39">
        <v>15.07</v>
      </c>
    </row>
    <row r="20" spans="1:10">
      <c r="B20" s="9" t="s">
        <v>23</v>
      </c>
      <c r="C20" t="s">
        <v>38</v>
      </c>
      <c r="D20" s="11"/>
      <c r="E20" s="40"/>
      <c r="F20" s="41" t="s">
        <v>28</v>
      </c>
      <c r="G20" s="42" t="s">
        <v>52</v>
      </c>
      <c r="H20" s="38">
        <f t="shared" si="7"/>
        <v>36133497.44729244</v>
      </c>
      <c r="I20" s="38">
        <f t="shared" si="8"/>
        <v>7.5579100000000015</v>
      </c>
      <c r="J20" s="39">
        <v>13.62</v>
      </c>
    </row>
    <row r="21" spans="1:10">
      <c r="B21" s="9" t="s">
        <v>26</v>
      </c>
      <c r="C21" t="s">
        <v>38</v>
      </c>
      <c r="D21" s="11"/>
      <c r="E21" s="40"/>
      <c r="F21" s="41" t="s">
        <v>28</v>
      </c>
      <c r="G21" s="42" t="s">
        <v>52</v>
      </c>
      <c r="H21" s="38">
        <f t="shared" si="7"/>
        <v>68815298.808265597</v>
      </c>
      <c r="I21" s="38">
        <f t="shared" si="8"/>
        <v>7.8376850000000005</v>
      </c>
      <c r="J21" s="39">
        <v>12.67</v>
      </c>
    </row>
    <row r="22" spans="1:10">
      <c r="B22" s="9" t="s">
        <v>26</v>
      </c>
      <c r="C22" t="s">
        <v>38</v>
      </c>
      <c r="D22" s="11"/>
      <c r="E22" s="40"/>
      <c r="F22" s="41" t="s">
        <v>28</v>
      </c>
      <c r="G22" s="42" t="s">
        <v>52</v>
      </c>
      <c r="H22" s="38">
        <f t="shared" si="7"/>
        <v>38407408.094553053</v>
      </c>
      <c r="I22" s="38">
        <f t="shared" si="8"/>
        <v>7.5844150000000017</v>
      </c>
      <c r="J22" s="39">
        <v>13.53</v>
      </c>
    </row>
    <row r="23" spans="1:10">
      <c r="B23" s="9" t="s">
        <v>29</v>
      </c>
      <c r="C23" t="s">
        <v>38</v>
      </c>
      <c r="D23" s="11"/>
      <c r="E23" s="40"/>
      <c r="F23" s="41" t="s">
        <v>28</v>
      </c>
      <c r="G23" s="42" t="s">
        <v>52</v>
      </c>
      <c r="H23" s="38">
        <f t="shared" si="7"/>
        <v>48366537.733669057</v>
      </c>
      <c r="I23" s="38">
        <f t="shared" si="8"/>
        <v>7.6845450000000017</v>
      </c>
      <c r="J23" s="39">
        <v>13.19</v>
      </c>
    </row>
    <row r="24" spans="1:10">
      <c r="B24" s="43" t="s">
        <v>29</v>
      </c>
      <c r="C24" s="10" t="s">
        <v>38</v>
      </c>
      <c r="D24" s="21"/>
      <c r="E24" s="44"/>
      <c r="F24" s="45" t="s">
        <v>28</v>
      </c>
      <c r="G24" s="46" t="s">
        <v>52</v>
      </c>
      <c r="H24" s="47">
        <f t="shared" si="7"/>
        <v>35646754.898554847</v>
      </c>
      <c r="I24" s="47">
        <f t="shared" si="8"/>
        <v>7.5520200000000006</v>
      </c>
      <c r="J24" s="48">
        <v>13.64</v>
      </c>
    </row>
    <row r="25" spans="1:10">
      <c r="A25" t="s">
        <v>30</v>
      </c>
      <c r="B25" s="9" t="s">
        <v>23</v>
      </c>
      <c r="C25" t="s">
        <v>38</v>
      </c>
      <c r="D25" s="11"/>
      <c r="E25" s="40"/>
      <c r="F25" s="41" t="s">
        <v>28</v>
      </c>
      <c r="G25" s="42" t="s">
        <v>52</v>
      </c>
      <c r="H25" s="38">
        <f t="shared" si="7"/>
        <v>48366537.733669057</v>
      </c>
      <c r="I25" s="38">
        <f t="shared" si="8"/>
        <v>7.6845450000000017</v>
      </c>
      <c r="J25" s="39">
        <v>13.19</v>
      </c>
    </row>
    <row r="26" spans="1:10">
      <c r="B26" s="9" t="s">
        <v>23</v>
      </c>
      <c r="C26" t="s">
        <v>38</v>
      </c>
      <c r="D26" s="11"/>
      <c r="E26" s="40"/>
      <c r="F26" s="41" t="s">
        <v>28</v>
      </c>
      <c r="G26" s="42" t="s">
        <v>52</v>
      </c>
      <c r="H26" s="38">
        <f t="shared" si="7"/>
        <v>52466851.10562849</v>
      </c>
      <c r="I26" s="38">
        <f t="shared" si="8"/>
        <v>7.7198850000000014</v>
      </c>
      <c r="J26" s="39">
        <v>13.07</v>
      </c>
    </row>
    <row r="27" spans="1:10">
      <c r="B27" s="9" t="s">
        <v>26</v>
      </c>
      <c r="C27" t="s">
        <v>38</v>
      </c>
      <c r="D27" s="11"/>
      <c r="E27" s="40"/>
      <c r="F27" s="41" t="s">
        <v>28</v>
      </c>
      <c r="G27" s="42" t="s">
        <v>52</v>
      </c>
      <c r="H27" s="38">
        <f t="shared" si="7"/>
        <v>60908092.69356022</v>
      </c>
      <c r="I27" s="38">
        <f t="shared" si="8"/>
        <v>7.7846750000000018</v>
      </c>
      <c r="J27" s="39">
        <v>12.85</v>
      </c>
    </row>
    <row r="28" spans="1:10">
      <c r="B28" s="9" t="s">
        <v>26</v>
      </c>
      <c r="C28" t="s">
        <v>38</v>
      </c>
      <c r="D28" s="11"/>
      <c r="E28" s="40"/>
      <c r="F28" s="41" t="s">
        <v>28</v>
      </c>
      <c r="G28" s="42" t="s">
        <v>52</v>
      </c>
      <c r="H28" s="38">
        <f t="shared" si="7"/>
        <v>78278050.301923335</v>
      </c>
      <c r="I28" s="38">
        <f t="shared" si="8"/>
        <v>7.8936400000000013</v>
      </c>
      <c r="J28" s="39">
        <v>12.48</v>
      </c>
    </row>
    <row r="29" spans="1:10">
      <c r="B29" s="9" t="s">
        <v>29</v>
      </c>
      <c r="C29" t="s">
        <v>38</v>
      </c>
      <c r="D29" s="11"/>
      <c r="E29" s="40"/>
      <c r="F29" s="41" t="s">
        <v>28</v>
      </c>
      <c r="G29" s="42" t="s">
        <v>52</v>
      </c>
      <c r="H29" s="38">
        <f t="shared" si="7"/>
        <v>72160577.46678552</v>
      </c>
      <c r="I29" s="38">
        <f t="shared" si="8"/>
        <v>7.8583000000000016</v>
      </c>
      <c r="J29" s="39">
        <v>12.6</v>
      </c>
    </row>
    <row r="30" spans="1:10">
      <c r="B30" s="43" t="s">
        <v>29</v>
      </c>
      <c r="C30" s="10" t="s">
        <v>38</v>
      </c>
      <c r="D30" s="21"/>
      <c r="E30" s="44"/>
      <c r="F30" s="45" t="s">
        <v>28</v>
      </c>
      <c r="G30" s="46" t="s">
        <v>52</v>
      </c>
      <c r="H30" s="47">
        <f t="shared" si="7"/>
        <v>39463445.47866495</v>
      </c>
      <c r="I30" s="47">
        <f t="shared" si="8"/>
        <v>7.5961950000000016</v>
      </c>
      <c r="J30" s="48">
        <v>13.49</v>
      </c>
    </row>
    <row r="31" spans="1:10">
      <c r="A31" t="s">
        <v>33</v>
      </c>
      <c r="B31" s="9" t="s">
        <v>23</v>
      </c>
      <c r="C31" s="18" t="s">
        <v>38</v>
      </c>
      <c r="D31" s="11"/>
      <c r="E31" s="40"/>
      <c r="F31" s="41" t="s">
        <v>28</v>
      </c>
      <c r="G31" s="42" t="s">
        <v>52</v>
      </c>
      <c r="H31" s="49">
        <f t="shared" si="7"/>
        <v>24383722.096838366</v>
      </c>
      <c r="I31" s="38">
        <f t="shared" si="8"/>
        <v>7.3871000000000011</v>
      </c>
      <c r="J31" s="39">
        <v>14.2</v>
      </c>
    </row>
    <row r="32" spans="1:10">
      <c r="B32" s="9" t="s">
        <v>23</v>
      </c>
      <c r="C32" t="s">
        <v>38</v>
      </c>
      <c r="D32" s="11"/>
      <c r="E32" s="40"/>
      <c r="F32" s="41" t="s">
        <v>28</v>
      </c>
      <c r="G32" s="42" t="s">
        <v>52</v>
      </c>
      <c r="H32" s="38">
        <f t="shared" si="7"/>
        <v>29482207.602221258</v>
      </c>
      <c r="I32" s="38">
        <f t="shared" si="8"/>
        <v>7.4695600000000013</v>
      </c>
      <c r="J32" s="39">
        <v>13.92</v>
      </c>
    </row>
    <row r="33" spans="1:10">
      <c r="B33" s="9" t="s">
        <v>26</v>
      </c>
      <c r="C33" t="s">
        <v>38</v>
      </c>
      <c r="D33" s="11"/>
      <c r="E33" s="40"/>
      <c r="F33" s="41" t="s">
        <v>28</v>
      </c>
      <c r="G33" s="42" t="s">
        <v>52</v>
      </c>
      <c r="H33" s="38">
        <f t="shared" si="7"/>
        <v>28693267.026545435</v>
      </c>
      <c r="I33" s="38">
        <f t="shared" si="8"/>
        <v>7.4577800000000005</v>
      </c>
      <c r="J33" s="39">
        <v>13.96</v>
      </c>
    </row>
    <row r="34" spans="1:10">
      <c r="B34" s="43" t="s">
        <v>26</v>
      </c>
      <c r="C34" s="10" t="s">
        <v>38</v>
      </c>
      <c r="D34" s="21"/>
      <c r="E34" s="44"/>
      <c r="F34" s="45" t="s">
        <v>28</v>
      </c>
      <c r="G34" s="45" t="s">
        <v>52</v>
      </c>
      <c r="H34" s="50">
        <f t="shared" si="7"/>
        <v>24218932.678834472</v>
      </c>
      <c r="I34" s="50">
        <f t="shared" si="8"/>
        <v>7.3841550000000007</v>
      </c>
      <c r="J34" s="48">
        <v>14.21</v>
      </c>
    </row>
    <row r="35" spans="1:10">
      <c r="A35" t="s">
        <v>72</v>
      </c>
      <c r="B35" s="9" t="s">
        <v>23</v>
      </c>
      <c r="C35" t="s">
        <v>38</v>
      </c>
      <c r="D35" s="11"/>
      <c r="E35" s="40"/>
      <c r="F35" s="41" t="s">
        <v>28</v>
      </c>
      <c r="G35" s="42" t="s">
        <v>52</v>
      </c>
      <c r="H35" s="51">
        <f t="shared" si="7"/>
        <v>4268104.0663915873</v>
      </c>
      <c r="I35" s="51">
        <f t="shared" si="8"/>
        <v>6.6302350000000017</v>
      </c>
      <c r="J35" s="39">
        <v>16.77</v>
      </c>
    </row>
    <row r="36" spans="1:10">
      <c r="B36" s="9" t="s">
        <v>23</v>
      </c>
      <c r="C36" t="s">
        <v>38</v>
      </c>
      <c r="D36" s="11"/>
      <c r="E36" s="40"/>
      <c r="F36" s="41" t="s">
        <v>28</v>
      </c>
      <c r="G36" s="42" t="s">
        <v>52</v>
      </c>
      <c r="H36" s="51">
        <f t="shared" si="7"/>
        <v>8998808.2955054734</v>
      </c>
      <c r="I36" s="51">
        <f t="shared" si="8"/>
        <v>6.9541850000000007</v>
      </c>
      <c r="J36" s="39">
        <v>15.67</v>
      </c>
    </row>
    <row r="37" spans="1:10">
      <c r="B37" s="9" t="s">
        <v>26</v>
      </c>
      <c r="C37" t="s">
        <v>38</v>
      </c>
      <c r="D37" s="11"/>
      <c r="E37" s="40"/>
      <c r="F37" s="41" t="s">
        <v>28</v>
      </c>
      <c r="G37" s="42" t="s">
        <v>52</v>
      </c>
      <c r="H37" s="51">
        <f t="shared" si="7"/>
        <v>2481047.0488003967</v>
      </c>
      <c r="I37" s="51">
        <f t="shared" si="8"/>
        <v>6.394635000000001</v>
      </c>
      <c r="J37" s="39">
        <v>17.57</v>
      </c>
    </row>
    <row r="38" spans="1:10">
      <c r="B38" s="9" t="s">
        <v>26</v>
      </c>
      <c r="C38" t="s">
        <v>38</v>
      </c>
      <c r="D38" s="11"/>
      <c r="E38" s="40"/>
      <c r="F38" s="41" t="s">
        <v>28</v>
      </c>
      <c r="G38" s="42" t="s">
        <v>52</v>
      </c>
      <c r="H38" s="51">
        <f t="shared" si="7"/>
        <v>6907644.8399627814</v>
      </c>
      <c r="I38" s="51">
        <f t="shared" si="8"/>
        <v>6.8393300000000012</v>
      </c>
      <c r="J38" s="39">
        <v>16.059999999999999</v>
      </c>
    </row>
    <row r="39" spans="1:10">
      <c r="B39" s="9" t="s">
        <v>29</v>
      </c>
      <c r="C39" t="s">
        <v>38</v>
      </c>
      <c r="D39" s="11"/>
      <c r="E39" s="40"/>
      <c r="F39" s="41" t="s">
        <v>28</v>
      </c>
      <c r="G39" s="42" t="s">
        <v>52</v>
      </c>
      <c r="H39" s="51">
        <f t="shared" si="7"/>
        <v>35889301.012017429</v>
      </c>
      <c r="I39" s="51">
        <f t="shared" si="8"/>
        <v>7.554965000000001</v>
      </c>
      <c r="J39" s="39">
        <v>13.63</v>
      </c>
    </row>
    <row r="40" spans="1:10">
      <c r="B40" s="43" t="s">
        <v>29</v>
      </c>
      <c r="C40" s="10" t="s">
        <v>38</v>
      </c>
      <c r="D40" s="21"/>
      <c r="E40" s="44"/>
      <c r="F40" s="45" t="s">
        <v>28</v>
      </c>
      <c r="G40" s="45" t="s">
        <v>52</v>
      </c>
      <c r="H40" s="52">
        <f t="shared" si="7"/>
        <v>3602549.8579358733</v>
      </c>
      <c r="I40" s="53">
        <f t="shared" si="8"/>
        <v>6.5566100000000009</v>
      </c>
      <c r="J40" s="48">
        <v>17.02</v>
      </c>
    </row>
    <row r="41" spans="1:10">
      <c r="A41" t="s">
        <v>73</v>
      </c>
      <c r="B41" s="9" t="s">
        <v>26</v>
      </c>
      <c r="C41" t="s">
        <v>38</v>
      </c>
      <c r="D41" s="11"/>
      <c r="E41" s="74" t="s">
        <v>70</v>
      </c>
      <c r="F41" s="66" t="s">
        <v>35</v>
      </c>
      <c r="G41" s="55" t="s">
        <v>54</v>
      </c>
      <c r="H41" s="56"/>
      <c r="I41" s="56"/>
      <c r="J41" s="60">
        <v>36.29</v>
      </c>
    </row>
    <row r="42" spans="1:10">
      <c r="B42" s="9" t="s">
        <v>26</v>
      </c>
      <c r="C42" t="s">
        <v>38</v>
      </c>
      <c r="D42" s="11"/>
      <c r="E42" s="74" t="s">
        <v>70</v>
      </c>
      <c r="F42" s="66" t="s">
        <v>35</v>
      </c>
      <c r="G42" s="55" t="s">
        <v>55</v>
      </c>
      <c r="H42" s="56"/>
      <c r="I42" s="56"/>
      <c r="J42" s="60">
        <v>38.32</v>
      </c>
    </row>
    <row r="43" spans="1:10">
      <c r="B43" s="9" t="s">
        <v>29</v>
      </c>
      <c r="C43" t="s">
        <v>38</v>
      </c>
      <c r="D43" s="11"/>
      <c r="E43" s="40"/>
      <c r="F43" s="41" t="s">
        <v>28</v>
      </c>
      <c r="G43" s="42" t="s">
        <v>53</v>
      </c>
      <c r="H43" s="51">
        <f t="shared" si="7"/>
        <v>90059.597156777803</v>
      </c>
      <c r="I43" s="51">
        <f t="shared" si="8"/>
        <v>4.954530000000001</v>
      </c>
      <c r="J43" s="39">
        <v>22.46</v>
      </c>
    </row>
    <row r="44" spans="1:10">
      <c r="B44" s="43" t="s">
        <v>29</v>
      </c>
      <c r="C44" s="10" t="s">
        <v>38</v>
      </c>
      <c r="D44" s="21"/>
      <c r="E44" s="44"/>
      <c r="F44" s="45" t="s">
        <v>28</v>
      </c>
      <c r="G44" s="45" t="s">
        <v>52</v>
      </c>
      <c r="H44" s="52">
        <f t="shared" si="7"/>
        <v>2225947.9249829794</v>
      </c>
      <c r="I44" s="53">
        <f t="shared" si="8"/>
        <v>6.3475150000000014</v>
      </c>
      <c r="J44" s="48">
        <v>17.73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2"/>
  <sheetViews>
    <sheetView tabSelected="1" workbookViewId="0">
      <selection activeCell="J8" sqref="J8"/>
    </sheetView>
  </sheetViews>
  <sheetFormatPr baseColWidth="10" defaultRowHeight="16"/>
  <cols>
    <col min="16" max="16" width="14.6640625" customWidth="1"/>
    <col min="17" max="17" width="13.33203125" customWidth="1"/>
  </cols>
  <sheetData>
    <row r="1" spans="1:17">
      <c r="A1" t="s">
        <v>56</v>
      </c>
      <c r="B1" t="s">
        <v>57</v>
      </c>
      <c r="C1" t="s">
        <v>58</v>
      </c>
      <c r="D1" t="s">
        <v>61</v>
      </c>
      <c r="E1" t="s">
        <v>59</v>
      </c>
      <c r="F1" t="s">
        <v>62</v>
      </c>
      <c r="G1" t="s">
        <v>60</v>
      </c>
      <c r="H1" t="s">
        <v>63</v>
      </c>
      <c r="K1" t="s">
        <v>64</v>
      </c>
      <c r="L1" t="s">
        <v>56</v>
      </c>
      <c r="M1" t="s">
        <v>57</v>
      </c>
      <c r="N1" t="s">
        <v>66</v>
      </c>
      <c r="O1" t="s">
        <v>67</v>
      </c>
      <c r="P1" t="s">
        <v>68</v>
      </c>
      <c r="Q1" t="s">
        <v>69</v>
      </c>
    </row>
    <row r="2" spans="1:17">
      <c r="A2" s="34" t="s">
        <v>71</v>
      </c>
      <c r="B2" s="72" t="s">
        <v>26</v>
      </c>
      <c r="C2" s="72">
        <v>1105.6050150387057</v>
      </c>
      <c r="D2" s="72">
        <f>AVERAGE(C2:C3)</f>
        <v>1031.1439450303221</v>
      </c>
      <c r="E2" s="73">
        <v>2597.1916623110737</v>
      </c>
      <c r="F2" s="72">
        <f>AVERAGE(E2:E3)</f>
        <v>2131.4213122001393</v>
      </c>
      <c r="G2" s="73">
        <v>1930500.862534961</v>
      </c>
      <c r="H2" s="70">
        <f>AVERAGE(G2:G3)</f>
        <v>1917498.289070535</v>
      </c>
      <c r="I2" s="70"/>
      <c r="K2" t="s">
        <v>65</v>
      </c>
      <c r="L2" s="18" t="s">
        <v>22</v>
      </c>
      <c r="M2" s="72" t="s">
        <v>26</v>
      </c>
      <c r="N2">
        <f>D2/H2</f>
        <v>5.3775481882184441E-4</v>
      </c>
      <c r="O2">
        <f>F2/H2</f>
        <v>1.1115636057403204E-3</v>
      </c>
      <c r="P2">
        <f>LOG10(N2)</f>
        <v>-3.2694156892094735</v>
      </c>
      <c r="Q2">
        <f>LOG10(O2)</f>
        <v>-2.9540656811146211</v>
      </c>
    </row>
    <row r="3" spans="1:17">
      <c r="B3" s="72" t="s">
        <v>26</v>
      </c>
      <c r="C3" s="72">
        <v>956.68287502193868</v>
      </c>
      <c r="D3" s="72"/>
      <c r="E3" s="73">
        <v>1665.6509620892052</v>
      </c>
      <c r="F3" s="72"/>
      <c r="G3" s="73">
        <v>1904495.7156061088</v>
      </c>
      <c r="H3" s="70"/>
      <c r="I3" s="70"/>
      <c r="L3" s="18"/>
      <c r="M3" s="72" t="s">
        <v>29</v>
      </c>
      <c r="N3">
        <f>D4/H4</f>
        <v>6.9866465279533059E-4</v>
      </c>
      <c r="O3">
        <f>F4/H4</f>
        <v>2.322746495482472E-3</v>
      </c>
      <c r="P3">
        <f t="shared" ref="P3:P13" si="0">LOG10(N3)</f>
        <v>-3.1557312282416601</v>
      </c>
      <c r="Q3">
        <f t="shared" ref="Q3:Q13" si="1">LOG10(O3)</f>
        <v>-2.6339981865066084</v>
      </c>
    </row>
    <row r="4" spans="1:17">
      <c r="B4" s="72" t="s">
        <v>29</v>
      </c>
      <c r="C4" s="72">
        <v>3907.9770084730931</v>
      </c>
      <c r="D4" s="72">
        <f>AVERAGE(C4:C5)</f>
        <v>3771.6206898223181</v>
      </c>
      <c r="E4" s="73">
        <v>18975.446333350203</v>
      </c>
      <c r="F4" s="72">
        <f t="shared" ref="F4:F31" si="2">AVERAGE(E4:E5)</f>
        <v>12538.946552574933</v>
      </c>
      <c r="G4" s="73">
        <v>5636116.9995033415</v>
      </c>
      <c r="H4" s="70">
        <f t="shared" ref="H4:H30" si="3">AVERAGE(G4:G5)</f>
        <v>5398327.6164497631</v>
      </c>
      <c r="I4" s="70"/>
      <c r="L4" s="18" t="s">
        <v>27</v>
      </c>
      <c r="M4" s="72" t="s">
        <v>23</v>
      </c>
      <c r="N4">
        <f>D6/H6</f>
        <v>3.0027126876675018E-5</v>
      </c>
      <c r="O4">
        <f>F6/H6</f>
        <v>3.872465366939427E-6</v>
      </c>
      <c r="P4">
        <f t="shared" si="0"/>
        <v>-4.5224862209578784</v>
      </c>
      <c r="Q4">
        <f t="shared" si="1"/>
        <v>-5.4120124576266919</v>
      </c>
    </row>
    <row r="5" spans="1:17">
      <c r="B5" s="72" t="s">
        <v>29</v>
      </c>
      <c r="C5" s="72">
        <v>3635.2643711715436</v>
      </c>
      <c r="D5" s="72"/>
      <c r="E5" s="73">
        <v>6102.4467717996613</v>
      </c>
      <c r="F5" s="72"/>
      <c r="G5" s="73">
        <v>5160538.2333961846</v>
      </c>
      <c r="H5" s="70"/>
      <c r="I5" s="70"/>
      <c r="L5" s="18"/>
      <c r="M5" s="72" t="s">
        <v>26</v>
      </c>
      <c r="N5">
        <f>D8/H8</f>
        <v>2.2485439137009385E-5</v>
      </c>
      <c r="O5">
        <f>F8/H8</f>
        <v>1.8159351607518491E-5</v>
      </c>
      <c r="P5">
        <f t="shared" si="0"/>
        <v>-4.6480986263118433</v>
      </c>
      <c r="Q5">
        <f t="shared" si="1"/>
        <v>-4.7408996623294719</v>
      </c>
    </row>
    <row r="6" spans="1:17">
      <c r="A6" t="s">
        <v>27</v>
      </c>
      <c r="B6" s="72" t="s">
        <v>23</v>
      </c>
      <c r="C6" s="73">
        <v>502.20380630989536</v>
      </c>
      <c r="D6" s="72">
        <f t="shared" ref="D6:D31" si="4">AVERAGE(C6:C7)</f>
        <v>745.4330829653295</v>
      </c>
      <c r="E6" s="73">
        <v>50.003453497697848</v>
      </c>
      <c r="F6" s="72">
        <f t="shared" si="2"/>
        <v>96.135198316175718</v>
      </c>
      <c r="G6" s="73">
        <v>13517145.854473453</v>
      </c>
      <c r="H6" s="70">
        <f t="shared" si="3"/>
        <v>24825321.650882944</v>
      </c>
      <c r="I6" s="70"/>
      <c r="L6" s="18"/>
      <c r="M6" s="72" t="s">
        <v>29</v>
      </c>
      <c r="N6">
        <f>D10/H10</f>
        <v>1.7302285407929117E-5</v>
      </c>
      <c r="O6">
        <f>F10/H10</f>
        <v>1.0163119559329721E-5</v>
      </c>
      <c r="P6">
        <f t="shared" si="0"/>
        <v>-4.7618965284030672</v>
      </c>
      <c r="Q6">
        <f t="shared" si="1"/>
        <v>-4.992972965334264</v>
      </c>
    </row>
    <row r="7" spans="1:17">
      <c r="B7" s="72" t="s">
        <v>23</v>
      </c>
      <c r="C7" s="73">
        <v>988.6623596207636</v>
      </c>
      <c r="D7" s="72"/>
      <c r="E7" s="73">
        <v>142.26694313465359</v>
      </c>
      <c r="F7" s="72"/>
      <c r="G7" s="73">
        <v>36133497.44729244</v>
      </c>
      <c r="H7" s="70"/>
      <c r="I7" s="70"/>
      <c r="L7" s="18" t="s">
        <v>30</v>
      </c>
      <c r="M7" s="72" t="s">
        <v>23</v>
      </c>
      <c r="N7">
        <f>D12/H12</f>
        <v>1.5211653526180601E-5</v>
      </c>
      <c r="O7">
        <f>F12/H12</f>
        <v>7.2302339233565243E-5</v>
      </c>
      <c r="P7">
        <f t="shared" si="0"/>
        <v>-4.8178235750157477</v>
      </c>
      <c r="Q7">
        <f t="shared" si="1"/>
        <v>-4.1408476515326491</v>
      </c>
    </row>
    <row r="8" spans="1:17">
      <c r="B8" s="72" t="s">
        <v>26</v>
      </c>
      <c r="C8" s="73">
        <v>1566.6356318760336</v>
      </c>
      <c r="D8" s="72">
        <f t="shared" si="4"/>
        <v>1205.4748250843625</v>
      </c>
      <c r="E8" s="73">
        <v>1404.0546106841225</v>
      </c>
      <c r="F8" s="72">
        <f t="shared" si="2"/>
        <v>973.54741747909202</v>
      </c>
      <c r="G8" s="73">
        <v>68815298.808265597</v>
      </c>
      <c r="H8" s="70">
        <f t="shared" si="3"/>
        <v>53611353.451409325</v>
      </c>
      <c r="I8" s="70"/>
      <c r="L8" s="18"/>
      <c r="M8" s="72" t="s">
        <v>26</v>
      </c>
      <c r="N8">
        <f>D14/H14</f>
        <v>1.3710648750656136E-5</v>
      </c>
      <c r="O8">
        <f>F14/H14</f>
        <v>7.4429750168795032E-5</v>
      </c>
      <c r="P8">
        <f t="shared" si="0"/>
        <v>-4.862941995089102</v>
      </c>
      <c r="Q8">
        <f t="shared" si="1"/>
        <v>-4.1282534387603231</v>
      </c>
    </row>
    <row r="9" spans="1:17">
      <c r="B9" s="72" t="s">
        <v>26</v>
      </c>
      <c r="C9" s="73">
        <v>844.31401829269134</v>
      </c>
      <c r="D9" s="72"/>
      <c r="E9" s="73">
        <v>543.04022427406142</v>
      </c>
      <c r="F9" s="72"/>
      <c r="G9" s="73">
        <v>38407408.094553053</v>
      </c>
      <c r="H9" s="70"/>
      <c r="I9" s="70"/>
      <c r="L9" s="18"/>
      <c r="M9" s="72" t="s">
        <v>29</v>
      </c>
      <c r="N9">
        <f>D16/H16</f>
        <v>4.2328570875237972E-6</v>
      </c>
      <c r="O9">
        <f>F16/H16</f>
        <v>5.1866494491360661E-5</v>
      </c>
      <c r="P9">
        <f t="shared" si="0"/>
        <v>-5.3733663942114509</v>
      </c>
      <c r="Q9">
        <f t="shared" si="1"/>
        <v>-4.2851131037416241</v>
      </c>
    </row>
    <row r="10" spans="1:17">
      <c r="B10" s="72" t="s">
        <v>29</v>
      </c>
      <c r="C10" s="73">
        <v>849.88467857304386</v>
      </c>
      <c r="D10" s="72">
        <f t="shared" si="4"/>
        <v>726.81098359130317</v>
      </c>
      <c r="E10" s="73">
        <v>483.47720191581317</v>
      </c>
      <c r="F10" s="72">
        <f t="shared" si="2"/>
        <v>426.91856879712316</v>
      </c>
      <c r="G10" s="73">
        <v>48366537.733669057</v>
      </c>
      <c r="H10" s="70">
        <f t="shared" si="3"/>
        <v>42006646.316111952</v>
      </c>
      <c r="I10" s="70"/>
      <c r="L10" s="18" t="s">
        <v>33</v>
      </c>
      <c r="M10" s="72" t="s">
        <v>23</v>
      </c>
      <c r="N10">
        <f>D18/H18</f>
        <v>6.510743094940016E-5</v>
      </c>
      <c r="O10">
        <f>F18/H18</f>
        <v>1.2994694289785366E-4</v>
      </c>
      <c r="P10">
        <f t="shared" si="0"/>
        <v>-4.1863694409841035</v>
      </c>
      <c r="Q10">
        <f t="shared" si="1"/>
        <v>-3.8862339331557352</v>
      </c>
    </row>
    <row r="11" spans="1:17">
      <c r="B11" s="72" t="s">
        <v>29</v>
      </c>
      <c r="C11" s="73">
        <v>603.73728860956248</v>
      </c>
      <c r="D11" s="72"/>
      <c r="E11" s="73">
        <v>370.3599356784332</v>
      </c>
      <c r="F11" s="72"/>
      <c r="G11" s="73">
        <v>35646754.898554847</v>
      </c>
      <c r="H11" s="70"/>
      <c r="I11" s="70"/>
      <c r="L11" s="18"/>
      <c r="M11" s="72" t="s">
        <v>26</v>
      </c>
      <c r="N11">
        <f>D20/H20</f>
        <v>9.484449603241454E-5</v>
      </c>
      <c r="O11">
        <f>F20/H20</f>
        <v>1.821059677814396E-4</v>
      </c>
      <c r="P11">
        <f t="shared" si="0"/>
        <v>-4.0229878668006975</v>
      </c>
      <c r="Q11">
        <f t="shared" si="1"/>
        <v>-3.7396758217389596</v>
      </c>
    </row>
    <row r="12" spans="1:17">
      <c r="A12" t="s">
        <v>30</v>
      </c>
      <c r="B12" s="72" t="s">
        <v>23</v>
      </c>
      <c r="C12" s="73">
        <v>595.84870527555063</v>
      </c>
      <c r="D12" s="72">
        <f t="shared" si="4"/>
        <v>766.92128744702006</v>
      </c>
      <c r="E12" s="73">
        <v>3508.2941558195457</v>
      </c>
      <c r="F12" s="72">
        <f t="shared" si="2"/>
        <v>3645.2449429644416</v>
      </c>
      <c r="G12" s="73">
        <v>48366537.733669057</v>
      </c>
      <c r="H12" s="70">
        <f>AVERAGE(G12:G13)</f>
        <v>50416694.419648774</v>
      </c>
      <c r="I12" s="70"/>
      <c r="L12" s="18" t="s">
        <v>72</v>
      </c>
      <c r="M12" s="72" t="s">
        <v>23</v>
      </c>
      <c r="N12">
        <f>D22/H22</f>
        <v>9.0252832477621996E-5</v>
      </c>
      <c r="O12">
        <f>F22/H22</f>
        <v>5.3933406279807277E-4</v>
      </c>
      <c r="P12">
        <f t="shared" si="0"/>
        <v>-4.0445391593935174</v>
      </c>
      <c r="Q12">
        <f t="shared" si="1"/>
        <v>-3.2681421500473085</v>
      </c>
    </row>
    <row r="13" spans="1:17">
      <c r="B13" s="72" t="s">
        <v>23</v>
      </c>
      <c r="C13" s="73">
        <v>937.9938696184895</v>
      </c>
      <c r="D13" s="72"/>
      <c r="E13" s="73">
        <v>3782.1957301093375</v>
      </c>
      <c r="F13" s="72"/>
      <c r="G13" s="73">
        <v>52466851.10562849</v>
      </c>
      <c r="H13" s="70"/>
      <c r="I13" s="70"/>
      <c r="L13" s="18"/>
      <c r="M13" s="72" t="s">
        <v>29</v>
      </c>
      <c r="N13">
        <f>D26/H26</f>
        <v>9.0337200924048665E-5</v>
      </c>
      <c r="O13">
        <f>F26/H26</f>
        <v>9.9950428276237137E-5</v>
      </c>
      <c r="P13">
        <f t="shared" si="0"/>
        <v>-4.0441333700738582</v>
      </c>
      <c r="Q13">
        <f t="shared" si="1"/>
        <v>-4.0002153406393308</v>
      </c>
    </row>
    <row r="14" spans="1:17">
      <c r="B14" s="72" t="s">
        <v>26</v>
      </c>
      <c r="C14" s="73">
        <v>919.66995794890909</v>
      </c>
      <c r="D14" s="72">
        <f t="shared" si="4"/>
        <v>954.1661587848364</v>
      </c>
      <c r="E14" s="73">
        <v>5250.5887052750704</v>
      </c>
      <c r="F14" s="72">
        <f t="shared" si="2"/>
        <v>5179.7949250560105</v>
      </c>
      <c r="G14" s="73">
        <v>60908092.69356022</v>
      </c>
      <c r="H14" s="70">
        <f t="shared" si="3"/>
        <v>69593071.497741774</v>
      </c>
      <c r="I14" s="70"/>
    </row>
    <row r="15" spans="1:17">
      <c r="B15" s="72" t="s">
        <v>26</v>
      </c>
      <c r="C15" s="73">
        <v>988.6623596207636</v>
      </c>
      <c r="D15" s="72"/>
      <c r="E15" s="73">
        <v>5109.0011448369514</v>
      </c>
      <c r="F15" s="72"/>
      <c r="G15" s="73">
        <v>78278050.301923335</v>
      </c>
      <c r="H15" s="70"/>
      <c r="I15" s="70"/>
    </row>
    <row r="16" spans="1:17">
      <c r="B16" s="72" t="s">
        <v>29</v>
      </c>
      <c r="C16" s="73">
        <v>294.8112145756109</v>
      </c>
      <c r="D16" s="72">
        <f t="shared" si="4"/>
        <v>236.2442683312845</v>
      </c>
      <c r="E16" s="73">
        <v>3730.8518173819698</v>
      </c>
      <c r="F16" s="72">
        <f t="shared" si="2"/>
        <v>2894.7733856018613</v>
      </c>
      <c r="G16" s="73">
        <v>72160577.46678552</v>
      </c>
      <c r="H16" s="70">
        <f t="shared" si="3"/>
        <v>55812011.472725235</v>
      </c>
      <c r="I16" s="70"/>
    </row>
    <row r="17" spans="1:9">
      <c r="B17" s="72" t="s">
        <v>29</v>
      </c>
      <c r="C17" s="73">
        <v>177.67732208695813</v>
      </c>
      <c r="D17" s="72"/>
      <c r="E17" s="73">
        <v>2058.6949538217523</v>
      </c>
      <c r="F17" s="72"/>
      <c r="G17" s="73">
        <v>39463445.47866495</v>
      </c>
      <c r="H17" s="70"/>
      <c r="I17" s="70"/>
    </row>
    <row r="18" spans="1:9">
      <c r="A18" t="s">
        <v>33</v>
      </c>
      <c r="B18" s="72" t="s">
        <v>23</v>
      </c>
      <c r="C18" s="73">
        <v>1400.9285951206591</v>
      </c>
      <c r="D18" s="72">
        <f t="shared" si="4"/>
        <v>1753.536149203384</v>
      </c>
      <c r="E18" s="73">
        <v>2977.5838483523971</v>
      </c>
      <c r="F18" s="72">
        <f t="shared" si="2"/>
        <v>3499.8564453717499</v>
      </c>
      <c r="G18" s="73">
        <v>24383722.096838366</v>
      </c>
      <c r="H18" s="70">
        <f t="shared" si="3"/>
        <v>26932964.84952981</v>
      </c>
      <c r="I18" s="70"/>
    </row>
    <row r="19" spans="1:9">
      <c r="B19" s="72" t="s">
        <v>23</v>
      </c>
      <c r="C19" s="73">
        <v>2106.143703286109</v>
      </c>
      <c r="D19" s="72"/>
      <c r="E19" s="73">
        <v>4022.1290423911032</v>
      </c>
      <c r="F19" s="72"/>
      <c r="G19" s="73">
        <v>29482207.602221258</v>
      </c>
      <c r="H19" s="70"/>
      <c r="I19" s="70"/>
    </row>
    <row r="20" spans="1:9">
      <c r="B20" s="72" t="s">
        <v>26</v>
      </c>
      <c r="C20" s="73">
        <v>2092.3387584878224</v>
      </c>
      <c r="D20" s="72">
        <f>AVERAGE(C20:C21)</f>
        <v>2509.2154575116151</v>
      </c>
      <c r="E20" s="73">
        <v>5179.3111227573745</v>
      </c>
      <c r="F20" s="72">
        <f t="shared" si="2"/>
        <v>4817.8136673965055</v>
      </c>
      <c r="G20" s="73">
        <v>28693267.026545435</v>
      </c>
      <c r="H20" s="70">
        <f t="shared" si="3"/>
        <v>26456099.852689952</v>
      </c>
      <c r="I20" s="70"/>
    </row>
    <row r="21" spans="1:9">
      <c r="B21" s="72" t="s">
        <v>26</v>
      </c>
      <c r="C21" s="73">
        <v>2926.0921565354079</v>
      </c>
      <c r="D21" s="72"/>
      <c r="E21" s="73">
        <v>4456.3162120356374</v>
      </c>
      <c r="F21" s="72"/>
      <c r="G21" s="73">
        <v>24218932.678834472</v>
      </c>
      <c r="H21" s="70"/>
      <c r="I21" s="70"/>
    </row>
    <row r="22" spans="1:9">
      <c r="A22" t="s">
        <v>72</v>
      </c>
      <c r="B22" s="72" t="s">
        <v>23</v>
      </c>
      <c r="C22" s="73">
        <v>401.58362899649455</v>
      </c>
      <c r="D22" s="72">
        <f t="shared" si="4"/>
        <v>598.68820944679385</v>
      </c>
      <c r="E22" s="73">
        <v>1975.9866221705422</v>
      </c>
      <c r="F22" s="72">
        <f t="shared" si="2"/>
        <v>3577.6488724639585</v>
      </c>
      <c r="G22" s="73">
        <v>4268104.0663915873</v>
      </c>
      <c r="H22" s="70">
        <f t="shared" si="3"/>
        <v>6633456.1809485303</v>
      </c>
      <c r="I22" s="70"/>
    </row>
    <row r="23" spans="1:9">
      <c r="B23" s="72" t="s">
        <v>23</v>
      </c>
      <c r="C23" s="73">
        <v>795.79278989709314</v>
      </c>
      <c r="D23" s="72"/>
      <c r="E23" s="73">
        <v>5179.3111227573745</v>
      </c>
      <c r="F23" s="72"/>
      <c r="G23" s="73">
        <v>8998808.2955054734</v>
      </c>
      <c r="H23" s="70"/>
      <c r="I23" s="70"/>
    </row>
    <row r="24" spans="1:9">
      <c r="B24" s="18" t="s">
        <v>26</v>
      </c>
      <c r="C24" s="71"/>
      <c r="D24" s="72" t="e">
        <f t="shared" si="4"/>
        <v>#DIV/0!</v>
      </c>
      <c r="E24" s="71"/>
      <c r="F24" s="72" t="e">
        <f t="shared" si="2"/>
        <v>#DIV/0!</v>
      </c>
      <c r="G24" s="73">
        <v>2481047.0488003967</v>
      </c>
      <c r="H24" s="70">
        <f t="shared" si="3"/>
        <v>4694345.9443815891</v>
      </c>
    </row>
    <row r="25" spans="1:9">
      <c r="B25" s="18" t="s">
        <v>26</v>
      </c>
      <c r="C25" s="71"/>
      <c r="D25" s="72"/>
      <c r="E25" s="71"/>
      <c r="F25" s="72"/>
      <c r="G25" s="73">
        <v>6907644.8399627814</v>
      </c>
      <c r="H25" s="70"/>
    </row>
    <row r="26" spans="1:9">
      <c r="B26" s="72" t="s">
        <v>29</v>
      </c>
      <c r="C26" s="73">
        <v>1419.4758234183159</v>
      </c>
      <c r="D26" s="72">
        <f t="shared" si="4"/>
        <v>1783.7916334507688</v>
      </c>
      <c r="E26" s="73">
        <v>3188.1885666544663</v>
      </c>
      <c r="F26" s="72">
        <f t="shared" si="2"/>
        <v>1973.6137039365606</v>
      </c>
      <c r="G26" s="73">
        <v>35889301.012017429</v>
      </c>
      <c r="H26" s="70">
        <f t="shared" si="3"/>
        <v>19745925.434976652</v>
      </c>
    </row>
    <row r="27" spans="1:9">
      <c r="B27" s="72" t="s">
        <v>29</v>
      </c>
      <c r="C27" s="73">
        <v>2148.1074434832217</v>
      </c>
      <c r="D27" s="72"/>
      <c r="E27" s="73">
        <v>759.03884121865485</v>
      </c>
      <c r="F27" s="72"/>
      <c r="G27" s="73">
        <v>3602549.8579358733</v>
      </c>
      <c r="H27" s="70"/>
    </row>
    <row r="28" spans="1:9">
      <c r="A28" t="s">
        <v>73</v>
      </c>
      <c r="B28" s="18" t="s">
        <v>26</v>
      </c>
      <c r="C28" s="71"/>
      <c r="D28" s="72" t="e">
        <f t="shared" si="4"/>
        <v>#DIV/0!</v>
      </c>
      <c r="E28" s="71"/>
      <c r="F28" s="72" t="e">
        <f t="shared" si="2"/>
        <v>#DIV/0!</v>
      </c>
      <c r="G28" s="71"/>
      <c r="H28" s="70" t="e">
        <f t="shared" si="3"/>
        <v>#DIV/0!</v>
      </c>
    </row>
    <row r="29" spans="1:9">
      <c r="B29" s="18" t="s">
        <v>26</v>
      </c>
      <c r="C29" s="71"/>
      <c r="D29" s="72" t="e">
        <f t="shared" si="4"/>
        <v>#DIV/0!</v>
      </c>
      <c r="E29" s="71"/>
      <c r="F29" s="72" t="e">
        <f t="shared" si="2"/>
        <v>#DIV/0!</v>
      </c>
      <c r="G29" s="71"/>
      <c r="H29" s="70"/>
    </row>
    <row r="30" spans="1:9">
      <c r="B30" s="18" t="s">
        <v>29</v>
      </c>
      <c r="C30" s="71"/>
      <c r="D30" s="72" t="e">
        <f t="shared" si="4"/>
        <v>#DIV/0!</v>
      </c>
      <c r="E30" s="71"/>
      <c r="F30" s="72" t="e">
        <f t="shared" si="2"/>
        <v>#DIV/0!</v>
      </c>
      <c r="G30" s="73">
        <v>90059.597156777803</v>
      </c>
      <c r="H30" s="70">
        <f t="shared" si="3"/>
        <v>1158003.7610698787</v>
      </c>
    </row>
    <row r="31" spans="1:9">
      <c r="B31" s="18" t="s">
        <v>29</v>
      </c>
      <c r="C31" s="71"/>
      <c r="D31" s="72" t="e">
        <f t="shared" si="4"/>
        <v>#DIV/0!</v>
      </c>
      <c r="E31" s="71"/>
      <c r="F31" s="72" t="e">
        <f t="shared" si="2"/>
        <v>#DIV/0!</v>
      </c>
      <c r="G31" s="73">
        <v>2225947.9249829794</v>
      </c>
      <c r="H31" s="70"/>
    </row>
    <row r="32" spans="1:9">
      <c r="F32" s="70"/>
      <c r="G32" s="70"/>
      <c r="H32" s="7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Mco</vt:lpstr>
      <vt:lpstr>Mcy</vt:lpstr>
      <vt:lpstr>16S</vt:lpstr>
      <vt:lpstr>Proportion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Microsoft Office User</cp:lastModifiedBy>
  <dcterms:created xsi:type="dcterms:W3CDTF">2023-04-26T01:24:50Z</dcterms:created>
  <dcterms:modified xsi:type="dcterms:W3CDTF">2024-06-28T16:28:36Z</dcterms:modified>
</cp:coreProperties>
</file>