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ão\Documents\GitHub\AAC\L2_Latex\"/>
    </mc:Choice>
  </mc:AlternateContent>
  <bookViews>
    <workbookView xWindow="0" yWindow="0" windowWidth="28800" windowHeight="12585"/>
  </bookViews>
  <sheets>
    <sheet name="Fo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1" l="1"/>
  <c r="I21" i="1"/>
  <c r="I4" i="1"/>
  <c r="I11" i="1"/>
  <c r="C74" i="1" l="1"/>
  <c r="L28" i="1"/>
  <c r="F30" i="1"/>
  <c r="F31" i="1"/>
  <c r="F32" i="1"/>
  <c r="E32" i="1" s="1"/>
  <c r="F33" i="1"/>
  <c r="F34" i="1"/>
  <c r="F35" i="1"/>
  <c r="F36" i="1"/>
  <c r="E36" i="1" s="1"/>
  <c r="F37" i="1"/>
  <c r="F29" i="1"/>
  <c r="E29" i="1" s="1"/>
  <c r="C29" i="1"/>
  <c r="C30" i="1"/>
  <c r="C31" i="1"/>
  <c r="C32" i="1"/>
  <c r="C33" i="1"/>
  <c r="C34" i="1"/>
  <c r="C35" i="1"/>
  <c r="E35" i="1" s="1"/>
  <c r="C36" i="1"/>
  <c r="C37" i="1"/>
  <c r="C28" i="1"/>
  <c r="E31" i="1"/>
  <c r="E34" i="1"/>
  <c r="E37" i="1"/>
  <c r="E33" i="1"/>
  <c r="E30" i="1"/>
  <c r="E28" i="1"/>
  <c r="J28" i="1" s="1"/>
  <c r="K4" i="1"/>
  <c r="L21" i="1"/>
  <c r="L11" i="1"/>
  <c r="L4" i="1"/>
  <c r="K28" i="1" l="1"/>
  <c r="K31" i="1"/>
  <c r="L31" i="1" s="1"/>
  <c r="J31" i="1"/>
  <c r="K29" i="1"/>
  <c r="L29" i="1" s="1"/>
  <c r="J29" i="1"/>
  <c r="J30" i="1"/>
  <c r="K30" i="1"/>
  <c r="L30" i="1" s="1"/>
  <c r="K35" i="1"/>
  <c r="L35" i="1" s="1"/>
  <c r="J35" i="1"/>
  <c r="J34" i="1"/>
  <c r="K34" i="1"/>
  <c r="L34" i="1" s="1"/>
  <c r="J32" i="1"/>
  <c r="K32" i="1"/>
  <c r="L32" i="1" s="1"/>
  <c r="K33" i="1"/>
  <c r="L33" i="1" s="1"/>
  <c r="J33" i="1"/>
  <c r="J36" i="1"/>
  <c r="K36" i="1"/>
  <c r="L36" i="1" s="1"/>
  <c r="K37" i="1"/>
  <c r="L37" i="1" s="1"/>
  <c r="J37" i="1"/>
  <c r="F23" i="1"/>
  <c r="F24" i="1"/>
  <c r="F25" i="1"/>
  <c r="F26" i="1"/>
  <c r="F27" i="1"/>
  <c r="F22" i="1"/>
  <c r="C20" i="1"/>
  <c r="F20" i="1" s="1"/>
  <c r="E22" i="1" l="1"/>
  <c r="K22" i="1" s="1"/>
  <c r="L22" i="1" s="1"/>
  <c r="E21" i="1"/>
  <c r="E11" i="1"/>
  <c r="E5" i="1"/>
  <c r="K5" i="1" s="1"/>
  <c r="L5" i="1" s="1"/>
  <c r="E6" i="1"/>
  <c r="K6" i="1" s="1"/>
  <c r="L6" i="1" s="1"/>
  <c r="E7" i="1"/>
  <c r="K7" i="1" s="1"/>
  <c r="L7" i="1" s="1"/>
  <c r="E8" i="1"/>
  <c r="K8" i="1" s="1"/>
  <c r="L8" i="1" s="1"/>
  <c r="E9" i="1"/>
  <c r="K9" i="1" s="1"/>
  <c r="L9" i="1" s="1"/>
  <c r="E10" i="1"/>
  <c r="K10" i="1" s="1"/>
  <c r="L10" i="1" s="1"/>
  <c r="E4" i="1"/>
  <c r="AL9" i="1"/>
  <c r="AL10" i="1" s="1"/>
  <c r="AL11" i="1" s="1"/>
  <c r="AL12" i="1" s="1"/>
  <c r="AL13" i="1" s="1"/>
  <c r="AL14" i="1" s="1"/>
  <c r="AL15" i="1" s="1"/>
  <c r="AL5" i="1"/>
  <c r="AL4" i="1"/>
  <c r="C11" i="1" s="1"/>
  <c r="AN14" i="1"/>
  <c r="AN15" i="1"/>
  <c r="J6" i="1"/>
  <c r="J7" i="1"/>
  <c r="J8" i="1"/>
  <c r="J4" i="1"/>
  <c r="J22" i="1" l="1"/>
  <c r="J10" i="1"/>
  <c r="J11" i="1"/>
  <c r="K11" i="1"/>
  <c r="J21" i="1"/>
  <c r="K21" i="1"/>
  <c r="J9" i="1"/>
  <c r="J5" i="1"/>
  <c r="C12" i="1"/>
  <c r="F12" i="1" s="1"/>
  <c r="C18" i="1"/>
  <c r="F18" i="1" s="1"/>
  <c r="C15" i="1"/>
  <c r="F15" i="1" s="1"/>
  <c r="C14" i="1"/>
  <c r="F14" i="1" s="1"/>
  <c r="C17" i="1"/>
  <c r="F17" i="1" s="1"/>
  <c r="C13" i="1"/>
  <c r="F13" i="1" s="1"/>
  <c r="C16" i="1"/>
  <c r="F16" i="1" s="1"/>
  <c r="E23" i="1"/>
  <c r="K23" i="1" s="1"/>
  <c r="L23" i="1" s="1"/>
  <c r="AN4" i="1" l="1"/>
  <c r="C19" i="1"/>
  <c r="F19" i="1" s="1"/>
  <c r="E24" i="1"/>
  <c r="K24" i="1" s="1"/>
  <c r="L24" i="1" s="1"/>
  <c r="J23" i="1"/>
  <c r="E13" i="1" l="1"/>
  <c r="E12" i="1"/>
  <c r="AN5" i="1"/>
  <c r="E25" i="1"/>
  <c r="K25" i="1" s="1"/>
  <c r="L25" i="1" s="1"/>
  <c r="J24" i="1"/>
  <c r="J12" i="1" l="1"/>
  <c r="K12" i="1"/>
  <c r="L12" i="1" s="1"/>
  <c r="J13" i="1"/>
  <c r="K13" i="1"/>
  <c r="L13" i="1" s="1"/>
  <c r="AN6" i="1"/>
  <c r="E14" i="1"/>
  <c r="E26" i="1"/>
  <c r="K26" i="1" s="1"/>
  <c r="L26" i="1" s="1"/>
  <c r="J25" i="1"/>
  <c r="J14" i="1" l="1"/>
  <c r="K14" i="1"/>
  <c r="L14" i="1" s="1"/>
  <c r="AN7" i="1"/>
  <c r="E15" i="1"/>
  <c r="J26" i="1"/>
  <c r="J15" i="1" l="1"/>
  <c r="K15" i="1"/>
  <c r="L15" i="1" s="1"/>
  <c r="E27" i="1"/>
  <c r="AN8" i="1"/>
  <c r="AN9" i="1"/>
  <c r="J27" i="1" l="1"/>
  <c r="K27" i="1"/>
  <c r="L27" i="1" s="1"/>
  <c r="E16" i="1"/>
  <c r="J16" i="1" l="1"/>
  <c r="K16" i="1"/>
  <c r="L16" i="1" s="1"/>
  <c r="AN10" i="1"/>
  <c r="E17" i="1"/>
  <c r="J17" i="1" l="1"/>
  <c r="K17" i="1"/>
  <c r="L17" i="1" s="1"/>
  <c r="AN11" i="1"/>
  <c r="E18" i="1"/>
  <c r="J18" i="1" l="1"/>
  <c r="K18" i="1"/>
  <c r="L18" i="1" s="1"/>
  <c r="AN12" i="1"/>
  <c r="E19" i="1"/>
  <c r="J19" i="1" l="1"/>
  <c r="K19" i="1"/>
  <c r="L19" i="1" s="1"/>
  <c r="E20" i="1"/>
  <c r="AN13" i="1"/>
  <c r="J20" i="1" l="1"/>
  <c r="K20" i="1"/>
  <c r="L20" i="1" s="1"/>
</calcChain>
</file>

<file path=xl/sharedStrings.xml><?xml version="1.0" encoding="utf-8"?>
<sst xmlns="http://schemas.openxmlformats.org/spreadsheetml/2006/main" count="12" uniqueCount="12">
  <si>
    <t>CPI</t>
  </si>
  <si>
    <t>Frequency (MHz)</t>
  </si>
  <si>
    <t># Teste</t>
  </si>
  <si>
    <t># Operations</t>
  </si>
  <si>
    <t># Cycles</t>
  </si>
  <si>
    <t># Nop</t>
  </si>
  <si>
    <t># Override</t>
  </si>
  <si>
    <t>Execution 
Time (ns)</t>
  </si>
  <si>
    <t>Delay Slot 
Usage (%)</t>
  </si>
  <si>
    <t>Speed Up</t>
  </si>
  <si>
    <t>Jump 
Miss Rate  (%)</t>
  </si>
  <si>
    <t># Jumps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</si>
</sst>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9F5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CPI vs Delay Slot Usage</a:t>
            </a:r>
          </a:p>
        </c:rich>
      </c:tx>
      <c:layout>
        <c:manualLayout>
          <c:xMode val="edge"/>
          <c:yMode val="edge"/>
          <c:x val="0.2826734470691163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Teste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Folha1!$C$4:$C$10</c:f>
              <c:numCache>
                <c:formatCode>General</c:formatCode>
                <c:ptCount val="7"/>
                <c:pt idx="0">
                  <c:v>0</c:v>
                </c:pt>
                <c:pt idx="1">
                  <c:v>16.670000000000002</c:v>
                </c:pt>
                <c:pt idx="2">
                  <c:v>33.299999999999997</c:v>
                </c:pt>
                <c:pt idx="3">
                  <c:v>50</c:v>
                </c:pt>
                <c:pt idx="4">
                  <c:v>66.599999999999994</c:v>
                </c:pt>
                <c:pt idx="5">
                  <c:v>83.3</c:v>
                </c:pt>
                <c:pt idx="6">
                  <c:v>100</c:v>
                </c:pt>
              </c:numCache>
            </c:numRef>
          </c:xVal>
          <c:yVal>
            <c:numRef>
              <c:f>Folha1!$J$4:$J$10</c:f>
              <c:numCache>
                <c:formatCode>0.00</c:formatCode>
                <c:ptCount val="7"/>
                <c:pt idx="0">
                  <c:v>1.1016949152542372</c:v>
                </c:pt>
                <c:pt idx="1">
                  <c:v>1.0847457627118644</c:v>
                </c:pt>
                <c:pt idx="2">
                  <c:v>1.0677966101694916</c:v>
                </c:pt>
                <c:pt idx="3">
                  <c:v>1.0508474576271187</c:v>
                </c:pt>
                <c:pt idx="4">
                  <c:v>1.0338983050847457</c:v>
                </c:pt>
                <c:pt idx="5">
                  <c:v>1.0169491525423728</c:v>
                </c:pt>
                <c:pt idx="6" formatCode="General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Teste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Folha1!$C$11:$C$20</c:f>
              <c:numCache>
                <c:formatCode>0.00</c:formatCode>
                <c:ptCount val="10"/>
                <c:pt idx="0" formatCode="0">
                  <c:v>0</c:v>
                </c:pt>
                <c:pt idx="1">
                  <c:v>11.111111111111111</c:v>
                </c:pt>
                <c:pt idx="2">
                  <c:v>22.222222222222221</c:v>
                </c:pt>
                <c:pt idx="3">
                  <c:v>33.333333333333336</c:v>
                </c:pt>
                <c:pt idx="4">
                  <c:v>44.444444444444443</c:v>
                </c:pt>
                <c:pt idx="5">
                  <c:v>55.555555555555557</c:v>
                </c:pt>
                <c:pt idx="6">
                  <c:v>66.666666666666671</c:v>
                </c:pt>
                <c:pt idx="7">
                  <c:v>77.777777777777771</c:v>
                </c:pt>
                <c:pt idx="8">
                  <c:v>88.888888888888886</c:v>
                </c:pt>
                <c:pt idx="9" formatCode="0">
                  <c:v>100</c:v>
                </c:pt>
              </c:numCache>
            </c:numRef>
          </c:xVal>
          <c:yVal>
            <c:numRef>
              <c:f>Folha1!$J$11:$J$21</c:f>
              <c:numCache>
                <c:formatCode>0.00</c:formatCode>
                <c:ptCount val="11"/>
                <c:pt idx="0">
                  <c:v>1.2437046521553563</c:v>
                </c:pt>
                <c:pt idx="1">
                  <c:v>1.1826717883055911</c:v>
                </c:pt>
                <c:pt idx="2">
                  <c:v>1.1600512163892445</c:v>
                </c:pt>
                <c:pt idx="3">
                  <c:v>1.1370038412291934</c:v>
                </c:pt>
                <c:pt idx="4">
                  <c:v>1.1143832693128468</c:v>
                </c:pt>
                <c:pt idx="5">
                  <c:v>1.0913358941527955</c:v>
                </c:pt>
                <c:pt idx="6">
                  <c:v>1.0687153222364489</c:v>
                </c:pt>
                <c:pt idx="7">
                  <c:v>1.0456679470763979</c:v>
                </c:pt>
                <c:pt idx="8">
                  <c:v>1.0230473751600513</c:v>
                </c:pt>
                <c:pt idx="9">
                  <c:v>1</c:v>
                </c:pt>
                <c:pt idx="10">
                  <c:v>1.3619866284622733</c:v>
                </c:pt>
              </c:numCache>
            </c:numRef>
          </c:yVal>
          <c:smooth val="0"/>
        </c:ser>
        <c:ser>
          <c:idx val="2"/>
          <c:order val="2"/>
          <c:tx>
            <c:v>Teste 3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Folha1!$C$21:$C$27</c:f>
              <c:numCache>
                <c:formatCode>General</c:formatCode>
                <c:ptCount val="7"/>
                <c:pt idx="0">
                  <c:v>0</c:v>
                </c:pt>
                <c:pt idx="1">
                  <c:v>16.670000000000002</c:v>
                </c:pt>
                <c:pt idx="2">
                  <c:v>33.299999999999997</c:v>
                </c:pt>
                <c:pt idx="3">
                  <c:v>50</c:v>
                </c:pt>
                <c:pt idx="4">
                  <c:v>66.599999999999994</c:v>
                </c:pt>
                <c:pt idx="5">
                  <c:v>83.3</c:v>
                </c:pt>
                <c:pt idx="6">
                  <c:v>100</c:v>
                </c:pt>
              </c:numCache>
            </c:numRef>
          </c:xVal>
          <c:yVal>
            <c:numRef>
              <c:f>Folha1!$J$21:$J$27</c:f>
              <c:numCache>
                <c:formatCode>0.00</c:formatCode>
                <c:ptCount val="7"/>
                <c:pt idx="0">
                  <c:v>1.3619866284622733</c:v>
                </c:pt>
                <c:pt idx="1">
                  <c:v>1.2483285577841452</c:v>
                </c:pt>
                <c:pt idx="2">
                  <c:v>1.1986628462273161</c:v>
                </c:pt>
                <c:pt idx="3">
                  <c:v>1.148997134670487</c:v>
                </c:pt>
                <c:pt idx="4">
                  <c:v>1.0993314231136582</c:v>
                </c:pt>
                <c:pt idx="5">
                  <c:v>1.0496657115568291</c:v>
                </c:pt>
                <c:pt idx="6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v>Teste 4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Folha1!$C$28:$C$37</c:f>
              <c:numCache>
                <c:formatCode>0.00</c:formatCode>
                <c:ptCount val="10"/>
                <c:pt idx="0" formatCode="0">
                  <c:v>0</c:v>
                </c:pt>
                <c:pt idx="1">
                  <c:v>11.111111111111111</c:v>
                </c:pt>
                <c:pt idx="2">
                  <c:v>22.222222222222221</c:v>
                </c:pt>
                <c:pt idx="3">
                  <c:v>33.333333333333336</c:v>
                </c:pt>
                <c:pt idx="4">
                  <c:v>44.444444444444443</c:v>
                </c:pt>
                <c:pt idx="5">
                  <c:v>55.555555555555557</c:v>
                </c:pt>
                <c:pt idx="6">
                  <c:v>66.666666666666671</c:v>
                </c:pt>
                <c:pt idx="7">
                  <c:v>77.777777777777771</c:v>
                </c:pt>
                <c:pt idx="8">
                  <c:v>88.888888888888886</c:v>
                </c:pt>
                <c:pt idx="9" formatCode="0">
                  <c:v>100</c:v>
                </c:pt>
              </c:numCache>
            </c:numRef>
          </c:xVal>
          <c:yVal>
            <c:numRef>
              <c:f>Folha1!$J$28:$J$37</c:f>
              <c:numCache>
                <c:formatCode>0.00</c:formatCode>
                <c:ptCount val="10"/>
                <c:pt idx="0">
                  <c:v>1.6472828401836266</c:v>
                </c:pt>
                <c:pt idx="1">
                  <c:v>1.5419299718283197</c:v>
                </c:pt>
                <c:pt idx="2">
                  <c:v>1.4741886630781609</c:v>
                </c:pt>
                <c:pt idx="3">
                  <c:v>1.4064473543280021</c:v>
                </c:pt>
                <c:pt idx="4">
                  <c:v>1.3387062946643187</c:v>
                </c:pt>
                <c:pt idx="5">
                  <c:v>1.2709649859141599</c:v>
                </c:pt>
                <c:pt idx="6">
                  <c:v>1.203223677164001</c:v>
                </c:pt>
                <c:pt idx="7">
                  <c:v>1.1354826175003176</c:v>
                </c:pt>
                <c:pt idx="8">
                  <c:v>1.0677413087501588</c:v>
                </c:pt>
                <c:pt idx="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796064"/>
        <c:axId val="243791360"/>
      </c:scatterChart>
      <c:valAx>
        <c:axId val="2437960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Delay</a:t>
                </a:r>
                <a:r>
                  <a:rPr lang="pt-PT" baseline="0"/>
                  <a:t> Slot Usage (%)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3791360"/>
        <c:crosses val="autoZero"/>
        <c:crossBetween val="midCat"/>
        <c:majorUnit val="10"/>
      </c:valAx>
      <c:valAx>
        <c:axId val="24379136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Clocks per Instruction(CPI)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379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Execution Time vs Delay Slot Usage - Teste 1</a:t>
            </a:r>
          </a:p>
        </c:rich>
      </c:tx>
      <c:layout>
        <c:manualLayout>
          <c:xMode val="edge"/>
          <c:yMode val="edge"/>
          <c:x val="0.200954291107828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Folha1!$C$4:$C$10</c:f>
              <c:numCache>
                <c:formatCode>General</c:formatCode>
                <c:ptCount val="7"/>
                <c:pt idx="0">
                  <c:v>0</c:v>
                </c:pt>
                <c:pt idx="1">
                  <c:v>16.670000000000002</c:v>
                </c:pt>
                <c:pt idx="2">
                  <c:v>33.299999999999997</c:v>
                </c:pt>
                <c:pt idx="3">
                  <c:v>50</c:v>
                </c:pt>
                <c:pt idx="4">
                  <c:v>66.599999999999994</c:v>
                </c:pt>
                <c:pt idx="5">
                  <c:v>83.3</c:v>
                </c:pt>
                <c:pt idx="6">
                  <c:v>100</c:v>
                </c:pt>
              </c:numCache>
            </c:numRef>
          </c:xVal>
          <c:yVal>
            <c:numRef>
              <c:f>Folha1!$K$4:$K$10</c:f>
              <c:numCache>
                <c:formatCode>0.000</c:formatCode>
                <c:ptCount val="7"/>
                <c:pt idx="0">
                  <c:v>0.2560163850486431</c:v>
                </c:pt>
                <c:pt idx="1">
                  <c:v>0.25207767143251014</c:v>
                </c:pt>
                <c:pt idx="2">
                  <c:v>0.24813895781637718</c:v>
                </c:pt>
                <c:pt idx="3">
                  <c:v>0.24420024420024419</c:v>
                </c:pt>
                <c:pt idx="4">
                  <c:v>0.2402615305841112</c:v>
                </c:pt>
                <c:pt idx="5">
                  <c:v>0.23632281696797827</c:v>
                </c:pt>
                <c:pt idx="6">
                  <c:v>0.23238410335184528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791752"/>
        <c:axId val="243794888"/>
      </c:scatterChart>
      <c:valAx>
        <c:axId val="2437917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Delay Slot Usage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3794888"/>
        <c:crosses val="autoZero"/>
        <c:crossBetween val="midCat"/>
      </c:valAx>
      <c:valAx>
        <c:axId val="24379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Execution Time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3791752"/>
        <c:crosses val="autoZero"/>
        <c:crossBetween val="midCat"/>
        <c:majorUnit val="3.0000000000000009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Execution Time vs Delay Slot Usage - Teste 2</a:t>
            </a:r>
          </a:p>
        </c:rich>
      </c:tx>
      <c:layout>
        <c:manualLayout>
          <c:xMode val="edge"/>
          <c:yMode val="edge"/>
          <c:x val="0.2395126216610264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Folha1!$C$11:$C$20</c:f>
              <c:numCache>
                <c:formatCode>0.00</c:formatCode>
                <c:ptCount val="10"/>
                <c:pt idx="0" formatCode="0">
                  <c:v>0</c:v>
                </c:pt>
                <c:pt idx="1">
                  <c:v>11.111111111111111</c:v>
                </c:pt>
                <c:pt idx="2">
                  <c:v>22.222222222222221</c:v>
                </c:pt>
                <c:pt idx="3">
                  <c:v>33.333333333333336</c:v>
                </c:pt>
                <c:pt idx="4">
                  <c:v>44.444444444444443</c:v>
                </c:pt>
                <c:pt idx="5">
                  <c:v>55.555555555555557</c:v>
                </c:pt>
                <c:pt idx="6">
                  <c:v>66.666666666666671</c:v>
                </c:pt>
                <c:pt idx="7">
                  <c:v>77.777777777777771</c:v>
                </c:pt>
                <c:pt idx="8">
                  <c:v>88.888888888888886</c:v>
                </c:pt>
                <c:pt idx="9" formatCode="0">
                  <c:v>100</c:v>
                </c:pt>
              </c:numCache>
            </c:numRef>
          </c:xVal>
          <c:yVal>
            <c:numRef>
              <c:f>Folha1!$K$11:$K$20</c:f>
              <c:numCache>
                <c:formatCode>0.000</c:formatCode>
                <c:ptCount val="10"/>
                <c:pt idx="0">
                  <c:v>11.477411477411477</c:v>
                </c:pt>
                <c:pt idx="1">
                  <c:v>10.914175430304462</c:v>
                </c:pt>
                <c:pt idx="2">
                  <c:v>10.705423608649415</c:v>
                </c:pt>
                <c:pt idx="3">
                  <c:v>10.492733073378234</c:v>
                </c:pt>
                <c:pt idx="4">
                  <c:v>10.283981251723187</c:v>
                </c:pt>
                <c:pt idx="5">
                  <c:v>10.071290716452006</c:v>
                </c:pt>
                <c:pt idx="6">
                  <c:v>9.8625388947969608</c:v>
                </c:pt>
                <c:pt idx="7">
                  <c:v>9.6498483595257802</c:v>
                </c:pt>
                <c:pt idx="8">
                  <c:v>9.441096537870731</c:v>
                </c:pt>
                <c:pt idx="9">
                  <c:v>9.2284060025995505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795280"/>
        <c:axId val="243796456"/>
      </c:scatterChart>
      <c:valAx>
        <c:axId val="2437952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Delay Slot Usage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3796456"/>
        <c:crosses val="autoZero"/>
        <c:crossBetween val="midCat"/>
        <c:majorUnit val="10"/>
      </c:valAx>
      <c:valAx>
        <c:axId val="243796456"/>
        <c:scaling>
          <c:orientation val="minMax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Execution Time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379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Execution Time vs Delay Slot Usage - Teste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bg1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1">
                  <a:lumMod val="50000"/>
                </a:schemeClr>
              </a:solidFill>
              <a:ln w="9525" cap="rnd">
                <a:solidFill>
                  <a:schemeClr val="bg1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Folha1!$C$21:$C$27</c:f>
              <c:numCache>
                <c:formatCode>General</c:formatCode>
                <c:ptCount val="7"/>
                <c:pt idx="0">
                  <c:v>0</c:v>
                </c:pt>
                <c:pt idx="1">
                  <c:v>16.670000000000002</c:v>
                </c:pt>
                <c:pt idx="2">
                  <c:v>33.299999999999997</c:v>
                </c:pt>
                <c:pt idx="3">
                  <c:v>50</c:v>
                </c:pt>
                <c:pt idx="4">
                  <c:v>66.599999999999994</c:v>
                </c:pt>
                <c:pt idx="5">
                  <c:v>83.3</c:v>
                </c:pt>
                <c:pt idx="6">
                  <c:v>100</c:v>
                </c:pt>
              </c:numCache>
            </c:numRef>
          </c:xVal>
          <c:yVal>
            <c:numRef>
              <c:f>Folha1!$K$21:$K$27</c:f>
              <c:numCache>
                <c:formatCode>0.000</c:formatCode>
                <c:ptCount val="7"/>
                <c:pt idx="0">
                  <c:v>5.6166056166056171</c:v>
                </c:pt>
                <c:pt idx="1">
                  <c:v>5.1478986962857931</c:v>
                </c:pt>
                <c:pt idx="2">
                  <c:v>4.9430855882468787</c:v>
                </c:pt>
                <c:pt idx="3">
                  <c:v>4.7382724802079643</c:v>
                </c:pt>
                <c:pt idx="4">
                  <c:v>4.533459372169049</c:v>
                </c:pt>
                <c:pt idx="5">
                  <c:v>4.3286462641301346</c:v>
                </c:pt>
                <c:pt idx="6">
                  <c:v>4.1238331560912211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515640"/>
        <c:axId val="419517208"/>
      </c:scatterChart>
      <c:valAx>
        <c:axId val="41951564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Delay Slot Usage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9517208"/>
        <c:crosses val="autoZero"/>
        <c:crossBetween val="midCat"/>
      </c:valAx>
      <c:valAx>
        <c:axId val="419517208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Execution Time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951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Execution Time vs Delay Slot Usage - Teste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C000"/>
              </a:solidFill>
              <a:ln w="9525" cap="rnd">
                <a:solidFill>
                  <a:srgbClr val="FFC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Folha1!$C$28:$C$37</c:f>
              <c:numCache>
                <c:formatCode>0.00</c:formatCode>
                <c:ptCount val="10"/>
                <c:pt idx="0" formatCode="0">
                  <c:v>0</c:v>
                </c:pt>
                <c:pt idx="1">
                  <c:v>11.111111111111111</c:v>
                </c:pt>
                <c:pt idx="2">
                  <c:v>22.222222222222221</c:v>
                </c:pt>
                <c:pt idx="3">
                  <c:v>33.333333333333336</c:v>
                </c:pt>
                <c:pt idx="4">
                  <c:v>44.444444444444443</c:v>
                </c:pt>
                <c:pt idx="5">
                  <c:v>55.555555555555557</c:v>
                </c:pt>
                <c:pt idx="6">
                  <c:v>66.666666666666671</c:v>
                </c:pt>
                <c:pt idx="7">
                  <c:v>77.777777777777771</c:v>
                </c:pt>
                <c:pt idx="8">
                  <c:v>88.888888888888886</c:v>
                </c:pt>
                <c:pt idx="9" formatCode="0">
                  <c:v>100</c:v>
                </c:pt>
              </c:numCache>
            </c:numRef>
          </c:xVal>
          <c:yVal>
            <c:numRef>
              <c:f>Folha1!$K$28:$K$37</c:f>
              <c:numCache>
                <c:formatCode>0.000</c:formatCode>
                <c:ptCount val="10"/>
                <c:pt idx="0">
                  <c:v>26047.88294143133</c:v>
                </c:pt>
                <c:pt idx="1">
                  <c:v>24381.976446492576</c:v>
                </c:pt>
                <c:pt idx="2">
                  <c:v>23310.80783016267</c:v>
                </c:pt>
                <c:pt idx="3">
                  <c:v>22239.639213832761</c:v>
                </c:pt>
                <c:pt idx="4">
                  <c:v>21168.474536216472</c:v>
                </c:pt>
                <c:pt idx="5">
                  <c:v>20097.305919886563</c:v>
                </c:pt>
                <c:pt idx="6">
                  <c:v>19026.137303556658</c:v>
                </c:pt>
                <c:pt idx="7">
                  <c:v>17954.972625940365</c:v>
                </c:pt>
                <c:pt idx="8">
                  <c:v>16883.80400961046</c:v>
                </c:pt>
                <c:pt idx="9">
                  <c:v>15812.635393280556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516032"/>
        <c:axId val="419516424"/>
      </c:scatterChart>
      <c:valAx>
        <c:axId val="4195160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Delay Slot Usage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9516424"/>
        <c:crosses val="autoZero"/>
        <c:crossBetween val="midCat"/>
      </c:valAx>
      <c:valAx>
        <c:axId val="419516424"/>
        <c:scaling>
          <c:orientation val="minMax"/>
          <c:min val="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Execution Time (µs)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9516032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114246</xdr:colOff>
      <xdr:row>37</xdr:row>
      <xdr:rowOff>188348</xdr:rowOff>
    </xdr:from>
    <xdr:to>
      <xdr:col>10</xdr:col>
      <xdr:colOff>660666</xdr:colOff>
      <xdr:row>52</xdr:row>
      <xdr:rowOff>74048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452537</xdr:colOff>
      <xdr:row>54</xdr:row>
      <xdr:rowOff>86780</xdr:rowOff>
    </xdr:from>
    <xdr:to>
      <xdr:col>11</xdr:col>
      <xdr:colOff>394608</xdr:colOff>
      <xdr:row>68</xdr:row>
      <xdr:rowOff>162980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140590</xdr:colOff>
      <xdr:row>1</xdr:row>
      <xdr:rowOff>53406</xdr:rowOff>
    </xdr:from>
    <xdr:to>
      <xdr:col>27</xdr:col>
      <xdr:colOff>303737</xdr:colOff>
      <xdr:row>14</xdr:row>
      <xdr:rowOff>129606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154466</xdr:colOff>
      <xdr:row>15</xdr:row>
      <xdr:rowOff>122576</xdr:rowOff>
    </xdr:from>
    <xdr:to>
      <xdr:col>27</xdr:col>
      <xdr:colOff>296488</xdr:colOff>
      <xdr:row>31</xdr:row>
      <xdr:rowOff>8276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190499</xdr:colOff>
      <xdr:row>33</xdr:row>
      <xdr:rowOff>104775</xdr:rowOff>
    </xdr:from>
    <xdr:to>
      <xdr:col>27</xdr:col>
      <xdr:colOff>166686</xdr:colOff>
      <xdr:row>47</xdr:row>
      <xdr:rowOff>47625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N74"/>
  <sheetViews>
    <sheetView tabSelected="1" topLeftCell="E12" zoomScale="70" zoomScaleNormal="70" workbookViewId="0">
      <selection activeCell="M45" sqref="M45"/>
    </sheetView>
  </sheetViews>
  <sheetFormatPr defaultRowHeight="15" x14ac:dyDescent="0.25"/>
  <cols>
    <col min="2" max="2" width="10.140625" bestFit="1" customWidth="1"/>
    <col min="3" max="3" width="13.140625" bestFit="1" customWidth="1"/>
    <col min="4" max="4" width="16.42578125" customWidth="1"/>
    <col min="5" max="5" width="11.42578125" bestFit="1" customWidth="1"/>
    <col min="6" max="6" width="10" bestFit="1" customWidth="1"/>
    <col min="7" max="7" width="10" customWidth="1"/>
    <col min="8" max="8" width="13.42578125" bestFit="1" customWidth="1"/>
    <col min="9" max="9" width="13.42578125" customWidth="1"/>
    <col min="10" max="10" width="5.7109375" bestFit="1" customWidth="1"/>
    <col min="11" max="11" width="13" bestFit="1" customWidth="1"/>
    <col min="12" max="12" width="13" customWidth="1"/>
    <col min="13" max="14" width="21" bestFit="1" customWidth="1"/>
  </cols>
  <sheetData>
    <row r="3" spans="2:40" ht="45" x14ac:dyDescent="0.25">
      <c r="B3" s="2" t="s">
        <v>2</v>
      </c>
      <c r="C3" s="3" t="s">
        <v>8</v>
      </c>
      <c r="D3" s="2" t="s">
        <v>3</v>
      </c>
      <c r="E3" s="2" t="s">
        <v>4</v>
      </c>
      <c r="F3" s="2" t="s">
        <v>5</v>
      </c>
      <c r="G3" s="2" t="s">
        <v>11</v>
      </c>
      <c r="H3" s="2" t="s">
        <v>6</v>
      </c>
      <c r="I3" s="3" t="s">
        <v>10</v>
      </c>
      <c r="J3" s="2" t="s">
        <v>0</v>
      </c>
      <c r="K3" s="3" t="s">
        <v>7</v>
      </c>
      <c r="L3" s="3" t="s">
        <v>9</v>
      </c>
      <c r="M3" s="2" t="s">
        <v>1</v>
      </c>
    </row>
    <row r="4" spans="2:40" ht="15" customHeight="1" x14ac:dyDescent="0.25">
      <c r="B4" s="21">
        <v>1</v>
      </c>
      <c r="C4" s="4">
        <v>0</v>
      </c>
      <c r="D4" s="4">
        <v>59</v>
      </c>
      <c r="E4" s="4">
        <f t="shared" ref="E4:E27" si="0">D4+F4+H4</f>
        <v>65</v>
      </c>
      <c r="F4" s="4">
        <v>6</v>
      </c>
      <c r="G4" s="21">
        <v>7</v>
      </c>
      <c r="H4" s="30">
        <v>0</v>
      </c>
      <c r="I4" s="26">
        <f>(H4/G4)*100</f>
        <v>0</v>
      </c>
      <c r="J4" s="5">
        <f t="shared" ref="J4:J10" si="1">E4/D4</f>
        <v>1.1016949152542372</v>
      </c>
      <c r="K4" s="6">
        <f t="shared" ref="K4:K37" si="2">(E4/(253.89*10^9))*10^9</f>
        <v>0.2560163850486431</v>
      </c>
      <c r="L4" s="6">
        <f>$K$4/K4</f>
        <v>1</v>
      </c>
      <c r="M4" s="25">
        <v>253.89</v>
      </c>
      <c r="AL4" s="1">
        <f>0*10</f>
        <v>0</v>
      </c>
      <c r="AN4">
        <f t="shared" ref="AN4:AN15" si="3" xml:space="preserve"> F11 - F11*0.01*C12</f>
        <v>427.55555555555554</v>
      </c>
    </row>
    <row r="5" spans="2:40" ht="15" customHeight="1" x14ac:dyDescent="0.25">
      <c r="B5" s="21"/>
      <c r="C5" s="4">
        <v>16.670000000000002</v>
      </c>
      <c r="D5" s="4">
        <v>59</v>
      </c>
      <c r="E5" s="4">
        <f t="shared" si="0"/>
        <v>64</v>
      </c>
      <c r="F5" s="4">
        <v>5</v>
      </c>
      <c r="G5" s="21"/>
      <c r="H5" s="31"/>
      <c r="I5" s="26"/>
      <c r="J5" s="5">
        <f t="shared" si="1"/>
        <v>1.0847457627118644</v>
      </c>
      <c r="K5" s="6">
        <f t="shared" si="2"/>
        <v>0.25207767143251014</v>
      </c>
      <c r="L5" s="6">
        <f t="shared" ref="L5:L10" si="4">$K$4/K5</f>
        <v>1.015625</v>
      </c>
      <c r="M5" s="25"/>
      <c r="AL5">
        <f>100</f>
        <v>100</v>
      </c>
      <c r="AN5">
        <f t="shared" si="3"/>
        <v>332.88888888888891</v>
      </c>
    </row>
    <row r="6" spans="2:40" ht="15" customHeight="1" x14ac:dyDescent="0.25">
      <c r="B6" s="21"/>
      <c r="C6" s="4">
        <v>33.299999999999997</v>
      </c>
      <c r="D6" s="4">
        <v>59</v>
      </c>
      <c r="E6" s="4">
        <f t="shared" si="0"/>
        <v>63</v>
      </c>
      <c r="F6" s="4">
        <v>4</v>
      </c>
      <c r="G6" s="21"/>
      <c r="H6" s="31"/>
      <c r="I6" s="26"/>
      <c r="J6" s="5">
        <f t="shared" si="1"/>
        <v>1.0677966101694916</v>
      </c>
      <c r="K6" s="6">
        <f t="shared" si="2"/>
        <v>0.24813895781637718</v>
      </c>
      <c r="L6" s="6">
        <f t="shared" si="4"/>
        <v>1.0317460317460316</v>
      </c>
      <c r="M6" s="25"/>
      <c r="AL6">
        <v>200</v>
      </c>
      <c r="AN6">
        <f t="shared" si="3"/>
        <v>250</v>
      </c>
    </row>
    <row r="7" spans="2:40" ht="15" customHeight="1" x14ac:dyDescent="0.25">
      <c r="B7" s="21"/>
      <c r="C7" s="4">
        <v>50</v>
      </c>
      <c r="D7" s="4">
        <v>59</v>
      </c>
      <c r="E7" s="4">
        <f t="shared" si="0"/>
        <v>62</v>
      </c>
      <c r="F7" s="4">
        <v>3</v>
      </c>
      <c r="G7" s="21"/>
      <c r="H7" s="31"/>
      <c r="I7" s="26"/>
      <c r="J7" s="5">
        <f t="shared" si="1"/>
        <v>1.0508474576271187</v>
      </c>
      <c r="K7" s="6">
        <f t="shared" si="2"/>
        <v>0.24420024420024419</v>
      </c>
      <c r="L7" s="6">
        <f t="shared" si="4"/>
        <v>1.0483870967741935</v>
      </c>
      <c r="M7" s="25"/>
      <c r="AL7">
        <v>300</v>
      </c>
      <c r="AN7">
        <f t="shared" si="3"/>
        <v>178.33333333333334</v>
      </c>
    </row>
    <row r="8" spans="2:40" ht="15" customHeight="1" x14ac:dyDescent="0.25">
      <c r="B8" s="21"/>
      <c r="C8" s="4">
        <v>66.599999999999994</v>
      </c>
      <c r="D8" s="4">
        <v>59</v>
      </c>
      <c r="E8" s="4">
        <f t="shared" si="0"/>
        <v>61</v>
      </c>
      <c r="F8" s="4">
        <v>2</v>
      </c>
      <c r="G8" s="21"/>
      <c r="H8" s="31"/>
      <c r="I8" s="26"/>
      <c r="J8" s="5">
        <f t="shared" si="1"/>
        <v>1.0338983050847457</v>
      </c>
      <c r="K8" s="6">
        <f t="shared" si="2"/>
        <v>0.2402615305841112</v>
      </c>
      <c r="L8" s="6">
        <f t="shared" si="4"/>
        <v>1.0655737704918034</v>
      </c>
      <c r="M8" s="25"/>
      <c r="AL8">
        <v>400</v>
      </c>
      <c r="AN8">
        <f t="shared" si="3"/>
        <v>119.11111111111109</v>
      </c>
    </row>
    <row r="9" spans="2:40" ht="15" customHeight="1" x14ac:dyDescent="0.25">
      <c r="B9" s="21"/>
      <c r="C9" s="4">
        <v>83.3</v>
      </c>
      <c r="D9" s="4">
        <v>59</v>
      </c>
      <c r="E9" s="4">
        <f t="shared" si="0"/>
        <v>60</v>
      </c>
      <c r="F9" s="4">
        <v>1</v>
      </c>
      <c r="G9" s="21"/>
      <c r="H9" s="31"/>
      <c r="I9" s="26"/>
      <c r="J9" s="5">
        <f t="shared" si="1"/>
        <v>1.0169491525423728</v>
      </c>
      <c r="K9" s="6">
        <f t="shared" si="2"/>
        <v>0.23632281696797827</v>
      </c>
      <c r="L9" s="6">
        <f t="shared" si="4"/>
        <v>1.0833333333333333</v>
      </c>
      <c r="M9" s="25"/>
      <c r="AL9">
        <f>AL8+100</f>
        <v>500</v>
      </c>
      <c r="AN9">
        <f t="shared" si="3"/>
        <v>71.333333333333314</v>
      </c>
    </row>
    <row r="10" spans="2:40" ht="15" customHeight="1" x14ac:dyDescent="0.25">
      <c r="B10" s="21"/>
      <c r="C10" s="4">
        <v>100</v>
      </c>
      <c r="D10" s="4">
        <v>59</v>
      </c>
      <c r="E10" s="4">
        <f t="shared" si="0"/>
        <v>59</v>
      </c>
      <c r="F10" s="4">
        <v>0</v>
      </c>
      <c r="G10" s="21"/>
      <c r="H10" s="32"/>
      <c r="I10" s="26"/>
      <c r="J10" s="4">
        <f t="shared" si="1"/>
        <v>1</v>
      </c>
      <c r="K10" s="6">
        <f t="shared" si="2"/>
        <v>0.23238410335184528</v>
      </c>
      <c r="L10" s="6">
        <f t="shared" si="4"/>
        <v>1.1016949152542372</v>
      </c>
      <c r="M10" s="25"/>
      <c r="AL10">
        <f t="shared" ref="AL10:AL15" si="5">AL9+100</f>
        <v>600</v>
      </c>
      <c r="AN10">
        <f t="shared" si="3"/>
        <v>35.777777777777786</v>
      </c>
    </row>
    <row r="11" spans="2:40" ht="15" customHeight="1" x14ac:dyDescent="0.25">
      <c r="B11" s="23">
        <v>2</v>
      </c>
      <c r="C11" s="7">
        <f t="shared" ref="C11:C19" si="6">AL4/9</f>
        <v>0</v>
      </c>
      <c r="D11" s="8">
        <v>2343</v>
      </c>
      <c r="E11" s="8">
        <f t="shared" si="0"/>
        <v>2914</v>
      </c>
      <c r="F11" s="8">
        <v>481</v>
      </c>
      <c r="G11" s="23">
        <v>523</v>
      </c>
      <c r="H11" s="33">
        <v>90</v>
      </c>
      <c r="I11" s="27">
        <f>(H11/G11)*100</f>
        <v>17.208413001912046</v>
      </c>
      <c r="J11" s="9">
        <f t="shared" ref="J11:J27" si="7" xml:space="preserve"> E11/D11</f>
        <v>1.2437046521553563</v>
      </c>
      <c r="K11" s="10">
        <f t="shared" si="2"/>
        <v>11.477411477411477</v>
      </c>
      <c r="L11" s="10">
        <f>$K$11/K11</f>
        <v>1</v>
      </c>
      <c r="M11" s="25"/>
      <c r="AL11">
        <f t="shared" si="5"/>
        <v>700</v>
      </c>
      <c r="AN11">
        <f t="shared" si="3"/>
        <v>11.888888888888886</v>
      </c>
    </row>
    <row r="12" spans="2:40" ht="15" customHeight="1" x14ac:dyDescent="0.25">
      <c r="B12" s="23"/>
      <c r="C12" s="9">
        <f t="shared" si="6"/>
        <v>11.111111111111111</v>
      </c>
      <c r="D12" s="8">
        <v>2343</v>
      </c>
      <c r="E12" s="8">
        <f t="shared" si="0"/>
        <v>2771</v>
      </c>
      <c r="F12" s="8">
        <f t="shared" ref="F12:F19" si="8">ROUNDUP($F$11 -$F$11*0.01*C12,0)</f>
        <v>428</v>
      </c>
      <c r="G12" s="23"/>
      <c r="H12" s="34"/>
      <c r="I12" s="27"/>
      <c r="J12" s="9">
        <f t="shared" si="7"/>
        <v>1.1826717883055911</v>
      </c>
      <c r="K12" s="10">
        <f t="shared" si="2"/>
        <v>10.914175430304462</v>
      </c>
      <c r="L12" s="10">
        <f t="shared" ref="L12:L20" si="9">$K$11/K12</f>
        <v>1.051605918440996</v>
      </c>
      <c r="M12" s="25"/>
      <c r="AL12">
        <f t="shared" si="5"/>
        <v>800</v>
      </c>
      <c r="AN12">
        <f t="shared" si="3"/>
        <v>0</v>
      </c>
    </row>
    <row r="13" spans="2:40" ht="15" customHeight="1" x14ac:dyDescent="0.25">
      <c r="B13" s="23"/>
      <c r="C13" s="9">
        <f t="shared" si="6"/>
        <v>22.222222222222221</v>
      </c>
      <c r="D13" s="8">
        <v>2343</v>
      </c>
      <c r="E13" s="8">
        <f t="shared" si="0"/>
        <v>2718</v>
      </c>
      <c r="F13" s="8">
        <f t="shared" si="8"/>
        <v>375</v>
      </c>
      <c r="G13" s="23"/>
      <c r="H13" s="34"/>
      <c r="I13" s="27"/>
      <c r="J13" s="9">
        <f t="shared" si="7"/>
        <v>1.1600512163892445</v>
      </c>
      <c r="K13" s="10">
        <f t="shared" si="2"/>
        <v>10.705423608649415</v>
      </c>
      <c r="L13" s="10">
        <f t="shared" si="9"/>
        <v>1.072111846946284</v>
      </c>
      <c r="M13" s="25"/>
      <c r="AL13">
        <f t="shared" si="5"/>
        <v>900</v>
      </c>
      <c r="AN13">
        <f t="shared" si="3"/>
        <v>0</v>
      </c>
    </row>
    <row r="14" spans="2:40" ht="15" customHeight="1" x14ac:dyDescent="0.25">
      <c r="B14" s="23"/>
      <c r="C14" s="9">
        <f t="shared" si="6"/>
        <v>33.333333333333336</v>
      </c>
      <c r="D14" s="8">
        <v>2343</v>
      </c>
      <c r="E14" s="8">
        <f t="shared" si="0"/>
        <v>2664</v>
      </c>
      <c r="F14" s="8">
        <f t="shared" si="8"/>
        <v>321</v>
      </c>
      <c r="G14" s="23"/>
      <c r="H14" s="34"/>
      <c r="I14" s="27"/>
      <c r="J14" s="9">
        <f t="shared" si="7"/>
        <v>1.1370038412291934</v>
      </c>
      <c r="K14" s="10">
        <f t="shared" si="2"/>
        <v>10.492733073378234</v>
      </c>
      <c r="L14" s="10">
        <f t="shared" si="9"/>
        <v>1.0938438438438438</v>
      </c>
      <c r="M14" s="25"/>
      <c r="AL14">
        <f t="shared" si="5"/>
        <v>1000</v>
      </c>
      <c r="AN14">
        <f t="shared" si="3"/>
        <v>259.15629999999999</v>
      </c>
    </row>
    <row r="15" spans="2:40" ht="15" customHeight="1" x14ac:dyDescent="0.25">
      <c r="B15" s="23"/>
      <c r="C15" s="9">
        <f t="shared" si="6"/>
        <v>44.444444444444443</v>
      </c>
      <c r="D15" s="8">
        <v>2343</v>
      </c>
      <c r="E15" s="8">
        <f t="shared" si="0"/>
        <v>2611</v>
      </c>
      <c r="F15" s="8">
        <f t="shared" si="8"/>
        <v>268</v>
      </c>
      <c r="G15" s="23"/>
      <c r="H15" s="34"/>
      <c r="I15" s="27"/>
      <c r="J15" s="9">
        <f t="shared" si="7"/>
        <v>1.1143832693128468</v>
      </c>
      <c r="K15" s="10">
        <f t="shared" si="2"/>
        <v>10.283981251723187</v>
      </c>
      <c r="L15" s="10">
        <f t="shared" si="9"/>
        <v>1.1160474913826122</v>
      </c>
      <c r="M15" s="25"/>
      <c r="AL15">
        <f t="shared" si="5"/>
        <v>1100</v>
      </c>
      <c r="AN15">
        <f t="shared" si="3"/>
        <v>173.42000000000002</v>
      </c>
    </row>
    <row r="16" spans="2:40" ht="15" customHeight="1" x14ac:dyDescent="0.25">
      <c r="B16" s="23"/>
      <c r="C16" s="9">
        <f t="shared" si="6"/>
        <v>55.555555555555557</v>
      </c>
      <c r="D16" s="8">
        <v>2343</v>
      </c>
      <c r="E16" s="8">
        <f t="shared" si="0"/>
        <v>2557</v>
      </c>
      <c r="F16" s="8">
        <f t="shared" si="8"/>
        <v>214</v>
      </c>
      <c r="G16" s="23"/>
      <c r="H16" s="34"/>
      <c r="I16" s="27"/>
      <c r="J16" s="9">
        <f t="shared" si="7"/>
        <v>1.0913358941527955</v>
      </c>
      <c r="K16" s="10">
        <f t="shared" si="2"/>
        <v>10.071290716452006</v>
      </c>
      <c r="L16" s="10">
        <f t="shared" si="9"/>
        <v>1.1396167383652718</v>
      </c>
      <c r="M16" s="25"/>
    </row>
    <row r="17" spans="2:13" ht="15" customHeight="1" x14ac:dyDescent="0.25">
      <c r="B17" s="23"/>
      <c r="C17" s="9">
        <f t="shared" si="6"/>
        <v>66.666666666666671</v>
      </c>
      <c r="D17" s="8">
        <v>2343</v>
      </c>
      <c r="E17" s="8">
        <f t="shared" si="0"/>
        <v>2504</v>
      </c>
      <c r="F17" s="8">
        <f t="shared" si="8"/>
        <v>161</v>
      </c>
      <c r="G17" s="23"/>
      <c r="H17" s="34"/>
      <c r="I17" s="27"/>
      <c r="J17" s="9">
        <f t="shared" si="7"/>
        <v>1.0687153222364489</v>
      </c>
      <c r="K17" s="10">
        <f t="shared" si="2"/>
        <v>9.8625388947969608</v>
      </c>
      <c r="L17" s="10">
        <f t="shared" si="9"/>
        <v>1.163738019169329</v>
      </c>
      <c r="M17" s="25"/>
    </row>
    <row r="18" spans="2:13" ht="15" customHeight="1" x14ac:dyDescent="0.25">
      <c r="B18" s="23"/>
      <c r="C18" s="9">
        <f t="shared" si="6"/>
        <v>77.777777777777771</v>
      </c>
      <c r="D18" s="8">
        <v>2343</v>
      </c>
      <c r="E18" s="8">
        <f t="shared" si="0"/>
        <v>2450</v>
      </c>
      <c r="F18" s="8">
        <f t="shared" si="8"/>
        <v>107</v>
      </c>
      <c r="G18" s="23"/>
      <c r="H18" s="34"/>
      <c r="I18" s="27"/>
      <c r="J18" s="9">
        <f t="shared" si="7"/>
        <v>1.0456679470763979</v>
      </c>
      <c r="K18" s="10">
        <f t="shared" si="2"/>
        <v>9.6498483595257802</v>
      </c>
      <c r="L18" s="10">
        <f t="shared" si="9"/>
        <v>1.1893877551020406</v>
      </c>
      <c r="M18" s="25"/>
    </row>
    <row r="19" spans="2:13" ht="15" customHeight="1" x14ac:dyDescent="0.25">
      <c r="B19" s="23"/>
      <c r="C19" s="9">
        <f t="shared" si="6"/>
        <v>88.888888888888886</v>
      </c>
      <c r="D19" s="8">
        <v>2343</v>
      </c>
      <c r="E19" s="8">
        <f t="shared" si="0"/>
        <v>2397</v>
      </c>
      <c r="F19" s="8">
        <f t="shared" si="8"/>
        <v>54</v>
      </c>
      <c r="G19" s="23"/>
      <c r="H19" s="34"/>
      <c r="I19" s="27"/>
      <c r="J19" s="9">
        <f t="shared" si="7"/>
        <v>1.0230473751600513</v>
      </c>
      <c r="K19" s="10">
        <f t="shared" si="2"/>
        <v>9.441096537870731</v>
      </c>
      <c r="L19" s="10">
        <f t="shared" si="9"/>
        <v>1.215686274509804</v>
      </c>
      <c r="M19" s="25"/>
    </row>
    <row r="20" spans="2:13" ht="15" customHeight="1" x14ac:dyDescent="0.25">
      <c r="B20" s="23"/>
      <c r="C20" s="7">
        <f>100</f>
        <v>100</v>
      </c>
      <c r="D20" s="8">
        <v>2343</v>
      </c>
      <c r="E20" s="8">
        <f t="shared" si="0"/>
        <v>2343</v>
      </c>
      <c r="F20" s="8">
        <f>IF(ROUNDUP($F$11-$F$11*0.01*C20,0)&gt;0,ROUNDUP($F$11-$F$11*0.01*C20,0),0)</f>
        <v>0</v>
      </c>
      <c r="G20" s="23"/>
      <c r="H20" s="35"/>
      <c r="I20" s="27"/>
      <c r="J20" s="9">
        <f t="shared" si="7"/>
        <v>1</v>
      </c>
      <c r="K20" s="10">
        <f t="shared" si="2"/>
        <v>9.2284060025995505</v>
      </c>
      <c r="L20" s="10">
        <f t="shared" si="9"/>
        <v>1.2437046521553565</v>
      </c>
      <c r="M20" s="25"/>
    </row>
    <row r="21" spans="2:13" ht="15" customHeight="1" x14ac:dyDescent="0.25">
      <c r="B21" s="22">
        <v>3</v>
      </c>
      <c r="C21" s="11">
        <v>0</v>
      </c>
      <c r="D21" s="11">
        <v>1047</v>
      </c>
      <c r="E21" s="11">
        <f t="shared" si="0"/>
        <v>1426</v>
      </c>
      <c r="F21" s="11">
        <v>311</v>
      </c>
      <c r="G21" s="22">
        <v>279</v>
      </c>
      <c r="H21" s="36">
        <v>68</v>
      </c>
      <c r="I21" s="28">
        <f>(H21/G21)*100</f>
        <v>24.372759856630825</v>
      </c>
      <c r="J21" s="12">
        <f t="shared" si="7"/>
        <v>1.3619866284622733</v>
      </c>
      <c r="K21" s="13">
        <f t="shared" si="2"/>
        <v>5.6166056166056171</v>
      </c>
      <c r="L21" s="13">
        <f>$K$21/K21</f>
        <v>1</v>
      </c>
      <c r="M21" s="25"/>
    </row>
    <row r="22" spans="2:13" ht="15" customHeight="1" x14ac:dyDescent="0.25">
      <c r="B22" s="22"/>
      <c r="C22" s="11">
        <v>16.670000000000002</v>
      </c>
      <c r="D22" s="11">
        <v>1047</v>
      </c>
      <c r="E22" s="11">
        <f t="shared" si="0"/>
        <v>1307</v>
      </c>
      <c r="F22" s="11">
        <f t="shared" ref="F22:F27" si="10">ROUNDUP($F$21 - $F$21*0.01*C22,0)</f>
        <v>260</v>
      </c>
      <c r="G22" s="22"/>
      <c r="H22" s="37"/>
      <c r="I22" s="28"/>
      <c r="J22" s="12">
        <f t="shared" si="7"/>
        <v>1.2483285577841452</v>
      </c>
      <c r="K22" s="13">
        <f t="shared" si="2"/>
        <v>5.1478986962857931</v>
      </c>
      <c r="L22" s="13">
        <f t="shared" ref="L22:L27" si="11">$K$21/K22</f>
        <v>1.0910482019892884</v>
      </c>
      <c r="M22" s="25"/>
    </row>
    <row r="23" spans="2:13" ht="15" customHeight="1" x14ac:dyDescent="0.25">
      <c r="B23" s="22"/>
      <c r="C23" s="11">
        <v>33.299999999999997</v>
      </c>
      <c r="D23" s="11">
        <v>1047</v>
      </c>
      <c r="E23" s="11">
        <f t="shared" si="0"/>
        <v>1255</v>
      </c>
      <c r="F23" s="11">
        <f t="shared" si="10"/>
        <v>208</v>
      </c>
      <c r="G23" s="22"/>
      <c r="H23" s="37"/>
      <c r="I23" s="28"/>
      <c r="J23" s="12">
        <f t="shared" si="7"/>
        <v>1.1986628462273161</v>
      </c>
      <c r="K23" s="13">
        <f t="shared" si="2"/>
        <v>4.9430855882468787</v>
      </c>
      <c r="L23" s="13">
        <f t="shared" si="11"/>
        <v>1.1362549800796813</v>
      </c>
      <c r="M23" s="25"/>
    </row>
    <row r="24" spans="2:13" ht="15" customHeight="1" x14ac:dyDescent="0.25">
      <c r="B24" s="22"/>
      <c r="C24" s="11">
        <v>50</v>
      </c>
      <c r="D24" s="11">
        <v>1047</v>
      </c>
      <c r="E24" s="11">
        <f t="shared" si="0"/>
        <v>1203</v>
      </c>
      <c r="F24" s="11">
        <f t="shared" si="10"/>
        <v>156</v>
      </c>
      <c r="G24" s="22"/>
      <c r="H24" s="37"/>
      <c r="I24" s="28"/>
      <c r="J24" s="12">
        <f t="shared" si="7"/>
        <v>1.148997134670487</v>
      </c>
      <c r="K24" s="13">
        <f t="shared" si="2"/>
        <v>4.7382724802079643</v>
      </c>
      <c r="L24" s="13">
        <f t="shared" si="11"/>
        <v>1.1853699085619285</v>
      </c>
      <c r="M24" s="25"/>
    </row>
    <row r="25" spans="2:13" ht="15" customHeight="1" x14ac:dyDescent="0.25">
      <c r="B25" s="22"/>
      <c r="C25" s="11">
        <v>66.599999999999994</v>
      </c>
      <c r="D25" s="11">
        <v>1047</v>
      </c>
      <c r="E25" s="11">
        <f t="shared" si="0"/>
        <v>1151</v>
      </c>
      <c r="F25" s="11">
        <f t="shared" si="10"/>
        <v>104</v>
      </c>
      <c r="G25" s="22"/>
      <c r="H25" s="37"/>
      <c r="I25" s="28"/>
      <c r="J25" s="12">
        <f t="shared" si="7"/>
        <v>1.0993314231136582</v>
      </c>
      <c r="K25" s="13">
        <f t="shared" si="2"/>
        <v>4.533459372169049</v>
      </c>
      <c r="L25" s="13">
        <f t="shared" si="11"/>
        <v>1.2389226759339707</v>
      </c>
      <c r="M25" s="25"/>
    </row>
    <row r="26" spans="2:13" ht="15" customHeight="1" x14ac:dyDescent="0.25">
      <c r="B26" s="22"/>
      <c r="C26" s="11">
        <v>83.3</v>
      </c>
      <c r="D26" s="11">
        <v>1047</v>
      </c>
      <c r="E26" s="11">
        <f t="shared" si="0"/>
        <v>1099</v>
      </c>
      <c r="F26" s="11">
        <f t="shared" si="10"/>
        <v>52</v>
      </c>
      <c r="G26" s="22"/>
      <c r="H26" s="37"/>
      <c r="I26" s="28"/>
      <c r="J26" s="12">
        <f t="shared" si="7"/>
        <v>1.0496657115568291</v>
      </c>
      <c r="K26" s="13">
        <f t="shared" si="2"/>
        <v>4.3286462641301346</v>
      </c>
      <c r="L26" s="13">
        <f t="shared" si="11"/>
        <v>1.2975432211101003</v>
      </c>
      <c r="M26" s="25"/>
    </row>
    <row r="27" spans="2:13" ht="15" customHeight="1" x14ac:dyDescent="0.25">
      <c r="B27" s="22"/>
      <c r="C27" s="11">
        <v>100</v>
      </c>
      <c r="D27" s="11">
        <v>1047</v>
      </c>
      <c r="E27" s="11">
        <f t="shared" si="0"/>
        <v>1047</v>
      </c>
      <c r="F27" s="11">
        <f t="shared" si="10"/>
        <v>0</v>
      </c>
      <c r="G27" s="22"/>
      <c r="H27" s="38"/>
      <c r="I27" s="28"/>
      <c r="J27" s="12">
        <f t="shared" si="7"/>
        <v>1</v>
      </c>
      <c r="K27" s="13">
        <f t="shared" si="2"/>
        <v>4.1238331560912211</v>
      </c>
      <c r="L27" s="13">
        <f t="shared" si="11"/>
        <v>1.361986628462273</v>
      </c>
      <c r="M27" s="25"/>
    </row>
    <row r="28" spans="2:13" x14ac:dyDescent="0.25">
      <c r="B28" s="24">
        <v>4</v>
      </c>
      <c r="C28" s="14">
        <f>AL4/9</f>
        <v>0</v>
      </c>
      <c r="D28" s="15">
        <v>4014670</v>
      </c>
      <c r="E28" s="15">
        <f t="shared" ref="E28:E37" si="12">D28+F28+H28</f>
        <v>6613297</v>
      </c>
      <c r="F28" s="15">
        <v>2447628</v>
      </c>
      <c r="G28" s="24">
        <v>2656355</v>
      </c>
      <c r="H28" s="18">
        <v>150999</v>
      </c>
      <c r="I28" s="29">
        <f>(H28/G28)*100</f>
        <v>5.6844435325850649</v>
      </c>
      <c r="J28" s="16">
        <f t="shared" ref="J28:J37" si="13" xml:space="preserve"> E28/D28</f>
        <v>1.6472828401836266</v>
      </c>
      <c r="K28" s="17">
        <f t="shared" si="2"/>
        <v>26047.88294143133</v>
      </c>
      <c r="L28" s="17">
        <f>$K$28/K28</f>
        <v>1</v>
      </c>
      <c r="M28" s="25"/>
    </row>
    <row r="29" spans="2:13" x14ac:dyDescent="0.25">
      <c r="B29" s="24"/>
      <c r="C29" s="16">
        <f t="shared" ref="C29:C37" si="14">AL5/9</f>
        <v>11.111111111111111</v>
      </c>
      <c r="D29" s="15">
        <v>4014670</v>
      </c>
      <c r="E29" s="15">
        <f t="shared" si="12"/>
        <v>6190340</v>
      </c>
      <c r="F29" s="15">
        <f>ROUNDUP($F$28 -$F$28*0.01*C29,0)</f>
        <v>2175670</v>
      </c>
      <c r="G29" s="24"/>
      <c r="H29" s="19"/>
      <c r="I29" s="29"/>
      <c r="J29" s="16">
        <f t="shared" si="13"/>
        <v>1.5419299718283197</v>
      </c>
      <c r="K29" s="17">
        <f t="shared" si="2"/>
        <v>24381.976446492576</v>
      </c>
      <c r="L29" s="17">
        <f t="shared" ref="L29:L37" si="15">$K$28/K29</f>
        <v>1.0683253262341004</v>
      </c>
      <c r="M29" s="25"/>
    </row>
    <row r="30" spans="2:13" x14ac:dyDescent="0.25">
      <c r="B30" s="24"/>
      <c r="C30" s="16">
        <f t="shared" si="14"/>
        <v>22.222222222222221</v>
      </c>
      <c r="D30" s="15">
        <v>4014670</v>
      </c>
      <c r="E30" s="15">
        <f t="shared" si="12"/>
        <v>5918381</v>
      </c>
      <c r="F30" s="15">
        <f t="shared" ref="F30:F37" si="16">ROUNDUP($F$28 -$F$28*0.01*C30,0)</f>
        <v>1903711</v>
      </c>
      <c r="G30" s="24"/>
      <c r="H30" s="19"/>
      <c r="I30" s="29"/>
      <c r="J30" s="16">
        <f t="shared" si="13"/>
        <v>1.4741886630781609</v>
      </c>
      <c r="K30" s="17">
        <f t="shared" si="2"/>
        <v>23310.80783016267</v>
      </c>
      <c r="L30" s="17">
        <f t="shared" si="15"/>
        <v>1.1174165705114287</v>
      </c>
      <c r="M30" s="25"/>
    </row>
    <row r="31" spans="2:13" x14ac:dyDescent="0.25">
      <c r="B31" s="24"/>
      <c r="C31" s="16">
        <f t="shared" si="14"/>
        <v>33.333333333333336</v>
      </c>
      <c r="D31" s="15">
        <v>4014670</v>
      </c>
      <c r="E31" s="15">
        <f t="shared" si="12"/>
        <v>5646422</v>
      </c>
      <c r="F31" s="15">
        <f t="shared" si="16"/>
        <v>1631752</v>
      </c>
      <c r="G31" s="24"/>
      <c r="H31" s="19"/>
      <c r="I31" s="29"/>
      <c r="J31" s="16">
        <f t="shared" si="13"/>
        <v>1.4064473543280021</v>
      </c>
      <c r="K31" s="17">
        <f t="shared" si="2"/>
        <v>22239.639213832761</v>
      </c>
      <c r="L31" s="17">
        <f t="shared" si="15"/>
        <v>1.1712367584286121</v>
      </c>
      <c r="M31" s="25"/>
    </row>
    <row r="32" spans="2:13" x14ac:dyDescent="0.25">
      <c r="B32" s="24"/>
      <c r="C32" s="16">
        <f t="shared" si="14"/>
        <v>44.444444444444443</v>
      </c>
      <c r="D32" s="15">
        <v>4014670</v>
      </c>
      <c r="E32" s="15">
        <f t="shared" si="12"/>
        <v>5374464</v>
      </c>
      <c r="F32" s="15">
        <f t="shared" si="16"/>
        <v>1359794</v>
      </c>
      <c r="G32" s="24"/>
      <c r="H32" s="19"/>
      <c r="I32" s="29"/>
      <c r="J32" s="16">
        <f t="shared" si="13"/>
        <v>1.3387062946643187</v>
      </c>
      <c r="K32" s="17">
        <f t="shared" si="2"/>
        <v>21168.474536216472</v>
      </c>
      <c r="L32" s="17">
        <f t="shared" si="15"/>
        <v>1.2305035441673813</v>
      </c>
      <c r="M32" s="25"/>
    </row>
    <row r="33" spans="2:13" x14ac:dyDescent="0.25">
      <c r="B33" s="24"/>
      <c r="C33" s="16">
        <f t="shared" si="14"/>
        <v>55.555555555555557</v>
      </c>
      <c r="D33" s="15">
        <v>4014670</v>
      </c>
      <c r="E33" s="15">
        <f t="shared" si="12"/>
        <v>5102505</v>
      </c>
      <c r="F33" s="15">
        <f t="shared" si="16"/>
        <v>1087835</v>
      </c>
      <c r="G33" s="24"/>
      <c r="H33" s="19"/>
      <c r="I33" s="29"/>
      <c r="J33" s="16">
        <f t="shared" si="13"/>
        <v>1.2709649859141599</v>
      </c>
      <c r="K33" s="17">
        <f t="shared" si="2"/>
        <v>20097.305919886563</v>
      </c>
      <c r="L33" s="17">
        <f t="shared" si="15"/>
        <v>1.2960882938870224</v>
      </c>
      <c r="M33" s="25"/>
    </row>
    <row r="34" spans="2:13" x14ac:dyDescent="0.25">
      <c r="B34" s="24"/>
      <c r="C34" s="16">
        <f t="shared" si="14"/>
        <v>66.666666666666671</v>
      </c>
      <c r="D34" s="15">
        <v>4014670</v>
      </c>
      <c r="E34" s="15">
        <f t="shared" si="12"/>
        <v>4830546</v>
      </c>
      <c r="F34" s="15">
        <f t="shared" si="16"/>
        <v>815876</v>
      </c>
      <c r="G34" s="24"/>
      <c r="H34" s="19"/>
      <c r="I34" s="29"/>
      <c r="J34" s="16">
        <f t="shared" si="13"/>
        <v>1.203223677164001</v>
      </c>
      <c r="K34" s="17">
        <f t="shared" si="2"/>
        <v>19026.137303556658</v>
      </c>
      <c r="L34" s="17">
        <f t="shared" si="15"/>
        <v>1.369057866336435</v>
      </c>
      <c r="M34" s="25"/>
    </row>
    <row r="35" spans="2:13" x14ac:dyDescent="0.25">
      <c r="B35" s="24"/>
      <c r="C35" s="16">
        <f t="shared" si="14"/>
        <v>77.777777777777771</v>
      </c>
      <c r="D35" s="15">
        <v>4014670</v>
      </c>
      <c r="E35" s="15">
        <f t="shared" si="12"/>
        <v>4558588</v>
      </c>
      <c r="F35" s="15">
        <f t="shared" si="16"/>
        <v>543918</v>
      </c>
      <c r="G35" s="24"/>
      <c r="H35" s="19"/>
      <c r="I35" s="29"/>
      <c r="J35" s="16">
        <f t="shared" si="13"/>
        <v>1.1354826175003176</v>
      </c>
      <c r="K35" s="17">
        <f t="shared" si="2"/>
        <v>17954.972625940365</v>
      </c>
      <c r="L35" s="17">
        <f t="shared" si="15"/>
        <v>1.4507336482261615</v>
      </c>
      <c r="M35" s="25"/>
    </row>
    <row r="36" spans="2:13" x14ac:dyDescent="0.25">
      <c r="B36" s="24"/>
      <c r="C36" s="16">
        <f t="shared" si="14"/>
        <v>88.888888888888886</v>
      </c>
      <c r="D36" s="15">
        <v>4014670</v>
      </c>
      <c r="E36" s="15">
        <f t="shared" si="12"/>
        <v>4286629</v>
      </c>
      <c r="F36" s="15">
        <f t="shared" si="16"/>
        <v>271959</v>
      </c>
      <c r="G36" s="24"/>
      <c r="H36" s="19"/>
      <c r="I36" s="29"/>
      <c r="J36" s="16">
        <f t="shared" si="13"/>
        <v>1.0677413087501588</v>
      </c>
      <c r="K36" s="17">
        <f t="shared" si="2"/>
        <v>16883.80400961046</v>
      </c>
      <c r="L36" s="17">
        <f t="shared" si="15"/>
        <v>1.5427733540737958</v>
      </c>
      <c r="M36" s="25"/>
    </row>
    <row r="37" spans="2:13" x14ac:dyDescent="0.25">
      <c r="B37" s="24"/>
      <c r="C37" s="14">
        <f t="shared" si="14"/>
        <v>100</v>
      </c>
      <c r="D37" s="15">
        <v>4014670</v>
      </c>
      <c r="E37" s="15">
        <f t="shared" si="12"/>
        <v>4014670</v>
      </c>
      <c r="F37" s="15">
        <f t="shared" si="16"/>
        <v>0</v>
      </c>
      <c r="G37" s="24"/>
      <c r="H37" s="20"/>
      <c r="I37" s="29"/>
      <c r="J37" s="16">
        <f t="shared" si="13"/>
        <v>1</v>
      </c>
      <c r="K37" s="17">
        <f t="shared" si="2"/>
        <v>15812.635393280556</v>
      </c>
      <c r="L37" s="17">
        <f t="shared" si="15"/>
        <v>1.6472828401836264</v>
      </c>
      <c r="M37" s="25"/>
    </row>
    <row r="74" spans="3:3" x14ac:dyDescent="0.25">
      <c r="C74">
        <f>90/521</f>
        <v>0.17274472168905949</v>
      </c>
    </row>
  </sheetData>
  <mergeCells count="17">
    <mergeCell ref="M4:M37"/>
    <mergeCell ref="I4:I10"/>
    <mergeCell ref="I11:I20"/>
    <mergeCell ref="I21:I27"/>
    <mergeCell ref="I28:I37"/>
    <mergeCell ref="H28:H37"/>
    <mergeCell ref="B4:B10"/>
    <mergeCell ref="B21:B27"/>
    <mergeCell ref="B11:B20"/>
    <mergeCell ref="B28:B37"/>
    <mergeCell ref="G21:G27"/>
    <mergeCell ref="G11:G20"/>
    <mergeCell ref="G4:G10"/>
    <mergeCell ref="G28:G37"/>
    <mergeCell ref="H4:H10"/>
    <mergeCell ref="H11:H20"/>
    <mergeCell ref="H21:H27"/>
  </mergeCells>
  <pageMargins left="0.23622047244094491" right="0.23622047244094491" top="0.74803149606299213" bottom="0.74803149606299213" header="0.31496062992125984" footer="0.31496062992125984"/>
  <pageSetup paperSize="8" scale="60" fitToWidth="5" fitToHeight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Baúto</dc:creator>
  <cp:lastModifiedBy>João Baúto</cp:lastModifiedBy>
  <cp:lastPrinted>2015-05-10T02:43:20Z</cp:lastPrinted>
  <dcterms:created xsi:type="dcterms:W3CDTF">2015-05-08T00:40:04Z</dcterms:created>
  <dcterms:modified xsi:type="dcterms:W3CDTF">2015-05-10T02:43:28Z</dcterms:modified>
</cp:coreProperties>
</file>