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\Documents\GitHub\AAC\L2_Latex\"/>
    </mc:Choice>
  </mc:AlternateContent>
  <bookViews>
    <workbookView xWindow="0" yWindow="0" windowWidth="28800" windowHeight="125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2" i="1"/>
  <c r="C20" i="1"/>
  <c r="F20" i="1" s="1"/>
  <c r="E22" i="1" l="1"/>
  <c r="I22" i="1" s="1"/>
  <c r="E21" i="1"/>
  <c r="E11" i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4" i="1"/>
  <c r="I4" i="1" s="1"/>
  <c r="AH9" i="1"/>
  <c r="AH10" i="1" s="1"/>
  <c r="AH11" i="1" s="1"/>
  <c r="AH12" i="1" s="1"/>
  <c r="AH13" i="1" s="1"/>
  <c r="AH14" i="1" s="1"/>
  <c r="AH15" i="1" s="1"/>
  <c r="AH5" i="1"/>
  <c r="AH4" i="1"/>
  <c r="C11" i="1" s="1"/>
  <c r="AJ14" i="1"/>
  <c r="AJ15" i="1"/>
  <c r="H22" i="1"/>
  <c r="H6" i="1"/>
  <c r="H7" i="1"/>
  <c r="H8" i="1"/>
  <c r="H4" i="1"/>
  <c r="H10" i="1" l="1"/>
  <c r="H11" i="1"/>
  <c r="I11" i="1"/>
  <c r="H21" i="1"/>
  <c r="I21" i="1"/>
  <c r="H9" i="1"/>
  <c r="H5" i="1"/>
  <c r="C12" i="1"/>
  <c r="F12" i="1" s="1"/>
  <c r="C18" i="1"/>
  <c r="F18" i="1" s="1"/>
  <c r="C15" i="1"/>
  <c r="F15" i="1" s="1"/>
  <c r="C14" i="1"/>
  <c r="F14" i="1" s="1"/>
  <c r="C17" i="1"/>
  <c r="F17" i="1" s="1"/>
  <c r="C13" i="1"/>
  <c r="F13" i="1" s="1"/>
  <c r="C16" i="1"/>
  <c r="F16" i="1" s="1"/>
  <c r="E23" i="1"/>
  <c r="I23" i="1" s="1"/>
  <c r="AJ4" i="1" l="1"/>
  <c r="C19" i="1"/>
  <c r="F19" i="1" s="1"/>
  <c r="E24" i="1"/>
  <c r="I24" i="1" s="1"/>
  <c r="H23" i="1"/>
  <c r="E13" i="1" l="1"/>
  <c r="E12" i="1"/>
  <c r="AJ5" i="1"/>
  <c r="E25" i="1"/>
  <c r="I25" i="1" s="1"/>
  <c r="H24" i="1"/>
  <c r="H12" i="1" l="1"/>
  <c r="I12" i="1"/>
  <c r="H13" i="1"/>
  <c r="I13" i="1"/>
  <c r="AJ6" i="1"/>
  <c r="E14" i="1"/>
  <c r="E26" i="1"/>
  <c r="I26" i="1" s="1"/>
  <c r="H25" i="1"/>
  <c r="H14" i="1" l="1"/>
  <c r="I14" i="1"/>
  <c r="AJ7" i="1"/>
  <c r="E15" i="1"/>
  <c r="H26" i="1"/>
  <c r="H15" i="1" l="1"/>
  <c r="I15" i="1"/>
  <c r="E27" i="1"/>
  <c r="AJ8" i="1"/>
  <c r="AJ9" i="1"/>
  <c r="H27" i="1" l="1"/>
  <c r="I27" i="1"/>
  <c r="E16" i="1"/>
  <c r="H16" i="1" l="1"/>
  <c r="I16" i="1"/>
  <c r="AJ10" i="1"/>
  <c r="E17" i="1"/>
  <c r="H17" i="1" l="1"/>
  <c r="I17" i="1"/>
  <c r="AJ11" i="1"/>
  <c r="E18" i="1"/>
  <c r="H18" i="1" l="1"/>
  <c r="I18" i="1"/>
  <c r="AJ12" i="1"/>
  <c r="E19" i="1"/>
  <c r="H19" i="1" l="1"/>
  <c r="I19" i="1"/>
  <c r="E20" i="1"/>
  <c r="AJ13" i="1"/>
  <c r="H20" i="1" l="1"/>
  <c r="I20" i="1"/>
</calcChain>
</file>

<file path=xl/sharedStrings.xml><?xml version="1.0" encoding="utf-8"?>
<sst xmlns="http://schemas.openxmlformats.org/spreadsheetml/2006/main" count="9" uniqueCount="9">
  <si>
    <t>CPI</t>
  </si>
  <si>
    <t>Frequency (MHz)</t>
  </si>
  <si>
    <t># Teste</t>
  </si>
  <si>
    <t># Operations</t>
  </si>
  <si>
    <t># Cycles</t>
  </si>
  <si>
    <t># Nop</t>
  </si>
  <si>
    <t># Override</t>
  </si>
  <si>
    <t>Execution 
Time (ns)</t>
  </si>
  <si>
    <t>Delay Slot 
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</si>
</sst>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F5FF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CPI vs Delay Slot Usage</a:t>
            </a:r>
          </a:p>
        </c:rich>
      </c:tx>
      <c:layout>
        <c:manualLayout>
          <c:xMode val="edge"/>
          <c:yMode val="edge"/>
          <c:x val="0.282673447069116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Teste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Folha1!$C$4:$C$10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Folha1!$H$4:$H$10</c:f>
              <c:numCache>
                <c:formatCode>0.00</c:formatCode>
                <c:ptCount val="7"/>
                <c:pt idx="0">
                  <c:v>1.1016949152542372</c:v>
                </c:pt>
                <c:pt idx="1">
                  <c:v>1.0847457627118644</c:v>
                </c:pt>
                <c:pt idx="2">
                  <c:v>1.0677966101694916</c:v>
                </c:pt>
                <c:pt idx="3">
                  <c:v>1.0508474576271187</c:v>
                </c:pt>
                <c:pt idx="4">
                  <c:v>1.0338983050847457</c:v>
                </c:pt>
                <c:pt idx="5">
                  <c:v>1.0169491525423728</c:v>
                </c:pt>
                <c:pt idx="6" 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Teste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Folha1!$C$11:$C$20</c:f>
              <c:numCache>
                <c:formatCode>0.00</c:formatCode>
                <c:ptCount val="10"/>
                <c:pt idx="0" formatCode="0">
                  <c:v>0</c:v>
                </c:pt>
                <c:pt idx="1">
                  <c:v>11.111111111111111</c:v>
                </c:pt>
                <c:pt idx="2">
                  <c:v>22.222222222222221</c:v>
                </c:pt>
                <c:pt idx="3">
                  <c:v>33.333333333333336</c:v>
                </c:pt>
                <c:pt idx="4">
                  <c:v>44.444444444444443</c:v>
                </c:pt>
                <c:pt idx="5">
                  <c:v>55.555555555555557</c:v>
                </c:pt>
                <c:pt idx="6">
                  <c:v>66.666666666666671</c:v>
                </c:pt>
                <c:pt idx="7">
                  <c:v>77.777777777777771</c:v>
                </c:pt>
                <c:pt idx="8">
                  <c:v>88.888888888888886</c:v>
                </c:pt>
                <c:pt idx="9" formatCode="0">
                  <c:v>100</c:v>
                </c:pt>
              </c:numCache>
            </c:numRef>
          </c:xVal>
          <c:yVal>
            <c:numRef>
              <c:f>Folha1!$H$11:$H$21</c:f>
              <c:numCache>
                <c:formatCode>0.00</c:formatCode>
                <c:ptCount val="11"/>
                <c:pt idx="0">
                  <c:v>1.2437046521553563</c:v>
                </c:pt>
                <c:pt idx="1">
                  <c:v>1.2210840802390097</c:v>
                </c:pt>
                <c:pt idx="2">
                  <c:v>1.1984635083226634</c:v>
                </c:pt>
                <c:pt idx="3">
                  <c:v>1.1754161331626121</c:v>
                </c:pt>
                <c:pt idx="4">
                  <c:v>1.1527955612462655</c:v>
                </c:pt>
                <c:pt idx="5">
                  <c:v>1.1297481860862142</c:v>
                </c:pt>
                <c:pt idx="6">
                  <c:v>1.1071276141698676</c:v>
                </c:pt>
                <c:pt idx="7">
                  <c:v>1.0840802390098165</c:v>
                </c:pt>
                <c:pt idx="8">
                  <c:v>1.0614596670934699</c:v>
                </c:pt>
                <c:pt idx="9">
                  <c:v>1.0384122919334187</c:v>
                </c:pt>
                <c:pt idx="10">
                  <c:v>1.3619866284622733</c:v>
                </c:pt>
              </c:numCache>
            </c:numRef>
          </c:yVal>
          <c:smooth val="0"/>
        </c:ser>
        <c:ser>
          <c:idx val="2"/>
          <c:order val="2"/>
          <c:tx>
            <c:v>Teste 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Folha1!$C$21:$C$27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Folha1!$H$21:$H$27</c:f>
              <c:numCache>
                <c:formatCode>0.00</c:formatCode>
                <c:ptCount val="7"/>
                <c:pt idx="0">
                  <c:v>1.3619866284622733</c:v>
                </c:pt>
                <c:pt idx="1">
                  <c:v>1.3132760267430754</c:v>
                </c:pt>
                <c:pt idx="2">
                  <c:v>1.2636103151862463</c:v>
                </c:pt>
                <c:pt idx="3">
                  <c:v>1.2139446036294175</c:v>
                </c:pt>
                <c:pt idx="4">
                  <c:v>1.1642788920725884</c:v>
                </c:pt>
                <c:pt idx="5">
                  <c:v>1.1146131805157593</c:v>
                </c:pt>
                <c:pt idx="6">
                  <c:v>1.0649474689589302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22552"/>
        <c:axId val="313023336"/>
      </c:scatterChart>
      <c:valAx>
        <c:axId val="313022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</a:t>
                </a:r>
                <a:r>
                  <a:rPr lang="pt-PT" baseline="0"/>
                  <a:t> Slot Usage (%)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023336"/>
        <c:crosses val="autoZero"/>
        <c:crossBetween val="midCat"/>
        <c:majorUnit val="10"/>
      </c:valAx>
      <c:valAx>
        <c:axId val="3130233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Clocks per Instruction(CPI)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02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1</a:t>
            </a:r>
          </a:p>
        </c:rich>
      </c:tx>
      <c:layout>
        <c:manualLayout>
          <c:xMode val="edge"/>
          <c:yMode val="edge"/>
          <c:x val="0.20095429110782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Folha1!$C$4:$C$10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Folha1!$I$4:$I$10</c:f>
              <c:numCache>
                <c:formatCode>0.000</c:formatCode>
                <c:ptCount val="7"/>
                <c:pt idx="0">
                  <c:v>0.2560163850486431</c:v>
                </c:pt>
                <c:pt idx="1">
                  <c:v>0.25207767143251014</c:v>
                </c:pt>
                <c:pt idx="2">
                  <c:v>0.24813895781637718</c:v>
                </c:pt>
                <c:pt idx="3">
                  <c:v>0.24420024420024419</c:v>
                </c:pt>
                <c:pt idx="4">
                  <c:v>0.2402615305841112</c:v>
                </c:pt>
                <c:pt idx="5">
                  <c:v>0.23632281696797827</c:v>
                </c:pt>
                <c:pt idx="6">
                  <c:v>0.23238410335184528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18256"/>
        <c:axId val="354218648"/>
      </c:scatterChart>
      <c:valAx>
        <c:axId val="35421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4218648"/>
        <c:crosses val="autoZero"/>
        <c:crossBetween val="midCat"/>
      </c:valAx>
      <c:valAx>
        <c:axId val="3542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4218256"/>
        <c:crosses val="autoZero"/>
        <c:crossBetween val="midCat"/>
        <c:majorUnit val="3.0000000000000009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2</a:t>
            </a:r>
          </a:p>
        </c:rich>
      </c:tx>
      <c:layout>
        <c:manualLayout>
          <c:xMode val="edge"/>
          <c:yMode val="edge"/>
          <c:x val="0.239512621661026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Folha1!$C$11:$C$20</c:f>
              <c:numCache>
                <c:formatCode>0.00</c:formatCode>
                <c:ptCount val="10"/>
                <c:pt idx="0" formatCode="0">
                  <c:v>0</c:v>
                </c:pt>
                <c:pt idx="1">
                  <c:v>11.111111111111111</c:v>
                </c:pt>
                <c:pt idx="2">
                  <c:v>22.222222222222221</c:v>
                </c:pt>
                <c:pt idx="3">
                  <c:v>33.333333333333336</c:v>
                </c:pt>
                <c:pt idx="4">
                  <c:v>44.444444444444443</c:v>
                </c:pt>
                <c:pt idx="5">
                  <c:v>55.555555555555557</c:v>
                </c:pt>
                <c:pt idx="6">
                  <c:v>66.666666666666671</c:v>
                </c:pt>
                <c:pt idx="7">
                  <c:v>77.777777777777771</c:v>
                </c:pt>
                <c:pt idx="8">
                  <c:v>88.888888888888886</c:v>
                </c:pt>
                <c:pt idx="9" formatCode="0">
                  <c:v>100</c:v>
                </c:pt>
              </c:numCache>
            </c:numRef>
          </c:xVal>
          <c:yVal>
            <c:numRef>
              <c:f>Folha1!$I$11:$I$20</c:f>
              <c:numCache>
                <c:formatCode>0.000</c:formatCode>
                <c:ptCount val="10"/>
                <c:pt idx="0">
                  <c:v>11.477411477411477</c:v>
                </c:pt>
                <c:pt idx="1">
                  <c:v>11.26865965575643</c:v>
                </c:pt>
                <c:pt idx="2">
                  <c:v>11.059907834101383</c:v>
                </c:pt>
                <c:pt idx="3">
                  <c:v>10.847217298830202</c:v>
                </c:pt>
                <c:pt idx="4">
                  <c:v>10.638465477175155</c:v>
                </c:pt>
                <c:pt idx="5">
                  <c:v>10.425774941903974</c:v>
                </c:pt>
                <c:pt idx="6">
                  <c:v>10.217023120248927</c:v>
                </c:pt>
                <c:pt idx="7">
                  <c:v>10.004332584977746</c:v>
                </c:pt>
                <c:pt idx="8">
                  <c:v>9.7955807633226986</c:v>
                </c:pt>
                <c:pt idx="9">
                  <c:v>9.582890228051518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21000"/>
        <c:axId val="354215120"/>
      </c:scatterChart>
      <c:valAx>
        <c:axId val="354221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4215120"/>
        <c:crosses val="autoZero"/>
        <c:crossBetween val="midCat"/>
        <c:majorUnit val="10"/>
      </c:valAx>
      <c:valAx>
        <c:axId val="3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42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vs Delay Slot Usage - Teste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Folha1!$C$21:$C$27</c:f>
              <c:numCache>
                <c:formatCode>General</c:formatCode>
                <c:ptCount val="7"/>
                <c:pt idx="0">
                  <c:v>0</c:v>
                </c:pt>
                <c:pt idx="1">
                  <c:v>16.670000000000002</c:v>
                </c:pt>
                <c:pt idx="2">
                  <c:v>33.299999999999997</c:v>
                </c:pt>
                <c:pt idx="3">
                  <c:v>50</c:v>
                </c:pt>
                <c:pt idx="4">
                  <c:v>66.599999999999994</c:v>
                </c:pt>
                <c:pt idx="5">
                  <c:v>83.3</c:v>
                </c:pt>
                <c:pt idx="6">
                  <c:v>100</c:v>
                </c:pt>
              </c:numCache>
            </c:numRef>
          </c:xVal>
          <c:yVal>
            <c:numRef>
              <c:f>Folha1!$I$21:$I$27</c:f>
              <c:numCache>
                <c:formatCode>0.000</c:formatCode>
                <c:ptCount val="7"/>
                <c:pt idx="0">
                  <c:v>5.6166056166056171</c:v>
                </c:pt>
                <c:pt idx="1">
                  <c:v>5.4157312221828349</c:v>
                </c:pt>
                <c:pt idx="2">
                  <c:v>5.2109181141439205</c:v>
                </c:pt>
                <c:pt idx="3">
                  <c:v>5.0061050061050061</c:v>
                </c:pt>
                <c:pt idx="4">
                  <c:v>4.8012918980660917</c:v>
                </c:pt>
                <c:pt idx="5">
                  <c:v>4.5964787900271773</c:v>
                </c:pt>
                <c:pt idx="6">
                  <c:v>4.3916656819882629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15904"/>
        <c:axId val="354219040"/>
      </c:scatterChart>
      <c:valAx>
        <c:axId val="354215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Delay Slot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4219040"/>
        <c:crosses val="autoZero"/>
        <c:crossBetween val="midCat"/>
      </c:valAx>
      <c:valAx>
        <c:axId val="35421904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42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877047</xdr:colOff>
      <xdr:row>34</xdr:row>
      <xdr:rowOff>168338</xdr:rowOff>
    </xdr:from>
    <xdr:to>
      <xdr:col>8</xdr:col>
      <xdr:colOff>541405</xdr:colOff>
      <xdr:row>49</xdr:row>
      <xdr:rowOff>54038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1901</xdr:colOff>
      <xdr:row>49</xdr:row>
      <xdr:rowOff>178828</xdr:rowOff>
    </xdr:from>
    <xdr:to>
      <xdr:col>9</xdr:col>
      <xdr:colOff>824843</xdr:colOff>
      <xdr:row>64</xdr:row>
      <xdr:rowOff>64528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140590</xdr:colOff>
      <xdr:row>1</xdr:row>
      <xdr:rowOff>53406</xdr:rowOff>
    </xdr:from>
    <xdr:to>
      <xdr:col>23</xdr:col>
      <xdr:colOff>303737</xdr:colOff>
      <xdr:row>14</xdr:row>
      <xdr:rowOff>129606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154466</xdr:colOff>
      <xdr:row>15</xdr:row>
      <xdr:rowOff>122576</xdr:rowOff>
    </xdr:from>
    <xdr:to>
      <xdr:col>23</xdr:col>
      <xdr:colOff>296488</xdr:colOff>
      <xdr:row>31</xdr:row>
      <xdr:rowOff>8276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7"/>
  <sheetViews>
    <sheetView tabSelected="1" zoomScale="115" zoomScaleNormal="115" workbookViewId="0"/>
  </sheetViews>
  <sheetFormatPr defaultRowHeight="15" x14ac:dyDescent="0.25"/>
  <cols>
    <col min="2" max="2" width="10.140625" bestFit="1" customWidth="1"/>
    <col min="3" max="3" width="13.140625" bestFit="1" customWidth="1"/>
    <col min="4" max="4" width="16.42578125" customWidth="1"/>
    <col min="5" max="5" width="11.42578125" bestFit="1" customWidth="1"/>
    <col min="6" max="6" width="8.28515625" bestFit="1" customWidth="1"/>
    <col min="7" max="7" width="13.42578125" bestFit="1" customWidth="1"/>
    <col min="8" max="8" width="5.7109375" bestFit="1" customWidth="1"/>
    <col min="9" max="9" width="13" bestFit="1" customWidth="1"/>
    <col min="10" max="10" width="21" bestFit="1" customWidth="1"/>
  </cols>
  <sheetData>
    <row r="3" spans="2:36" ht="30" x14ac:dyDescent="0.25">
      <c r="B3" s="5" t="s">
        <v>2</v>
      </c>
      <c r="C3" s="6" t="s">
        <v>8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0</v>
      </c>
      <c r="I3" s="6" t="s">
        <v>7</v>
      </c>
      <c r="J3" s="5" t="s">
        <v>1</v>
      </c>
    </row>
    <row r="4" spans="2:36" x14ac:dyDescent="0.25">
      <c r="B4" s="7">
        <v>1</v>
      </c>
      <c r="C4" s="8">
        <v>0</v>
      </c>
      <c r="D4" s="8">
        <v>59</v>
      </c>
      <c r="E4" s="8">
        <f t="shared" ref="E4:E27" si="0">D4+F4+G4</f>
        <v>65</v>
      </c>
      <c r="F4" s="8">
        <v>6</v>
      </c>
      <c r="G4" s="8">
        <v>0</v>
      </c>
      <c r="H4" s="9">
        <f t="shared" ref="H4:H10" si="1">E4/D4</f>
        <v>1.1016949152542372</v>
      </c>
      <c r="I4" s="10">
        <f t="shared" ref="I4:I27" si="2">(E4/(253.89*10^9))*10^9</f>
        <v>0.2560163850486431</v>
      </c>
      <c r="J4" s="2">
        <v>253.89</v>
      </c>
      <c r="AH4" s="1">
        <f>0*10</f>
        <v>0</v>
      </c>
      <c r="AJ4">
        <f xml:space="preserve"> F11 - F11*0.01*C12</f>
        <v>427.55555555555554</v>
      </c>
    </row>
    <row r="5" spans="2:36" x14ac:dyDescent="0.25">
      <c r="B5" s="11"/>
      <c r="C5" s="8">
        <v>16.670000000000002</v>
      </c>
      <c r="D5" s="8">
        <v>59</v>
      </c>
      <c r="E5" s="8">
        <f t="shared" si="0"/>
        <v>64</v>
      </c>
      <c r="F5" s="8">
        <v>5</v>
      </c>
      <c r="G5" s="8">
        <v>0</v>
      </c>
      <c r="H5" s="9">
        <f t="shared" si="1"/>
        <v>1.0847457627118644</v>
      </c>
      <c r="I5" s="10">
        <f t="shared" si="2"/>
        <v>0.25207767143251014</v>
      </c>
      <c r="J5" s="3"/>
      <c r="AH5">
        <f>100</f>
        <v>100</v>
      </c>
      <c r="AJ5">
        <f xml:space="preserve"> F12 - F12*0.01*C13</f>
        <v>332.88888888888891</v>
      </c>
    </row>
    <row r="6" spans="2:36" x14ac:dyDescent="0.25">
      <c r="B6" s="11"/>
      <c r="C6" s="8">
        <v>33.299999999999997</v>
      </c>
      <c r="D6" s="8">
        <v>59</v>
      </c>
      <c r="E6" s="8">
        <f t="shared" si="0"/>
        <v>63</v>
      </c>
      <c r="F6" s="8">
        <v>4</v>
      </c>
      <c r="G6" s="8">
        <v>0</v>
      </c>
      <c r="H6" s="9">
        <f t="shared" si="1"/>
        <v>1.0677966101694916</v>
      </c>
      <c r="I6" s="10">
        <f t="shared" si="2"/>
        <v>0.24813895781637718</v>
      </c>
      <c r="J6" s="3"/>
      <c r="AH6">
        <v>200</v>
      </c>
      <c r="AJ6">
        <f xml:space="preserve"> F13 - F13*0.01*C14</f>
        <v>250</v>
      </c>
    </row>
    <row r="7" spans="2:36" x14ac:dyDescent="0.25">
      <c r="B7" s="11"/>
      <c r="C7" s="8">
        <v>50</v>
      </c>
      <c r="D7" s="8">
        <v>59</v>
      </c>
      <c r="E7" s="8">
        <f t="shared" si="0"/>
        <v>62</v>
      </c>
      <c r="F7" s="8">
        <v>3</v>
      </c>
      <c r="G7" s="8">
        <v>0</v>
      </c>
      <c r="H7" s="9">
        <f t="shared" si="1"/>
        <v>1.0508474576271187</v>
      </c>
      <c r="I7" s="10">
        <f t="shared" si="2"/>
        <v>0.24420024420024419</v>
      </c>
      <c r="J7" s="3"/>
      <c r="AH7">
        <v>300</v>
      </c>
      <c r="AJ7">
        <f xml:space="preserve"> F14 - F14*0.01*C15</f>
        <v>178.33333333333334</v>
      </c>
    </row>
    <row r="8" spans="2:36" x14ac:dyDescent="0.25">
      <c r="B8" s="11"/>
      <c r="C8" s="8">
        <v>66.599999999999994</v>
      </c>
      <c r="D8" s="8">
        <v>59</v>
      </c>
      <c r="E8" s="8">
        <f t="shared" si="0"/>
        <v>61</v>
      </c>
      <c r="F8" s="8">
        <v>2</v>
      </c>
      <c r="G8" s="8">
        <v>0</v>
      </c>
      <c r="H8" s="9">
        <f t="shared" si="1"/>
        <v>1.0338983050847457</v>
      </c>
      <c r="I8" s="10">
        <f t="shared" si="2"/>
        <v>0.2402615305841112</v>
      </c>
      <c r="J8" s="3"/>
      <c r="AH8">
        <v>400</v>
      </c>
      <c r="AJ8">
        <f xml:space="preserve"> F15 - F15*0.01*C16</f>
        <v>119.11111111111109</v>
      </c>
    </row>
    <row r="9" spans="2:36" x14ac:dyDescent="0.25">
      <c r="B9" s="11"/>
      <c r="C9" s="8">
        <v>83.3</v>
      </c>
      <c r="D9" s="8">
        <v>59</v>
      </c>
      <c r="E9" s="8">
        <f t="shared" si="0"/>
        <v>60</v>
      </c>
      <c r="F9" s="8">
        <v>1</v>
      </c>
      <c r="G9" s="8">
        <v>0</v>
      </c>
      <c r="H9" s="9">
        <f t="shared" si="1"/>
        <v>1.0169491525423728</v>
      </c>
      <c r="I9" s="10">
        <f t="shared" si="2"/>
        <v>0.23632281696797827</v>
      </c>
      <c r="J9" s="3"/>
      <c r="AH9">
        <f>AH8+100</f>
        <v>500</v>
      </c>
      <c r="AJ9">
        <f xml:space="preserve"> F16 - F16*0.01*C17</f>
        <v>71.333333333333314</v>
      </c>
    </row>
    <row r="10" spans="2:36" x14ac:dyDescent="0.25">
      <c r="B10" s="12"/>
      <c r="C10" s="8">
        <v>100</v>
      </c>
      <c r="D10" s="8">
        <v>59</v>
      </c>
      <c r="E10" s="8">
        <f t="shared" si="0"/>
        <v>59</v>
      </c>
      <c r="F10" s="8">
        <v>0</v>
      </c>
      <c r="G10" s="8">
        <v>0</v>
      </c>
      <c r="H10" s="8">
        <f t="shared" si="1"/>
        <v>1</v>
      </c>
      <c r="I10" s="10">
        <f t="shared" si="2"/>
        <v>0.23238410335184528</v>
      </c>
      <c r="J10" s="3"/>
      <c r="AH10">
        <f t="shared" ref="AH10:AH15" si="3">AH9+100</f>
        <v>600</v>
      </c>
      <c r="AJ10">
        <f xml:space="preserve"> F17 - F17*0.01*C18</f>
        <v>35.777777777777786</v>
      </c>
    </row>
    <row r="11" spans="2:36" x14ac:dyDescent="0.25">
      <c r="B11" s="13">
        <v>2</v>
      </c>
      <c r="C11" s="14">
        <f>AH4/9</f>
        <v>0</v>
      </c>
      <c r="D11" s="15">
        <v>2343</v>
      </c>
      <c r="E11" s="15">
        <f t="shared" si="0"/>
        <v>2914</v>
      </c>
      <c r="F11" s="15">
        <v>481</v>
      </c>
      <c r="G11" s="15">
        <v>90</v>
      </c>
      <c r="H11" s="16">
        <f t="shared" ref="H11:H27" si="4" xml:space="preserve"> E11/D11</f>
        <v>1.2437046521553563</v>
      </c>
      <c r="I11" s="17">
        <f t="shared" si="2"/>
        <v>11.477411477411477</v>
      </c>
      <c r="J11" s="3"/>
      <c r="AH11">
        <f t="shared" si="3"/>
        <v>700</v>
      </c>
      <c r="AJ11">
        <f xml:space="preserve"> F18 - F18*0.01*C19</f>
        <v>11.888888888888886</v>
      </c>
    </row>
    <row r="12" spans="2:36" x14ac:dyDescent="0.25">
      <c r="B12" s="18"/>
      <c r="C12" s="16">
        <f>AH5/9</f>
        <v>11.111111111111111</v>
      </c>
      <c r="D12" s="15">
        <v>2343</v>
      </c>
      <c r="E12" s="15">
        <f t="shared" si="0"/>
        <v>2861</v>
      </c>
      <c r="F12" s="15">
        <f t="shared" ref="F12:F19" si="5">ROUNDUP($F$11 -$F$11*0.01*C12,0)</f>
        <v>428</v>
      </c>
      <c r="G12" s="15">
        <v>90</v>
      </c>
      <c r="H12" s="16">
        <f t="shared" si="4"/>
        <v>1.2210840802390097</v>
      </c>
      <c r="I12" s="17">
        <f t="shared" si="2"/>
        <v>11.26865965575643</v>
      </c>
      <c r="J12" s="3"/>
      <c r="AH12">
        <f t="shared" si="3"/>
        <v>800</v>
      </c>
      <c r="AJ12">
        <f xml:space="preserve"> F19 - F19*0.01*C20</f>
        <v>0</v>
      </c>
    </row>
    <row r="13" spans="2:36" x14ac:dyDescent="0.25">
      <c r="B13" s="18"/>
      <c r="C13" s="16">
        <f>AH6/9</f>
        <v>22.222222222222221</v>
      </c>
      <c r="D13" s="15">
        <v>2343</v>
      </c>
      <c r="E13" s="15">
        <f t="shared" si="0"/>
        <v>2808</v>
      </c>
      <c r="F13" s="15">
        <f t="shared" si="5"/>
        <v>375</v>
      </c>
      <c r="G13" s="15">
        <v>90</v>
      </c>
      <c r="H13" s="16">
        <f t="shared" si="4"/>
        <v>1.1984635083226634</v>
      </c>
      <c r="I13" s="17">
        <f t="shared" si="2"/>
        <v>11.059907834101383</v>
      </c>
      <c r="J13" s="3"/>
      <c r="AH13">
        <f t="shared" si="3"/>
        <v>900</v>
      </c>
      <c r="AJ13">
        <f xml:space="preserve"> F20 - F20*0.01*C21</f>
        <v>0</v>
      </c>
    </row>
    <row r="14" spans="2:36" x14ac:dyDescent="0.25">
      <c r="B14" s="18"/>
      <c r="C14" s="16">
        <f>AH7/9</f>
        <v>33.333333333333336</v>
      </c>
      <c r="D14" s="15">
        <v>2343</v>
      </c>
      <c r="E14" s="15">
        <f t="shared" si="0"/>
        <v>2754</v>
      </c>
      <c r="F14" s="15">
        <f t="shared" si="5"/>
        <v>321</v>
      </c>
      <c r="G14" s="15">
        <v>90</v>
      </c>
      <c r="H14" s="16">
        <f t="shared" si="4"/>
        <v>1.1754161331626121</v>
      </c>
      <c r="I14" s="17">
        <f t="shared" si="2"/>
        <v>10.847217298830202</v>
      </c>
      <c r="J14" s="3"/>
      <c r="AH14">
        <f t="shared" si="3"/>
        <v>1000</v>
      </c>
      <c r="AJ14">
        <f xml:space="preserve"> F21 - F21*0.01*C22</f>
        <v>259.15629999999999</v>
      </c>
    </row>
    <row r="15" spans="2:36" x14ac:dyDescent="0.25">
      <c r="B15" s="18"/>
      <c r="C15" s="16">
        <f>AH8/9</f>
        <v>44.444444444444443</v>
      </c>
      <c r="D15" s="15">
        <v>2343</v>
      </c>
      <c r="E15" s="15">
        <f t="shared" si="0"/>
        <v>2701</v>
      </c>
      <c r="F15" s="15">
        <f t="shared" si="5"/>
        <v>268</v>
      </c>
      <c r="G15" s="15">
        <v>90</v>
      </c>
      <c r="H15" s="16">
        <f t="shared" si="4"/>
        <v>1.1527955612462655</v>
      </c>
      <c r="I15" s="17">
        <f t="shared" si="2"/>
        <v>10.638465477175155</v>
      </c>
      <c r="J15" s="3"/>
      <c r="AH15">
        <f t="shared" si="3"/>
        <v>1100</v>
      </c>
      <c r="AJ15">
        <f xml:space="preserve"> F22 - F22*0.01*C23</f>
        <v>173.42000000000002</v>
      </c>
    </row>
    <row r="16" spans="2:36" x14ac:dyDescent="0.25">
      <c r="B16" s="18"/>
      <c r="C16" s="16">
        <f>AH9/9</f>
        <v>55.555555555555557</v>
      </c>
      <c r="D16" s="15">
        <v>2343</v>
      </c>
      <c r="E16" s="15">
        <f t="shared" si="0"/>
        <v>2647</v>
      </c>
      <c r="F16" s="15">
        <f t="shared" si="5"/>
        <v>214</v>
      </c>
      <c r="G16" s="15">
        <v>90</v>
      </c>
      <c r="H16" s="16">
        <f t="shared" si="4"/>
        <v>1.1297481860862142</v>
      </c>
      <c r="I16" s="17">
        <f t="shared" si="2"/>
        <v>10.425774941903974</v>
      </c>
      <c r="J16" s="3"/>
    </row>
    <row r="17" spans="2:10" x14ac:dyDescent="0.25">
      <c r="B17" s="18"/>
      <c r="C17" s="16">
        <f>AH10/9</f>
        <v>66.666666666666671</v>
      </c>
      <c r="D17" s="15">
        <v>2343</v>
      </c>
      <c r="E17" s="15">
        <f t="shared" si="0"/>
        <v>2594</v>
      </c>
      <c r="F17" s="15">
        <f t="shared" si="5"/>
        <v>161</v>
      </c>
      <c r="G17" s="15">
        <v>90</v>
      </c>
      <c r="H17" s="16">
        <f t="shared" si="4"/>
        <v>1.1071276141698676</v>
      </c>
      <c r="I17" s="17">
        <f t="shared" si="2"/>
        <v>10.217023120248927</v>
      </c>
      <c r="J17" s="3"/>
    </row>
    <row r="18" spans="2:10" x14ac:dyDescent="0.25">
      <c r="B18" s="18"/>
      <c r="C18" s="16">
        <f>AH11/9</f>
        <v>77.777777777777771</v>
      </c>
      <c r="D18" s="15">
        <v>2343</v>
      </c>
      <c r="E18" s="15">
        <f t="shared" si="0"/>
        <v>2540</v>
      </c>
      <c r="F18" s="15">
        <f t="shared" si="5"/>
        <v>107</v>
      </c>
      <c r="G18" s="15">
        <v>90</v>
      </c>
      <c r="H18" s="16">
        <f t="shared" si="4"/>
        <v>1.0840802390098165</v>
      </c>
      <c r="I18" s="17">
        <f t="shared" si="2"/>
        <v>10.004332584977746</v>
      </c>
      <c r="J18" s="3"/>
    </row>
    <row r="19" spans="2:10" x14ac:dyDescent="0.25">
      <c r="B19" s="18"/>
      <c r="C19" s="16">
        <f>AH12/9</f>
        <v>88.888888888888886</v>
      </c>
      <c r="D19" s="15">
        <v>2343</v>
      </c>
      <c r="E19" s="15">
        <f t="shared" si="0"/>
        <v>2487</v>
      </c>
      <c r="F19" s="15">
        <f t="shared" si="5"/>
        <v>54</v>
      </c>
      <c r="G19" s="15">
        <v>90</v>
      </c>
      <c r="H19" s="16">
        <f t="shared" si="4"/>
        <v>1.0614596670934699</v>
      </c>
      <c r="I19" s="17">
        <f t="shared" si="2"/>
        <v>9.7955807633226986</v>
      </c>
      <c r="J19" s="3"/>
    </row>
    <row r="20" spans="2:10" x14ac:dyDescent="0.25">
      <c r="B20" s="19"/>
      <c r="C20" s="14">
        <f>100</f>
        <v>100</v>
      </c>
      <c r="D20" s="15">
        <v>2343</v>
      </c>
      <c r="E20" s="15">
        <f t="shared" si="0"/>
        <v>2433</v>
      </c>
      <c r="F20" s="15">
        <f>IF(ROUNDUP($F$11-$F$11*0.01*C20,0)&gt;0,ROUNDUP($F$11-$F$11*0.01*C20,0),0)</f>
        <v>0</v>
      </c>
      <c r="G20" s="15">
        <v>90</v>
      </c>
      <c r="H20" s="16">
        <f t="shared" si="4"/>
        <v>1.0384122919334187</v>
      </c>
      <c r="I20" s="17">
        <f t="shared" si="2"/>
        <v>9.582890228051518</v>
      </c>
      <c r="J20" s="3"/>
    </row>
    <row r="21" spans="2:10" x14ac:dyDescent="0.25">
      <c r="B21" s="20">
        <v>3</v>
      </c>
      <c r="C21" s="21">
        <v>0</v>
      </c>
      <c r="D21" s="21">
        <v>1047</v>
      </c>
      <c r="E21" s="21">
        <f t="shared" si="0"/>
        <v>1426</v>
      </c>
      <c r="F21" s="21">
        <v>311</v>
      </c>
      <c r="G21" s="21">
        <v>68</v>
      </c>
      <c r="H21" s="22">
        <f t="shared" si="4"/>
        <v>1.3619866284622733</v>
      </c>
      <c r="I21" s="23">
        <f t="shared" si="2"/>
        <v>5.6166056166056171</v>
      </c>
      <c r="J21" s="3"/>
    </row>
    <row r="22" spans="2:10" x14ac:dyDescent="0.25">
      <c r="B22" s="24"/>
      <c r="C22" s="21">
        <v>16.670000000000002</v>
      </c>
      <c r="D22" s="21">
        <v>1047</v>
      </c>
      <c r="E22" s="21">
        <f t="shared" si="0"/>
        <v>1375</v>
      </c>
      <c r="F22" s="21">
        <f t="shared" ref="F22:F27" si="6">ROUNDUP($F$21 - $F$21*0.01*C22,0)</f>
        <v>260</v>
      </c>
      <c r="G22" s="21">
        <v>68</v>
      </c>
      <c r="H22" s="22">
        <f t="shared" si="4"/>
        <v>1.3132760267430754</v>
      </c>
      <c r="I22" s="23">
        <f t="shared" si="2"/>
        <v>5.4157312221828349</v>
      </c>
      <c r="J22" s="3"/>
    </row>
    <row r="23" spans="2:10" x14ac:dyDescent="0.25">
      <c r="B23" s="24"/>
      <c r="C23" s="21">
        <v>33.299999999999997</v>
      </c>
      <c r="D23" s="21">
        <v>1047</v>
      </c>
      <c r="E23" s="21">
        <f t="shared" si="0"/>
        <v>1323</v>
      </c>
      <c r="F23" s="21">
        <f t="shared" si="6"/>
        <v>208</v>
      </c>
      <c r="G23" s="21">
        <v>68</v>
      </c>
      <c r="H23" s="22">
        <f t="shared" si="4"/>
        <v>1.2636103151862463</v>
      </c>
      <c r="I23" s="23">
        <f t="shared" si="2"/>
        <v>5.2109181141439205</v>
      </c>
      <c r="J23" s="3"/>
    </row>
    <row r="24" spans="2:10" x14ac:dyDescent="0.25">
      <c r="B24" s="24"/>
      <c r="C24" s="21">
        <v>50</v>
      </c>
      <c r="D24" s="21">
        <v>1047</v>
      </c>
      <c r="E24" s="21">
        <f t="shared" si="0"/>
        <v>1271</v>
      </c>
      <c r="F24" s="21">
        <f t="shared" si="6"/>
        <v>156</v>
      </c>
      <c r="G24" s="21">
        <v>68</v>
      </c>
      <c r="H24" s="22">
        <f t="shared" si="4"/>
        <v>1.2139446036294175</v>
      </c>
      <c r="I24" s="23">
        <f t="shared" si="2"/>
        <v>5.0061050061050061</v>
      </c>
      <c r="J24" s="3"/>
    </row>
    <row r="25" spans="2:10" x14ac:dyDescent="0.25">
      <c r="B25" s="24"/>
      <c r="C25" s="21">
        <v>66.599999999999994</v>
      </c>
      <c r="D25" s="21">
        <v>1047</v>
      </c>
      <c r="E25" s="21">
        <f t="shared" si="0"/>
        <v>1219</v>
      </c>
      <c r="F25" s="21">
        <f t="shared" si="6"/>
        <v>104</v>
      </c>
      <c r="G25" s="21">
        <v>68</v>
      </c>
      <c r="H25" s="22">
        <f t="shared" si="4"/>
        <v>1.1642788920725884</v>
      </c>
      <c r="I25" s="23">
        <f t="shared" si="2"/>
        <v>4.8012918980660917</v>
      </c>
      <c r="J25" s="3"/>
    </row>
    <row r="26" spans="2:10" x14ac:dyDescent="0.25">
      <c r="B26" s="24"/>
      <c r="C26" s="21">
        <v>83.3</v>
      </c>
      <c r="D26" s="21">
        <v>1047</v>
      </c>
      <c r="E26" s="21">
        <f t="shared" si="0"/>
        <v>1167</v>
      </c>
      <c r="F26" s="21">
        <f t="shared" si="6"/>
        <v>52</v>
      </c>
      <c r="G26" s="21">
        <v>68</v>
      </c>
      <c r="H26" s="22">
        <f t="shared" si="4"/>
        <v>1.1146131805157593</v>
      </c>
      <c r="I26" s="23">
        <f t="shared" si="2"/>
        <v>4.5964787900271773</v>
      </c>
      <c r="J26" s="3"/>
    </row>
    <row r="27" spans="2:10" x14ac:dyDescent="0.25">
      <c r="B27" s="25"/>
      <c r="C27" s="21">
        <v>100</v>
      </c>
      <c r="D27" s="21">
        <v>1047</v>
      </c>
      <c r="E27" s="21">
        <f t="shared" si="0"/>
        <v>1115</v>
      </c>
      <c r="F27" s="21">
        <f t="shared" si="6"/>
        <v>0</v>
      </c>
      <c r="G27" s="21">
        <v>68</v>
      </c>
      <c r="H27" s="22">
        <f t="shared" si="4"/>
        <v>1.0649474689589302</v>
      </c>
      <c r="I27" s="23">
        <f t="shared" si="2"/>
        <v>4.3916656819882629</v>
      </c>
      <c r="J27" s="4"/>
    </row>
  </sheetData>
  <mergeCells count="4">
    <mergeCell ref="B4:B10"/>
    <mergeCell ref="B21:B27"/>
    <mergeCell ref="B11:B20"/>
    <mergeCell ref="J4:J27"/>
  </mergeCells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Baúto</dc:creator>
  <cp:lastModifiedBy>João Baúto</cp:lastModifiedBy>
  <cp:lastPrinted>2015-05-09T01:03:39Z</cp:lastPrinted>
  <dcterms:created xsi:type="dcterms:W3CDTF">2015-05-08T00:40:04Z</dcterms:created>
  <dcterms:modified xsi:type="dcterms:W3CDTF">2015-05-09T02:27:29Z</dcterms:modified>
</cp:coreProperties>
</file>