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ino List" sheetId="1" r:id="rId4"/>
    <sheet state="visible" name="Transactions" sheetId="2" r:id="rId5"/>
    <sheet state="visible" name="Wagers" sheetId="3" r:id="rId6"/>
    <sheet state="visible" name="Covered Baccarat" sheetId="4" r:id="rId7"/>
  </sheets>
  <definedNames>
    <definedName hidden="1" localSheetId="0" name="_xlnm._FilterDatabase">'Casino List'!$A$3:$AD$52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I4">
      <text>
        <t xml:space="preserve">Value of points earned taken from the paramater in "Casino List"
</t>
      </text>
    </comment>
    <comment authorId="0" ref="J4">
      <text>
        <t xml:space="preserve">Value of points earned taken from the paramater in "Casino List"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I3">
      <text>
        <t xml:space="preserve">Patent is not actually pending</t>
      </text>
    </comment>
  </commentList>
</comments>
</file>

<file path=xl/sharedStrings.xml><?xml version="1.0" encoding="utf-8"?>
<sst xmlns="http://schemas.openxmlformats.org/spreadsheetml/2006/main" count="500" uniqueCount="257">
  <si>
    <t>Marginal Tax Rate</t>
  </si>
  <si>
    <t>CC Return</t>
  </si>
  <si>
    <t>Interest</t>
  </si>
  <si>
    <t>Collect -&gt;</t>
  </si>
  <si>
    <t>Ready to Collect?</t>
  </si>
  <si>
    <t>Time Left</t>
  </si>
  <si>
    <t>Website</t>
  </si>
  <si>
    <t>Last Collected</t>
  </si>
  <si>
    <t>Next Available</t>
  </si>
  <si>
    <t>Bonus (expected)</t>
  </si>
  <si>
    <t>After Tax, Playthrough</t>
  </si>
  <si>
    <t>Where to collect</t>
  </si>
  <si>
    <t>Other/Game I Recommend Playing (High RTP, Low Variability)</t>
  </si>
  <si>
    <t>Frequency</t>
  </si>
  <si>
    <t>Balance (Unused)</t>
  </si>
  <si>
    <t>Balanced (Used)</t>
  </si>
  <si>
    <t>Remaining</t>
  </si>
  <si>
    <t>Days Till Redemption</t>
  </si>
  <si>
    <t>Redemption to Bank Time</t>
  </si>
  <si>
    <t>Tier List</t>
  </si>
  <si>
    <t>Gambled</t>
  </si>
  <si>
    <t>Won</t>
  </si>
  <si>
    <t>Return</t>
  </si>
  <si>
    <t>Minimum Redemption</t>
  </si>
  <si>
    <t>Total Redeemed</t>
  </si>
  <si>
    <t>Total Spent</t>
  </si>
  <si>
    <t>Net Redemptions</t>
  </si>
  <si>
    <t>Running Net</t>
  </si>
  <si>
    <t>Tax</t>
  </si>
  <si>
    <t>Running Net After Tax</t>
  </si>
  <si>
    <t>Expire?</t>
  </si>
  <si>
    <t>Last Activity/Oldest Coins</t>
  </si>
  <si>
    <t>Expire</t>
  </si>
  <si>
    <t>Baba Casino</t>
  </si>
  <si>
    <t>Prompted on Login</t>
  </si>
  <si>
    <t>Joker Jewels</t>
  </si>
  <si>
    <t>Day</t>
  </si>
  <si>
    <t>?</t>
  </si>
  <si>
    <t>B</t>
  </si>
  <si>
    <t>60 days from last login</t>
  </si>
  <si>
    <t>CasinoClick</t>
  </si>
  <si>
    <t>Direct Link</t>
  </si>
  <si>
    <t>Book of 99</t>
  </si>
  <si>
    <t>4 Business Days</t>
  </si>
  <si>
    <t>A</t>
  </si>
  <si>
    <t>Chanced</t>
  </si>
  <si>
    <t>Direct link</t>
  </si>
  <si>
    <t>3-10X Playthrough. Joker Jewels Jackpot (Table Games don't count)</t>
  </si>
  <si>
    <t>24hr</t>
  </si>
  <si>
    <t>2 Business Days</t>
  </si>
  <si>
    <t>D</t>
  </si>
  <si>
    <t>ChipnWin</t>
  </si>
  <si>
    <t>Right Hand Side Purple Tab -&gt; Daily Bonus</t>
  </si>
  <si>
    <t>Plinko</t>
  </si>
  <si>
    <t>C</t>
  </si>
  <si>
    <t>Chumba Casino</t>
  </si>
  <si>
    <t>Blackjack</t>
  </si>
  <si>
    <t>ClubsPoker</t>
  </si>
  <si>
    <t>90 Days from last SC Play</t>
  </si>
  <si>
    <t>CrownCoins</t>
  </si>
  <si>
    <t>Only Slots, Challenges, Gold Coins -&gt; VIP, Joker's Jewels Jackpot</t>
  </si>
  <si>
    <t>Dara Casino</t>
  </si>
  <si>
    <t>Plinko, Crash</t>
  </si>
  <si>
    <t>DingDingDing</t>
  </si>
  <si>
    <t>Left of Screen -&gt; Daily Bonus</t>
  </si>
  <si>
    <t>Challenges(1hr),  Daily Bonus (Day), Pets (24hr), Store Bonus (12hr), Redemption game: Blackjack</t>
  </si>
  <si>
    <t>12hr</t>
  </si>
  <si>
    <t>35 Business Days</t>
  </si>
  <si>
    <t>Fortune Coins</t>
  </si>
  <si>
    <t>Buy -&gt; Daily Bonus Tab</t>
  </si>
  <si>
    <t>Money Money Money</t>
  </si>
  <si>
    <t>Global Poker</t>
  </si>
  <si>
    <t>Get Coins -&gt; Bottom</t>
  </si>
  <si>
    <t>Challenges (15 X .25 sc spins for 1 sc are my fav, all are worth), Blackjack</t>
  </si>
  <si>
    <t>90 days from last login</t>
  </si>
  <si>
    <t>Gold Slips</t>
  </si>
  <si>
    <t>Main Page -&gt; Daily Spin</t>
  </si>
  <si>
    <t>Only Slots (Sunken Treasure)</t>
  </si>
  <si>
    <t>3 Business Days</t>
  </si>
  <si>
    <t>120 Days from SC acquired</t>
  </si>
  <si>
    <t>Golden Hearts</t>
  </si>
  <si>
    <t>RevU Offers, Book of Keno ($1 pick 3)</t>
  </si>
  <si>
    <t>Hello Millions</t>
  </si>
  <si>
    <t>Get Coins -&gt; Free Reward</t>
  </si>
  <si>
    <t>Auto Roulette, Blackjack</t>
  </si>
  <si>
    <t>1 Business Day</t>
  </si>
  <si>
    <t>60 Days from last SC Play</t>
  </si>
  <si>
    <t>High5</t>
  </si>
  <si>
    <t>iCasino</t>
  </si>
  <si>
    <t>Prompted on Login/Menu -&gt; Rewards</t>
  </si>
  <si>
    <t>Joker Jewels Jackpot</t>
  </si>
  <si>
    <t>Jackpota</t>
  </si>
  <si>
    <t>Blackjack, Roulette</t>
  </si>
  <si>
    <t>JefeBet</t>
  </si>
  <si>
    <t>6hr</t>
  </si>
  <si>
    <t>Legendz</t>
  </si>
  <si>
    <t>Menu -&gt; Daily Reward</t>
  </si>
  <si>
    <t>Daily only available if you've made a purchase in past 10 days - No playthrough!, Game: Blackjack Lucky 7s</t>
  </si>
  <si>
    <t>2 Business Day</t>
  </si>
  <si>
    <t>LuckyBird</t>
  </si>
  <si>
    <t>Buy -&gt; Daily Bonus</t>
  </si>
  <si>
    <t>60 days from last login?</t>
  </si>
  <si>
    <t>LuckyHands</t>
  </si>
  <si>
    <t>Get Coins -&gt; Daily Bonus</t>
  </si>
  <si>
    <t>Covered Baccarat</t>
  </si>
  <si>
    <t>LuckyLand</t>
  </si>
  <si>
    <t>McLuck</t>
  </si>
  <si>
    <t>Baccarat, Blackjack, Auto Roulette</t>
  </si>
  <si>
    <t>MegaBonanza</t>
  </si>
  <si>
    <t>Modo</t>
  </si>
  <si>
    <t>Prompted on Login, Left of Screen -&gt; Circle</t>
  </si>
  <si>
    <t>Money Factory</t>
  </si>
  <si>
    <t>Moozi</t>
  </si>
  <si>
    <t>Menu -&gt; Daily Bonus</t>
  </si>
  <si>
    <t>Minefield</t>
  </si>
  <si>
    <t>PlayFame</t>
  </si>
  <si>
    <t xml:space="preserve">Pulsz </t>
  </si>
  <si>
    <t>PulszBingo</t>
  </si>
  <si>
    <t>Punt</t>
  </si>
  <si>
    <r>
      <rPr>
        <rFont val="Arial"/>
        <color rgb="FF1155CC"/>
        <u/>
      </rPr>
      <t>3-10X Playthrough, Blackjack</t>
    </r>
    <r>
      <rPr>
        <rFont val="Arial"/>
        <color rgb="FF000000"/>
        <u/>
      </rPr>
      <t>, Auto Roulette</t>
    </r>
  </si>
  <si>
    <t>RealPrize</t>
  </si>
  <si>
    <t>Oasis Poker</t>
  </si>
  <si>
    <t>Rolling Riches</t>
  </si>
  <si>
    <t>Ruby Sweeps</t>
  </si>
  <si>
    <t>Only Slots (Sunken Treasure), used to have bi-weekly deals</t>
  </si>
  <si>
    <t>Smiles</t>
  </si>
  <si>
    <t>Book of Keno ($1 pick 3)</t>
  </si>
  <si>
    <t>180 days from last login</t>
  </si>
  <si>
    <t>SpinBlitz (Scratchful)</t>
  </si>
  <si>
    <t>SpinPals</t>
  </si>
  <si>
    <t>Direct Link -&gt; Daily Bonus, Promo Spin</t>
  </si>
  <si>
    <t>No Comission Baccarat (Player)</t>
  </si>
  <si>
    <t>Same Day</t>
  </si>
  <si>
    <t>SpinSaga</t>
  </si>
  <si>
    <t>Automatic on Login (after first purchase)</t>
  </si>
  <si>
    <t>Currently Gift Card Redemptions Only (I'm told cash is coming soon) Epic Joker</t>
  </si>
  <si>
    <t>SportsMillions</t>
  </si>
  <si>
    <t>Sportzino</t>
  </si>
  <si>
    <t>Spree</t>
  </si>
  <si>
    <t>Top Left of Screen</t>
  </si>
  <si>
    <t>Stake</t>
  </si>
  <si>
    <t>NO PLAYTHROUGH REQUIRED!</t>
  </si>
  <si>
    <t>Sweepslots</t>
  </si>
  <si>
    <t>Epic Joker. NOTE: Redemptions are currently Extremely slow</t>
  </si>
  <si>
    <t>2 Months!</t>
  </si>
  <si>
    <t>60 Days from SC acquired</t>
  </si>
  <si>
    <t>Vegas Coins</t>
  </si>
  <si>
    <t>Blackjack, Roulette, Baccarat</t>
  </si>
  <si>
    <t>Vivaro</t>
  </si>
  <si>
    <t>Blackjack, Roulette, Baccarat, No playthrough!</t>
  </si>
  <si>
    <t>WOW Vegas</t>
  </si>
  <si>
    <t>My WoW Zone -&gt; Daily Spin</t>
  </si>
  <si>
    <r>
      <rPr>
        <rFont val="Arial"/>
        <color rgb="FF000000"/>
      </rPr>
      <t>Happy Hou</t>
    </r>
    <r>
      <rPr>
        <rFont val="Arial"/>
        <color theme="1"/>
      </rPr>
      <t>r 3-5pm Pacific Time, Daily Free SC for Blue VIP+ ($1K/month playthrough), Auto Roulette</t>
    </r>
  </si>
  <si>
    <t>Yay Casino</t>
  </si>
  <si>
    <t>YayCasino.US</t>
  </si>
  <si>
    <t>Coin Store -&gt; Daily Bonus</t>
  </si>
  <si>
    <t>Zula</t>
  </si>
  <si>
    <t>Total</t>
  </si>
  <si>
    <t>READ ME:</t>
  </si>
  <si>
    <t>NEW: Check out Column Y for when your coins expire!</t>
  </si>
  <si>
    <t>Running Net Redemptions</t>
  </si>
  <si>
    <t xml:space="preserve">Hello! This is *checks reddit username* Soggy-Web-8057's Spreadsheet (and mini guide) for the most degenerate, but very profitable, hobby: profiting off of the gambling industry. Note: If you are or are likely to become a compulsive gambler DO NOT PARTAKE! I do not want anyone to ruin their life over the promise of easy money. Note: more casinos are added and offerings change regularly so I will do my best to keep this template updated. </t>
  </si>
  <si>
    <t>ROY Estimated Net Redemptions</t>
  </si>
  <si>
    <t>Estimated 2025 Net Redemptions</t>
  </si>
  <si>
    <t>Referral Links (thank you!)</t>
  </si>
  <si>
    <t>https://dingdingding.com/?referral=99277b1a-c205-5237-9f89-a64c60e7da4b</t>
  </si>
  <si>
    <t>With that out of the way let me explain how things work around here: If you haven't already you want to create an account at all of the casinos. A way you can show your appreciation for making my sheets available is to use my referral links (any referral income I receive will be contributed to my daughter's 529 account)  - Thank You!</t>
  </si>
  <si>
    <t>https://www.zulacasino.com/signup/d2a94bde-ff89-4694-96bc-84b0bd83ba70</t>
  </si>
  <si>
    <t>Next you'll want to adjust the parameters in orange to your personal marginal tax rate, Credit Card Points Value/Cash Back, and Banking/Investing Interest Rate (used to calculate the time value of money cuz I am a nerd like that).</t>
  </si>
  <si>
    <t>https://sportzino.com/register/faa65fbb-a2c5-441c-a133-529414a99c3b</t>
  </si>
  <si>
    <t>https://www.fortunecoins.com/register/ee0b14c6-b851-4400-8849-1901a140f13a</t>
  </si>
  <si>
    <t xml:space="preserve">OK you've made your accounts and you are excited to make money! How do we do that? First: make a copy of this sheet: File -&gt; Make a Copy. </t>
  </si>
  <si>
    <t>https://modo.us?referralCode=UZ43YM</t>
  </si>
  <si>
    <t>This sheet: 'Casino List' is your home base. Go ahead and bookmark this, add it to your desktop, etc. The majority of the time we're just going to be collecting daily freebies. This sheet will track when your dailies are available, and add the expected bonus to your unplayed balance on this sheet. In order to do that first go down the list for every casino that is ready to collect, open up the link in a new tab and then close it out when finished. Once every casino that is ready has been collected click the big 'Collect' button and it will update the sheet! Note: these times might be based on when you signed up for the site and may change (I looked in the terms but didn't see when the daily resets for every single site. If you find these times are inaccurate then alter the code or reach out and I can help.)</t>
  </si>
  <si>
    <t>www.pulsz.com/?invited_by=uxu7fn</t>
  </si>
  <si>
    <t>stake.us/?c=971DAI37</t>
  </si>
  <si>
    <t>https://www.scratchful.com/?r=958357451</t>
  </si>
  <si>
    <t>https://www.mcluck.com/?r=954664766</t>
  </si>
  <si>
    <t>Once you're comfortable, lets think about making some purchases. If this is scary for you that's OK. Totally optional! If you do make a purchase I recommend only buying "Good Deals". What is a "Good Deal"? For me it's a deal where after factoring in RTP and assuming I pay taxes on the entire redeemable amount I still am expected to make a profit. Usually that's a minimum of a 33% bonus offer unless my RTP has been consistently terrible on that site (looking at you Zula).</t>
  </si>
  <si>
    <t>https://www.hellomillions.com/referred-by-friend?r=f1954201%2F954865273</t>
  </si>
  <si>
    <t>https://goldenheartsgames.com/referral/DRI3A4PPTY</t>
  </si>
  <si>
    <t>https://www.wowvegas.com/?raf=3337903</t>
  </si>
  <si>
    <t>If you're ready to make a purchase or a redemption go ahead and navigate over to the Transactions sheet to record your activity. Then click the 'Transfer Purchase Data' Button which will update your balances on this sheet.</t>
  </si>
  <si>
    <t>https://www.themoneyfactory.com/referral?referralcode=beb6edba-6817-4e67-b1d9-bbf2e85deb86</t>
  </si>
  <si>
    <t>Once you're ready to start playing through your coins (I recommend waiting until you are at a redeemable amount) head over to the Wagers sheet to record your session. If playing Covered Baccarat (lucky you!) also head over to the Covered Baccarat sheet to see what wagers you should make.</t>
  </si>
  <si>
    <t>https://spree.com?r=27445</t>
  </si>
  <si>
    <t>https://crowncoinscasino.com/?utm_campaign=09332eb5-7d9f-42cb-bcb6-42a72a687fab&amp;utm_source=friends</t>
  </si>
  <si>
    <t xml:space="preserve">What other information is on this sheet? Here you track your balances, your aggregated activity, and you can see some of my comments/suggestions on what I play at each casino. When I play slots I play with the minimum wager amount (usually $.05) and when I play blackjack/oasis poker I strictly follow online calculators/basic strategy (linked). </t>
  </si>
  <si>
    <t>https://www.jackpota.com/?r=16314351</t>
  </si>
  <si>
    <t xml:space="preserve">Why do I always play minimum bet spins when I play slots? Two reasons: </t>
  </si>
  <si>
    <t>https://www.realprize.com/refer/250503</t>
  </si>
  <si>
    <t>1. The smaller the spin the more results we see. From probability theory: the law of large numbers applies. It states that the variance of a sample mean (your winnings) gets reduced as sample size increases. This means your winnins are more consistent and more statistically guarenteed.</t>
  </si>
  <si>
    <t>www.pulszbingo.com/?invited_by=t9ftzm</t>
  </si>
  <si>
    <t>https://play.clubs.poker/?referralCode=45760</t>
  </si>
  <si>
    <t>2. Behavior: You ever hit that jackpot and get that crazy dopamine rush!? I don't. I don't even look at the screen when I spin if I can help it, and if I must the most I'm winning on a spin is like $100. But why Soggy-Web? Don't you wanna feel the thrill? No. I do not. This is a job and I am here to make money. Slots are designed to suck you in and drain you of your money. Every time you get a hit of dopamine you're more likely to form a habit and become a compulsive gambler chasing wins&amp;losses. I strongly recommend you do yourself a favor and do not gamble more than you must. If you can, try to be completely results agnostic. Remember, past results are not a reliable predictor of the future.</t>
  </si>
  <si>
    <t>https://www.playfame.com/?r=1283924767</t>
  </si>
  <si>
    <t>https://www.megabonanza.com/?r=35382411</t>
  </si>
  <si>
    <t>https://www.sportsmillions.com/?r=1283935839</t>
  </si>
  <si>
    <t>https://luckyhands.com/sign-up?code=39c619bd-3137-4d73-8bd4-0eda18577dc4</t>
  </si>
  <si>
    <t>Please check out r/SweepstakesChurning where I'll be happy to answer any questions you have and will post links to free SC (unfortunately I've found other popular subreddits to be in someway deficient).</t>
  </si>
  <si>
    <t>https://www.legendz.com/?referred_by_id=19594</t>
  </si>
  <si>
    <t>If you have any questions or comments don't hesitate to reach out to me on Reddit! Good luck to you!</t>
  </si>
  <si>
    <t>https://www.spinpals.com?referralcode=d65f6056-ac1d-4b23-9b58-5bde0ad8c699</t>
  </si>
  <si>
    <t>https://www.yaycasino.com/signup/9e16c967-1f29-45d2-a1a3-f7bd1bc8dfbf</t>
  </si>
  <si>
    <t>https://chanced.com/c/wp6g5q</t>
  </si>
  <si>
    <t>https://moozi.com/signup?referral_code=6136254632</t>
  </si>
  <si>
    <t>https://punt.com/c/40ys3r</t>
  </si>
  <si>
    <t>https://www.sweepslots.com/invite/191185</t>
  </si>
  <si>
    <t>https://www.vivaro.us/en-us/casino?action=register&amp;reference_code=4mBuTCol7NCcR6Dw</t>
  </si>
  <si>
    <t>https://www.yaycasino.us/signup/44c98616-bf83-4cf6-b629-35780dec76bc</t>
  </si>
  <si>
    <t>https://luckybird.vip/?c=c_samhold</t>
  </si>
  <si>
    <t>https://chipnwin.com/?earn=AuzieGPh</t>
  </si>
  <si>
    <t>https://play.spinsagacasino.com/?ref=10684&amp;campaign=referFriend</t>
  </si>
  <si>
    <t>https://daracasino.com/#/signup/?refferalCode=wU6X7USGdB</t>
  </si>
  <si>
    <t>Instructions: Everytime you make a purchase or redemption track it here. Copy the name of the casino from 'Casino List' and the date you made the transaction. If you made a purchase then add the amount you spent in column F and the amount of SC you gained in column H. If you made a redemption then leave F and H blank and just put in your redemption request in column G. The remainder of the columns show you your estimated redeemable amount, value of credit card points earned, the amount of interest you're losing out on by spending that money, and the estimated profit from your purchase. If you made a redemption you can see how much that redemption will be worth by tax day and will tell you how much interest you're making during that window (congrats!) Also reported is the estimated tax consequence of your transaction assuming you deduct your wagers (not tax advice). This column assums you pay taxes on your net redemptions. Note: I like to color-code when I receive redeptions in green and leave unreceived redemptions in black to help me track what's outstanding.</t>
  </si>
  <si>
    <t>NEW: After logging a purchase click the "Transfer Purchase Data to 'Casino List'" and the sheets will update your balances on your Casino List to reflect your new activity!</t>
  </si>
  <si>
    <t>Total Profit</t>
  </si>
  <si>
    <t>2026 Tax Day</t>
  </si>
  <si>
    <t>Transfer Data -&gt;</t>
  </si>
  <si>
    <t>Totals</t>
  </si>
  <si>
    <t>Transfered to 'Casino List'?</t>
  </si>
  <si>
    <t>Casino</t>
  </si>
  <si>
    <t>Date</t>
  </si>
  <si>
    <t>Spend</t>
  </si>
  <si>
    <t>Rememption</t>
  </si>
  <si>
    <t>Currency Gain</t>
  </si>
  <si>
    <t>After Playthrough</t>
  </si>
  <si>
    <t>Credit Card Points</t>
  </si>
  <si>
    <t>Lost After Tax Interest</t>
  </si>
  <si>
    <t>Profit from Purchase</t>
  </si>
  <si>
    <t>After Interest</t>
  </si>
  <si>
    <t>After Tax Interest</t>
  </si>
  <si>
    <t>Yes</t>
  </si>
  <si>
    <t>Instructions: Everytime you start and finish a gambling session on a site report it here. Copy and Paste (from 'Casino List') the Casino in the C column, the Date in the D column, Your starting SC balance in the E column, The game you are playing in the F column, The bet size in the G column, The number of spins or hands played in the H column, and your ending balance in the I column. Your gambling stats from this sheet are also aggregated on the 'Casino List' Page.</t>
  </si>
  <si>
    <t xml:space="preserve">NEW: Once finished, click the 'Process Wagers' button which will automatically update your unused and redeemable balances to the 'Casino List' sheet from your new activity (there may be issues if you try to log multiple instances of new activity from the same site at the same time. </t>
  </si>
  <si>
    <t>Process Wagers -&gt;</t>
  </si>
  <si>
    <t>Transfered to 'Casino List'</t>
  </si>
  <si>
    <t>Starting SC</t>
  </si>
  <si>
    <t>Game Played</t>
  </si>
  <si>
    <t>Bet Size</t>
  </si>
  <si>
    <t>Spins/Hands</t>
  </si>
  <si>
    <t>Ending SC</t>
  </si>
  <si>
    <t>Wagered</t>
  </si>
  <si>
    <t>Net</t>
  </si>
  <si>
    <t>RTP</t>
  </si>
  <si>
    <t>Joker Jewls Wild</t>
  </si>
  <si>
    <t>Note: This page is for tracking your play and to help you in case you get audited. If you get audited please seek professional advice. This sheet and the Transactions sheet should be enough information for you to create a way to use the "Sessions Method" to calculate your net winnings from your deposits (not necessarily your total SC, which includes free SC, which is what is tracked here). Again, Please seek professional advice, these sheets are just a tool to help you with your record keeping and do not constitute tax, or financial advice.</t>
  </si>
  <si>
    <t>Instructions: Place the amount you need to play through in B2</t>
  </si>
  <si>
    <t>Unredeemed SC</t>
  </si>
  <si>
    <t xml:space="preserve">This sheet is to help you make Covered Baccarat wagers that minimize variablilty. "What is Covered Baccarat" you say? Only the greatest playthrough experience in the world of converting SC to redeemable cash! Covered Baccarat (patent pending) is when you can simultaneously bet on both the player and the banker in baccarat. In other words: you can't lose! Or rather, you almost always lose just a small amount. Aside from the unparalled 98.7% RTP floor (incredible!), you get to play through your entire stack of SC nearly instantly! My hope is that gambling, for you, becomes a chore. With Covered Baccarat you won't even mind doing the chore and I guarentee (this is an empty promise, I will not reimburse your losses) that you will not become addicted to gambling through this method. </t>
  </si>
  <si>
    <t>Bet</t>
  </si>
  <si>
    <t>Outcome</t>
  </si>
  <si>
    <t>Probability</t>
  </si>
  <si>
    <t>Expected</t>
  </si>
  <si>
    <t>Bank</t>
  </si>
  <si>
    <t>Player</t>
  </si>
  <si>
    <t>Tie</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</si>
</sst>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quot;$&quot;#,##0.00"/>
    <numFmt numFmtId="165" formatCode="m/d/yyyy h:mm:ss"/>
    <numFmt numFmtId="166" formatCode="M/d/yyyy H:mm:ss"/>
    <numFmt numFmtId="167" formatCode="M/d/yyyy"/>
    <numFmt numFmtId="168" formatCode="m/d/yy"/>
    <numFmt numFmtId="169" formatCode="&quot;$&quot;#,##0.0000"/>
    <numFmt numFmtId="170" formatCode="mm-dd-yyyy h:mm:ss"/>
  </numFmts>
  <fonts count="29">
    <font>
      <sz val="10.0"/>
      <color rgb="FF000000"/>
      <name val="Arial"/>
      <scheme val="minor"/>
    </font>
    <font>
      <color theme="1"/>
      <name val="Arial"/>
    </font>
    <font>
      <b/>
      <color theme="1"/>
      <name val="Arial"/>
    </font>
    <font>
      <b/>
      <u/>
      <color rgb="FF0000FF"/>
      <name val="Arial"/>
    </font>
    <font>
      <u/>
      <color rgb="FF0000FF"/>
      <name val="Arial"/>
    </font>
    <font>
      <u/>
      <color rgb="FF1155CC"/>
      <name val="Arial"/>
    </font>
    <font>
      <color rgb="FF274E13"/>
      <name val="Arial"/>
    </font>
    <font>
      <u/>
      <color rgb="FF0000FF"/>
      <name val="Arial"/>
    </font>
    <font>
      <color rgb="FFFF9900"/>
      <name val="Arial"/>
    </font>
    <font>
      <color rgb="FF000000"/>
      <name val="Arial"/>
    </font>
    <font>
      <color rgb="FFFF0000"/>
      <name val="Arial"/>
    </font>
    <font>
      <u/>
      <color rgb="FF1155CC"/>
      <name val="Arial"/>
    </font>
    <font>
      <u/>
      <color rgb="FF1155CC"/>
      <name val="Arial"/>
    </font>
    <font>
      <b/>
      <sz val="21.0"/>
      <color theme="1"/>
      <name val="Arial"/>
    </font>
    <font>
      <b/>
      <sz val="12.0"/>
      <color theme="1"/>
      <name val="Arial"/>
    </font>
    <font>
      <sz val="12.0"/>
      <color theme="1"/>
      <name val="Arial"/>
    </font>
    <font>
      <u/>
      <color rgb="FF1155CC"/>
      <name val="Arial"/>
    </font>
    <font>
      <u/>
      <sz val="12.0"/>
      <color rgb="FF0000FF"/>
      <name val="Arial"/>
    </font>
    <font>
      <u/>
      <sz val="12.0"/>
      <color rgb="FF1155CC"/>
      <name val="Arial"/>
    </font>
    <font>
      <u/>
      <color rgb="FF0000FF"/>
      <name val="Arial"/>
    </font>
    <font>
      <b/>
      <sz val="14.0"/>
      <color theme="1"/>
      <name val="Arial"/>
    </font>
    <font>
      <u/>
      <color rgb="FF1155CC"/>
      <name val="Arial"/>
    </font>
    <font>
      <sz val="9.0"/>
      <color theme="1"/>
      <name val="Arial"/>
    </font>
    <font>
      <u/>
      <color rgb="FF1155CC"/>
      <name val="Arial"/>
    </font>
    <font>
      <u/>
      <color rgb="FF1155CC"/>
      <name val="Arial"/>
    </font>
    <font>
      <u/>
      <color rgb="FF1155CC"/>
      <name val="Arial"/>
    </font>
    <font>
      <color theme="1"/>
      <name val="Arial"/>
      <scheme val="minor"/>
    </font>
    <font>
      <sz val="12.0"/>
      <color theme="1"/>
      <name val="Arial"/>
      <scheme val="minor"/>
    </font>
    <font>
      <sz val="13.0"/>
      <color rgb="FF000000"/>
      <name val="Arial"/>
      <scheme val="minor"/>
    </font>
  </fonts>
  <fills count="11">
    <fill>
      <patternFill patternType="none"/>
    </fill>
    <fill>
      <patternFill patternType="lightGray"/>
    </fill>
    <fill>
      <patternFill patternType="solid">
        <fgColor rgb="FFFF9900"/>
        <bgColor rgb="FFFF9900"/>
      </patternFill>
    </fill>
    <fill>
      <patternFill patternType="solid">
        <fgColor rgb="FF97DAA9"/>
        <bgColor rgb="FF97DAA9"/>
      </patternFill>
    </fill>
    <fill>
      <patternFill patternType="solid">
        <fgColor rgb="FFFFFFA7"/>
        <bgColor rgb="FFFFFFA7"/>
      </patternFill>
    </fill>
    <fill>
      <patternFill patternType="solid">
        <fgColor rgb="FFF4CCCC"/>
        <bgColor rgb="FFF4CCCC"/>
      </patternFill>
    </fill>
    <fill>
      <patternFill patternType="solid">
        <fgColor rgb="FFD9EAD3"/>
        <bgColor rgb="FFD9EAD3"/>
      </patternFill>
    </fill>
    <fill>
      <patternFill patternType="solid">
        <fgColor rgb="FFD9D2E9"/>
        <bgColor rgb="FFD9D2E9"/>
      </patternFill>
    </fill>
    <fill>
      <patternFill patternType="solid">
        <fgColor rgb="FFC9DAF8"/>
        <bgColor rgb="FFC9DAF8"/>
      </patternFill>
    </fill>
    <fill>
      <patternFill patternType="solid">
        <fgColor rgb="FFFFF2CC"/>
        <bgColor rgb="FFFFF2CC"/>
      </patternFill>
    </fill>
    <fill>
      <patternFill patternType="solid">
        <fgColor theme="0"/>
        <bgColor theme="0"/>
      </patternFill>
    </fill>
  </fills>
  <borders count="1">
    <border/>
  </borders>
  <cellStyleXfs count="1">
    <xf borderId="0" fillId="0" fontId="0" numFmtId="0" applyAlignment="1" applyFont="1"/>
  </cellStyleXfs>
  <cellXfs count="94">
    <xf borderId="0" fillId="0" fontId="0" numFmtId="0" xfId="0" applyAlignment="1" applyFont="1">
      <alignment readingOrder="0" shrinkToFit="0" vertical="bottom" wrapText="0"/>
    </xf>
    <xf borderId="0" fillId="0" fontId="1" numFmtId="0" xfId="0" applyAlignment="1" applyFont="1">
      <alignment vertical="bottom"/>
    </xf>
    <xf borderId="0" fillId="2" fontId="1" numFmtId="0" xfId="0" applyAlignment="1" applyFill="1" applyFont="1">
      <alignment horizontal="right" readingOrder="0" vertical="bottom"/>
    </xf>
    <xf borderId="0" fillId="2" fontId="1" numFmtId="10" xfId="0" applyAlignment="1" applyFont="1" applyNumberFormat="1">
      <alignment horizontal="right" readingOrder="0" vertical="bottom"/>
    </xf>
    <xf borderId="0" fillId="0" fontId="1" numFmtId="0" xfId="0" applyAlignment="1" applyFont="1">
      <alignment vertical="bottom"/>
    </xf>
    <xf borderId="0" fillId="0" fontId="1" numFmtId="164" xfId="0" applyAlignment="1" applyFont="1" applyNumberFormat="1">
      <alignment vertical="bottom"/>
    </xf>
    <xf borderId="0" fillId="0" fontId="1" numFmtId="10" xfId="0" applyAlignment="1" applyFont="1" applyNumberFormat="1">
      <alignment vertical="bottom"/>
    </xf>
    <xf borderId="0" fillId="0" fontId="1" numFmtId="4" xfId="0" applyAlignment="1" applyFont="1" applyNumberFormat="1">
      <alignment vertical="bottom"/>
    </xf>
    <xf borderId="0" fillId="0" fontId="2" numFmtId="0" xfId="0" applyAlignment="1" applyFont="1">
      <alignment vertical="bottom"/>
    </xf>
    <xf borderId="0" fillId="0" fontId="1" numFmtId="0" xfId="0" applyAlignment="1" applyFont="1">
      <alignment horizontal="center" readingOrder="0" vertical="bottom"/>
    </xf>
    <xf borderId="0" fillId="0" fontId="1" numFmtId="164" xfId="0" applyAlignment="1" applyFont="1" applyNumberFormat="1">
      <alignment vertical="bottom"/>
    </xf>
    <xf borderId="0" fillId="0" fontId="2" numFmtId="0" xfId="0" applyAlignment="1" applyFont="1">
      <alignment vertical="bottom"/>
    </xf>
    <xf borderId="0" fillId="0" fontId="2" numFmtId="46" xfId="0" applyAlignment="1" applyFont="1" applyNumberFormat="1">
      <alignment vertical="bottom"/>
    </xf>
    <xf borderId="0" fillId="0" fontId="3" numFmtId="0" xfId="0" applyAlignment="1" applyFont="1">
      <alignment vertical="bottom"/>
    </xf>
    <xf borderId="0" fillId="0" fontId="2" numFmtId="165" xfId="0" applyAlignment="1" applyFont="1" applyNumberFormat="1">
      <alignment vertical="bottom"/>
    </xf>
    <xf borderId="0" fillId="0" fontId="2" numFmtId="166" xfId="0" applyAlignment="1" applyFont="1" applyNumberFormat="1">
      <alignment vertical="bottom"/>
    </xf>
    <xf borderId="0" fillId="0" fontId="2" numFmtId="164" xfId="0" applyAlignment="1" applyFont="1" applyNumberFormat="1">
      <alignment vertical="bottom"/>
    </xf>
    <xf borderId="0" fillId="0" fontId="2" numFmtId="164" xfId="0" applyAlignment="1" applyFont="1" applyNumberFormat="1">
      <alignment vertical="bottom"/>
    </xf>
    <xf borderId="0" fillId="0" fontId="2" numFmtId="3" xfId="0" applyAlignment="1" applyFont="1" applyNumberFormat="1">
      <alignment vertical="bottom"/>
    </xf>
    <xf borderId="0" fillId="0" fontId="2" numFmtId="10" xfId="0" applyAlignment="1" applyFont="1" applyNumberFormat="1">
      <alignment vertical="bottom"/>
    </xf>
    <xf borderId="0" fillId="0" fontId="2" numFmtId="10" xfId="0" applyAlignment="1" applyFont="1" applyNumberFormat="1">
      <alignment horizontal="right" vertical="bottom"/>
    </xf>
    <xf borderId="0" fillId="0" fontId="2" numFmtId="4" xfId="0" applyAlignment="1" applyFont="1" applyNumberFormat="1">
      <alignment vertical="bottom"/>
    </xf>
    <xf borderId="0" fillId="0" fontId="2" numFmtId="167" xfId="0" applyAlignment="1" applyFont="1" applyNumberFormat="1">
      <alignment vertical="bottom"/>
    </xf>
    <xf borderId="0" fillId="3" fontId="1" numFmtId="0" xfId="0" applyAlignment="1" applyFill="1" applyFont="1">
      <alignment vertical="bottom"/>
    </xf>
    <xf borderId="0" fillId="0" fontId="1" numFmtId="46" xfId="0" applyAlignment="1" applyFont="1" applyNumberFormat="1">
      <alignment horizontal="right" vertical="bottom"/>
    </xf>
    <xf borderId="0" fillId="0" fontId="4" numFmtId="0" xfId="0" applyAlignment="1" applyFont="1">
      <alignment readingOrder="0" vertical="bottom"/>
    </xf>
    <xf borderId="0" fillId="0" fontId="1" numFmtId="165" xfId="0" applyAlignment="1" applyFont="1" applyNumberFormat="1">
      <alignment horizontal="right" readingOrder="0" vertical="bottom"/>
    </xf>
    <xf borderId="0" fillId="0" fontId="1" numFmtId="166" xfId="0" applyAlignment="1" applyFont="1" applyNumberFormat="1">
      <alignment horizontal="right" vertical="bottom"/>
    </xf>
    <xf borderId="0" fillId="0" fontId="1" numFmtId="164" xfId="0" applyAlignment="1" applyFont="1" applyNumberFormat="1">
      <alignment horizontal="right" vertical="bottom"/>
    </xf>
    <xf borderId="0" fillId="0" fontId="1" numFmtId="164" xfId="0" applyAlignment="1" applyFont="1" applyNumberFormat="1">
      <alignment horizontal="right" vertical="bottom"/>
    </xf>
    <xf borderId="0" fillId="0" fontId="5" numFmtId="0" xfId="0" applyAlignment="1" applyFont="1">
      <alignment vertical="bottom"/>
    </xf>
    <xf borderId="0" fillId="4" fontId="1" numFmtId="164" xfId="0" applyAlignment="1" applyFill="1" applyFont="1" applyNumberFormat="1">
      <alignment horizontal="right" readingOrder="0" vertical="bottom"/>
    </xf>
    <xf borderId="0" fillId="4" fontId="1" numFmtId="164" xfId="0" applyAlignment="1" applyFont="1" applyNumberFormat="1">
      <alignment horizontal="right" vertical="bottom"/>
    </xf>
    <xf borderId="0" fillId="0" fontId="1" numFmtId="3" xfId="0" applyAlignment="1" applyFont="1" applyNumberFormat="1">
      <alignment horizontal="right" vertical="bottom"/>
    </xf>
    <xf borderId="0" fillId="0" fontId="1" numFmtId="10" xfId="0" applyAlignment="1" applyFont="1" applyNumberFormat="1">
      <alignment horizontal="right" vertical="bottom"/>
    </xf>
    <xf borderId="0" fillId="0" fontId="1" numFmtId="4" xfId="0" applyAlignment="1" applyFont="1" applyNumberFormat="1">
      <alignment horizontal="right" vertical="bottom"/>
    </xf>
    <xf borderId="0" fillId="0" fontId="6" numFmtId="164" xfId="0" applyAlignment="1" applyFont="1" applyNumberFormat="1">
      <alignment vertical="bottom"/>
    </xf>
    <xf borderId="0" fillId="0" fontId="1" numFmtId="167" xfId="0" applyAlignment="1" applyFont="1" applyNumberFormat="1">
      <alignment horizontal="right" vertical="bottom"/>
    </xf>
    <xf borderId="0" fillId="0" fontId="7" numFmtId="0" xfId="0" applyAlignment="1" applyFont="1">
      <alignment vertical="bottom"/>
    </xf>
    <xf borderId="0" fillId="0" fontId="8" numFmtId="164" xfId="0" applyAlignment="1" applyFont="1" applyNumberFormat="1">
      <alignment vertical="bottom"/>
    </xf>
    <xf borderId="0" fillId="0" fontId="9" numFmtId="0" xfId="0" applyAlignment="1" applyFont="1">
      <alignment vertical="bottom"/>
    </xf>
    <xf borderId="0" fillId="5" fontId="1" numFmtId="164" xfId="0" applyAlignment="1" applyFill="1" applyFont="1" applyNumberFormat="1">
      <alignment horizontal="right" vertical="bottom"/>
    </xf>
    <xf borderId="0" fillId="0" fontId="2" numFmtId="164" xfId="0" applyAlignment="1" applyFont="1" applyNumberFormat="1">
      <alignment horizontal="right" vertical="bottom"/>
    </xf>
    <xf borderId="0" fillId="0" fontId="10" numFmtId="164" xfId="0" applyAlignment="1" applyFont="1" applyNumberFormat="1">
      <alignment vertical="bottom"/>
    </xf>
    <xf borderId="0" fillId="0" fontId="9" numFmtId="0" xfId="0" applyAlignment="1" applyFont="1">
      <alignment vertical="bottom"/>
    </xf>
    <xf borderId="0" fillId="6" fontId="1" numFmtId="164" xfId="0" applyAlignment="1" applyFill="1" applyFont="1" applyNumberFormat="1">
      <alignment horizontal="right" vertical="bottom"/>
    </xf>
    <xf borderId="0" fillId="0" fontId="11" numFmtId="165" xfId="0" applyAlignment="1" applyFont="1" applyNumberFormat="1">
      <alignment vertical="bottom"/>
    </xf>
    <xf borderId="0" fillId="0" fontId="12" numFmtId="0" xfId="0" applyAlignment="1" applyFont="1">
      <alignment vertical="bottom"/>
    </xf>
    <xf borderId="0" fillId="0" fontId="1" numFmtId="165" xfId="0" applyAlignment="1" applyFont="1" applyNumberFormat="1">
      <alignment vertical="bottom"/>
    </xf>
    <xf borderId="0" fillId="0" fontId="1" numFmtId="167" xfId="0" applyAlignment="1" applyFont="1" applyNumberFormat="1">
      <alignment vertical="bottom"/>
    </xf>
    <xf borderId="0" fillId="0" fontId="1" numFmtId="165" xfId="0" applyAlignment="1" applyFont="1" applyNumberFormat="1">
      <alignment vertical="bottom"/>
    </xf>
    <xf borderId="0" fillId="7" fontId="13" numFmtId="0" xfId="0" applyAlignment="1" applyFill="1" applyFont="1">
      <alignment horizontal="center" shrinkToFit="0" vertical="bottom" wrapText="1"/>
    </xf>
    <xf borderId="0" fillId="8" fontId="14" numFmtId="0" xfId="0" applyAlignment="1" applyFill="1" applyFont="1">
      <alignment horizontal="center" vertical="bottom"/>
    </xf>
    <xf borderId="0" fillId="0" fontId="1" numFmtId="168" xfId="0" applyAlignment="1" applyFont="1" applyNumberFormat="1">
      <alignment vertical="bottom"/>
    </xf>
    <xf borderId="0" fillId="7" fontId="15" numFmtId="0" xfId="0" applyAlignment="1" applyFont="1">
      <alignment shrinkToFit="0" vertical="bottom" wrapText="1"/>
    </xf>
    <xf borderId="0" fillId="0" fontId="14" numFmtId="0" xfId="0" applyAlignment="1" applyFont="1">
      <alignment vertical="bottom"/>
    </xf>
    <xf borderId="0" fillId="0" fontId="1" numFmtId="166" xfId="0" applyAlignment="1" applyFont="1" applyNumberFormat="1">
      <alignment vertical="bottom"/>
    </xf>
    <xf borderId="0" fillId="0" fontId="1" numFmtId="169" xfId="0" applyAlignment="1" applyFont="1" applyNumberFormat="1">
      <alignment vertical="bottom"/>
    </xf>
    <xf borderId="0" fillId="0" fontId="16" numFmtId="0" xfId="0" applyAlignment="1" applyFont="1">
      <alignment readingOrder="0" vertical="bottom"/>
    </xf>
    <xf borderId="0" fillId="0" fontId="1" numFmtId="170" xfId="0" applyAlignment="1" applyFont="1" applyNumberFormat="1">
      <alignment vertical="bottom"/>
    </xf>
    <xf borderId="0" fillId="7" fontId="17" numFmtId="0" xfId="0" applyAlignment="1" applyFont="1">
      <alignment shrinkToFit="0" vertical="bottom" wrapText="1"/>
    </xf>
    <xf borderId="0" fillId="7" fontId="15" numFmtId="0" xfId="0" applyAlignment="1" applyFont="1">
      <alignment vertical="bottom"/>
    </xf>
    <xf borderId="0" fillId="7" fontId="1" numFmtId="0" xfId="0" applyAlignment="1" applyFont="1">
      <alignment vertical="bottom"/>
    </xf>
    <xf borderId="0" fillId="7" fontId="18" numFmtId="0" xfId="0" applyAlignment="1" applyFont="1">
      <alignment vertical="bottom"/>
    </xf>
    <xf borderId="0" fillId="7" fontId="15" numFmtId="0" xfId="0" applyAlignment="1" applyFont="1">
      <alignment vertical="bottom"/>
    </xf>
    <xf borderId="0" fillId="0" fontId="19" numFmtId="0" xfId="0" applyAlignment="1" applyFont="1">
      <alignment readingOrder="0" vertical="bottom"/>
    </xf>
    <xf borderId="0" fillId="8" fontId="15" numFmtId="0" xfId="0" applyAlignment="1" applyFont="1">
      <alignment shrinkToFit="0" vertical="bottom" wrapText="1"/>
    </xf>
    <xf borderId="0" fillId="8" fontId="20" numFmtId="0" xfId="0" applyAlignment="1" applyFont="1">
      <alignment shrinkToFit="0" vertical="bottom" wrapText="1"/>
    </xf>
    <xf borderId="0" fillId="9" fontId="2" numFmtId="0" xfId="0" applyAlignment="1" applyFill="1" applyFont="1">
      <alignment vertical="bottom"/>
    </xf>
    <xf borderId="0" fillId="9" fontId="1" numFmtId="0" xfId="0" applyAlignment="1" applyFont="1">
      <alignment horizontal="left" readingOrder="0" vertical="bottom"/>
    </xf>
    <xf borderId="0" fillId="0" fontId="1" numFmtId="14" xfId="0" applyAlignment="1" applyFont="1" applyNumberFormat="1">
      <alignment horizontal="right" vertical="bottom"/>
    </xf>
    <xf borderId="0" fillId="4" fontId="21" numFmtId="167" xfId="0" applyAlignment="1" applyFont="1" applyNumberFormat="1">
      <alignment vertical="bottom"/>
    </xf>
    <xf borderId="0" fillId="4" fontId="1" numFmtId="167" xfId="0" applyAlignment="1" applyFont="1" applyNumberFormat="1">
      <alignment horizontal="right" vertical="bottom"/>
    </xf>
    <xf borderId="0" fillId="4" fontId="1" numFmtId="164" xfId="0" applyAlignment="1" applyFont="1" applyNumberFormat="1">
      <alignment horizontal="right" vertical="bottom"/>
    </xf>
    <xf borderId="0" fillId="4" fontId="1" numFmtId="164" xfId="0" applyAlignment="1" applyFont="1" applyNumberFormat="1">
      <alignment vertical="bottom"/>
    </xf>
    <xf borderId="0" fillId="0" fontId="22" numFmtId="164" xfId="0" applyAlignment="1" applyFont="1" applyNumberFormat="1">
      <alignment horizontal="right" vertical="bottom"/>
    </xf>
    <xf borderId="0" fillId="0" fontId="23" numFmtId="167" xfId="0" applyAlignment="1" applyFont="1" applyNumberFormat="1">
      <alignment vertical="bottom"/>
    </xf>
    <xf borderId="0" fillId="4" fontId="6" numFmtId="164" xfId="0" applyAlignment="1" applyFont="1" applyNumberFormat="1">
      <alignment horizontal="right" vertical="bottom"/>
    </xf>
    <xf borderId="0" fillId="0" fontId="1" numFmtId="0" xfId="0" applyAlignment="1" applyFont="1">
      <alignment readingOrder="0" vertical="bottom"/>
    </xf>
    <xf borderId="0" fillId="4" fontId="1" numFmtId="167" xfId="0" applyAlignment="1" applyFont="1" applyNumberFormat="1">
      <alignment vertical="bottom"/>
    </xf>
    <xf borderId="0" fillId="0" fontId="1" numFmtId="0" xfId="0" applyAlignment="1" applyFont="1">
      <alignment horizontal="center" vertical="bottom"/>
    </xf>
    <xf borderId="0" fillId="9" fontId="2" numFmtId="0" xfId="0" applyAlignment="1" applyFont="1">
      <alignment vertical="bottom"/>
    </xf>
    <xf borderId="0" fillId="9" fontId="2" numFmtId="0" xfId="0" applyAlignment="1" applyFont="1">
      <alignment readingOrder="0" vertical="bottom"/>
    </xf>
    <xf borderId="0" fillId="4" fontId="24" numFmtId="168" xfId="0" applyAlignment="1" applyFont="1" applyNumberFormat="1">
      <alignment vertical="bottom"/>
    </xf>
    <xf borderId="0" fillId="4" fontId="1" numFmtId="168" xfId="0" applyAlignment="1" applyFont="1" applyNumberFormat="1">
      <alignment horizontal="right" vertical="bottom"/>
    </xf>
    <xf borderId="0" fillId="5" fontId="15" numFmtId="0" xfId="0" applyAlignment="1" applyFont="1">
      <alignment shrinkToFit="0" vertical="bottom" wrapText="1"/>
    </xf>
    <xf borderId="0" fillId="4" fontId="25" numFmtId="0" xfId="0" applyAlignment="1" applyFont="1">
      <alignment vertical="bottom"/>
    </xf>
    <xf borderId="0" fillId="4" fontId="1" numFmtId="0" xfId="0" applyAlignment="1" applyFont="1">
      <alignment vertical="bottom"/>
    </xf>
    <xf borderId="0" fillId="10" fontId="26" numFmtId="0" xfId="0" applyAlignment="1" applyFill="1" applyFont="1">
      <alignment readingOrder="0"/>
    </xf>
    <xf borderId="0" fillId="8" fontId="27" numFmtId="0" xfId="0" applyAlignment="1" applyFont="1">
      <alignment readingOrder="0" shrinkToFit="0" wrapText="1"/>
    </xf>
    <xf borderId="0" fillId="4" fontId="26" numFmtId="0" xfId="0" applyAlignment="1" applyFont="1">
      <alignment readingOrder="0"/>
    </xf>
    <xf borderId="0" fillId="6" fontId="28" numFmtId="0" xfId="0" applyAlignment="1" applyFont="1">
      <alignment horizontal="left" readingOrder="0" shrinkToFit="0" vertical="center" wrapText="1"/>
    </xf>
    <xf borderId="0" fillId="0" fontId="26" numFmtId="0" xfId="0" applyAlignment="1" applyFont="1">
      <alignment readingOrder="0"/>
    </xf>
    <xf borderId="0" fillId="0" fontId="26" numFmtId="0" xfId="0" applyFont="1"/>
  </cellXfs>
  <cellStyles count="1">
    <cellStyle xfId="0" name="Normal" builtinId="0"/>
  </cellStyles>
  <dxfs count="4">
    <dxf>
      <font/>
      <fill>
        <patternFill patternType="solid">
          <fgColor rgb="FF97DAA9"/>
          <bgColor rgb="FF97DAA9"/>
        </patternFill>
      </fill>
      <border/>
    </dxf>
    <dxf>
      <font/>
      <fill>
        <patternFill patternType="solid">
          <fgColor rgb="FFDD7E6B"/>
          <bgColor rgb="FFDD7E6B"/>
        </patternFill>
      </fill>
      <border/>
    </dxf>
    <dxf>
      <font/>
      <fill>
        <patternFill patternType="solid">
          <fgColor rgb="FFB7E1CD"/>
          <bgColor rgb="FFB7E1CD"/>
        </patternFill>
      </fill>
      <border/>
    </dxf>
    <dxf>
      <font/>
      <fill>
        <patternFill patternType="solid">
          <fgColor rgb="FF57BB8A"/>
          <bgColor rgb="FF57BB8A"/>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82EA9E"/>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images.app.goo.gl/Mf4FLkzaUvK6scTk8" TargetMode="External"/><Relationship Id="rId42" Type="http://schemas.openxmlformats.org/officeDocument/2006/relationships/hyperlink" Target="https://www.beatingbonuses.com/oasis.php" TargetMode="External"/><Relationship Id="rId41" Type="http://schemas.openxmlformats.org/officeDocument/2006/relationships/hyperlink" Target="https://www.megabonanza.com/home" TargetMode="External"/><Relationship Id="rId44" Type="http://schemas.openxmlformats.org/officeDocument/2006/relationships/hyperlink" Target="https://www.themoneyfactory.com/" TargetMode="External"/><Relationship Id="rId43" Type="http://schemas.openxmlformats.org/officeDocument/2006/relationships/hyperlink" Target="https://modo.us/lobby?" TargetMode="External"/><Relationship Id="rId46" Type="http://schemas.openxmlformats.org/officeDocument/2006/relationships/hyperlink" Target="https://moozi.com/" TargetMode="External"/><Relationship Id="rId45" Type="http://schemas.openxmlformats.org/officeDocument/2006/relationships/hyperlink" Target="https://images.app.goo.gl/Mf4FLkzaUvK6scTk8" TargetMode="External"/><Relationship Id="rId107" Type="http://schemas.openxmlformats.org/officeDocument/2006/relationships/hyperlink" Target="https://www.reddit.com/r/SweepstakesChurning/" TargetMode="External"/><Relationship Id="rId106" Type="http://schemas.openxmlformats.org/officeDocument/2006/relationships/hyperlink" Target="https://luckyhands.com/sign-up?code=39c619bd-3137-4d73-8bd4-0eda18577dc4" TargetMode="External"/><Relationship Id="rId105" Type="http://schemas.openxmlformats.org/officeDocument/2006/relationships/hyperlink" Target="https://www.sportsmillions.com/?r=1283935839" TargetMode="External"/><Relationship Id="rId104" Type="http://schemas.openxmlformats.org/officeDocument/2006/relationships/hyperlink" Target="https://www.megabonanza.com/?r=35382411" TargetMode="External"/><Relationship Id="rId109" Type="http://schemas.openxmlformats.org/officeDocument/2006/relationships/hyperlink" Target="https://www.spinpals.com?referralcode=d65f6056-ac1d-4b23-9b58-5bde0ad8c699" TargetMode="External"/><Relationship Id="rId108" Type="http://schemas.openxmlformats.org/officeDocument/2006/relationships/hyperlink" Target="https://www.legendz.com/?referred_by_id=19594" TargetMode="External"/><Relationship Id="rId48" Type="http://schemas.openxmlformats.org/officeDocument/2006/relationships/hyperlink" Target="https://www.playfame.com/lobby" TargetMode="External"/><Relationship Id="rId47" Type="http://schemas.openxmlformats.org/officeDocument/2006/relationships/hyperlink" Target="https://images.app.goo.gl/Mf4FLkzaUvK6scTk8" TargetMode="External"/><Relationship Id="rId49" Type="http://schemas.openxmlformats.org/officeDocument/2006/relationships/hyperlink" Target="https://images.app.goo.gl/Mf4FLkzaUvK6scTk8" TargetMode="External"/><Relationship Id="rId103" Type="http://schemas.openxmlformats.org/officeDocument/2006/relationships/hyperlink" Target="https://www.playfame.com/?r=1283924767" TargetMode="External"/><Relationship Id="rId102" Type="http://schemas.openxmlformats.org/officeDocument/2006/relationships/hyperlink" Target="https://www.reddit.com/r/SweepstakesChurning/" TargetMode="External"/><Relationship Id="rId101" Type="http://schemas.openxmlformats.org/officeDocument/2006/relationships/hyperlink" Target="https://play.clubs.poker/?referralCode=45760" TargetMode="External"/><Relationship Id="rId100" Type="http://schemas.openxmlformats.org/officeDocument/2006/relationships/hyperlink" Target="http://www.pulszbingo.com/?invited_by=t9ftzm" TargetMode="External"/><Relationship Id="rId31" Type="http://schemas.openxmlformats.org/officeDocument/2006/relationships/hyperlink" Target="https://www.techopedia.com/gambling-guides/blackjack-strategy" TargetMode="External"/><Relationship Id="rId30" Type="http://schemas.openxmlformats.org/officeDocument/2006/relationships/hyperlink" Target="https://www.jefebet.com/" TargetMode="External"/><Relationship Id="rId33" Type="http://schemas.openxmlformats.org/officeDocument/2006/relationships/hyperlink" Target="https://images.app.goo.gl/Mf4FLkzaUvK6scTk8" TargetMode="External"/><Relationship Id="rId32" Type="http://schemas.openxmlformats.org/officeDocument/2006/relationships/hyperlink" Target="https://www.legendz.com/en-US/casino/discover" TargetMode="External"/><Relationship Id="rId35" Type="http://schemas.openxmlformats.org/officeDocument/2006/relationships/hyperlink" Target="https://images.app.goo.gl/Mf4FLkzaUvK6scTk8" TargetMode="External"/><Relationship Id="rId34" Type="http://schemas.openxmlformats.org/officeDocument/2006/relationships/hyperlink" Target="https://luckybird.io/" TargetMode="External"/><Relationship Id="rId37" Type="http://schemas.openxmlformats.org/officeDocument/2006/relationships/hyperlink" Target="https://www.luckylandslots.com/" TargetMode="External"/><Relationship Id="rId36" Type="http://schemas.openxmlformats.org/officeDocument/2006/relationships/hyperlink" Target="https://luckyhands.com/" TargetMode="External"/><Relationship Id="rId39" Type="http://schemas.openxmlformats.org/officeDocument/2006/relationships/hyperlink" Target="https://www.mcluck.com/home" TargetMode="External"/><Relationship Id="rId38" Type="http://schemas.openxmlformats.org/officeDocument/2006/relationships/hyperlink" Target="https://images.app.goo.gl/Mf4FLkzaUvK6scTk8" TargetMode="External"/><Relationship Id="rId20" Type="http://schemas.openxmlformats.org/officeDocument/2006/relationships/hyperlink" Target="https://play.goldslips.com/" TargetMode="External"/><Relationship Id="rId22" Type="http://schemas.openxmlformats.org/officeDocument/2006/relationships/hyperlink" Target="https://www.goldenheartsgames.com/lobby" TargetMode="External"/><Relationship Id="rId21" Type="http://schemas.openxmlformats.org/officeDocument/2006/relationships/hyperlink" Target="https://www.techopedia.com/gambling-guides/blackjack-strategy" TargetMode="External"/><Relationship Id="rId24" Type="http://schemas.openxmlformats.org/officeDocument/2006/relationships/hyperlink" Target="https://images.app.goo.gl/Mf4FLkzaUvK6scTk8" TargetMode="External"/><Relationship Id="rId23" Type="http://schemas.openxmlformats.org/officeDocument/2006/relationships/hyperlink" Target="https://www.hellomillions.com/home" TargetMode="External"/><Relationship Id="rId26" Type="http://schemas.openxmlformats.org/officeDocument/2006/relationships/hyperlink" Target="https://images.app.goo.gl/Mf4FLkzaUvK6scTk8" TargetMode="External"/><Relationship Id="rId121" Type="http://schemas.openxmlformats.org/officeDocument/2006/relationships/drawing" Target="../drawings/drawing1.xml"/><Relationship Id="rId25" Type="http://schemas.openxmlformats.org/officeDocument/2006/relationships/hyperlink" Target="https://fun.high5casino.com/" TargetMode="External"/><Relationship Id="rId120" Type="http://schemas.openxmlformats.org/officeDocument/2006/relationships/hyperlink" Target="https://daracasino.com/" TargetMode="External"/><Relationship Id="rId28" Type="http://schemas.openxmlformats.org/officeDocument/2006/relationships/hyperlink" Target="https://www.jackpota.com/games" TargetMode="External"/><Relationship Id="rId27" Type="http://schemas.openxmlformats.org/officeDocument/2006/relationships/hyperlink" Target="https://app.icasino.com/" TargetMode="External"/><Relationship Id="rId29" Type="http://schemas.openxmlformats.org/officeDocument/2006/relationships/hyperlink" Target="https://www.techopedia.com/gambling-guides/blackjack-strategy" TargetMode="External"/><Relationship Id="rId95" Type="http://schemas.openxmlformats.org/officeDocument/2006/relationships/hyperlink" Target="https://spree.com/?r=27445" TargetMode="External"/><Relationship Id="rId94" Type="http://schemas.openxmlformats.org/officeDocument/2006/relationships/hyperlink" Target="https://www.themoneyfactory.com/referral?referralcode=beb6edba-6817-4e67-b1d9-bbf2e85deb86" TargetMode="External"/><Relationship Id="rId97" Type="http://schemas.openxmlformats.org/officeDocument/2006/relationships/hyperlink" Target="https://www.reddit.com/r/SweepstakesChurning/" TargetMode="External"/><Relationship Id="rId96" Type="http://schemas.openxmlformats.org/officeDocument/2006/relationships/hyperlink" Target="https://crowncoinscasino.com/?utm_campaign=09332eb5-7d9f-42cb-bcb6-42a72a687fab&amp;utm_source=friends" TargetMode="External"/><Relationship Id="rId11" Type="http://schemas.openxmlformats.org/officeDocument/2006/relationships/hyperlink" Target="https://images.app.goo.gl/Mf4FLkzaUvK6scTk8" TargetMode="External"/><Relationship Id="rId99" Type="http://schemas.openxmlformats.org/officeDocument/2006/relationships/hyperlink" Target="https://www.realprize.com/refer/250503" TargetMode="External"/><Relationship Id="rId10" Type="http://schemas.openxmlformats.org/officeDocument/2006/relationships/hyperlink" Target="https://play.clubs.poker/" TargetMode="External"/><Relationship Id="rId98" Type="http://schemas.openxmlformats.org/officeDocument/2006/relationships/hyperlink" Target="https://www.jackpota.com/?r=16314351" TargetMode="External"/><Relationship Id="rId13" Type="http://schemas.openxmlformats.org/officeDocument/2006/relationships/hyperlink" Target="https://daracasino.com/" TargetMode="External"/><Relationship Id="rId12" Type="http://schemas.openxmlformats.org/officeDocument/2006/relationships/hyperlink" Target="https://crowncoinscasino.com/" TargetMode="External"/><Relationship Id="rId91" Type="http://schemas.openxmlformats.org/officeDocument/2006/relationships/hyperlink" Target="https://www.hellomillions.com/referred-by-friend?r=f1954201%2F954865273" TargetMode="External"/><Relationship Id="rId90" Type="http://schemas.openxmlformats.org/officeDocument/2006/relationships/hyperlink" Target="https://www.mcluck.com/?r=954664766" TargetMode="External"/><Relationship Id="rId93" Type="http://schemas.openxmlformats.org/officeDocument/2006/relationships/hyperlink" Target="https://www.wowvegas.com/?raf=3337903" TargetMode="External"/><Relationship Id="rId92" Type="http://schemas.openxmlformats.org/officeDocument/2006/relationships/hyperlink" Target="https://goldenheartsgames.com/referral/DRI3A4PPTY" TargetMode="External"/><Relationship Id="rId118" Type="http://schemas.openxmlformats.org/officeDocument/2006/relationships/hyperlink" Target="https://chipnwin.com/?earn=AuzieGPh" TargetMode="External"/><Relationship Id="rId117" Type="http://schemas.openxmlformats.org/officeDocument/2006/relationships/hyperlink" Target="https://luckybird.vip/?c=c_samhold" TargetMode="External"/><Relationship Id="rId116" Type="http://schemas.openxmlformats.org/officeDocument/2006/relationships/hyperlink" Target="https://www.yaycasino.us/signup/44c98616-bf83-4cf6-b629-35780dec76bc" TargetMode="External"/><Relationship Id="rId115" Type="http://schemas.openxmlformats.org/officeDocument/2006/relationships/hyperlink" Target="https://www.vivaro.us/en-us/casino?action=register&amp;reference_code=4mBuTCol7NCcR6Dw" TargetMode="External"/><Relationship Id="rId119" Type="http://schemas.openxmlformats.org/officeDocument/2006/relationships/hyperlink" Target="https://play.spinsagacasino.com/?ref=10684&amp;campaign=referFriend" TargetMode="External"/><Relationship Id="rId15" Type="http://schemas.openxmlformats.org/officeDocument/2006/relationships/hyperlink" Target="https://dingdingding.com/lobby/" TargetMode="External"/><Relationship Id="rId110" Type="http://schemas.openxmlformats.org/officeDocument/2006/relationships/hyperlink" Target="https://www.yaycasino.com/signup/9e16c967-1f29-45d2-a1a3-f7bd1bc8dfbf" TargetMode="External"/><Relationship Id="rId14" Type="http://schemas.openxmlformats.org/officeDocument/2006/relationships/hyperlink" Target="https://www.techopedia.com/gambling-guides/blackjack-strategy" TargetMode="External"/><Relationship Id="rId17" Type="http://schemas.openxmlformats.org/officeDocument/2006/relationships/hyperlink" Target="https://www.fortunecoins.com/lobby" TargetMode="External"/><Relationship Id="rId16" Type="http://schemas.openxmlformats.org/officeDocument/2006/relationships/hyperlink" Target="https://images.app.goo.gl/Mf4FLkzaUvK6scTk8" TargetMode="External"/><Relationship Id="rId19" Type="http://schemas.openxmlformats.org/officeDocument/2006/relationships/hyperlink" Target="https://www.techopedia.com/gambling-guides/blackjack-strategy" TargetMode="External"/><Relationship Id="rId114" Type="http://schemas.openxmlformats.org/officeDocument/2006/relationships/hyperlink" Target="https://www.sweepslots.com/invite/191185" TargetMode="External"/><Relationship Id="rId18" Type="http://schemas.openxmlformats.org/officeDocument/2006/relationships/hyperlink" Target="https://play.globalpoker.com/" TargetMode="External"/><Relationship Id="rId113" Type="http://schemas.openxmlformats.org/officeDocument/2006/relationships/hyperlink" Target="https://punt.com/c/40ys3r" TargetMode="External"/><Relationship Id="rId112" Type="http://schemas.openxmlformats.org/officeDocument/2006/relationships/hyperlink" Target="https://moozi.com/signup?referral_code=6136254632" TargetMode="External"/><Relationship Id="rId111" Type="http://schemas.openxmlformats.org/officeDocument/2006/relationships/hyperlink" Target="https://chanced.com/c/wp6g5q" TargetMode="External"/><Relationship Id="rId84" Type="http://schemas.openxmlformats.org/officeDocument/2006/relationships/hyperlink" Target="https://sportzino.com/register/faa65fbb-a2c5-441c-a133-529414a99c3b" TargetMode="External"/><Relationship Id="rId83" Type="http://schemas.openxmlformats.org/officeDocument/2006/relationships/hyperlink" Target="https://www.zulacasino.com/signup/d2a94bde-ff89-4694-96bc-84b0bd83ba70" TargetMode="External"/><Relationship Id="rId86" Type="http://schemas.openxmlformats.org/officeDocument/2006/relationships/hyperlink" Target="https://modo.us?referralCode=UZ43YM" TargetMode="External"/><Relationship Id="rId85" Type="http://schemas.openxmlformats.org/officeDocument/2006/relationships/hyperlink" Target="https://www.fortunecoins.com/register/ee0b14c6-b851-4400-8849-1901a140f13a" TargetMode="External"/><Relationship Id="rId88" Type="http://schemas.openxmlformats.org/officeDocument/2006/relationships/hyperlink" Target="http://stake.us/?c=971DAI37" TargetMode="External"/><Relationship Id="rId87" Type="http://schemas.openxmlformats.org/officeDocument/2006/relationships/hyperlink" Target="http://www.pulsz.com/?invited_by=uxu7fn" TargetMode="External"/><Relationship Id="rId89" Type="http://schemas.openxmlformats.org/officeDocument/2006/relationships/hyperlink" Target="https://www.scratchful.com/?r=958357451" TargetMode="External"/><Relationship Id="rId80" Type="http://schemas.openxmlformats.org/officeDocument/2006/relationships/hyperlink" Target="https://www.yaycasino.us/lobby" TargetMode="External"/><Relationship Id="rId82" Type="http://schemas.openxmlformats.org/officeDocument/2006/relationships/hyperlink" Target="https://dingdingding.com/?referral=99277b1a-c205-5237-9f89-a64c60e7da4b" TargetMode="External"/><Relationship Id="rId81" Type="http://schemas.openxmlformats.org/officeDocument/2006/relationships/hyperlink" Target="https://www.zulacasino.com/lobby" TargetMode="External"/><Relationship Id="rId1" Type="http://schemas.openxmlformats.org/officeDocument/2006/relationships/hyperlink" Target="https://www.chanced.com/?page=bonus&amp;tab=bank" TargetMode="External"/><Relationship Id="rId2" Type="http://schemas.openxmlformats.org/officeDocument/2006/relationships/hyperlink" Target="https://play.babacasino.com/" TargetMode="External"/><Relationship Id="rId3" Type="http://schemas.openxmlformats.org/officeDocument/2006/relationships/hyperlink" Target="https://casino.click/coins/coin-shop" TargetMode="External"/><Relationship Id="rId4" Type="http://schemas.openxmlformats.org/officeDocument/2006/relationships/hyperlink" Target="https://www.chanced.com/?page=bonus&amp;tab=bank" TargetMode="External"/><Relationship Id="rId9" Type="http://schemas.openxmlformats.org/officeDocument/2006/relationships/hyperlink" Target="https://images.app.goo.gl/Mf4FLkzaUvK6scTk8" TargetMode="External"/><Relationship Id="rId5" Type="http://schemas.openxmlformats.org/officeDocument/2006/relationships/hyperlink" Target="https://images.app.goo.gl/Mf4FLkzaUvK6scTk8" TargetMode="External"/><Relationship Id="rId6" Type="http://schemas.openxmlformats.org/officeDocument/2006/relationships/hyperlink" Target="https://chipnwin.com/" TargetMode="External"/><Relationship Id="rId7" Type="http://schemas.openxmlformats.org/officeDocument/2006/relationships/hyperlink" Target="https://images.app.goo.gl/Mf4FLkzaUvK6scTk8" TargetMode="External"/><Relationship Id="rId8" Type="http://schemas.openxmlformats.org/officeDocument/2006/relationships/hyperlink" Target="https://lobby.chumbacasino.com/" TargetMode="External"/><Relationship Id="rId73" Type="http://schemas.openxmlformats.org/officeDocument/2006/relationships/hyperlink" Target="https://images.app.goo.gl/Mf4FLkzaUvK6scTk8" TargetMode="External"/><Relationship Id="rId72" Type="http://schemas.openxmlformats.org/officeDocument/2006/relationships/hyperlink" Target="https://www.sweepslots.com/" TargetMode="External"/><Relationship Id="rId75" Type="http://schemas.openxmlformats.org/officeDocument/2006/relationships/hyperlink" Target="https://www.techopedia.com/gambling-guides/blackjack-strategy" TargetMode="External"/><Relationship Id="rId74" Type="http://schemas.openxmlformats.org/officeDocument/2006/relationships/hyperlink" Target="https://www.vegascoins.com/" TargetMode="External"/><Relationship Id="rId77" Type="http://schemas.openxmlformats.org/officeDocument/2006/relationships/hyperlink" Target="https://www.techopedia.com/gambling-guides/blackjack-strategy" TargetMode="External"/><Relationship Id="rId76" Type="http://schemas.openxmlformats.org/officeDocument/2006/relationships/hyperlink" Target="https://www.vivaro.us/en-us/frame/daily-bonus" TargetMode="External"/><Relationship Id="rId79" Type="http://schemas.openxmlformats.org/officeDocument/2006/relationships/hyperlink" Target="https://www.yaycasino.com/" TargetMode="External"/><Relationship Id="rId78" Type="http://schemas.openxmlformats.org/officeDocument/2006/relationships/hyperlink" Target="https://www.wowvegas.com/promotions/daily-coin-reward" TargetMode="External"/><Relationship Id="rId71" Type="http://schemas.openxmlformats.org/officeDocument/2006/relationships/hyperlink" Target="https://stake.us/casino/home?tab=dailyBonus&amp;currency=btc&amp;modal=wallet" TargetMode="External"/><Relationship Id="rId70" Type="http://schemas.openxmlformats.org/officeDocument/2006/relationships/hyperlink" Target="https://www.techopedia.com/gambling-guides/blackjack-strategy" TargetMode="External"/><Relationship Id="rId62" Type="http://schemas.openxmlformats.org/officeDocument/2006/relationships/hyperlink" Target="https://smilescasino.com/" TargetMode="External"/><Relationship Id="rId61" Type="http://schemas.openxmlformats.org/officeDocument/2006/relationships/hyperlink" Target="https://www.techopedia.com/gambling-guides/blackjack-strategy" TargetMode="External"/><Relationship Id="rId64" Type="http://schemas.openxmlformats.org/officeDocument/2006/relationships/hyperlink" Target="https://www.spinpals.com/user/store" TargetMode="External"/><Relationship Id="rId63" Type="http://schemas.openxmlformats.org/officeDocument/2006/relationships/hyperlink" Target="https://www.spinblitz.com/" TargetMode="External"/><Relationship Id="rId66" Type="http://schemas.openxmlformats.org/officeDocument/2006/relationships/hyperlink" Target="https://www.techopedia.com/gambling-guides/blackjack-strategy" TargetMode="External"/><Relationship Id="rId65" Type="http://schemas.openxmlformats.org/officeDocument/2006/relationships/hyperlink" Target="https://play.spinsagacasino.com/" TargetMode="External"/><Relationship Id="rId68" Type="http://schemas.openxmlformats.org/officeDocument/2006/relationships/hyperlink" Target="https://sportzino.com/lobby" TargetMode="External"/><Relationship Id="rId67" Type="http://schemas.openxmlformats.org/officeDocument/2006/relationships/hyperlink" Target="https://www.sportsmillions.com/home" TargetMode="External"/><Relationship Id="rId60" Type="http://schemas.openxmlformats.org/officeDocument/2006/relationships/hyperlink" Target="https://play.rubysweeps.com/" TargetMode="External"/><Relationship Id="rId69" Type="http://schemas.openxmlformats.org/officeDocument/2006/relationships/hyperlink" Target="https://spree.com/casino" TargetMode="External"/><Relationship Id="rId51" Type="http://schemas.openxmlformats.org/officeDocument/2006/relationships/hyperlink" Target="https://images.app.goo.gl/Mf4FLkzaUvK6scTk8" TargetMode="External"/><Relationship Id="rId50" Type="http://schemas.openxmlformats.org/officeDocument/2006/relationships/hyperlink" Target="https://www.pulsz.com/home" TargetMode="External"/><Relationship Id="rId53" Type="http://schemas.openxmlformats.org/officeDocument/2006/relationships/hyperlink" Target="https://images.app.goo.gl/Mf4FLkzaUvK6scTk8" TargetMode="External"/><Relationship Id="rId52" Type="http://schemas.openxmlformats.org/officeDocument/2006/relationships/hyperlink" Target="https://www.pulszbingo.com/home" TargetMode="External"/><Relationship Id="rId55" Type="http://schemas.openxmlformats.org/officeDocument/2006/relationships/hyperlink" Target="https://images.app.goo.gl/Mf4FLkzaUvK6scTk8" TargetMode="External"/><Relationship Id="rId54" Type="http://schemas.openxmlformats.org/officeDocument/2006/relationships/hyperlink" Target="https://punt.com/?page=bonus&amp;tab=bank" TargetMode="External"/><Relationship Id="rId57" Type="http://schemas.openxmlformats.org/officeDocument/2006/relationships/hyperlink" Target="https://www.beatingbonuses.com/oasis.php" TargetMode="External"/><Relationship Id="rId56" Type="http://schemas.openxmlformats.org/officeDocument/2006/relationships/hyperlink" Target="https://realprize.com/" TargetMode="External"/><Relationship Id="rId59" Type="http://schemas.openxmlformats.org/officeDocument/2006/relationships/hyperlink" Target="https://images.app.goo.gl/Mf4FLkzaUvK6scTk8" TargetMode="External"/><Relationship Id="rId58" Type="http://schemas.openxmlformats.org/officeDocument/2006/relationships/hyperlink" Target="https://www.rollingriches.com/"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wowvegas.com/promotions/daily-coin-reward" TargetMode="External"/><Relationship Id="rId3" Type="http://schemas.openxmlformats.org/officeDocument/2006/relationships/hyperlink" Target="https://www.wowvegas.com/promotions/daily-coin-reward" TargetMode="External"/><Relationship Id="rId4" Type="http://schemas.openxmlformats.org/officeDocument/2006/relationships/hyperlink" Target="https://www.wowvegas.com/promotions/daily-coin-reward" TargetMode="External"/><Relationship Id="rId9" Type="http://schemas.openxmlformats.org/officeDocument/2006/relationships/vmlDrawing" Target="../drawings/vmlDrawing1.vml"/><Relationship Id="rId5" Type="http://schemas.openxmlformats.org/officeDocument/2006/relationships/hyperlink" Target="https://www.wowvegas.com/promotions/daily-coin-reward" TargetMode="External"/><Relationship Id="rId6" Type="http://schemas.openxmlformats.org/officeDocument/2006/relationships/hyperlink" Target="https://www.wowvegas.com/promotions/daily-coin-reward" TargetMode="External"/><Relationship Id="rId7" Type="http://schemas.openxmlformats.org/officeDocument/2006/relationships/hyperlink" Target="https://www.legendz.com/en-US/casino/discover"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wowvegas.com/promotions/daily-coin-reward" TargetMode="External"/><Relationship Id="rId2" Type="http://schemas.openxmlformats.org/officeDocument/2006/relationships/hyperlink" Target="https://www.wowvegas.com/promotions/daily-coin-reward" TargetMode="External"/><Relationship Id="rId3" Type="http://schemas.openxmlformats.org/officeDocument/2006/relationships/hyperlink" Target="https://www.wowvegas.com/promotions/daily-coin-reward"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2.63" defaultRowHeight="15.75"/>
  <cols>
    <col customWidth="1" min="1" max="1" width="19.25"/>
    <col customWidth="1" min="2" max="2" width="16.25"/>
    <col customWidth="1" min="3" max="3" width="19.88"/>
    <col customWidth="1" min="4" max="4" width="22.25"/>
    <col customWidth="1" min="5" max="5" width="23.0"/>
    <col customWidth="1" min="6" max="6" width="17.5"/>
    <col customWidth="1" min="7" max="7" width="21.25"/>
    <col customWidth="1" min="8" max="8" width="33.13"/>
    <col customWidth="1" min="9" max="9" width="87.0"/>
    <col customWidth="1" min="11" max="11" width="14.75"/>
    <col customWidth="1" min="12" max="12" width="17.25"/>
    <col customWidth="1" min="13" max="13" width="14.75"/>
    <col customWidth="1" min="14" max="14" width="17.25"/>
    <col customWidth="1" min="15" max="15" width="24.0"/>
    <col customWidth="1" min="16" max="16" width="10.0"/>
    <col customWidth="1" min="17" max="20" width="17.25"/>
    <col customWidth="1" min="21" max="21" width="13.13"/>
    <col customWidth="1" min="23" max="23" width="17.25"/>
    <col customWidth="1" min="24" max="25" width="13.75"/>
    <col customWidth="1" min="26" max="26" width="21.0"/>
    <col customWidth="1" min="27" max="27" width="14.88"/>
    <col customWidth="1" min="28" max="28" width="21.63"/>
    <col customWidth="1" min="29" max="29" width="21.88"/>
    <col customWidth="1" min="30" max="30" width="16.5"/>
  </cols>
  <sheetData>
    <row r="1">
      <c r="A1" s="1" t="s">
        <v>0</v>
      </c>
      <c r="B1" s="2">
        <v>11.0</v>
      </c>
      <c r="C1" s="1" t="s">
        <v>1</v>
      </c>
      <c r="D1" s="3">
        <v>0.0</v>
      </c>
      <c r="E1" s="1" t="s">
        <v>2</v>
      </c>
      <c r="F1" s="3">
        <v>0.0</v>
      </c>
      <c r="G1" s="4"/>
      <c r="H1" s="4"/>
      <c r="I1" s="4"/>
      <c r="J1" s="4"/>
      <c r="K1" s="4"/>
      <c r="L1" s="5"/>
      <c r="M1" s="4"/>
      <c r="N1" s="4"/>
      <c r="O1" s="4"/>
      <c r="P1" s="6"/>
      <c r="Q1" s="4"/>
      <c r="R1" s="4"/>
      <c r="S1" s="6"/>
      <c r="T1" s="4"/>
      <c r="U1" s="4"/>
      <c r="V1" s="4"/>
      <c r="W1" s="4"/>
      <c r="X1" s="4"/>
      <c r="Y1" s="4"/>
      <c r="Z1" s="4"/>
      <c r="AA1" s="7"/>
      <c r="AB1" s="4"/>
      <c r="AC1" s="4"/>
      <c r="AD1" s="4"/>
      <c r="AE1" s="4"/>
      <c r="AF1" s="4"/>
      <c r="AG1" s="4"/>
      <c r="AH1" s="4"/>
      <c r="AI1" s="4"/>
      <c r="AJ1" s="4"/>
    </row>
    <row r="2">
      <c r="A2" s="8" t="s">
        <v>3</v>
      </c>
      <c r="B2" s="9" t="b">
        <v>0</v>
      </c>
      <c r="C2" s="1"/>
      <c r="D2" s="6"/>
      <c r="E2" s="1"/>
      <c r="F2" s="6"/>
      <c r="G2" s="1"/>
      <c r="H2" s="1"/>
      <c r="I2" s="1"/>
      <c r="J2" s="1"/>
      <c r="K2" s="1"/>
      <c r="L2" s="5"/>
      <c r="M2" s="1"/>
      <c r="N2" s="1"/>
      <c r="O2" s="1"/>
      <c r="P2" s="6"/>
      <c r="Q2" s="1"/>
      <c r="R2" s="1"/>
      <c r="S2" s="6"/>
      <c r="T2" s="1"/>
      <c r="U2" s="1"/>
      <c r="V2" s="1"/>
      <c r="W2" s="1"/>
      <c r="X2" s="1"/>
      <c r="Y2" s="1"/>
      <c r="Z2" s="1"/>
      <c r="AA2" s="7"/>
      <c r="AB2" s="10"/>
      <c r="AC2" s="4"/>
      <c r="AD2" s="4"/>
      <c r="AE2" s="1"/>
      <c r="AF2" s="4"/>
      <c r="AG2" s="4"/>
      <c r="AH2" s="4"/>
      <c r="AI2" s="4"/>
      <c r="AJ2" s="4"/>
    </row>
    <row r="3">
      <c r="A3" s="11" t="s">
        <v>4</v>
      </c>
      <c r="B3" s="12" t="s">
        <v>5</v>
      </c>
      <c r="C3" s="13" t="s">
        <v>6</v>
      </c>
      <c r="D3" s="14" t="s">
        <v>7</v>
      </c>
      <c r="E3" s="15" t="s">
        <v>8</v>
      </c>
      <c r="F3" s="16" t="s">
        <v>9</v>
      </c>
      <c r="G3" s="17" t="s">
        <v>10</v>
      </c>
      <c r="H3" s="8" t="s">
        <v>11</v>
      </c>
      <c r="I3" s="8" t="s">
        <v>12</v>
      </c>
      <c r="J3" s="8" t="s">
        <v>13</v>
      </c>
      <c r="K3" s="16" t="s">
        <v>14</v>
      </c>
      <c r="L3" s="16" t="s">
        <v>15</v>
      </c>
      <c r="M3" s="16" t="s">
        <v>16</v>
      </c>
      <c r="N3" s="18" t="s">
        <v>17</v>
      </c>
      <c r="O3" s="17" t="s">
        <v>18</v>
      </c>
      <c r="P3" s="19" t="s">
        <v>19</v>
      </c>
      <c r="Q3" s="17" t="s">
        <v>20</v>
      </c>
      <c r="R3" s="16" t="s">
        <v>21</v>
      </c>
      <c r="S3" s="20" t="s">
        <v>22</v>
      </c>
      <c r="T3" s="16" t="s">
        <v>23</v>
      </c>
      <c r="U3" s="16" t="s">
        <v>24</v>
      </c>
      <c r="V3" s="16" t="s">
        <v>25</v>
      </c>
      <c r="W3" s="16" t="s">
        <v>26</v>
      </c>
      <c r="X3" s="16" t="s">
        <v>27</v>
      </c>
      <c r="Y3" s="17" t="s">
        <v>28</v>
      </c>
      <c r="Z3" s="16" t="s">
        <v>29</v>
      </c>
      <c r="AA3" s="21" t="s">
        <v>22</v>
      </c>
      <c r="AB3" s="17" t="s">
        <v>30</v>
      </c>
      <c r="AC3" s="22" t="s">
        <v>31</v>
      </c>
      <c r="AD3" s="22" t="s">
        <v>32</v>
      </c>
      <c r="AE3" s="10"/>
      <c r="AF3" s="4"/>
      <c r="AG3" s="4"/>
      <c r="AH3" s="4"/>
      <c r="AI3" s="4"/>
      <c r="AJ3" s="4"/>
    </row>
    <row r="4">
      <c r="A4" s="23" t="str">
        <f t="shared" ref="A4:A52" si="1">if(Now()&gt;E4,"Yes!","No")</f>
        <v>Yes!</v>
      </c>
      <c r="B4" s="24">
        <f t="shared" ref="B4:B52" si="2">max(0,E4-Now())</f>
        <v>0</v>
      </c>
      <c r="C4" s="25" t="s">
        <v>33</v>
      </c>
      <c r="D4" s="26">
        <v>45740.35056712963</v>
      </c>
      <c r="E4" s="27">
        <f>D4+1</f>
        <v>45741.35057</v>
      </c>
      <c r="F4" s="28">
        <f>5.5/7</f>
        <v>0.7857142857</v>
      </c>
      <c r="G4" s="29">
        <f t="shared" ref="G4:G52" si="3">F4*AA4*(1-$B$1)</f>
        <v>-7.502</v>
      </c>
      <c r="H4" s="1" t="s">
        <v>34</v>
      </c>
      <c r="I4" s="30" t="s">
        <v>35</v>
      </c>
      <c r="J4" s="1" t="s">
        <v>36</v>
      </c>
      <c r="K4" s="31">
        <v>1.5714285714285714</v>
      </c>
      <c r="L4" s="32">
        <v>0.0</v>
      </c>
      <c r="M4" s="28">
        <f t="shared" ref="M4:M52" si="4">T4-L4-K4*AA4</f>
        <v>48.4996</v>
      </c>
      <c r="N4" s="33">
        <f t="shared" ref="N4:N52" si="5">ceiling(M4/(F4*AA4),1)</f>
        <v>65</v>
      </c>
      <c r="O4" s="29" t="s">
        <v>37</v>
      </c>
      <c r="P4" s="29" t="s">
        <v>38</v>
      </c>
      <c r="Q4" s="29">
        <f>SUMIF(Wagers!$C$6:$C$10003,C4,Wagers!$J$6:$J$10003)</f>
        <v>0</v>
      </c>
      <c r="R4" s="28">
        <f>SUMIF(Wagers!$C$6:$C$10003,C4,Wagers!$K$6:$K$10003)</f>
        <v>0</v>
      </c>
      <c r="S4" s="34" t="str">
        <f t="shared" ref="S4:S53" si="6">R4/Q4</f>
        <v>#DIV/0!</v>
      </c>
      <c r="T4" s="28">
        <v>50.0</v>
      </c>
      <c r="U4" s="28">
        <f>SUMIF(Transactions!$D$5:$D$1003,C4,Transactions!$G$5:$G$1003)</f>
        <v>0</v>
      </c>
      <c r="V4" s="28">
        <f>SUMIF(Transactions!$D$5:$D$1003,C4,Transactions!$F$5:$F$1003)</f>
        <v>0</v>
      </c>
      <c r="W4" s="28">
        <f t="shared" ref="W4:W52" si="7">U4-V4</f>
        <v>0</v>
      </c>
      <c r="X4" s="28">
        <f t="shared" ref="X4:X52" si="8">W4+L4+K4*iferror(S4,AA4)</f>
        <v>1.5004</v>
      </c>
      <c r="Y4" s="28">
        <f t="shared" ref="Y4:Y53" si="9">W4*$B$1</f>
        <v>0</v>
      </c>
      <c r="Z4" s="28">
        <f t="shared" ref="Z4:Z53" si="10">X4-Y4-(L4+K4*AA4)*($B$1)</f>
        <v>-15.004</v>
      </c>
      <c r="AA4" s="35">
        <v>0.9548</v>
      </c>
      <c r="AB4" s="36" t="s">
        <v>39</v>
      </c>
      <c r="AC4" s="37">
        <v>45655.0</v>
      </c>
      <c r="AD4" s="37">
        <f t="shared" ref="AD4:AD8" si="11">AC4+60</f>
        <v>45715</v>
      </c>
      <c r="AE4" s="10"/>
      <c r="AF4" s="4"/>
      <c r="AG4" s="4"/>
      <c r="AH4" s="4"/>
      <c r="AI4" s="4"/>
      <c r="AJ4" s="4"/>
    </row>
    <row r="5">
      <c r="A5" s="23" t="str">
        <f t="shared" si="1"/>
        <v>Yes!</v>
      </c>
      <c r="B5" s="24">
        <f t="shared" si="2"/>
        <v>0</v>
      </c>
      <c r="C5" s="25" t="s">
        <v>40</v>
      </c>
      <c r="D5" s="26">
        <v>45740.35056712963</v>
      </c>
      <c r="E5" s="27">
        <f>floor(D5,1)+1</f>
        <v>45741</v>
      </c>
      <c r="F5" s="28">
        <v>1.9</v>
      </c>
      <c r="G5" s="29">
        <f t="shared" si="3"/>
        <v>-18.81</v>
      </c>
      <c r="H5" s="1" t="s">
        <v>41</v>
      </c>
      <c r="I5" s="1" t="s">
        <v>42</v>
      </c>
      <c r="J5" s="1" t="s">
        <v>36</v>
      </c>
      <c r="K5" s="31">
        <v>5.699999999999999</v>
      </c>
      <c r="L5" s="32">
        <v>0.0</v>
      </c>
      <c r="M5" s="28">
        <f t="shared" si="4"/>
        <v>94.357</v>
      </c>
      <c r="N5" s="33">
        <f t="shared" si="5"/>
        <v>51</v>
      </c>
      <c r="O5" s="29" t="s">
        <v>43</v>
      </c>
      <c r="P5" s="29" t="s">
        <v>44</v>
      </c>
      <c r="Q5" s="29">
        <f>SUMIF(Wagers!$C$6:$C$10003,C5,Wagers!$J$6:$J$10003)</f>
        <v>0</v>
      </c>
      <c r="R5" s="28">
        <f>SUMIF(Wagers!$C$6:$C$10003,C5,Wagers!$K$6:$K$10003)</f>
        <v>0</v>
      </c>
      <c r="S5" s="34" t="str">
        <f t="shared" si="6"/>
        <v>#DIV/0!</v>
      </c>
      <c r="T5" s="28">
        <v>100.0</v>
      </c>
      <c r="U5" s="28">
        <f>SUMIF(Transactions!$D$5:$D$1006,C5,Transactions!$G$5:$G$1006)</f>
        <v>0</v>
      </c>
      <c r="V5" s="28">
        <f>SUMIF(Transactions!$D$5:$D$1006,C5,Transactions!$F$5:$F$1006)</f>
        <v>0</v>
      </c>
      <c r="W5" s="28">
        <f t="shared" si="7"/>
        <v>0</v>
      </c>
      <c r="X5" s="28">
        <f t="shared" si="8"/>
        <v>5.643</v>
      </c>
      <c r="Y5" s="28">
        <f t="shared" si="9"/>
        <v>0</v>
      </c>
      <c r="Z5" s="28">
        <f t="shared" si="10"/>
        <v>-56.43</v>
      </c>
      <c r="AA5" s="35">
        <v>0.99</v>
      </c>
      <c r="AB5" s="36" t="s">
        <v>39</v>
      </c>
      <c r="AC5" s="37">
        <v>45698.0</v>
      </c>
      <c r="AD5" s="37">
        <f t="shared" si="11"/>
        <v>45758</v>
      </c>
      <c r="AE5" s="10"/>
      <c r="AF5" s="4"/>
      <c r="AG5" s="4"/>
      <c r="AH5" s="4"/>
      <c r="AI5" s="4"/>
      <c r="AJ5" s="4"/>
    </row>
    <row r="6">
      <c r="A6" s="23" t="str">
        <f t="shared" si="1"/>
        <v>Yes!</v>
      </c>
      <c r="B6" s="24">
        <f t="shared" si="2"/>
        <v>0</v>
      </c>
      <c r="C6" s="30" t="s">
        <v>45</v>
      </c>
      <c r="D6" s="26">
        <v>45740.35056712963</v>
      </c>
      <c r="E6" s="27">
        <f t="shared" ref="E6:E7" si="12">D6+1</f>
        <v>45741.35057</v>
      </c>
      <c r="F6" s="28">
        <f>4.4/7</f>
        <v>0.6285714286</v>
      </c>
      <c r="G6" s="29">
        <f t="shared" si="3"/>
        <v>-6.034285714</v>
      </c>
      <c r="H6" s="1" t="s">
        <v>46</v>
      </c>
      <c r="I6" s="38" t="s">
        <v>47</v>
      </c>
      <c r="J6" s="1" t="s">
        <v>48</v>
      </c>
      <c r="K6" s="31">
        <v>1.2571428571428573</v>
      </c>
      <c r="L6" s="32">
        <v>0.0</v>
      </c>
      <c r="M6" s="28">
        <f t="shared" si="4"/>
        <v>98.79314286</v>
      </c>
      <c r="N6" s="33">
        <f t="shared" si="5"/>
        <v>164</v>
      </c>
      <c r="O6" s="29" t="s">
        <v>49</v>
      </c>
      <c r="P6" s="29" t="s">
        <v>50</v>
      </c>
      <c r="Q6" s="29">
        <f>SUMIF(Wagers!$C$3:$C$9988,C6,Wagers!$J$3:$J$9988)</f>
        <v>0</v>
      </c>
      <c r="R6" s="28">
        <f>SUMIF(Wagers!$C$3:$C$9988,C6,Wagers!$K$3:$K$9988)</f>
        <v>0</v>
      </c>
      <c r="S6" s="34" t="str">
        <f t="shared" si="6"/>
        <v>#DIV/0!</v>
      </c>
      <c r="T6" s="28">
        <v>100.0</v>
      </c>
      <c r="U6" s="28">
        <f>SUMIF(Transactions!$D$4:$D$1002,C6,Transactions!$G$4:$G$1002)</f>
        <v>0</v>
      </c>
      <c r="V6" s="28">
        <f>SUMIF(Transactions!$D$4:$D$1002,C6,Transactions!$F$4:$F$1002)</f>
        <v>0</v>
      </c>
      <c r="W6" s="28">
        <f t="shared" si="7"/>
        <v>0</v>
      </c>
      <c r="X6" s="28">
        <f t="shared" si="8"/>
        <v>1.206857143</v>
      </c>
      <c r="Y6" s="28">
        <f t="shared" si="9"/>
        <v>0</v>
      </c>
      <c r="Z6" s="28">
        <f t="shared" si="10"/>
        <v>-12.06857143</v>
      </c>
      <c r="AA6" s="35">
        <v>0.96</v>
      </c>
      <c r="AB6" s="36" t="s">
        <v>39</v>
      </c>
      <c r="AC6" s="37">
        <v>45655.0</v>
      </c>
      <c r="AD6" s="37">
        <f t="shared" si="11"/>
        <v>45715</v>
      </c>
      <c r="AE6" s="10"/>
      <c r="AF6" s="4"/>
      <c r="AG6" s="4"/>
      <c r="AH6" s="4"/>
      <c r="AI6" s="4"/>
      <c r="AJ6" s="4"/>
    </row>
    <row r="7">
      <c r="A7" s="23" t="str">
        <f t="shared" si="1"/>
        <v>Yes!</v>
      </c>
      <c r="B7" s="24">
        <f t="shared" si="2"/>
        <v>0</v>
      </c>
      <c r="C7" s="30" t="s">
        <v>51</v>
      </c>
      <c r="D7" s="26">
        <v>45740.35056712963</v>
      </c>
      <c r="E7" s="27">
        <f t="shared" si="12"/>
        <v>45741.35057</v>
      </c>
      <c r="F7" s="28">
        <v>0.4</v>
      </c>
      <c r="G7" s="29">
        <f t="shared" si="3"/>
        <v>-3.96</v>
      </c>
      <c r="H7" s="1" t="s">
        <v>52</v>
      </c>
      <c r="I7" s="38" t="s">
        <v>53</v>
      </c>
      <c r="J7" s="1" t="s">
        <v>48</v>
      </c>
      <c r="K7" s="31">
        <v>0.8</v>
      </c>
      <c r="L7" s="32">
        <v>0.0</v>
      </c>
      <c r="M7" s="28">
        <f t="shared" si="4"/>
        <v>99.208</v>
      </c>
      <c r="N7" s="33">
        <f t="shared" si="5"/>
        <v>251</v>
      </c>
      <c r="O7" s="29" t="s">
        <v>37</v>
      </c>
      <c r="P7" s="29" t="s">
        <v>54</v>
      </c>
      <c r="Q7" s="29">
        <f>SUMIF(Wagers!$C$6:$C$10003,C7,Wagers!$J$6:$J$10003)</f>
        <v>0</v>
      </c>
      <c r="R7" s="28">
        <f>SUMIF(Wagers!$C$6:$C$10003,C7,Wagers!$K$6:$K$10003)</f>
        <v>0</v>
      </c>
      <c r="S7" s="34" t="str">
        <f t="shared" si="6"/>
        <v>#DIV/0!</v>
      </c>
      <c r="T7" s="28">
        <v>100.0</v>
      </c>
      <c r="U7" s="28">
        <f>SUMIF(Transactions!$D$5:$D$1003,C7,Transactions!$G$5:$G$1003)</f>
        <v>0</v>
      </c>
      <c r="V7" s="28">
        <f>SUMIF(Transactions!$D$5:$D$1003,C7,Transactions!$F$5:$F$1003)</f>
        <v>0</v>
      </c>
      <c r="W7" s="28">
        <f t="shared" si="7"/>
        <v>0</v>
      </c>
      <c r="X7" s="28">
        <f t="shared" si="8"/>
        <v>0.792</v>
      </c>
      <c r="Y7" s="28">
        <f t="shared" si="9"/>
        <v>0</v>
      </c>
      <c r="Z7" s="28">
        <f t="shared" si="10"/>
        <v>-7.92</v>
      </c>
      <c r="AA7" s="35">
        <v>0.99</v>
      </c>
      <c r="AB7" s="36" t="s">
        <v>39</v>
      </c>
      <c r="AC7" s="37">
        <v>45698.0</v>
      </c>
      <c r="AD7" s="37">
        <f t="shared" si="11"/>
        <v>45758</v>
      </c>
      <c r="AE7" s="10"/>
      <c r="AF7" s="4"/>
      <c r="AG7" s="4"/>
      <c r="AH7" s="4"/>
      <c r="AI7" s="4"/>
      <c r="AJ7" s="4"/>
    </row>
    <row r="8">
      <c r="A8" s="23" t="str">
        <f t="shared" si="1"/>
        <v>Yes!</v>
      </c>
      <c r="B8" s="24">
        <f t="shared" si="2"/>
        <v>0</v>
      </c>
      <c r="C8" s="25" t="s">
        <v>55</v>
      </c>
      <c r="D8" s="26">
        <v>45740.35056712963</v>
      </c>
      <c r="E8" s="27">
        <f>floor(D8+22/24,1)+2/24</f>
        <v>45741.08333</v>
      </c>
      <c r="F8" s="28">
        <v>1.0</v>
      </c>
      <c r="G8" s="29">
        <f t="shared" si="3"/>
        <v>-9.9</v>
      </c>
      <c r="H8" s="1" t="s">
        <v>34</v>
      </c>
      <c r="I8" s="30" t="s">
        <v>56</v>
      </c>
      <c r="J8" s="1" t="s">
        <v>36</v>
      </c>
      <c r="K8" s="31">
        <v>3.0</v>
      </c>
      <c r="L8" s="32">
        <v>0.0</v>
      </c>
      <c r="M8" s="28">
        <f t="shared" si="4"/>
        <v>97.03</v>
      </c>
      <c r="N8" s="33">
        <f t="shared" si="5"/>
        <v>99</v>
      </c>
      <c r="O8" s="29" t="s">
        <v>49</v>
      </c>
      <c r="P8" s="29" t="s">
        <v>44</v>
      </c>
      <c r="Q8" s="29">
        <f>SUMIF(Wagers!$C$6:$C$10003,C8,Wagers!$J$6:$J$10003)</f>
        <v>0</v>
      </c>
      <c r="R8" s="28">
        <f>SUMIF(Wagers!$C$6:$C$10003,C8,Wagers!$K$6:$K$10003)</f>
        <v>0</v>
      </c>
      <c r="S8" s="34" t="str">
        <f t="shared" si="6"/>
        <v>#DIV/0!</v>
      </c>
      <c r="T8" s="28">
        <v>100.0</v>
      </c>
      <c r="U8" s="28">
        <f>SUMIF(Transactions!$D$5:$D$1003,C8,Transactions!$G$5:$G$1003)</f>
        <v>0</v>
      </c>
      <c r="V8" s="28">
        <f>SUMIF(Transactions!$D$5:$D$1003,C8,Transactions!$F$5:$F$1003)</f>
        <v>0</v>
      </c>
      <c r="W8" s="28">
        <f t="shared" si="7"/>
        <v>0</v>
      </c>
      <c r="X8" s="28">
        <f t="shared" si="8"/>
        <v>2.97</v>
      </c>
      <c r="Y8" s="28">
        <f t="shared" si="9"/>
        <v>0</v>
      </c>
      <c r="Z8" s="28">
        <f t="shared" si="10"/>
        <v>-29.7</v>
      </c>
      <c r="AA8" s="35">
        <v>0.99</v>
      </c>
      <c r="AB8" s="36" t="s">
        <v>39</v>
      </c>
      <c r="AC8" s="37">
        <v>45655.0</v>
      </c>
      <c r="AD8" s="37">
        <f t="shared" si="11"/>
        <v>45715</v>
      </c>
      <c r="AE8" s="10"/>
      <c r="AF8" s="4"/>
      <c r="AG8" s="4"/>
      <c r="AH8" s="4"/>
      <c r="AI8" s="4"/>
      <c r="AJ8" s="4"/>
    </row>
    <row r="9">
      <c r="A9" s="23" t="str">
        <f t="shared" si="1"/>
        <v>Yes!</v>
      </c>
      <c r="B9" s="24">
        <f t="shared" si="2"/>
        <v>0</v>
      </c>
      <c r="C9" s="30" t="s">
        <v>57</v>
      </c>
      <c r="D9" s="26">
        <v>45740.35056712963</v>
      </c>
      <c r="E9" s="27">
        <f>floor(D9,1)+1</f>
        <v>45741</v>
      </c>
      <c r="F9" s="28">
        <v>0.5</v>
      </c>
      <c r="G9" s="29">
        <f t="shared" si="3"/>
        <v>-4.95</v>
      </c>
      <c r="H9" s="1" t="s">
        <v>34</v>
      </c>
      <c r="I9" s="30" t="s">
        <v>56</v>
      </c>
      <c r="J9" s="1" t="s">
        <v>36</v>
      </c>
      <c r="K9" s="31">
        <v>1.5</v>
      </c>
      <c r="L9" s="32">
        <v>0.0</v>
      </c>
      <c r="M9" s="28">
        <f t="shared" si="4"/>
        <v>98.515</v>
      </c>
      <c r="N9" s="33">
        <f t="shared" si="5"/>
        <v>200</v>
      </c>
      <c r="O9" s="29" t="s">
        <v>49</v>
      </c>
      <c r="P9" s="29" t="s">
        <v>54</v>
      </c>
      <c r="Q9" s="29">
        <f>SUMIF(Wagers!$C$6:$C$10003,C9,Wagers!$J$6:$J$10003)</f>
        <v>0</v>
      </c>
      <c r="R9" s="28">
        <f>SUMIF(Wagers!$C$6:$C$10003,C9,Wagers!$K$6:$K$10003)</f>
        <v>0</v>
      </c>
      <c r="S9" s="34" t="str">
        <f t="shared" si="6"/>
        <v>#DIV/0!</v>
      </c>
      <c r="T9" s="28">
        <v>100.0</v>
      </c>
      <c r="U9" s="28">
        <f>SUMIF(Transactions!$D$5:$D$1003,C9,Transactions!$G$5:$G$1003)</f>
        <v>0</v>
      </c>
      <c r="V9" s="28">
        <f>SUMIF(Transactions!$D$5:$D$1003,C9,Transactions!$F$5:$F$1003)</f>
        <v>0</v>
      </c>
      <c r="W9" s="28">
        <f t="shared" si="7"/>
        <v>0</v>
      </c>
      <c r="X9" s="28">
        <f t="shared" si="8"/>
        <v>1.485</v>
      </c>
      <c r="Y9" s="28">
        <f t="shared" si="9"/>
        <v>0</v>
      </c>
      <c r="Z9" s="28">
        <f t="shared" si="10"/>
        <v>-14.85</v>
      </c>
      <c r="AA9" s="35">
        <v>0.99</v>
      </c>
      <c r="AB9" s="39" t="s">
        <v>58</v>
      </c>
      <c r="AC9" s="37">
        <v>45655.0</v>
      </c>
      <c r="AD9" s="37">
        <f>AC9+90</f>
        <v>45745</v>
      </c>
      <c r="AE9" s="10"/>
      <c r="AF9" s="4"/>
      <c r="AG9" s="4"/>
      <c r="AH9" s="4"/>
      <c r="AI9" s="4"/>
      <c r="AJ9" s="4"/>
    </row>
    <row r="10">
      <c r="A10" s="23" t="str">
        <f t="shared" si="1"/>
        <v>Yes!</v>
      </c>
      <c r="B10" s="24">
        <f t="shared" si="2"/>
        <v>0</v>
      </c>
      <c r="C10" s="25" t="s">
        <v>59</v>
      </c>
      <c r="D10" s="26">
        <v>45740.35056712963</v>
      </c>
      <c r="E10" s="27">
        <f>floor(D10+18/24,1)+6/24</f>
        <v>45741.25</v>
      </c>
      <c r="F10" s="28">
        <v>1.5</v>
      </c>
      <c r="G10" s="29">
        <f t="shared" si="3"/>
        <v>-14.475</v>
      </c>
      <c r="H10" s="1" t="s">
        <v>34</v>
      </c>
      <c r="I10" s="40" t="s">
        <v>60</v>
      </c>
      <c r="J10" s="1" t="s">
        <v>36</v>
      </c>
      <c r="K10" s="31">
        <v>4.5</v>
      </c>
      <c r="L10" s="32">
        <v>0.0</v>
      </c>
      <c r="M10" s="28">
        <f t="shared" si="4"/>
        <v>45.6575</v>
      </c>
      <c r="N10" s="33">
        <f t="shared" si="5"/>
        <v>32</v>
      </c>
      <c r="O10" s="29" t="s">
        <v>49</v>
      </c>
      <c r="P10" s="29" t="s">
        <v>44</v>
      </c>
      <c r="Q10" s="29">
        <f>SUMIF(Wagers!$C$6:$C$10003,C10,Wagers!$J$6:$J$10003)</f>
        <v>0</v>
      </c>
      <c r="R10" s="28">
        <f>SUMIF(Wagers!$C$6:$C$10003,C10,Wagers!$K$6:$K$10003)</f>
        <v>0</v>
      </c>
      <c r="S10" s="34" t="str">
        <f t="shared" si="6"/>
        <v>#DIV/0!</v>
      </c>
      <c r="T10" s="28">
        <v>50.0</v>
      </c>
      <c r="U10" s="28">
        <f>SUMIF(Transactions!$D$5:$D$1003,C10,Transactions!$G$5:$G$1003)</f>
        <v>0</v>
      </c>
      <c r="V10" s="28">
        <f>SUMIF(Transactions!$D$5:$D$1003,C10,Transactions!$F$5:$F$1003)</f>
        <v>0</v>
      </c>
      <c r="W10" s="28">
        <f t="shared" si="7"/>
        <v>0</v>
      </c>
      <c r="X10" s="28">
        <f t="shared" si="8"/>
        <v>4.3425</v>
      </c>
      <c r="Y10" s="28">
        <f t="shared" si="9"/>
        <v>0</v>
      </c>
      <c r="Z10" s="28">
        <f t="shared" si="10"/>
        <v>-43.425</v>
      </c>
      <c r="AA10" s="35">
        <v>0.965</v>
      </c>
      <c r="AB10" s="36" t="s">
        <v>39</v>
      </c>
      <c r="AC10" s="37">
        <v>45655.0</v>
      </c>
      <c r="AD10" s="37">
        <f t="shared" ref="AD10:AD13" si="13">AC10+60</f>
        <v>45715</v>
      </c>
      <c r="AE10" s="10"/>
      <c r="AF10" s="4"/>
      <c r="AG10" s="4"/>
      <c r="AH10" s="4"/>
      <c r="AI10" s="4"/>
      <c r="AJ10" s="4"/>
    </row>
    <row r="11">
      <c r="A11" s="23" t="str">
        <f t="shared" si="1"/>
        <v>Yes!</v>
      </c>
      <c r="B11" s="24">
        <f t="shared" si="2"/>
        <v>0</v>
      </c>
      <c r="C11" s="30" t="s">
        <v>61</v>
      </c>
      <c r="D11" s="26">
        <v>45740.35056712963</v>
      </c>
      <c r="E11" s="27">
        <f>floor(D11,1)+1</f>
        <v>45741</v>
      </c>
      <c r="F11" s="28">
        <v>0.25</v>
      </c>
      <c r="G11" s="29">
        <f t="shared" si="3"/>
        <v>-2.375</v>
      </c>
      <c r="H11" s="1" t="s">
        <v>34</v>
      </c>
      <c r="I11" s="38" t="s">
        <v>62</v>
      </c>
      <c r="J11" s="1" t="s">
        <v>36</v>
      </c>
      <c r="K11" s="31">
        <v>0.75</v>
      </c>
      <c r="L11" s="32">
        <v>0.0</v>
      </c>
      <c r="M11" s="28">
        <f t="shared" si="4"/>
        <v>74.2875</v>
      </c>
      <c r="N11" s="33">
        <f t="shared" si="5"/>
        <v>313</v>
      </c>
      <c r="O11" s="29" t="s">
        <v>37</v>
      </c>
      <c r="P11" s="41" t="s">
        <v>50</v>
      </c>
      <c r="Q11" s="29">
        <f>SUMIF(Wagers!$C$6:$C$10003,C11,Wagers!$J$6:$J$10003)</f>
        <v>0</v>
      </c>
      <c r="R11" s="28">
        <f>SUMIF(Wagers!$C$6:$C$10003,C11,Wagers!$K$6:$K$10003)</f>
        <v>0</v>
      </c>
      <c r="S11" s="34" t="str">
        <f t="shared" si="6"/>
        <v>#DIV/0!</v>
      </c>
      <c r="T11" s="28">
        <v>75.0</v>
      </c>
      <c r="U11" s="28">
        <f>SUMIF(Transactions!$D$5:$D$1003,C11,Transactions!$G$5:$G$1003)</f>
        <v>0</v>
      </c>
      <c r="V11" s="28">
        <f>SUMIF(Transactions!$D$5:$D$1003,C11,Transactions!$F$5:$F$1003)</f>
        <v>0</v>
      </c>
      <c r="W11" s="28">
        <f t="shared" si="7"/>
        <v>0</v>
      </c>
      <c r="X11" s="28">
        <f t="shared" si="8"/>
        <v>0.7125</v>
      </c>
      <c r="Y11" s="28">
        <f t="shared" si="9"/>
        <v>0</v>
      </c>
      <c r="Z11" s="28">
        <f t="shared" si="10"/>
        <v>-7.125</v>
      </c>
      <c r="AA11" s="35">
        <v>0.95</v>
      </c>
      <c r="AB11" s="36" t="s">
        <v>39</v>
      </c>
      <c r="AC11" s="37">
        <v>45655.0</v>
      </c>
      <c r="AD11" s="37">
        <f t="shared" si="13"/>
        <v>45715</v>
      </c>
      <c r="AE11" s="10"/>
      <c r="AF11" s="4"/>
      <c r="AG11" s="4"/>
      <c r="AH11" s="4"/>
      <c r="AI11" s="4"/>
      <c r="AJ11" s="4"/>
    </row>
    <row r="12">
      <c r="A12" s="23" t="str">
        <f t="shared" si="1"/>
        <v>Yes!</v>
      </c>
      <c r="B12" s="24">
        <f t="shared" si="2"/>
        <v>0</v>
      </c>
      <c r="C12" s="30" t="s">
        <v>63</v>
      </c>
      <c r="D12" s="26">
        <v>45740.35056712963</v>
      </c>
      <c r="E12" s="27">
        <f>D12+12/24</f>
        <v>45740.85057</v>
      </c>
      <c r="F12" s="28">
        <v>1.5</v>
      </c>
      <c r="G12" s="29">
        <f t="shared" si="3"/>
        <v>-14.85</v>
      </c>
      <c r="H12" s="1" t="s">
        <v>64</v>
      </c>
      <c r="I12" s="30" t="s">
        <v>65</v>
      </c>
      <c r="J12" s="1" t="s">
        <v>66</v>
      </c>
      <c r="K12" s="31">
        <v>4.5</v>
      </c>
      <c r="L12" s="32">
        <v>0.0</v>
      </c>
      <c r="M12" s="28">
        <f t="shared" si="4"/>
        <v>95.545</v>
      </c>
      <c r="N12" s="33">
        <f t="shared" si="5"/>
        <v>65</v>
      </c>
      <c r="O12" s="42" t="s">
        <v>67</v>
      </c>
      <c r="P12" s="41" t="s">
        <v>38</v>
      </c>
      <c r="Q12" s="29">
        <f>SUMIF(Wagers!$C$6:$C$10003,C12,Wagers!$J$6:$J$10003)</f>
        <v>0</v>
      </c>
      <c r="R12" s="28">
        <f>SUMIF(Wagers!$C$6:$C$10003,C12,Wagers!$K$6:$K$10003)</f>
        <v>0</v>
      </c>
      <c r="S12" s="34" t="str">
        <f t="shared" si="6"/>
        <v>#DIV/0!</v>
      </c>
      <c r="T12" s="28">
        <v>100.0</v>
      </c>
      <c r="U12" s="28">
        <f>SUMIF(Transactions!$D$5:$D$1003,C12,Transactions!$G$5:$G$1003)</f>
        <v>0</v>
      </c>
      <c r="V12" s="28">
        <f>SUMIF(Transactions!$D$5:$D$1003,C12,Transactions!$F$5:$F$1003)</f>
        <v>0</v>
      </c>
      <c r="W12" s="28">
        <f t="shared" si="7"/>
        <v>0</v>
      </c>
      <c r="X12" s="28">
        <f t="shared" si="8"/>
        <v>4.455</v>
      </c>
      <c r="Y12" s="28">
        <f t="shared" si="9"/>
        <v>0</v>
      </c>
      <c r="Z12" s="28">
        <f t="shared" si="10"/>
        <v>-44.55</v>
      </c>
      <c r="AA12" s="35">
        <v>0.99</v>
      </c>
      <c r="AB12" s="36" t="s">
        <v>39</v>
      </c>
      <c r="AC12" s="37">
        <v>45655.0</v>
      </c>
      <c r="AD12" s="37">
        <f t="shared" si="13"/>
        <v>45715</v>
      </c>
      <c r="AE12" s="10"/>
      <c r="AF12" s="4"/>
      <c r="AG12" s="4"/>
      <c r="AH12" s="4"/>
      <c r="AI12" s="4"/>
      <c r="AJ12" s="4"/>
    </row>
    <row r="13">
      <c r="A13" s="23" t="str">
        <f t="shared" si="1"/>
        <v>Yes!</v>
      </c>
      <c r="B13" s="24">
        <f t="shared" si="2"/>
        <v>0</v>
      </c>
      <c r="C13" s="30" t="s">
        <v>68</v>
      </c>
      <c r="D13" s="26">
        <v>45740.35056712963</v>
      </c>
      <c r="E13" s="27">
        <f>floor(D13+22/24,1)+2/24</f>
        <v>45741.08333</v>
      </c>
      <c r="F13" s="28">
        <f>2.2/3</f>
        <v>0.7333333333</v>
      </c>
      <c r="G13" s="29">
        <f t="shared" si="3"/>
        <v>-6.966666667</v>
      </c>
      <c r="H13" s="1" t="s">
        <v>69</v>
      </c>
      <c r="I13" s="40" t="s">
        <v>70</v>
      </c>
      <c r="J13" s="1" t="s">
        <v>36</v>
      </c>
      <c r="K13" s="31">
        <v>2.2</v>
      </c>
      <c r="L13" s="32">
        <v>0.0</v>
      </c>
      <c r="M13" s="28">
        <f t="shared" si="4"/>
        <v>47.91</v>
      </c>
      <c r="N13" s="33">
        <f t="shared" si="5"/>
        <v>69</v>
      </c>
      <c r="O13" s="29" t="s">
        <v>49</v>
      </c>
      <c r="P13" s="29" t="s">
        <v>38</v>
      </c>
      <c r="Q13" s="29">
        <f>SUMIF(Wagers!$C$6:$C$10003,C13,Wagers!$J$6:$J$10003)</f>
        <v>0</v>
      </c>
      <c r="R13" s="28">
        <f>SUMIF(Wagers!$C$6:$C$10003,C13,Wagers!$K$6:$K$10003)</f>
        <v>0</v>
      </c>
      <c r="S13" s="34" t="str">
        <f t="shared" si="6"/>
        <v>#DIV/0!</v>
      </c>
      <c r="T13" s="28">
        <v>50.0</v>
      </c>
      <c r="U13" s="28">
        <f>SUMIF(Transactions!$D$5:$D$1003,C13,Transactions!$G$5:$G$1003)</f>
        <v>0</v>
      </c>
      <c r="V13" s="28">
        <f>SUMIF(Transactions!$D$5:$D$1003,C13,Transactions!$F$5:$F$1003)</f>
        <v>0</v>
      </c>
      <c r="W13" s="28">
        <f t="shared" si="7"/>
        <v>0</v>
      </c>
      <c r="X13" s="28">
        <f t="shared" si="8"/>
        <v>2.09</v>
      </c>
      <c r="Y13" s="28">
        <f t="shared" si="9"/>
        <v>0</v>
      </c>
      <c r="Z13" s="28">
        <f t="shared" si="10"/>
        <v>-20.9</v>
      </c>
      <c r="AA13" s="35">
        <v>0.95</v>
      </c>
      <c r="AB13" s="36" t="s">
        <v>39</v>
      </c>
      <c r="AC13" s="37">
        <v>45655.0</v>
      </c>
      <c r="AD13" s="37">
        <f t="shared" si="13"/>
        <v>45715</v>
      </c>
      <c r="AE13" s="10"/>
      <c r="AF13" s="4"/>
      <c r="AG13" s="4"/>
      <c r="AH13" s="4"/>
      <c r="AI13" s="4"/>
      <c r="AJ13" s="4"/>
    </row>
    <row r="14">
      <c r="A14" s="23" t="str">
        <f t="shared" si="1"/>
        <v>Yes!</v>
      </c>
      <c r="B14" s="24">
        <f t="shared" si="2"/>
        <v>0</v>
      </c>
      <c r="C14" s="30" t="s">
        <v>71</v>
      </c>
      <c r="D14" s="26">
        <v>45740.35056712963</v>
      </c>
      <c r="E14" s="27">
        <f>floor(D14+17/24,1)+7/24</f>
        <v>45741.29167</v>
      </c>
      <c r="F14" s="28">
        <v>1.0</v>
      </c>
      <c r="G14" s="29">
        <f t="shared" si="3"/>
        <v>-9.9</v>
      </c>
      <c r="H14" s="1" t="s">
        <v>72</v>
      </c>
      <c r="I14" s="30" t="s">
        <v>73</v>
      </c>
      <c r="J14" s="1" t="s">
        <v>36</v>
      </c>
      <c r="K14" s="31">
        <v>3.0</v>
      </c>
      <c r="L14" s="32">
        <v>0.0</v>
      </c>
      <c r="M14" s="28">
        <f t="shared" si="4"/>
        <v>47.03</v>
      </c>
      <c r="N14" s="33">
        <f t="shared" si="5"/>
        <v>48</v>
      </c>
      <c r="O14" s="29" t="s">
        <v>49</v>
      </c>
      <c r="P14" s="29" t="s">
        <v>44</v>
      </c>
      <c r="Q14" s="29">
        <f>SUMIF(Wagers!$C$6:$C$10003,C14,Wagers!$J$6:$J$10003)</f>
        <v>0</v>
      </c>
      <c r="R14" s="28">
        <f>SUMIF(Wagers!$C$6:$C$10003,C14,Wagers!$K$6:$K$10003)</f>
        <v>0</v>
      </c>
      <c r="S14" s="34" t="str">
        <f t="shared" si="6"/>
        <v>#DIV/0!</v>
      </c>
      <c r="T14" s="28">
        <v>50.0</v>
      </c>
      <c r="U14" s="28">
        <f>SUMIF(Transactions!$D$5:$D$1003,C14,Transactions!$G$5:$G$1003)</f>
        <v>0</v>
      </c>
      <c r="V14" s="28">
        <f>SUMIF(Transactions!$D$5:$D$1003,C14,Transactions!$F$5:$F$1003)</f>
        <v>0</v>
      </c>
      <c r="W14" s="28">
        <f t="shared" si="7"/>
        <v>0</v>
      </c>
      <c r="X14" s="28">
        <f t="shared" si="8"/>
        <v>2.97</v>
      </c>
      <c r="Y14" s="28">
        <f t="shared" si="9"/>
        <v>0</v>
      </c>
      <c r="Z14" s="28">
        <f t="shared" si="10"/>
        <v>-29.7</v>
      </c>
      <c r="AA14" s="35">
        <v>0.99</v>
      </c>
      <c r="AB14" s="36" t="s">
        <v>74</v>
      </c>
      <c r="AC14" s="37">
        <v>45655.0</v>
      </c>
      <c r="AD14" s="37">
        <f>AC14+90</f>
        <v>45745</v>
      </c>
      <c r="AE14" s="10"/>
      <c r="AF14" s="4"/>
      <c r="AG14" s="4"/>
      <c r="AH14" s="4"/>
      <c r="AI14" s="4"/>
      <c r="AJ14" s="4"/>
    </row>
    <row r="15">
      <c r="A15" s="23" t="str">
        <f t="shared" si="1"/>
        <v>Yes!</v>
      </c>
      <c r="B15" s="24">
        <f t="shared" si="2"/>
        <v>0</v>
      </c>
      <c r="C15" s="30" t="s">
        <v>75</v>
      </c>
      <c r="D15" s="26">
        <v>45740.35056712963</v>
      </c>
      <c r="E15" s="27">
        <f>floor(D15+4/24,1)+20/24</f>
        <v>45740.83333</v>
      </c>
      <c r="F15" s="28">
        <v>0.25</v>
      </c>
      <c r="G15" s="29">
        <f t="shared" si="3"/>
        <v>-2.425</v>
      </c>
      <c r="H15" s="1" t="s">
        <v>76</v>
      </c>
      <c r="I15" s="30" t="s">
        <v>77</v>
      </c>
      <c r="J15" s="1" t="s">
        <v>36</v>
      </c>
      <c r="K15" s="31">
        <v>0.5</v>
      </c>
      <c r="L15" s="32">
        <v>0.0</v>
      </c>
      <c r="M15" s="28">
        <f t="shared" si="4"/>
        <v>49.515</v>
      </c>
      <c r="N15" s="33">
        <f t="shared" si="5"/>
        <v>205</v>
      </c>
      <c r="O15" s="29" t="s">
        <v>78</v>
      </c>
      <c r="P15" s="41" t="s">
        <v>50</v>
      </c>
      <c r="Q15" s="29">
        <f>SUMIF(Wagers!$C$3:$C$9988,C15,Wagers!$J$3:$J$9988)</f>
        <v>0</v>
      </c>
      <c r="R15" s="28">
        <f>SUMIF(Wagers!$C$3:$C$9988,C15,Wagers!$K$3:$K$9988)</f>
        <v>0</v>
      </c>
      <c r="S15" s="34" t="str">
        <f t="shared" si="6"/>
        <v>#DIV/0!</v>
      </c>
      <c r="T15" s="28">
        <v>50.0</v>
      </c>
      <c r="U15" s="28">
        <f>SUMIF(Transactions!$D$4:$D$1002,C15,Transactions!$G$4:$G$1002)</f>
        <v>0</v>
      </c>
      <c r="V15" s="28">
        <f>SUMIF(Transactions!$D$4:$D$1002,C15,Transactions!$F$4:$F$1002)</f>
        <v>0</v>
      </c>
      <c r="W15" s="28">
        <f t="shared" si="7"/>
        <v>0</v>
      </c>
      <c r="X15" s="28">
        <f t="shared" si="8"/>
        <v>0.485</v>
      </c>
      <c r="Y15" s="28">
        <f t="shared" si="9"/>
        <v>0</v>
      </c>
      <c r="Z15" s="28">
        <f t="shared" si="10"/>
        <v>-4.85</v>
      </c>
      <c r="AA15" s="35">
        <v>0.97</v>
      </c>
      <c r="AB15" s="43" t="s">
        <v>79</v>
      </c>
      <c r="AC15" s="37">
        <v>45655.0</v>
      </c>
      <c r="AD15" s="37">
        <f>AC15+120</f>
        <v>45775</v>
      </c>
      <c r="AE15" s="10"/>
      <c r="AF15" s="4"/>
      <c r="AG15" s="4"/>
      <c r="AH15" s="4"/>
      <c r="AI15" s="4"/>
      <c r="AJ15" s="4"/>
    </row>
    <row r="16">
      <c r="A16" s="23" t="str">
        <f t="shared" si="1"/>
        <v>Yes!</v>
      </c>
      <c r="B16" s="24">
        <f t="shared" si="2"/>
        <v>0</v>
      </c>
      <c r="C16" s="30" t="s">
        <v>80</v>
      </c>
      <c r="D16" s="26">
        <v>45740.35056712963</v>
      </c>
      <c r="E16" s="27">
        <f t="shared" ref="E16:E17" si="14">D16+1</f>
        <v>45741.35057</v>
      </c>
      <c r="F16" s="28">
        <v>0.5</v>
      </c>
      <c r="G16" s="29">
        <f t="shared" si="3"/>
        <v>-4.8</v>
      </c>
      <c r="H16" s="1" t="s">
        <v>34</v>
      </c>
      <c r="I16" s="40" t="s">
        <v>81</v>
      </c>
      <c r="J16" s="1" t="s">
        <v>48</v>
      </c>
      <c r="K16" s="31">
        <v>1.0</v>
      </c>
      <c r="L16" s="32">
        <v>0.0</v>
      </c>
      <c r="M16" s="28">
        <f t="shared" si="4"/>
        <v>99.04</v>
      </c>
      <c r="N16" s="33">
        <f t="shared" si="5"/>
        <v>207</v>
      </c>
      <c r="O16" s="29" t="s">
        <v>78</v>
      </c>
      <c r="P16" s="29" t="s">
        <v>50</v>
      </c>
      <c r="Q16" s="29">
        <f>SUMIF(Wagers!$C$6:$C$10003,C16,Wagers!$J$6:$J$10003)</f>
        <v>0</v>
      </c>
      <c r="R16" s="28">
        <f>SUMIF(Wagers!$C$6:$C$10003,C16,Wagers!$K$6:$K$10003)</f>
        <v>0</v>
      </c>
      <c r="S16" s="34" t="str">
        <f t="shared" si="6"/>
        <v>#DIV/0!</v>
      </c>
      <c r="T16" s="28">
        <v>100.0</v>
      </c>
      <c r="U16" s="28">
        <f>SUMIF(Transactions!$D$5:$D$1003,C16,Transactions!$G$5:$G$1003)</f>
        <v>0</v>
      </c>
      <c r="V16" s="28">
        <f>SUMIF(Transactions!$D$5:$D$1003,C16,Transactions!$F$5:$F$1003)</f>
        <v>0</v>
      </c>
      <c r="W16" s="28">
        <f t="shared" si="7"/>
        <v>0</v>
      </c>
      <c r="X16" s="28">
        <f t="shared" si="8"/>
        <v>0.96</v>
      </c>
      <c r="Y16" s="28">
        <f t="shared" si="9"/>
        <v>0</v>
      </c>
      <c r="Z16" s="28">
        <f t="shared" si="10"/>
        <v>-9.6</v>
      </c>
      <c r="AA16" s="35">
        <v>0.96</v>
      </c>
      <c r="AB16" s="36" t="s">
        <v>39</v>
      </c>
      <c r="AC16" s="37">
        <v>45655.0</v>
      </c>
      <c r="AD16" s="37">
        <f t="shared" ref="AD16:AD33" si="15">AC16+60</f>
        <v>45715</v>
      </c>
      <c r="AE16" s="10"/>
      <c r="AF16" s="4"/>
      <c r="AG16" s="4"/>
      <c r="AH16" s="4"/>
      <c r="AI16" s="4"/>
      <c r="AJ16" s="4"/>
    </row>
    <row r="17">
      <c r="A17" s="23" t="str">
        <f t="shared" si="1"/>
        <v>Yes!</v>
      </c>
      <c r="B17" s="24">
        <f t="shared" si="2"/>
        <v>0</v>
      </c>
      <c r="C17" s="30" t="s">
        <v>82</v>
      </c>
      <c r="D17" s="26">
        <v>45740.35056712963</v>
      </c>
      <c r="E17" s="27">
        <f t="shared" si="14"/>
        <v>45741.35057</v>
      </c>
      <c r="F17" s="28">
        <v>0.3</v>
      </c>
      <c r="G17" s="29">
        <f t="shared" si="3"/>
        <v>-2.97</v>
      </c>
      <c r="H17" s="1" t="s">
        <v>83</v>
      </c>
      <c r="I17" s="30" t="s">
        <v>84</v>
      </c>
      <c r="J17" s="1" t="s">
        <v>48</v>
      </c>
      <c r="K17" s="31">
        <v>0.6</v>
      </c>
      <c r="L17" s="32">
        <v>0.0</v>
      </c>
      <c r="M17" s="28">
        <f t="shared" si="4"/>
        <v>74.406</v>
      </c>
      <c r="N17" s="33">
        <f t="shared" si="5"/>
        <v>251</v>
      </c>
      <c r="O17" s="29" t="s">
        <v>85</v>
      </c>
      <c r="P17" s="29" t="s">
        <v>50</v>
      </c>
      <c r="Q17" s="29">
        <f>SUMIF(Wagers!$C$6:$C$10003,C17,Wagers!$J$6:$J$10003)</f>
        <v>0</v>
      </c>
      <c r="R17" s="28">
        <f>SUMIF(Wagers!$C$6:$C$10003,C17,Wagers!$K$6:$K$10003)</f>
        <v>0</v>
      </c>
      <c r="S17" s="34" t="str">
        <f t="shared" si="6"/>
        <v>#DIV/0!</v>
      </c>
      <c r="T17" s="28">
        <v>75.0</v>
      </c>
      <c r="U17" s="28">
        <f>SUMIF(Transactions!$D$5:$D$1003,C17,Transactions!$G$5:$G$1003)</f>
        <v>0</v>
      </c>
      <c r="V17" s="28">
        <f>SUMIF(Transactions!$D$5:$D$1003,C17,Transactions!$F$5:$F$1003)</f>
        <v>0</v>
      </c>
      <c r="W17" s="28">
        <f t="shared" si="7"/>
        <v>0</v>
      </c>
      <c r="X17" s="28">
        <f t="shared" si="8"/>
        <v>0.594</v>
      </c>
      <c r="Y17" s="28">
        <f t="shared" si="9"/>
        <v>0</v>
      </c>
      <c r="Z17" s="28">
        <f t="shared" si="10"/>
        <v>-5.94</v>
      </c>
      <c r="AA17" s="35">
        <v>0.99</v>
      </c>
      <c r="AB17" s="39" t="s">
        <v>86</v>
      </c>
      <c r="AC17" s="37">
        <v>45655.0</v>
      </c>
      <c r="AD17" s="37">
        <f t="shared" si="15"/>
        <v>45715</v>
      </c>
      <c r="AE17" s="10"/>
      <c r="AF17" s="4"/>
      <c r="AG17" s="4"/>
      <c r="AH17" s="4"/>
      <c r="AI17" s="4"/>
      <c r="AJ17" s="4"/>
    </row>
    <row r="18">
      <c r="A18" s="23" t="str">
        <f t="shared" si="1"/>
        <v>Yes!</v>
      </c>
      <c r="B18" s="24">
        <f t="shared" si="2"/>
        <v>0</v>
      </c>
      <c r="C18" s="25" t="s">
        <v>87</v>
      </c>
      <c r="D18" s="26">
        <v>45740.35056712963</v>
      </c>
      <c r="E18" s="27">
        <f>floor(D18+3/24,1)+21/24</f>
        <v>45740.875</v>
      </c>
      <c r="F18" s="28">
        <v>0.5</v>
      </c>
      <c r="G18" s="29">
        <f t="shared" si="3"/>
        <v>-4.95</v>
      </c>
      <c r="H18" s="1" t="s">
        <v>69</v>
      </c>
      <c r="I18" s="30" t="s">
        <v>56</v>
      </c>
      <c r="J18" s="1" t="s">
        <v>36</v>
      </c>
      <c r="K18" s="31">
        <v>1.5</v>
      </c>
      <c r="L18" s="32">
        <v>0.0</v>
      </c>
      <c r="M18" s="28">
        <f t="shared" si="4"/>
        <v>48.515</v>
      </c>
      <c r="N18" s="33">
        <f t="shared" si="5"/>
        <v>99</v>
      </c>
      <c r="O18" s="29" t="s">
        <v>49</v>
      </c>
      <c r="P18" s="29" t="s">
        <v>54</v>
      </c>
      <c r="Q18" s="29">
        <f>SUMIF(Wagers!$C$6:$C$10003,C18,Wagers!$J$6:$J$10003)</f>
        <v>0</v>
      </c>
      <c r="R18" s="28">
        <f>SUMIF(Wagers!$C$6:$C$10003,C18,Wagers!$K$6:$K$10003)</f>
        <v>0</v>
      </c>
      <c r="S18" s="34" t="str">
        <f t="shared" si="6"/>
        <v>#DIV/0!</v>
      </c>
      <c r="T18" s="28">
        <v>50.0</v>
      </c>
      <c r="U18" s="28">
        <f>SUMIF(Transactions!$D$5:$D$1003,C18,Transactions!$G$5:$G$1003)</f>
        <v>0</v>
      </c>
      <c r="V18" s="28">
        <f>SUMIF(Transactions!$D$5:$D$1003,C18,Transactions!$F$5:$F$1003)</f>
        <v>0</v>
      </c>
      <c r="W18" s="28">
        <f t="shared" si="7"/>
        <v>0</v>
      </c>
      <c r="X18" s="28">
        <f t="shared" si="8"/>
        <v>1.485</v>
      </c>
      <c r="Y18" s="28">
        <f t="shared" si="9"/>
        <v>0</v>
      </c>
      <c r="Z18" s="28">
        <f t="shared" si="10"/>
        <v>-14.85</v>
      </c>
      <c r="AA18" s="35">
        <v>0.99</v>
      </c>
      <c r="AB18" s="36" t="s">
        <v>39</v>
      </c>
      <c r="AC18" s="37">
        <v>45655.0</v>
      </c>
      <c r="AD18" s="37">
        <f t="shared" si="15"/>
        <v>45715</v>
      </c>
      <c r="AE18" s="10"/>
      <c r="AF18" s="4"/>
      <c r="AG18" s="4"/>
      <c r="AH18" s="4"/>
      <c r="AI18" s="4"/>
      <c r="AJ18" s="4"/>
    </row>
    <row r="19">
      <c r="A19" s="23" t="str">
        <f t="shared" si="1"/>
        <v>Yes!</v>
      </c>
      <c r="B19" s="24">
        <f t="shared" si="2"/>
        <v>0</v>
      </c>
      <c r="C19" s="30" t="s">
        <v>88</v>
      </c>
      <c r="D19" s="26">
        <v>45740.35056712963</v>
      </c>
      <c r="E19" s="27">
        <f>floor(D19+19/24,1)+5/24</f>
        <v>45741.20833</v>
      </c>
      <c r="F19" s="28">
        <v>0.595</v>
      </c>
      <c r="G19" s="29">
        <f t="shared" si="3"/>
        <v>-5.800655</v>
      </c>
      <c r="H19" s="1" t="s">
        <v>89</v>
      </c>
      <c r="I19" s="44" t="s">
        <v>90</v>
      </c>
      <c r="J19" s="1" t="s">
        <v>36</v>
      </c>
      <c r="K19" s="31">
        <v>1.785</v>
      </c>
      <c r="L19" s="32">
        <v>0.0</v>
      </c>
      <c r="M19" s="28">
        <f t="shared" si="4"/>
        <v>48.2598035</v>
      </c>
      <c r="N19" s="33">
        <f t="shared" si="5"/>
        <v>84</v>
      </c>
      <c r="O19" s="29" t="s">
        <v>37</v>
      </c>
      <c r="P19" s="29" t="s">
        <v>38</v>
      </c>
      <c r="Q19" s="29">
        <f>SUMIF(Wagers!$C$6:$C$10003,C19,Wagers!$J$6:$J$10003)</f>
        <v>0</v>
      </c>
      <c r="R19" s="28">
        <f>SUMIF(Wagers!$C$6:$C$10003,C19,Wagers!$K$6:$K$10003)</f>
        <v>0</v>
      </c>
      <c r="S19" s="34" t="str">
        <f t="shared" si="6"/>
        <v>#DIV/0!</v>
      </c>
      <c r="T19" s="28">
        <v>50.0</v>
      </c>
      <c r="U19" s="28">
        <f>SUMIF(Transactions!$D$5:$D$1003,C19,Transactions!$G$5:$G$1003)</f>
        <v>0</v>
      </c>
      <c r="V19" s="28">
        <f>SUMIF(Transactions!$D$5:$D$1003,C19,Transactions!$F$5:$F$1003)</f>
        <v>0</v>
      </c>
      <c r="W19" s="28">
        <f t="shared" si="7"/>
        <v>0</v>
      </c>
      <c r="X19" s="28">
        <f t="shared" si="8"/>
        <v>1.7401965</v>
      </c>
      <c r="Y19" s="28">
        <f t="shared" si="9"/>
        <v>0</v>
      </c>
      <c r="Z19" s="28">
        <f t="shared" si="10"/>
        <v>-17.401965</v>
      </c>
      <c r="AA19" s="35">
        <v>0.9749</v>
      </c>
      <c r="AB19" s="36" t="s">
        <v>39</v>
      </c>
      <c r="AC19" s="37">
        <v>45673.0</v>
      </c>
      <c r="AD19" s="37">
        <f t="shared" si="15"/>
        <v>45733</v>
      </c>
      <c r="AE19" s="10"/>
      <c r="AF19" s="4"/>
      <c r="AG19" s="4"/>
      <c r="AH19" s="4"/>
      <c r="AI19" s="4"/>
      <c r="AJ19" s="4"/>
    </row>
    <row r="20">
      <c r="A20" s="23" t="str">
        <f t="shared" si="1"/>
        <v>Yes!</v>
      </c>
      <c r="B20" s="24">
        <f t="shared" si="2"/>
        <v>0</v>
      </c>
      <c r="C20" s="30" t="s">
        <v>91</v>
      </c>
      <c r="D20" s="26">
        <v>45740.35056712963</v>
      </c>
      <c r="E20" s="27">
        <f>D20+1</f>
        <v>45741.35057</v>
      </c>
      <c r="F20" s="28">
        <v>0.3</v>
      </c>
      <c r="G20" s="29">
        <f t="shared" si="3"/>
        <v>-2.97</v>
      </c>
      <c r="H20" s="1" t="s">
        <v>34</v>
      </c>
      <c r="I20" s="30" t="s">
        <v>92</v>
      </c>
      <c r="J20" s="1" t="s">
        <v>48</v>
      </c>
      <c r="K20" s="31">
        <v>0.6</v>
      </c>
      <c r="L20" s="32">
        <v>0.0</v>
      </c>
      <c r="M20" s="28">
        <f t="shared" si="4"/>
        <v>74.406</v>
      </c>
      <c r="N20" s="33">
        <f t="shared" si="5"/>
        <v>251</v>
      </c>
      <c r="O20" s="29" t="s">
        <v>49</v>
      </c>
      <c r="P20" s="29" t="s">
        <v>50</v>
      </c>
      <c r="Q20" s="29">
        <f>SUMIF(Wagers!$C$6:$C$10003,C20,Wagers!$J$6:$J$10003)</f>
        <v>0</v>
      </c>
      <c r="R20" s="28">
        <f>SUMIF(Wagers!$C$6:$C$10003,C20,Wagers!$K$6:$K$10003)</f>
        <v>0</v>
      </c>
      <c r="S20" s="34" t="str">
        <f t="shared" si="6"/>
        <v>#DIV/0!</v>
      </c>
      <c r="T20" s="28">
        <v>75.0</v>
      </c>
      <c r="U20" s="28">
        <f>SUMIF(Transactions!$D$5:$D$1003,C20,Transactions!$G$5:$G$1003)</f>
        <v>0</v>
      </c>
      <c r="V20" s="28">
        <f>SUMIF(Transactions!$D$5:$D$1003,C20,Transactions!$F$5:$F$1003)</f>
        <v>0</v>
      </c>
      <c r="W20" s="28">
        <f t="shared" si="7"/>
        <v>0</v>
      </c>
      <c r="X20" s="28">
        <f t="shared" si="8"/>
        <v>0.594</v>
      </c>
      <c r="Y20" s="28">
        <f t="shared" si="9"/>
        <v>0</v>
      </c>
      <c r="Z20" s="28">
        <f t="shared" si="10"/>
        <v>-5.94</v>
      </c>
      <c r="AA20" s="35">
        <v>0.99</v>
      </c>
      <c r="AB20" s="39" t="s">
        <v>86</v>
      </c>
      <c r="AC20" s="37">
        <v>45655.0</v>
      </c>
      <c r="AD20" s="37">
        <f t="shared" si="15"/>
        <v>45715</v>
      </c>
      <c r="AE20" s="10"/>
      <c r="AF20" s="4"/>
      <c r="AG20" s="4"/>
      <c r="AH20" s="4"/>
      <c r="AI20" s="4"/>
      <c r="AJ20" s="4"/>
    </row>
    <row r="21">
      <c r="A21" s="23" t="str">
        <f t="shared" si="1"/>
        <v>Yes!</v>
      </c>
      <c r="B21" s="24">
        <f t="shared" si="2"/>
        <v>0</v>
      </c>
      <c r="C21" s="30" t="s">
        <v>93</v>
      </c>
      <c r="D21" s="26">
        <v>45740.784837962965</v>
      </c>
      <c r="E21" s="27">
        <f>D21+0.25</f>
        <v>45741.03484</v>
      </c>
      <c r="F21" s="28">
        <v>0.2</v>
      </c>
      <c r="G21" s="29">
        <f t="shared" si="3"/>
        <v>-1.98</v>
      </c>
      <c r="H21" s="1" t="s">
        <v>83</v>
      </c>
      <c r="I21" s="30" t="s">
        <v>56</v>
      </c>
      <c r="J21" s="1" t="s">
        <v>94</v>
      </c>
      <c r="K21" s="31">
        <v>0.8</v>
      </c>
      <c r="L21" s="32">
        <v>0.0</v>
      </c>
      <c r="M21" s="28">
        <f t="shared" si="4"/>
        <v>99.208</v>
      </c>
      <c r="N21" s="33">
        <f t="shared" si="5"/>
        <v>502</v>
      </c>
      <c r="O21" s="29" t="s">
        <v>78</v>
      </c>
      <c r="P21" s="29" t="s">
        <v>50</v>
      </c>
      <c r="Q21" s="29">
        <f>SUMIF(Wagers!$C$6:$C$10003,C21,Wagers!$J$6:$J$10003)</f>
        <v>0</v>
      </c>
      <c r="R21" s="28">
        <f>SUMIF(Wagers!$C$6:$C$10003,C21,Wagers!$K$6:$K$10003)</f>
        <v>0</v>
      </c>
      <c r="S21" s="34" t="str">
        <f t="shared" si="6"/>
        <v>#DIV/0!</v>
      </c>
      <c r="T21" s="28">
        <v>100.0</v>
      </c>
      <c r="U21" s="28">
        <f>SUMIF(Transactions!$D$5:$D$1003,C21,Transactions!$G$5:$G$1003)</f>
        <v>0</v>
      </c>
      <c r="V21" s="28">
        <f>SUMIF(Transactions!$D$5:$D$1003,C21,Transactions!$F$5:$F$1003)</f>
        <v>0</v>
      </c>
      <c r="W21" s="28">
        <f t="shared" si="7"/>
        <v>0</v>
      </c>
      <c r="X21" s="28">
        <f t="shared" si="8"/>
        <v>0.792</v>
      </c>
      <c r="Y21" s="28">
        <f t="shared" si="9"/>
        <v>0</v>
      </c>
      <c r="Z21" s="28">
        <f t="shared" si="10"/>
        <v>-7.92</v>
      </c>
      <c r="AA21" s="35">
        <v>0.99</v>
      </c>
      <c r="AB21" s="36" t="s">
        <v>39</v>
      </c>
      <c r="AC21" s="37">
        <v>45655.0</v>
      </c>
      <c r="AD21" s="37">
        <f t="shared" si="15"/>
        <v>45715</v>
      </c>
      <c r="AE21" s="10"/>
      <c r="AF21" s="4"/>
      <c r="AG21" s="4"/>
      <c r="AH21" s="4"/>
      <c r="AI21" s="4"/>
      <c r="AJ21" s="4"/>
    </row>
    <row r="22">
      <c r="A22" s="23" t="str">
        <f t="shared" si="1"/>
        <v>Yes!</v>
      </c>
      <c r="B22" s="24">
        <f t="shared" si="2"/>
        <v>0</v>
      </c>
      <c r="C22" s="30" t="s">
        <v>95</v>
      </c>
      <c r="D22" s="26">
        <v>45740.35056712963</v>
      </c>
      <c r="E22" s="27">
        <f>D22+1</f>
        <v>45741.35057</v>
      </c>
      <c r="F22" s="28">
        <v>1.5</v>
      </c>
      <c r="G22" s="29">
        <f t="shared" si="3"/>
        <v>-14.85</v>
      </c>
      <c r="H22" s="1" t="s">
        <v>96</v>
      </c>
      <c r="I22" s="30" t="s">
        <v>97</v>
      </c>
      <c r="J22" s="1" t="s">
        <v>48</v>
      </c>
      <c r="K22" s="31">
        <v>3.0</v>
      </c>
      <c r="L22" s="32">
        <v>0.0</v>
      </c>
      <c r="M22" s="28">
        <f t="shared" si="4"/>
        <v>97.03</v>
      </c>
      <c r="N22" s="33">
        <f t="shared" si="5"/>
        <v>66</v>
      </c>
      <c r="O22" s="29" t="s">
        <v>98</v>
      </c>
      <c r="P22" s="29" t="s">
        <v>44</v>
      </c>
      <c r="Q22" s="29">
        <f>SUMIF(Wagers!$C$3:$C$9988,C22,Wagers!$J$3:$J$9988)</f>
        <v>0</v>
      </c>
      <c r="R22" s="28">
        <f>SUMIF(Wagers!$C$3:$C$9988,C22,Wagers!$K$3:$K$9988)</f>
        <v>0</v>
      </c>
      <c r="S22" s="34" t="str">
        <f t="shared" si="6"/>
        <v>#DIV/0!</v>
      </c>
      <c r="T22" s="28">
        <v>100.0</v>
      </c>
      <c r="U22" s="28">
        <f>SUMIF(Transactions!$D$4:$D$1002,C22,Transactions!$G$4:$G$1002)</f>
        <v>0</v>
      </c>
      <c r="V22" s="28">
        <f>SUMIF(Transactions!$D$4:$D$1002,C22,Transactions!$F$4:$F$1002)</f>
        <v>10</v>
      </c>
      <c r="W22" s="28">
        <f t="shared" si="7"/>
        <v>-10</v>
      </c>
      <c r="X22" s="28">
        <f t="shared" si="8"/>
        <v>-7.03</v>
      </c>
      <c r="Y22" s="28">
        <f t="shared" si="9"/>
        <v>-110</v>
      </c>
      <c r="Z22" s="28">
        <f t="shared" si="10"/>
        <v>70.3</v>
      </c>
      <c r="AA22" s="35">
        <v>0.99</v>
      </c>
      <c r="AB22" s="36" t="s">
        <v>39</v>
      </c>
      <c r="AC22" s="37">
        <v>45655.0</v>
      </c>
      <c r="AD22" s="37">
        <f t="shared" si="15"/>
        <v>45715</v>
      </c>
      <c r="AE22" s="10"/>
      <c r="AF22" s="4"/>
      <c r="AG22" s="4"/>
      <c r="AH22" s="4"/>
      <c r="AI22" s="4"/>
      <c r="AJ22" s="4"/>
    </row>
    <row r="23">
      <c r="A23" s="23" t="str">
        <f t="shared" si="1"/>
        <v>Yes!</v>
      </c>
      <c r="B23" s="24">
        <f t="shared" si="2"/>
        <v>0</v>
      </c>
      <c r="C23" s="30" t="s">
        <v>99</v>
      </c>
      <c r="D23" s="26">
        <v>45740.35056712963</v>
      </c>
      <c r="E23" s="27">
        <f>floor(D23+5/24,1)+19/24</f>
        <v>45740.79167</v>
      </c>
      <c r="F23" s="28">
        <v>0.2</v>
      </c>
      <c r="G23" s="29">
        <f t="shared" si="3"/>
        <v>-1.98</v>
      </c>
      <c r="H23" s="1" t="s">
        <v>100</v>
      </c>
      <c r="I23" s="30" t="s">
        <v>56</v>
      </c>
      <c r="J23" s="1" t="s">
        <v>36</v>
      </c>
      <c r="K23" s="31">
        <v>0.4</v>
      </c>
      <c r="L23" s="32">
        <v>0.0</v>
      </c>
      <c r="M23" s="28">
        <f t="shared" si="4"/>
        <v>99.604</v>
      </c>
      <c r="N23" s="33">
        <f t="shared" si="5"/>
        <v>504</v>
      </c>
      <c r="O23" s="29" t="s">
        <v>37</v>
      </c>
      <c r="P23" s="29" t="s">
        <v>50</v>
      </c>
      <c r="Q23" s="29">
        <f>SUMIF(Wagers!$C$3:$C$9988,C23,Wagers!$J$3:$J$9988)</f>
        <v>0</v>
      </c>
      <c r="R23" s="28">
        <f>SUMIF(Wagers!$C$3:$C$9988,C23,Wagers!$K$3:$K$9988)</f>
        <v>0</v>
      </c>
      <c r="S23" s="34" t="str">
        <f t="shared" si="6"/>
        <v>#DIV/0!</v>
      </c>
      <c r="T23" s="28">
        <v>100.0</v>
      </c>
      <c r="U23" s="28">
        <f>SUMIF(Transactions!$D$4:$D$1002,C23,Transactions!$G$4:$G$1002)</f>
        <v>0</v>
      </c>
      <c r="V23" s="28">
        <f>SUMIF(Transactions!$D$4:$D$1002,C23,Transactions!$F$4:$F$1002)</f>
        <v>0</v>
      </c>
      <c r="W23" s="28">
        <f t="shared" si="7"/>
        <v>0</v>
      </c>
      <c r="X23" s="28">
        <f t="shared" si="8"/>
        <v>0.396</v>
      </c>
      <c r="Y23" s="28">
        <f t="shared" si="9"/>
        <v>0</v>
      </c>
      <c r="Z23" s="28">
        <f t="shared" si="10"/>
        <v>-3.96</v>
      </c>
      <c r="AA23" s="35">
        <v>0.99</v>
      </c>
      <c r="AB23" s="36" t="s">
        <v>101</v>
      </c>
      <c r="AC23" s="37">
        <v>45655.0</v>
      </c>
      <c r="AD23" s="37">
        <f t="shared" si="15"/>
        <v>45715</v>
      </c>
      <c r="AE23" s="10"/>
      <c r="AF23" s="4"/>
      <c r="AG23" s="4"/>
      <c r="AH23" s="4"/>
      <c r="AI23" s="4"/>
      <c r="AJ23" s="4"/>
    </row>
    <row r="24">
      <c r="A24" s="23" t="str">
        <f t="shared" si="1"/>
        <v>Yes!</v>
      </c>
      <c r="B24" s="24">
        <f t="shared" si="2"/>
        <v>0</v>
      </c>
      <c r="C24" s="30" t="s">
        <v>102</v>
      </c>
      <c r="D24" s="26">
        <v>45740.35056712963</v>
      </c>
      <c r="E24" s="27">
        <f t="shared" ref="E24:E27" si="16">D24+1</f>
        <v>45741.35057</v>
      </c>
      <c r="F24" s="28">
        <v>0.3</v>
      </c>
      <c r="G24" s="29">
        <f t="shared" si="3"/>
        <v>-2.97</v>
      </c>
      <c r="H24" s="1" t="s">
        <v>103</v>
      </c>
      <c r="I24" s="30" t="s">
        <v>104</v>
      </c>
      <c r="J24" s="1" t="s">
        <v>48</v>
      </c>
      <c r="K24" s="31">
        <v>0.6</v>
      </c>
      <c r="L24" s="32">
        <v>0.0</v>
      </c>
      <c r="M24" s="28">
        <f t="shared" si="4"/>
        <v>49.406</v>
      </c>
      <c r="N24" s="33">
        <f t="shared" si="5"/>
        <v>167</v>
      </c>
      <c r="O24" s="29" t="s">
        <v>49</v>
      </c>
      <c r="P24" s="29" t="s">
        <v>50</v>
      </c>
      <c r="Q24" s="29">
        <f>SUMIF(Wagers!$C$3:$C$9988,C24,Wagers!$J$3:$J$9988)</f>
        <v>0</v>
      </c>
      <c r="R24" s="28">
        <f>SUMIF(Wagers!$C$3:$C$9988,C24,Wagers!$K$3:$K$9988)</f>
        <v>0</v>
      </c>
      <c r="S24" s="34" t="str">
        <f t="shared" si="6"/>
        <v>#DIV/0!</v>
      </c>
      <c r="T24" s="28">
        <v>50.0</v>
      </c>
      <c r="U24" s="28">
        <f>SUMIF(Transactions!$D$4:$D$1002,C24,Transactions!$G$4:$G$1002)</f>
        <v>0</v>
      </c>
      <c r="V24" s="28">
        <f>SUMIF(Transactions!$D$4:$D$1002,C24,Transactions!$F$4:$F$1002)</f>
        <v>0</v>
      </c>
      <c r="W24" s="28">
        <f t="shared" si="7"/>
        <v>0</v>
      </c>
      <c r="X24" s="28">
        <f t="shared" si="8"/>
        <v>0.594</v>
      </c>
      <c r="Y24" s="28">
        <f t="shared" si="9"/>
        <v>0</v>
      </c>
      <c r="Z24" s="28">
        <f t="shared" si="10"/>
        <v>-5.94</v>
      </c>
      <c r="AA24" s="35">
        <v>0.99</v>
      </c>
      <c r="AB24" s="36" t="s">
        <v>39</v>
      </c>
      <c r="AC24" s="37">
        <v>45655.0</v>
      </c>
      <c r="AD24" s="37">
        <f t="shared" si="15"/>
        <v>45715</v>
      </c>
      <c r="AE24" s="10"/>
      <c r="AF24" s="4"/>
      <c r="AG24" s="4"/>
      <c r="AH24" s="4"/>
      <c r="AI24" s="4"/>
      <c r="AJ24" s="4"/>
    </row>
    <row r="25">
      <c r="A25" s="23" t="str">
        <f t="shared" si="1"/>
        <v>Yes!</v>
      </c>
      <c r="B25" s="24">
        <f t="shared" si="2"/>
        <v>0</v>
      </c>
      <c r="C25" s="30" t="s">
        <v>105</v>
      </c>
      <c r="D25" s="26">
        <v>45740.35056712963</v>
      </c>
      <c r="E25" s="27">
        <f t="shared" si="16"/>
        <v>45741.35057</v>
      </c>
      <c r="F25" s="28">
        <v>1.0</v>
      </c>
      <c r="G25" s="29">
        <f t="shared" si="3"/>
        <v>-9.9</v>
      </c>
      <c r="H25" s="1" t="s">
        <v>34</v>
      </c>
      <c r="I25" s="30" t="s">
        <v>56</v>
      </c>
      <c r="J25" s="1" t="s">
        <v>48</v>
      </c>
      <c r="K25" s="31">
        <v>2.0</v>
      </c>
      <c r="L25" s="32">
        <v>0.0</v>
      </c>
      <c r="M25" s="28">
        <f t="shared" si="4"/>
        <v>48.02</v>
      </c>
      <c r="N25" s="33">
        <f t="shared" si="5"/>
        <v>49</v>
      </c>
      <c r="O25" s="29" t="s">
        <v>49</v>
      </c>
      <c r="P25" s="29" t="s">
        <v>44</v>
      </c>
      <c r="Q25" s="29">
        <f>SUMIF(Wagers!$C$6:$C$10003,C25,Wagers!$J$6:$J$10003)</f>
        <v>0</v>
      </c>
      <c r="R25" s="28">
        <f>SUMIF(Wagers!$C$6:$C$10003,C25,Wagers!$K$6:$K$10003)</f>
        <v>0</v>
      </c>
      <c r="S25" s="34" t="str">
        <f t="shared" si="6"/>
        <v>#DIV/0!</v>
      </c>
      <c r="T25" s="28">
        <v>50.0</v>
      </c>
      <c r="U25" s="28">
        <f>SUMIF(Transactions!$D$5:$D$1003,C25,Transactions!$G$5:$G$1003)</f>
        <v>0</v>
      </c>
      <c r="V25" s="28">
        <f>SUMIF(Transactions!$D$5:$D$1003,C25,Transactions!$F$5:$F$1003)</f>
        <v>0</v>
      </c>
      <c r="W25" s="28">
        <f t="shared" si="7"/>
        <v>0</v>
      </c>
      <c r="X25" s="28">
        <f t="shared" si="8"/>
        <v>1.98</v>
      </c>
      <c r="Y25" s="28">
        <f t="shared" si="9"/>
        <v>0</v>
      </c>
      <c r="Z25" s="28">
        <f t="shared" si="10"/>
        <v>-19.8</v>
      </c>
      <c r="AA25" s="35">
        <v>0.99</v>
      </c>
      <c r="AB25" s="36" t="s">
        <v>39</v>
      </c>
      <c r="AC25" s="37">
        <v>45655.0</v>
      </c>
      <c r="AD25" s="37">
        <f t="shared" si="15"/>
        <v>45715</v>
      </c>
      <c r="AE25" s="10"/>
      <c r="AF25" s="4"/>
      <c r="AG25" s="4"/>
      <c r="AH25" s="4"/>
      <c r="AI25" s="4"/>
      <c r="AJ25" s="4"/>
    </row>
    <row r="26">
      <c r="A26" s="23" t="str">
        <f t="shared" si="1"/>
        <v>Yes!</v>
      </c>
      <c r="B26" s="24">
        <f t="shared" si="2"/>
        <v>0</v>
      </c>
      <c r="C26" s="30" t="s">
        <v>106</v>
      </c>
      <c r="D26" s="26">
        <v>45740.35056712963</v>
      </c>
      <c r="E26" s="27">
        <f t="shared" si="16"/>
        <v>45741.35057</v>
      </c>
      <c r="F26" s="28">
        <v>0.3</v>
      </c>
      <c r="G26" s="29">
        <f t="shared" si="3"/>
        <v>-2.97</v>
      </c>
      <c r="H26" s="1" t="s">
        <v>34</v>
      </c>
      <c r="I26" s="30" t="s">
        <v>107</v>
      </c>
      <c r="J26" s="1" t="s">
        <v>48</v>
      </c>
      <c r="K26" s="31">
        <v>0.6</v>
      </c>
      <c r="L26" s="32">
        <v>0.0</v>
      </c>
      <c r="M26" s="28">
        <f t="shared" si="4"/>
        <v>74.406</v>
      </c>
      <c r="N26" s="33">
        <f t="shared" si="5"/>
        <v>251</v>
      </c>
      <c r="O26" s="29" t="s">
        <v>85</v>
      </c>
      <c r="P26" s="29" t="s">
        <v>38</v>
      </c>
      <c r="Q26" s="29">
        <f>SUMIF(Wagers!$C$6:$C$10003,C26,Wagers!$J$6:$J$10003)</f>
        <v>0</v>
      </c>
      <c r="R26" s="28">
        <f>SUMIF(Wagers!$C$6:$C$10003,C26,Wagers!$K$6:$K$10003)</f>
        <v>0</v>
      </c>
      <c r="S26" s="34" t="str">
        <f t="shared" si="6"/>
        <v>#DIV/0!</v>
      </c>
      <c r="T26" s="28">
        <v>75.0</v>
      </c>
      <c r="U26" s="28">
        <f>SUMIF(Transactions!$D$5:$D$1003,C26,Transactions!$G$5:$G$1003)</f>
        <v>0</v>
      </c>
      <c r="V26" s="28">
        <f>SUMIF(Transactions!$D$5:$D$1003,C26,Transactions!$F$5:$F$1003)</f>
        <v>0</v>
      </c>
      <c r="W26" s="28">
        <f t="shared" si="7"/>
        <v>0</v>
      </c>
      <c r="X26" s="28">
        <f t="shared" si="8"/>
        <v>0.594</v>
      </c>
      <c r="Y26" s="28">
        <f t="shared" si="9"/>
        <v>0</v>
      </c>
      <c r="Z26" s="28">
        <f t="shared" si="10"/>
        <v>-5.94</v>
      </c>
      <c r="AA26" s="35">
        <v>0.99</v>
      </c>
      <c r="AB26" s="39" t="s">
        <v>86</v>
      </c>
      <c r="AC26" s="37">
        <v>45655.0</v>
      </c>
      <c r="AD26" s="37">
        <f t="shared" si="15"/>
        <v>45715</v>
      </c>
      <c r="AE26" s="10"/>
      <c r="AF26" s="4"/>
      <c r="AG26" s="4"/>
      <c r="AH26" s="4"/>
      <c r="AI26" s="4"/>
      <c r="AJ26" s="4"/>
    </row>
    <row r="27">
      <c r="A27" s="23" t="str">
        <f t="shared" si="1"/>
        <v>Yes!</v>
      </c>
      <c r="B27" s="24">
        <f t="shared" si="2"/>
        <v>0</v>
      </c>
      <c r="C27" s="30" t="s">
        <v>108</v>
      </c>
      <c r="D27" s="26">
        <v>45740.35056712963</v>
      </c>
      <c r="E27" s="27">
        <f t="shared" si="16"/>
        <v>45741.35057</v>
      </c>
      <c r="F27" s="28">
        <v>0.3</v>
      </c>
      <c r="G27" s="29">
        <f t="shared" si="3"/>
        <v>-2.97</v>
      </c>
      <c r="H27" s="1" t="s">
        <v>34</v>
      </c>
      <c r="I27" s="30" t="s">
        <v>92</v>
      </c>
      <c r="J27" s="1" t="s">
        <v>48</v>
      </c>
      <c r="K27" s="31">
        <v>0.6</v>
      </c>
      <c r="L27" s="32">
        <v>0.0</v>
      </c>
      <c r="M27" s="28">
        <f t="shared" si="4"/>
        <v>74.406</v>
      </c>
      <c r="N27" s="33">
        <f t="shared" si="5"/>
        <v>251</v>
      </c>
      <c r="O27" s="29" t="s">
        <v>49</v>
      </c>
      <c r="P27" s="29" t="s">
        <v>54</v>
      </c>
      <c r="Q27" s="29">
        <f>SUMIF(Wagers!$C$6:$C$10003,C27,Wagers!$J$6:$J$10003)</f>
        <v>0</v>
      </c>
      <c r="R27" s="28">
        <f>SUMIF(Wagers!$C$6:$C$10003,C27,Wagers!$K$6:$K$10003)</f>
        <v>0</v>
      </c>
      <c r="S27" s="34" t="str">
        <f t="shared" si="6"/>
        <v>#DIV/0!</v>
      </c>
      <c r="T27" s="28">
        <v>75.0</v>
      </c>
      <c r="U27" s="28">
        <f>SUMIF(Transactions!$D$5:$D$1003,C27,Transactions!$G$5:$G$1003)</f>
        <v>0</v>
      </c>
      <c r="V27" s="28">
        <f>SUMIF(Transactions!$D$5:$D$1003,C27,Transactions!$F$5:$F$1003)</f>
        <v>0</v>
      </c>
      <c r="W27" s="28">
        <f t="shared" si="7"/>
        <v>0</v>
      </c>
      <c r="X27" s="28">
        <f t="shared" si="8"/>
        <v>0.594</v>
      </c>
      <c r="Y27" s="28">
        <f t="shared" si="9"/>
        <v>0</v>
      </c>
      <c r="Z27" s="28">
        <f t="shared" si="10"/>
        <v>-5.94</v>
      </c>
      <c r="AA27" s="35">
        <v>0.99</v>
      </c>
      <c r="AB27" s="39" t="s">
        <v>86</v>
      </c>
      <c r="AC27" s="37">
        <v>45655.0</v>
      </c>
      <c r="AD27" s="37">
        <f t="shared" si="15"/>
        <v>45715</v>
      </c>
      <c r="AE27" s="10"/>
      <c r="AF27" s="4"/>
      <c r="AG27" s="4"/>
      <c r="AH27" s="4"/>
      <c r="AI27" s="4"/>
      <c r="AJ27" s="4"/>
    </row>
    <row r="28">
      <c r="A28" s="23" t="str">
        <f t="shared" si="1"/>
        <v>Yes!</v>
      </c>
      <c r="B28" s="24">
        <f t="shared" si="2"/>
        <v>0</v>
      </c>
      <c r="C28" s="30" t="s">
        <v>109</v>
      </c>
      <c r="D28" s="26">
        <v>45740.35056712963</v>
      </c>
      <c r="E28" s="27">
        <f>floor(D28+21/24,1)+3/24</f>
        <v>45741.125</v>
      </c>
      <c r="F28" s="28">
        <v>1.0</v>
      </c>
      <c r="G28" s="29">
        <f t="shared" si="3"/>
        <v>-9.9</v>
      </c>
      <c r="H28" s="1" t="s">
        <v>110</v>
      </c>
      <c r="I28" s="30" t="s">
        <v>92</v>
      </c>
      <c r="J28" s="1" t="s">
        <v>36</v>
      </c>
      <c r="K28" s="31">
        <v>3.0</v>
      </c>
      <c r="L28" s="32">
        <v>0.0</v>
      </c>
      <c r="M28" s="28">
        <f t="shared" si="4"/>
        <v>97.03</v>
      </c>
      <c r="N28" s="33">
        <f t="shared" si="5"/>
        <v>99</v>
      </c>
      <c r="O28" s="29" t="s">
        <v>49</v>
      </c>
      <c r="P28" s="29" t="s">
        <v>44</v>
      </c>
      <c r="Q28" s="29">
        <f>SUMIF(Wagers!$C$6:$C$10003,C28,Wagers!$J$6:$J$10003)</f>
        <v>0</v>
      </c>
      <c r="R28" s="28">
        <f>SUMIF(Wagers!$C$6:$C$10003,C28,Wagers!$K$6:$K$10003)</f>
        <v>0</v>
      </c>
      <c r="S28" s="34" t="str">
        <f t="shared" si="6"/>
        <v>#DIV/0!</v>
      </c>
      <c r="T28" s="28">
        <v>100.0</v>
      </c>
      <c r="U28" s="28">
        <f>SUMIF(Transactions!$D$5:$D$1003,C28,Transactions!$G$5:$G$1003)</f>
        <v>0</v>
      </c>
      <c r="V28" s="28">
        <f>SUMIF(Transactions!$D$5:$D$1003,C28,Transactions!$F$5:$F$1003)</f>
        <v>0</v>
      </c>
      <c r="W28" s="28">
        <f t="shared" si="7"/>
        <v>0</v>
      </c>
      <c r="X28" s="28">
        <f t="shared" si="8"/>
        <v>2.97</v>
      </c>
      <c r="Y28" s="28">
        <f t="shared" si="9"/>
        <v>0</v>
      </c>
      <c r="Z28" s="28">
        <f t="shared" si="10"/>
        <v>-29.7</v>
      </c>
      <c r="AA28" s="35">
        <v>0.99</v>
      </c>
      <c r="AB28" s="36" t="s">
        <v>39</v>
      </c>
      <c r="AC28" s="37">
        <v>45655.0</v>
      </c>
      <c r="AD28" s="37">
        <f t="shared" si="15"/>
        <v>45715</v>
      </c>
      <c r="AE28" s="10"/>
      <c r="AF28" s="4"/>
      <c r="AG28" s="4"/>
      <c r="AH28" s="4"/>
      <c r="AI28" s="4"/>
      <c r="AJ28" s="4"/>
    </row>
    <row r="29">
      <c r="A29" s="23" t="str">
        <f t="shared" si="1"/>
        <v>Yes!</v>
      </c>
      <c r="B29" s="24">
        <f t="shared" si="2"/>
        <v>0</v>
      </c>
      <c r="C29" s="30" t="s">
        <v>111</v>
      </c>
      <c r="D29" s="26">
        <v>45740.35056712963</v>
      </c>
      <c r="E29" s="27">
        <f t="shared" ref="E29:E35" si="17">D29+1</f>
        <v>45741.35057</v>
      </c>
      <c r="F29" s="28">
        <v>0.2</v>
      </c>
      <c r="G29" s="29">
        <f t="shared" si="3"/>
        <v>-1.98</v>
      </c>
      <c r="H29" s="1" t="s">
        <v>34</v>
      </c>
      <c r="I29" s="30" t="s">
        <v>56</v>
      </c>
      <c r="J29" s="1" t="s">
        <v>48</v>
      </c>
      <c r="K29" s="31">
        <v>0.4</v>
      </c>
      <c r="L29" s="32">
        <v>0.0</v>
      </c>
      <c r="M29" s="28">
        <f t="shared" si="4"/>
        <v>99.604</v>
      </c>
      <c r="N29" s="33">
        <f t="shared" si="5"/>
        <v>504</v>
      </c>
      <c r="O29" s="29" t="s">
        <v>37</v>
      </c>
      <c r="P29" s="29" t="s">
        <v>50</v>
      </c>
      <c r="Q29" s="29">
        <f>SUMIF(Wagers!$C$6:$C$10003,C29,Wagers!$J$6:$J$10003)</f>
        <v>0</v>
      </c>
      <c r="R29" s="28">
        <f>SUMIF(Wagers!$C$6:$C$10003,C29,Wagers!$K$6:$K$10003)</f>
        <v>0</v>
      </c>
      <c r="S29" s="34" t="str">
        <f t="shared" si="6"/>
        <v>#DIV/0!</v>
      </c>
      <c r="T29" s="28">
        <v>100.0</v>
      </c>
      <c r="U29" s="28">
        <f>SUMIF(Transactions!$D$5:$D$1003,C29,Transactions!$G$5:$G$1003)</f>
        <v>0</v>
      </c>
      <c r="V29" s="28">
        <f>SUMIF(Transactions!$D$5:$D$1003,C29,Transactions!$F$5:$F$1003)</f>
        <v>0</v>
      </c>
      <c r="W29" s="28">
        <f t="shared" si="7"/>
        <v>0</v>
      </c>
      <c r="X29" s="28">
        <f t="shared" si="8"/>
        <v>0.396</v>
      </c>
      <c r="Y29" s="28">
        <f t="shared" si="9"/>
        <v>0</v>
      </c>
      <c r="Z29" s="28">
        <f t="shared" si="10"/>
        <v>-3.96</v>
      </c>
      <c r="AA29" s="35">
        <v>0.99</v>
      </c>
      <c r="AB29" s="36" t="s">
        <v>39</v>
      </c>
      <c r="AC29" s="37">
        <v>45655.0</v>
      </c>
      <c r="AD29" s="37">
        <f t="shared" si="15"/>
        <v>45715</v>
      </c>
      <c r="AE29" s="10"/>
      <c r="AF29" s="4"/>
      <c r="AG29" s="4"/>
      <c r="AH29" s="4"/>
      <c r="AI29" s="4"/>
      <c r="AJ29" s="4"/>
    </row>
    <row r="30">
      <c r="A30" s="23" t="str">
        <f t="shared" si="1"/>
        <v>Yes!</v>
      </c>
      <c r="B30" s="24">
        <f t="shared" si="2"/>
        <v>0</v>
      </c>
      <c r="C30" s="30" t="s">
        <v>112</v>
      </c>
      <c r="D30" s="26">
        <v>45740.35056712963</v>
      </c>
      <c r="E30" s="27">
        <f t="shared" si="17"/>
        <v>45741.35057</v>
      </c>
      <c r="F30" s="28">
        <v>0.3</v>
      </c>
      <c r="G30" s="29">
        <f t="shared" si="3"/>
        <v>-2.88</v>
      </c>
      <c r="H30" s="1" t="s">
        <v>113</v>
      </c>
      <c r="I30" s="30" t="s">
        <v>114</v>
      </c>
      <c r="J30" s="1" t="s">
        <v>48</v>
      </c>
      <c r="K30" s="31">
        <v>0.6</v>
      </c>
      <c r="L30" s="32">
        <v>0.0</v>
      </c>
      <c r="M30" s="28">
        <f t="shared" si="4"/>
        <v>99.424</v>
      </c>
      <c r="N30" s="33">
        <f t="shared" si="5"/>
        <v>346</v>
      </c>
      <c r="O30" s="29" t="s">
        <v>85</v>
      </c>
      <c r="P30" s="29" t="s">
        <v>54</v>
      </c>
      <c r="Q30" s="29">
        <f>SUMIF(Wagers!$C$3:$C$9988,C30,Wagers!$J$3:$J$9988)</f>
        <v>0</v>
      </c>
      <c r="R30" s="28">
        <f>SUMIF(Wagers!$C$3:$C$9988,C30,Wagers!$K$3:$K$9988)</f>
        <v>0</v>
      </c>
      <c r="S30" s="34" t="str">
        <f t="shared" si="6"/>
        <v>#DIV/0!</v>
      </c>
      <c r="T30" s="28">
        <v>100.0</v>
      </c>
      <c r="U30" s="28">
        <f>SUMIF(Transactions!$D$4:$D$1002,C30,Transactions!$G$4:$G$1002)</f>
        <v>0</v>
      </c>
      <c r="V30" s="28">
        <f>SUMIF(Transactions!$D$4:$D$1002,C30,Transactions!$F$4:$F$1002)</f>
        <v>0</v>
      </c>
      <c r="W30" s="28">
        <f t="shared" si="7"/>
        <v>0</v>
      </c>
      <c r="X30" s="28">
        <f t="shared" si="8"/>
        <v>0.576</v>
      </c>
      <c r="Y30" s="28">
        <f t="shared" si="9"/>
        <v>0</v>
      </c>
      <c r="Z30" s="28">
        <f t="shared" si="10"/>
        <v>-5.76</v>
      </c>
      <c r="AA30" s="35">
        <v>0.96</v>
      </c>
      <c r="AB30" s="36" t="s">
        <v>39</v>
      </c>
      <c r="AC30" s="37">
        <v>45655.0</v>
      </c>
      <c r="AD30" s="37">
        <f t="shared" si="15"/>
        <v>45715</v>
      </c>
      <c r="AE30" s="10"/>
      <c r="AF30" s="4"/>
      <c r="AG30" s="4"/>
      <c r="AH30" s="4"/>
      <c r="AI30" s="4"/>
      <c r="AJ30" s="4"/>
    </row>
    <row r="31">
      <c r="A31" s="23" t="str">
        <f t="shared" si="1"/>
        <v>Yes!</v>
      </c>
      <c r="B31" s="24">
        <f t="shared" si="2"/>
        <v>0</v>
      </c>
      <c r="C31" s="30" t="s">
        <v>115</v>
      </c>
      <c r="D31" s="26">
        <v>45740.35056712963</v>
      </c>
      <c r="E31" s="27">
        <f t="shared" si="17"/>
        <v>45741.35057</v>
      </c>
      <c r="F31" s="28">
        <v>0.3</v>
      </c>
      <c r="G31" s="29">
        <f t="shared" si="3"/>
        <v>-2.97</v>
      </c>
      <c r="H31" s="1" t="s">
        <v>34</v>
      </c>
      <c r="I31" s="30" t="s">
        <v>56</v>
      </c>
      <c r="J31" s="1" t="s">
        <v>48</v>
      </c>
      <c r="K31" s="31">
        <v>0.6</v>
      </c>
      <c r="L31" s="32">
        <v>0.0</v>
      </c>
      <c r="M31" s="28">
        <f t="shared" si="4"/>
        <v>74.406</v>
      </c>
      <c r="N31" s="33">
        <f t="shared" si="5"/>
        <v>251</v>
      </c>
      <c r="O31" s="29" t="s">
        <v>37</v>
      </c>
      <c r="P31" s="29" t="s">
        <v>50</v>
      </c>
      <c r="Q31" s="29">
        <f>SUMIF(Wagers!$C$6:$C$10003,C31,Wagers!$J$6:$J$10003)</f>
        <v>0</v>
      </c>
      <c r="R31" s="28">
        <f>SUMIF(Wagers!$C$6:$C$10003,C31,Wagers!$K$6:$K$10003)</f>
        <v>0</v>
      </c>
      <c r="S31" s="34" t="str">
        <f t="shared" si="6"/>
        <v>#DIV/0!</v>
      </c>
      <c r="T31" s="28">
        <v>75.0</v>
      </c>
      <c r="U31" s="28">
        <f>SUMIF(Transactions!$D$5:$D$1003,C31,Transactions!$G$5:$G$1003)</f>
        <v>0</v>
      </c>
      <c r="V31" s="28">
        <f>SUMIF(Transactions!$D$5:$D$1003,C31,Transactions!$F$5:$F$1003)</f>
        <v>0</v>
      </c>
      <c r="W31" s="28">
        <f t="shared" si="7"/>
        <v>0</v>
      </c>
      <c r="X31" s="28">
        <f t="shared" si="8"/>
        <v>0.594</v>
      </c>
      <c r="Y31" s="28">
        <f t="shared" si="9"/>
        <v>0</v>
      </c>
      <c r="Z31" s="28">
        <f t="shared" si="10"/>
        <v>-5.94</v>
      </c>
      <c r="AA31" s="35">
        <v>0.99</v>
      </c>
      <c r="AB31" s="39" t="s">
        <v>86</v>
      </c>
      <c r="AC31" s="37">
        <v>45655.0</v>
      </c>
      <c r="AD31" s="37">
        <f t="shared" si="15"/>
        <v>45715</v>
      </c>
      <c r="AE31" s="10"/>
      <c r="AF31" s="4"/>
      <c r="AG31" s="4"/>
      <c r="AH31" s="4"/>
      <c r="AI31" s="4"/>
      <c r="AJ31" s="4"/>
    </row>
    <row r="32">
      <c r="A32" s="23" t="str">
        <f t="shared" si="1"/>
        <v>Yes!</v>
      </c>
      <c r="B32" s="24">
        <f t="shared" si="2"/>
        <v>0</v>
      </c>
      <c r="C32" s="30" t="s">
        <v>116</v>
      </c>
      <c r="D32" s="26">
        <v>45740.35056712963</v>
      </c>
      <c r="E32" s="27">
        <f t="shared" si="17"/>
        <v>45741.35057</v>
      </c>
      <c r="F32" s="28">
        <v>0.75</v>
      </c>
      <c r="G32" s="29">
        <f t="shared" si="3"/>
        <v>-7.425</v>
      </c>
      <c r="H32" s="1" t="s">
        <v>34</v>
      </c>
      <c r="I32" s="30" t="s">
        <v>56</v>
      </c>
      <c r="J32" s="1" t="s">
        <v>48</v>
      </c>
      <c r="K32" s="31">
        <v>1.5</v>
      </c>
      <c r="L32" s="32">
        <v>0.0</v>
      </c>
      <c r="M32" s="28">
        <f t="shared" si="4"/>
        <v>98.515</v>
      </c>
      <c r="N32" s="33">
        <f t="shared" si="5"/>
        <v>133</v>
      </c>
      <c r="O32" s="29" t="s">
        <v>85</v>
      </c>
      <c r="P32" s="29" t="s">
        <v>38</v>
      </c>
      <c r="Q32" s="29">
        <f>SUMIF(Wagers!$C$6:$C$10003,C32,Wagers!$J$6:$J$10003)</f>
        <v>0</v>
      </c>
      <c r="R32" s="28">
        <f>SUMIF(Wagers!$C$6:$C$10003,C32,Wagers!$K$6:$K$10003)</f>
        <v>0</v>
      </c>
      <c r="S32" s="34" t="str">
        <f t="shared" si="6"/>
        <v>#DIV/0!</v>
      </c>
      <c r="T32" s="28">
        <v>100.0</v>
      </c>
      <c r="U32" s="28">
        <f>SUMIF(Transactions!$D$5:$D$1003,C32,Transactions!$G$5:$G$1003)</f>
        <v>0</v>
      </c>
      <c r="V32" s="28">
        <f>SUMIF(Transactions!$D$5:$D$1003,C32,Transactions!$F$5:$F$1003)</f>
        <v>0</v>
      </c>
      <c r="W32" s="28">
        <f t="shared" si="7"/>
        <v>0</v>
      </c>
      <c r="X32" s="28">
        <f t="shared" si="8"/>
        <v>1.485</v>
      </c>
      <c r="Y32" s="28">
        <f t="shared" si="9"/>
        <v>0</v>
      </c>
      <c r="Z32" s="28">
        <f t="shared" si="10"/>
        <v>-14.85</v>
      </c>
      <c r="AA32" s="35">
        <v>0.99</v>
      </c>
      <c r="AB32" s="39" t="s">
        <v>86</v>
      </c>
      <c r="AC32" s="37">
        <v>45655.0</v>
      </c>
      <c r="AD32" s="37">
        <f t="shared" si="15"/>
        <v>45715</v>
      </c>
      <c r="AE32" s="10"/>
      <c r="AF32" s="4"/>
      <c r="AG32" s="4"/>
      <c r="AH32" s="4"/>
      <c r="AI32" s="4"/>
      <c r="AJ32" s="4"/>
    </row>
    <row r="33">
      <c r="A33" s="23" t="str">
        <f t="shared" si="1"/>
        <v>Yes!</v>
      </c>
      <c r="B33" s="24">
        <f t="shared" si="2"/>
        <v>0</v>
      </c>
      <c r="C33" s="30" t="s">
        <v>117</v>
      </c>
      <c r="D33" s="26">
        <v>45740.35056712963</v>
      </c>
      <c r="E33" s="27">
        <f t="shared" si="17"/>
        <v>45741.35057</v>
      </c>
      <c r="F33" s="28">
        <v>0.75</v>
      </c>
      <c r="G33" s="29">
        <f t="shared" si="3"/>
        <v>-7.425</v>
      </c>
      <c r="H33" s="1" t="s">
        <v>34</v>
      </c>
      <c r="I33" s="30" t="s">
        <v>56</v>
      </c>
      <c r="J33" s="1" t="s">
        <v>48</v>
      </c>
      <c r="K33" s="31">
        <v>1.5</v>
      </c>
      <c r="L33" s="32">
        <v>0.0</v>
      </c>
      <c r="M33" s="28">
        <f t="shared" si="4"/>
        <v>98.515</v>
      </c>
      <c r="N33" s="33">
        <f t="shared" si="5"/>
        <v>133</v>
      </c>
      <c r="O33" s="29" t="s">
        <v>49</v>
      </c>
      <c r="P33" s="29" t="s">
        <v>38</v>
      </c>
      <c r="Q33" s="29">
        <f>SUMIF(Wagers!$C$6:$C$10003,C33,Wagers!$J$6:$J$10003)</f>
        <v>0</v>
      </c>
      <c r="R33" s="28">
        <f>SUMIF(Wagers!$C$6:$C$10003,C33,Wagers!$K$6:$K$10003)</f>
        <v>0</v>
      </c>
      <c r="S33" s="34" t="str">
        <f t="shared" si="6"/>
        <v>#DIV/0!</v>
      </c>
      <c r="T33" s="28">
        <v>100.0</v>
      </c>
      <c r="U33" s="28">
        <f>SUMIF(Transactions!$D$5:$D$1003,C33,Transactions!$G$5:$G$1003)</f>
        <v>0</v>
      </c>
      <c r="V33" s="28">
        <f>SUMIF(Transactions!$D$5:$D$1003,C33,Transactions!$F$5:$F$1003)</f>
        <v>0</v>
      </c>
      <c r="W33" s="28">
        <f t="shared" si="7"/>
        <v>0</v>
      </c>
      <c r="X33" s="28">
        <f t="shared" si="8"/>
        <v>1.485</v>
      </c>
      <c r="Y33" s="28">
        <f t="shared" si="9"/>
        <v>0</v>
      </c>
      <c r="Z33" s="28">
        <f t="shared" si="10"/>
        <v>-14.85</v>
      </c>
      <c r="AA33" s="35">
        <v>0.99</v>
      </c>
      <c r="AB33" s="36" t="s">
        <v>39</v>
      </c>
      <c r="AC33" s="37">
        <v>45655.0</v>
      </c>
      <c r="AD33" s="37">
        <f t="shared" si="15"/>
        <v>45715</v>
      </c>
      <c r="AE33" s="10"/>
      <c r="AF33" s="4"/>
      <c r="AG33" s="4"/>
      <c r="AH33" s="4"/>
      <c r="AI33" s="4"/>
      <c r="AJ33" s="4"/>
    </row>
    <row r="34">
      <c r="A34" s="23" t="str">
        <f t="shared" si="1"/>
        <v>Yes!</v>
      </c>
      <c r="B34" s="24">
        <f t="shared" si="2"/>
        <v>0</v>
      </c>
      <c r="C34" s="30" t="s">
        <v>118</v>
      </c>
      <c r="D34" s="26">
        <v>45740.35056712963</v>
      </c>
      <c r="E34" s="27">
        <f t="shared" si="17"/>
        <v>45741.35057</v>
      </c>
      <c r="F34" s="28">
        <f>4.4/7</f>
        <v>0.6285714286</v>
      </c>
      <c r="G34" s="29">
        <f t="shared" si="3"/>
        <v>-6.034285714</v>
      </c>
      <c r="H34" s="1" t="s">
        <v>46</v>
      </c>
      <c r="I34" s="30" t="s">
        <v>119</v>
      </c>
      <c r="J34" s="1" t="s">
        <v>48</v>
      </c>
      <c r="K34" s="31">
        <v>1.2571428571428573</v>
      </c>
      <c r="L34" s="32">
        <v>0.0</v>
      </c>
      <c r="M34" s="28">
        <f t="shared" si="4"/>
        <v>73.79314286</v>
      </c>
      <c r="N34" s="33">
        <f t="shared" si="5"/>
        <v>123</v>
      </c>
      <c r="O34" s="29" t="s">
        <v>49</v>
      </c>
      <c r="P34" s="29" t="s">
        <v>50</v>
      </c>
      <c r="Q34" s="29">
        <f>SUMIF(Wagers!$C$6:$C$10003,C34,Wagers!$J$6:$J$10003)</f>
        <v>0</v>
      </c>
      <c r="R34" s="28">
        <f>SUMIF(Wagers!$C$6:$C$10003,C34,Wagers!$K$6:$K$10003)</f>
        <v>0</v>
      </c>
      <c r="S34" s="34" t="str">
        <f t="shared" si="6"/>
        <v>#DIV/0!</v>
      </c>
      <c r="T34" s="28">
        <v>75.0</v>
      </c>
      <c r="U34" s="28">
        <f>SUMIF(Transactions!$D$5:$D$1003,C34,Transactions!$G$5:$G$1003)</f>
        <v>0</v>
      </c>
      <c r="V34" s="28">
        <f>SUMIF(Transactions!$D$5:$D$1003,C34,Transactions!$F$5:$F$1003)</f>
        <v>0</v>
      </c>
      <c r="W34" s="28">
        <f t="shared" si="7"/>
        <v>0</v>
      </c>
      <c r="X34" s="28">
        <f t="shared" si="8"/>
        <v>1.206857143</v>
      </c>
      <c r="Y34" s="28">
        <f t="shared" si="9"/>
        <v>0</v>
      </c>
      <c r="Z34" s="28">
        <f t="shared" si="10"/>
        <v>-12.06857143</v>
      </c>
      <c r="AA34" s="35">
        <v>0.96</v>
      </c>
      <c r="AB34" s="36" t="s">
        <v>74</v>
      </c>
      <c r="AC34" s="37">
        <v>45655.0</v>
      </c>
      <c r="AD34" s="37">
        <f>AC34+90</f>
        <v>45745</v>
      </c>
      <c r="AE34" s="10"/>
      <c r="AF34" s="4"/>
      <c r="AG34" s="4"/>
      <c r="AH34" s="4"/>
      <c r="AI34" s="4"/>
      <c r="AJ34" s="4"/>
    </row>
    <row r="35">
      <c r="A35" s="23" t="str">
        <f t="shared" si="1"/>
        <v>Yes!</v>
      </c>
      <c r="B35" s="24">
        <f t="shared" si="2"/>
        <v>0</v>
      </c>
      <c r="C35" s="30" t="s">
        <v>120</v>
      </c>
      <c r="D35" s="26">
        <v>45740.35056712963</v>
      </c>
      <c r="E35" s="27">
        <f t="shared" si="17"/>
        <v>45741.35057</v>
      </c>
      <c r="F35" s="28">
        <v>0.8</v>
      </c>
      <c r="G35" s="29">
        <f t="shared" si="3"/>
        <v>-7.92</v>
      </c>
      <c r="H35" s="1" t="s">
        <v>34</v>
      </c>
      <c r="I35" s="30" t="s">
        <v>121</v>
      </c>
      <c r="J35" s="1" t="s">
        <v>48</v>
      </c>
      <c r="K35" s="31">
        <v>1.6</v>
      </c>
      <c r="L35" s="32">
        <v>0.0</v>
      </c>
      <c r="M35" s="28">
        <f t="shared" si="4"/>
        <v>98.416</v>
      </c>
      <c r="N35" s="33">
        <f t="shared" si="5"/>
        <v>125</v>
      </c>
      <c r="O35" s="29" t="s">
        <v>49</v>
      </c>
      <c r="P35" s="45" t="s">
        <v>44</v>
      </c>
      <c r="Q35" s="29">
        <f>SUMIF(Wagers!$C$6:$C$10003,C35,Wagers!$J$6:$J$10003)</f>
        <v>0</v>
      </c>
      <c r="R35" s="28">
        <f>SUMIF(Wagers!$C$6:$C$10003,C35,Wagers!$K$6:$K$10003)</f>
        <v>0</v>
      </c>
      <c r="S35" s="34" t="str">
        <f t="shared" si="6"/>
        <v>#DIV/0!</v>
      </c>
      <c r="T35" s="28">
        <v>100.0</v>
      </c>
      <c r="U35" s="28">
        <f>SUMIF(Transactions!$D$5:$D$1003,C35,Transactions!$G$5:$G$1003)</f>
        <v>0</v>
      </c>
      <c r="V35" s="28">
        <f>SUMIF(Transactions!$D$5:$D$1003,C35,Transactions!$F$5:$F$1003)</f>
        <v>0</v>
      </c>
      <c r="W35" s="28">
        <f t="shared" si="7"/>
        <v>0</v>
      </c>
      <c r="X35" s="28">
        <f t="shared" si="8"/>
        <v>1.584</v>
      </c>
      <c r="Y35" s="28">
        <f t="shared" si="9"/>
        <v>0</v>
      </c>
      <c r="Z35" s="28">
        <f t="shared" si="10"/>
        <v>-15.84</v>
      </c>
      <c r="AA35" s="35">
        <v>0.99</v>
      </c>
      <c r="AB35" s="39" t="s">
        <v>86</v>
      </c>
      <c r="AC35" s="37">
        <v>45655.0</v>
      </c>
      <c r="AD35" s="37">
        <f t="shared" ref="AD35:AD36" si="18">AC35+60</f>
        <v>45715</v>
      </c>
      <c r="AE35" s="10"/>
      <c r="AF35" s="4"/>
      <c r="AG35" s="4"/>
      <c r="AH35" s="4"/>
      <c r="AI35" s="4"/>
      <c r="AJ35" s="4"/>
    </row>
    <row r="36">
      <c r="A36" s="23" t="str">
        <f t="shared" si="1"/>
        <v>Yes!</v>
      </c>
      <c r="B36" s="24">
        <f t="shared" si="2"/>
        <v>0</v>
      </c>
      <c r="C36" s="30" t="s">
        <v>122</v>
      </c>
      <c r="D36" s="26">
        <v>45740.784837962965</v>
      </c>
      <c r="E36" s="27">
        <f>D36+0.25</f>
        <v>45741.03484</v>
      </c>
      <c r="F36" s="28">
        <v>0.2</v>
      </c>
      <c r="G36" s="29">
        <f t="shared" si="3"/>
        <v>-1.98</v>
      </c>
      <c r="H36" s="1" t="s">
        <v>83</v>
      </c>
      <c r="I36" s="30" t="s">
        <v>56</v>
      </c>
      <c r="J36" s="1" t="s">
        <v>94</v>
      </c>
      <c r="K36" s="31">
        <v>0.8</v>
      </c>
      <c r="L36" s="32">
        <v>0.0</v>
      </c>
      <c r="M36" s="28">
        <f t="shared" si="4"/>
        <v>99.208</v>
      </c>
      <c r="N36" s="33">
        <f t="shared" si="5"/>
        <v>502</v>
      </c>
      <c r="O36" s="29" t="s">
        <v>49</v>
      </c>
      <c r="P36" s="29" t="s">
        <v>50</v>
      </c>
      <c r="Q36" s="29">
        <f>SUMIF(Wagers!$C$6:$C$10003,C36,Wagers!$J$6:$J$10003)</f>
        <v>0</v>
      </c>
      <c r="R36" s="28">
        <f>SUMIF(Wagers!$C$6:$C$10003,C36,Wagers!$K$6:$K$10003)</f>
        <v>0</v>
      </c>
      <c r="S36" s="34" t="str">
        <f t="shared" si="6"/>
        <v>#DIV/0!</v>
      </c>
      <c r="T36" s="28">
        <v>100.0</v>
      </c>
      <c r="U36" s="28">
        <f>SUMIF(Transactions!$D$5:$D$1003,C36,Transactions!$G$5:$G$1003)</f>
        <v>0</v>
      </c>
      <c r="V36" s="28">
        <f>SUMIF(Transactions!$D$5:$D$1003,C36,Transactions!$F$5:$F$1003)</f>
        <v>0</v>
      </c>
      <c r="W36" s="28">
        <f t="shared" si="7"/>
        <v>0</v>
      </c>
      <c r="X36" s="28">
        <f t="shared" si="8"/>
        <v>0.792</v>
      </c>
      <c r="Y36" s="28">
        <f t="shared" si="9"/>
        <v>0</v>
      </c>
      <c r="Z36" s="28">
        <f t="shared" si="10"/>
        <v>-7.92</v>
      </c>
      <c r="AA36" s="35">
        <v>0.99</v>
      </c>
      <c r="AB36" s="36" t="s">
        <v>39</v>
      </c>
      <c r="AC36" s="37">
        <v>45655.0</v>
      </c>
      <c r="AD36" s="37">
        <f t="shared" si="18"/>
        <v>45715</v>
      </c>
      <c r="AE36" s="10"/>
      <c r="AF36" s="4"/>
      <c r="AG36" s="4"/>
      <c r="AH36" s="4"/>
      <c r="AI36" s="4"/>
      <c r="AJ36" s="4"/>
    </row>
    <row r="37">
      <c r="A37" s="23" t="str">
        <f t="shared" si="1"/>
        <v>Yes!</v>
      </c>
      <c r="B37" s="24">
        <f t="shared" si="2"/>
        <v>0</v>
      </c>
      <c r="C37" s="30" t="s">
        <v>123</v>
      </c>
      <c r="D37" s="26">
        <v>45740.35056712963</v>
      </c>
      <c r="E37" s="27">
        <f t="shared" ref="E37:E38" si="19">floor(D37+4/24,1)+20/24</f>
        <v>45740.83333</v>
      </c>
      <c r="F37" s="28">
        <v>0.25</v>
      </c>
      <c r="G37" s="29">
        <f t="shared" si="3"/>
        <v>-2.425</v>
      </c>
      <c r="H37" s="1" t="s">
        <v>76</v>
      </c>
      <c r="I37" s="38" t="s">
        <v>124</v>
      </c>
      <c r="J37" s="1" t="s">
        <v>36</v>
      </c>
      <c r="K37" s="31">
        <v>0.5</v>
      </c>
      <c r="L37" s="32">
        <v>0.0</v>
      </c>
      <c r="M37" s="28">
        <f t="shared" si="4"/>
        <v>49.515</v>
      </c>
      <c r="N37" s="33">
        <f t="shared" si="5"/>
        <v>205</v>
      </c>
      <c r="O37" s="29" t="s">
        <v>78</v>
      </c>
      <c r="P37" s="41" t="s">
        <v>50</v>
      </c>
      <c r="Q37" s="29">
        <f>SUMIF(Wagers!$C$6:$C$10003,C37,Wagers!$J$6:$J$10003)</f>
        <v>0</v>
      </c>
      <c r="R37" s="28">
        <f>SUMIF(Wagers!$C$6:$C$10003,C37,Wagers!$K$6:$K$10003)</f>
        <v>0</v>
      </c>
      <c r="S37" s="34" t="str">
        <f t="shared" si="6"/>
        <v>#DIV/0!</v>
      </c>
      <c r="T37" s="28">
        <v>50.0</v>
      </c>
      <c r="U37" s="28">
        <f>SUMIF(Transactions!$D$5:$D$1003,C37,Transactions!$G$5:$G$1003)</f>
        <v>0</v>
      </c>
      <c r="V37" s="28">
        <f>SUMIF(Transactions!$D$5:$D$1003,C37,Transactions!$F$5:$F$1003)</f>
        <v>0</v>
      </c>
      <c r="W37" s="28">
        <f t="shared" si="7"/>
        <v>0</v>
      </c>
      <c r="X37" s="28">
        <f t="shared" si="8"/>
        <v>0.485</v>
      </c>
      <c r="Y37" s="28">
        <f t="shared" si="9"/>
        <v>0</v>
      </c>
      <c r="Z37" s="28">
        <f t="shared" si="10"/>
        <v>-4.85</v>
      </c>
      <c r="AA37" s="35">
        <v>0.97</v>
      </c>
      <c r="AB37" s="43" t="s">
        <v>79</v>
      </c>
      <c r="AC37" s="37">
        <v>45655.0</v>
      </c>
      <c r="AD37" s="37">
        <f>AC37+120</f>
        <v>45775</v>
      </c>
      <c r="AE37" s="10"/>
      <c r="AF37" s="4"/>
      <c r="AG37" s="4"/>
      <c r="AH37" s="4"/>
      <c r="AI37" s="4"/>
      <c r="AJ37" s="4"/>
    </row>
    <row r="38">
      <c r="A38" s="23" t="str">
        <f t="shared" si="1"/>
        <v>Yes!</v>
      </c>
      <c r="B38" s="24">
        <f t="shared" si="2"/>
        <v>0</v>
      </c>
      <c r="C38" s="30" t="s">
        <v>125</v>
      </c>
      <c r="D38" s="26">
        <v>45740.35056712963</v>
      </c>
      <c r="E38" s="27">
        <f t="shared" si="19"/>
        <v>45740.83333</v>
      </c>
      <c r="F38" s="28">
        <v>0.65</v>
      </c>
      <c r="G38" s="29">
        <f t="shared" si="3"/>
        <v>-6.24</v>
      </c>
      <c r="H38" s="1" t="s">
        <v>34</v>
      </c>
      <c r="I38" s="40" t="s">
        <v>126</v>
      </c>
      <c r="J38" s="1" t="s">
        <v>36</v>
      </c>
      <c r="K38" s="31">
        <v>1.3</v>
      </c>
      <c r="L38" s="32">
        <v>0.0</v>
      </c>
      <c r="M38" s="28">
        <f t="shared" si="4"/>
        <v>98.752</v>
      </c>
      <c r="N38" s="33">
        <f t="shared" si="5"/>
        <v>159</v>
      </c>
      <c r="O38" s="29" t="s">
        <v>43</v>
      </c>
      <c r="P38" s="29" t="s">
        <v>54</v>
      </c>
      <c r="Q38" s="29">
        <f>SUMIF(Wagers!$C$6:$C$10003,C38,Wagers!$J$6:$J$10003)</f>
        <v>0</v>
      </c>
      <c r="R38" s="28">
        <f>SUMIF(Wagers!$C$6:$C$10003,C38,Wagers!$K$6:$K$10003)</f>
        <v>0</v>
      </c>
      <c r="S38" s="34" t="str">
        <f t="shared" si="6"/>
        <v>#DIV/0!</v>
      </c>
      <c r="T38" s="28">
        <v>100.0</v>
      </c>
      <c r="U38" s="28">
        <f>SUMIF(Transactions!$D$5:$D$1003,C38,Transactions!$G$5:$G$1003)</f>
        <v>0</v>
      </c>
      <c r="V38" s="28">
        <f>SUMIF(Transactions!$D$5:$D$1003,C38,Transactions!$F$5:$F$1003)</f>
        <v>0</v>
      </c>
      <c r="W38" s="28">
        <f t="shared" si="7"/>
        <v>0</v>
      </c>
      <c r="X38" s="28">
        <f t="shared" si="8"/>
        <v>1.248</v>
      </c>
      <c r="Y38" s="28">
        <f t="shared" si="9"/>
        <v>0</v>
      </c>
      <c r="Z38" s="28">
        <f t="shared" si="10"/>
        <v>-12.48</v>
      </c>
      <c r="AA38" s="35">
        <v>0.96</v>
      </c>
      <c r="AB38" s="36" t="s">
        <v>127</v>
      </c>
      <c r="AC38" s="37">
        <v>45655.0</v>
      </c>
      <c r="AD38" s="37">
        <f>AC38+180</f>
        <v>45835</v>
      </c>
      <c r="AE38" s="10"/>
      <c r="AF38" s="4"/>
      <c r="AG38" s="4"/>
      <c r="AH38" s="4"/>
      <c r="AI38" s="4"/>
      <c r="AJ38" s="4"/>
    </row>
    <row r="39">
      <c r="A39" s="23" t="str">
        <f t="shared" si="1"/>
        <v>Yes!</v>
      </c>
      <c r="B39" s="24">
        <f t="shared" si="2"/>
        <v>0</v>
      </c>
      <c r="C39" s="30" t="s">
        <v>128</v>
      </c>
      <c r="D39" s="26">
        <v>45740.35056712963</v>
      </c>
      <c r="E39" s="27">
        <f t="shared" ref="E39:E40" si="20">D39+1</f>
        <v>45741.35057</v>
      </c>
      <c r="F39" s="28">
        <v>0.3</v>
      </c>
      <c r="G39" s="29">
        <f t="shared" si="3"/>
        <v>-2.895</v>
      </c>
      <c r="H39" s="1" t="s">
        <v>34</v>
      </c>
      <c r="I39" s="40" t="s">
        <v>90</v>
      </c>
      <c r="J39" s="1" t="s">
        <v>48</v>
      </c>
      <c r="K39" s="31">
        <v>0.6</v>
      </c>
      <c r="L39" s="32">
        <v>0.0</v>
      </c>
      <c r="M39" s="28">
        <f t="shared" si="4"/>
        <v>49.421</v>
      </c>
      <c r="N39" s="33">
        <f t="shared" si="5"/>
        <v>171</v>
      </c>
      <c r="O39" s="29" t="s">
        <v>49</v>
      </c>
      <c r="P39" s="29" t="s">
        <v>50</v>
      </c>
      <c r="Q39" s="29">
        <f>SUMIF(Wagers!$C$6:$C$10003,C39,Wagers!$J$6:$J$10003)</f>
        <v>0</v>
      </c>
      <c r="R39" s="28">
        <f>SUMIF(Wagers!$C$6:$C$10003,C39,Wagers!$K$6:$K$10003)</f>
        <v>0</v>
      </c>
      <c r="S39" s="34" t="str">
        <f t="shared" si="6"/>
        <v>#DIV/0!</v>
      </c>
      <c r="T39" s="28">
        <v>50.0</v>
      </c>
      <c r="U39" s="28">
        <f>SUMIF(Transactions!$D$5:$D$1003,C39,Transactions!$G$5:$G$1003)</f>
        <v>0</v>
      </c>
      <c r="V39" s="28">
        <f>SUMIF(Transactions!$D$5:$D$1003,C39,Transactions!$F$5:$F$1003)</f>
        <v>0</v>
      </c>
      <c r="W39" s="28">
        <f t="shared" si="7"/>
        <v>0</v>
      </c>
      <c r="X39" s="28">
        <f t="shared" si="8"/>
        <v>0.579</v>
      </c>
      <c r="Y39" s="28">
        <f t="shared" si="9"/>
        <v>0</v>
      </c>
      <c r="Z39" s="28">
        <f t="shared" si="10"/>
        <v>-5.79</v>
      </c>
      <c r="AA39" s="35">
        <v>0.965</v>
      </c>
      <c r="AB39" s="39" t="s">
        <v>86</v>
      </c>
      <c r="AC39" s="37">
        <v>45655.0</v>
      </c>
      <c r="AD39" s="37">
        <f t="shared" ref="AD39:AD47" si="21">AC39+60</f>
        <v>45715</v>
      </c>
      <c r="AE39" s="10"/>
      <c r="AF39" s="4"/>
      <c r="AG39" s="4"/>
      <c r="AH39" s="4"/>
      <c r="AI39" s="4"/>
      <c r="AJ39" s="4"/>
    </row>
    <row r="40">
      <c r="A40" s="23" t="str">
        <f t="shared" si="1"/>
        <v>Yes!</v>
      </c>
      <c r="B40" s="24">
        <f t="shared" si="2"/>
        <v>0</v>
      </c>
      <c r="C40" s="30" t="s">
        <v>129</v>
      </c>
      <c r="D40" s="26">
        <v>45740.35056712963</v>
      </c>
      <c r="E40" s="27">
        <f t="shared" si="20"/>
        <v>45741.35057</v>
      </c>
      <c r="F40" s="28">
        <v>1.33</v>
      </c>
      <c r="G40" s="29">
        <f t="shared" si="3"/>
        <v>-13.13508</v>
      </c>
      <c r="H40" s="1" t="s">
        <v>130</v>
      </c>
      <c r="I40" s="40" t="s">
        <v>131</v>
      </c>
      <c r="J40" s="1" t="s">
        <v>48</v>
      </c>
      <c r="K40" s="31">
        <v>2.66</v>
      </c>
      <c r="L40" s="32">
        <v>0.0</v>
      </c>
      <c r="M40" s="28">
        <f t="shared" si="4"/>
        <v>97.372984</v>
      </c>
      <c r="N40" s="33">
        <f t="shared" si="5"/>
        <v>75</v>
      </c>
      <c r="O40" s="29" t="s">
        <v>132</v>
      </c>
      <c r="P40" s="29" t="s">
        <v>44</v>
      </c>
      <c r="Q40" s="29">
        <f>SUMIF(Wagers!$C$3:$C$9988,C40,Wagers!$J$3:$J$9988)</f>
        <v>0</v>
      </c>
      <c r="R40" s="28">
        <f>SUMIF(Wagers!$C$3:$C$9988,C40,Wagers!$K$3:$K$9988)</f>
        <v>0</v>
      </c>
      <c r="S40" s="34" t="str">
        <f t="shared" si="6"/>
        <v>#DIV/0!</v>
      </c>
      <c r="T40" s="28">
        <v>100.0</v>
      </c>
      <c r="U40" s="28">
        <f>SUMIF(Transactions!$D$4:$D$1002,C40,Transactions!$G$4:$G$1002)</f>
        <v>0</v>
      </c>
      <c r="V40" s="28">
        <f>SUMIF(Transactions!$D$4:$D$1002,C40,Transactions!$F$4:$F$1002)</f>
        <v>0</v>
      </c>
      <c r="W40" s="28">
        <f t="shared" si="7"/>
        <v>0</v>
      </c>
      <c r="X40" s="28">
        <f t="shared" si="8"/>
        <v>2.627016</v>
      </c>
      <c r="Y40" s="28">
        <f t="shared" si="9"/>
        <v>0</v>
      </c>
      <c r="Z40" s="28">
        <f t="shared" si="10"/>
        <v>-26.27016</v>
      </c>
      <c r="AA40" s="35">
        <v>0.9876</v>
      </c>
      <c r="AB40" s="36" t="s">
        <v>39</v>
      </c>
      <c r="AC40" s="37">
        <v>45655.0</v>
      </c>
      <c r="AD40" s="37">
        <f t="shared" si="21"/>
        <v>45715</v>
      </c>
      <c r="AE40" s="10"/>
      <c r="AF40" s="4"/>
      <c r="AG40" s="4"/>
      <c r="AH40" s="4"/>
      <c r="AI40" s="4"/>
      <c r="AJ40" s="4"/>
    </row>
    <row r="41">
      <c r="A41" s="23" t="str">
        <f t="shared" si="1"/>
        <v>Yes!</v>
      </c>
      <c r="B41" s="24">
        <f t="shared" si="2"/>
        <v>0</v>
      </c>
      <c r="C41" s="46" t="s">
        <v>133</v>
      </c>
      <c r="D41" s="26">
        <v>45740.35056712963</v>
      </c>
      <c r="E41" s="27">
        <f>floor(D41,1)+1</f>
        <v>45741</v>
      </c>
      <c r="F41" s="28">
        <v>0.5</v>
      </c>
      <c r="G41" s="29">
        <f t="shared" si="3"/>
        <v>-4.85</v>
      </c>
      <c r="H41" s="1" t="s">
        <v>134</v>
      </c>
      <c r="I41" s="38" t="s">
        <v>135</v>
      </c>
      <c r="J41" s="1" t="s">
        <v>48</v>
      </c>
      <c r="K41" s="31">
        <v>1.5</v>
      </c>
      <c r="L41" s="32">
        <v>0.0</v>
      </c>
      <c r="M41" s="28">
        <f t="shared" si="4"/>
        <v>23.545</v>
      </c>
      <c r="N41" s="33">
        <f t="shared" si="5"/>
        <v>49</v>
      </c>
      <c r="O41" s="29" t="s">
        <v>37</v>
      </c>
      <c r="P41" s="29" t="s">
        <v>38</v>
      </c>
      <c r="Q41" s="29">
        <f>SUMIF(Wagers!$C$6:$C$10003,C41,Wagers!$J$6:$J$10003)</f>
        <v>0</v>
      </c>
      <c r="R41" s="28">
        <f>SUMIF(Wagers!$C$6:$C$10003,C41,Wagers!$K$6:$K$10003)</f>
        <v>0</v>
      </c>
      <c r="S41" s="34" t="str">
        <f t="shared" si="6"/>
        <v>#DIV/0!</v>
      </c>
      <c r="T41" s="28">
        <v>25.0</v>
      </c>
      <c r="U41" s="28">
        <f>SUMIF(Transactions!$D$5:$D$1003,C41,Transactions!$G$5:$G$1003)</f>
        <v>0</v>
      </c>
      <c r="V41" s="28">
        <f>SUMIF(Transactions!$D$5:$D$1003,C41,Transactions!$F$5:$F$1003)</f>
        <v>0</v>
      </c>
      <c r="W41" s="28">
        <f t="shared" si="7"/>
        <v>0</v>
      </c>
      <c r="X41" s="28">
        <f t="shared" si="8"/>
        <v>1.455</v>
      </c>
      <c r="Y41" s="28">
        <f t="shared" si="9"/>
        <v>0</v>
      </c>
      <c r="Z41" s="28">
        <f t="shared" si="10"/>
        <v>-14.55</v>
      </c>
      <c r="AA41" s="35">
        <v>0.97</v>
      </c>
      <c r="AB41" s="36" t="s">
        <v>39</v>
      </c>
      <c r="AC41" s="37">
        <v>45698.0</v>
      </c>
      <c r="AD41" s="37">
        <f t="shared" si="21"/>
        <v>45758</v>
      </c>
      <c r="AE41" s="10"/>
      <c r="AF41" s="4"/>
      <c r="AG41" s="4"/>
      <c r="AH41" s="4"/>
      <c r="AI41" s="4"/>
      <c r="AJ41" s="4"/>
    </row>
    <row r="42">
      <c r="A42" s="23" t="str">
        <f t="shared" si="1"/>
        <v>Yes!</v>
      </c>
      <c r="B42" s="24">
        <f t="shared" si="2"/>
        <v>0</v>
      </c>
      <c r="C42" s="30" t="s">
        <v>136</v>
      </c>
      <c r="D42" s="26">
        <v>45740.35056712963</v>
      </c>
      <c r="E42" s="27">
        <f>D42+1</f>
        <v>45741.35057</v>
      </c>
      <c r="F42" s="28">
        <v>0.3</v>
      </c>
      <c r="G42" s="29">
        <f t="shared" si="3"/>
        <v>-2.895</v>
      </c>
      <c r="H42" s="1" t="s">
        <v>34</v>
      </c>
      <c r="I42" s="40" t="s">
        <v>90</v>
      </c>
      <c r="J42" s="1" t="s">
        <v>48</v>
      </c>
      <c r="K42" s="31">
        <v>0.6</v>
      </c>
      <c r="L42" s="32">
        <v>0.0</v>
      </c>
      <c r="M42" s="28">
        <f t="shared" si="4"/>
        <v>74.421</v>
      </c>
      <c r="N42" s="33">
        <f t="shared" si="5"/>
        <v>258</v>
      </c>
      <c r="O42" s="29" t="s">
        <v>37</v>
      </c>
      <c r="P42" s="29" t="s">
        <v>50</v>
      </c>
      <c r="Q42" s="29">
        <f>SUMIF(Wagers!$C$6:$C$10003,C42,Wagers!$J$6:$J$10003)</f>
        <v>0</v>
      </c>
      <c r="R42" s="28">
        <f>SUMIF(Wagers!$C$6:$C$10003,C42,Wagers!$K$6:$K$10003)</f>
        <v>0</v>
      </c>
      <c r="S42" s="34" t="str">
        <f t="shared" si="6"/>
        <v>#DIV/0!</v>
      </c>
      <c r="T42" s="28">
        <v>75.0</v>
      </c>
      <c r="U42" s="28">
        <f>SUMIF(Transactions!$D$5:$D$1003,C42,Transactions!$G$5:$G$1003)</f>
        <v>0</v>
      </c>
      <c r="V42" s="28">
        <f>SUMIF(Transactions!$D$5:$D$1003,C42,Transactions!$F$5:$F$1003)</f>
        <v>0</v>
      </c>
      <c r="W42" s="28">
        <f t="shared" si="7"/>
        <v>0</v>
      </c>
      <c r="X42" s="28">
        <f t="shared" si="8"/>
        <v>0.579</v>
      </c>
      <c r="Y42" s="28">
        <f t="shared" si="9"/>
        <v>0</v>
      </c>
      <c r="Z42" s="28">
        <f t="shared" si="10"/>
        <v>-5.79</v>
      </c>
      <c r="AA42" s="35">
        <v>0.965</v>
      </c>
      <c r="AB42" s="39" t="s">
        <v>86</v>
      </c>
      <c r="AC42" s="37">
        <v>45655.0</v>
      </c>
      <c r="AD42" s="37">
        <f t="shared" si="21"/>
        <v>45715</v>
      </c>
      <c r="AE42" s="10"/>
      <c r="AF42" s="4"/>
      <c r="AG42" s="4"/>
      <c r="AH42" s="4"/>
      <c r="AI42" s="4"/>
      <c r="AJ42" s="4"/>
    </row>
    <row r="43">
      <c r="A43" s="23" t="str">
        <f t="shared" si="1"/>
        <v>Yes!</v>
      </c>
      <c r="B43" s="24">
        <f t="shared" si="2"/>
        <v>0</v>
      </c>
      <c r="C43" s="46" t="s">
        <v>137</v>
      </c>
      <c r="D43" s="26">
        <v>45740.35056712963</v>
      </c>
      <c r="E43" s="27">
        <f>floor(D43+23/24,1)+1/24</f>
        <v>45741.04167</v>
      </c>
      <c r="F43" s="28">
        <f>6/7</f>
        <v>0.8571428571</v>
      </c>
      <c r="G43" s="29">
        <f t="shared" si="3"/>
        <v>-8.228571429</v>
      </c>
      <c r="H43" s="1" t="s">
        <v>69</v>
      </c>
      <c r="I43" s="40" t="s">
        <v>126</v>
      </c>
      <c r="J43" s="1" t="s">
        <v>36</v>
      </c>
      <c r="K43" s="31">
        <v>2.571428571428571</v>
      </c>
      <c r="L43" s="32">
        <v>0.0</v>
      </c>
      <c r="M43" s="28">
        <f t="shared" si="4"/>
        <v>47.53142857</v>
      </c>
      <c r="N43" s="33">
        <f t="shared" si="5"/>
        <v>58</v>
      </c>
      <c r="O43" s="29" t="s">
        <v>49</v>
      </c>
      <c r="P43" s="29" t="s">
        <v>38</v>
      </c>
      <c r="Q43" s="29">
        <f>SUMIF(Wagers!$C$6:$C$10003,C43,Wagers!$J$6:$J$10003)</f>
        <v>0</v>
      </c>
      <c r="R43" s="28">
        <f>SUMIF(Wagers!$C$6:$C$10003,C43,Wagers!$K$6:$K$10003)</f>
        <v>0</v>
      </c>
      <c r="S43" s="34" t="str">
        <f t="shared" si="6"/>
        <v>#DIV/0!</v>
      </c>
      <c r="T43" s="28">
        <v>50.0</v>
      </c>
      <c r="U43" s="28">
        <f>SUMIF(Transactions!$D$5:$D$1003,C43,Transactions!$G$5:$G$1003)</f>
        <v>0</v>
      </c>
      <c r="V43" s="28">
        <f>SUMIF(Transactions!$D$5:$D$1003,C43,Transactions!$F$5:$F$1003)</f>
        <v>0</v>
      </c>
      <c r="W43" s="28">
        <f t="shared" si="7"/>
        <v>0</v>
      </c>
      <c r="X43" s="28">
        <f t="shared" si="8"/>
        <v>2.468571429</v>
      </c>
      <c r="Y43" s="28">
        <f t="shared" si="9"/>
        <v>0</v>
      </c>
      <c r="Z43" s="28">
        <f t="shared" si="10"/>
        <v>-24.68571429</v>
      </c>
      <c r="AA43" s="35">
        <v>0.96</v>
      </c>
      <c r="AB43" s="36" t="s">
        <v>39</v>
      </c>
      <c r="AC43" s="37">
        <v>45655.0</v>
      </c>
      <c r="AD43" s="37">
        <f t="shared" si="21"/>
        <v>45715</v>
      </c>
      <c r="AE43" s="10"/>
      <c r="AF43" s="4"/>
      <c r="AG43" s="4"/>
      <c r="AH43" s="4"/>
      <c r="AI43" s="4"/>
      <c r="AJ43" s="4"/>
    </row>
    <row r="44">
      <c r="A44" s="23" t="str">
        <f t="shared" si="1"/>
        <v>Yes!</v>
      </c>
      <c r="B44" s="24">
        <f t="shared" si="2"/>
        <v>0</v>
      </c>
      <c r="C44" s="46" t="s">
        <v>138</v>
      </c>
      <c r="D44" s="26">
        <v>45740.35056712963</v>
      </c>
      <c r="E44" s="27">
        <f t="shared" ref="E44:E47" si="22">D44+1</f>
        <v>45741.35057</v>
      </c>
      <c r="F44" s="28">
        <v>0.4</v>
      </c>
      <c r="G44" s="29">
        <f t="shared" si="3"/>
        <v>-3.96</v>
      </c>
      <c r="H44" s="4" t="s">
        <v>139</v>
      </c>
      <c r="I44" s="47" t="s">
        <v>92</v>
      </c>
      <c r="J44" s="4" t="s">
        <v>48</v>
      </c>
      <c r="K44" s="31">
        <v>0.8</v>
      </c>
      <c r="L44" s="32">
        <v>0.0</v>
      </c>
      <c r="M44" s="28">
        <f t="shared" si="4"/>
        <v>99.208</v>
      </c>
      <c r="N44" s="33">
        <f t="shared" si="5"/>
        <v>251</v>
      </c>
      <c r="O44" s="29" t="s">
        <v>49</v>
      </c>
      <c r="P44" s="29" t="s">
        <v>38</v>
      </c>
      <c r="Q44" s="29">
        <f>SUMIF(Wagers!$C$6:$C$10003,C44,Wagers!$J$6:$J$10003)</f>
        <v>0</v>
      </c>
      <c r="R44" s="28">
        <f>SUMIF(Wagers!$C$6:$C$10003,C44,Wagers!$K$6:$K$10003)</f>
        <v>0</v>
      </c>
      <c r="S44" s="34" t="str">
        <f t="shared" si="6"/>
        <v>#DIV/0!</v>
      </c>
      <c r="T44" s="28">
        <v>100.0</v>
      </c>
      <c r="U44" s="28">
        <f>SUMIF(Transactions!$D$5:$D$1003,C44,Transactions!$G$5:$G$1003)</f>
        <v>0</v>
      </c>
      <c r="V44" s="28">
        <f>SUMIF(Transactions!$D$5:$D$1003,C44,Transactions!$F$5:$F$1003)</f>
        <v>0</v>
      </c>
      <c r="W44" s="28">
        <f t="shared" si="7"/>
        <v>0</v>
      </c>
      <c r="X44" s="28">
        <f t="shared" si="8"/>
        <v>0.792</v>
      </c>
      <c r="Y44" s="28">
        <f t="shared" si="9"/>
        <v>0</v>
      </c>
      <c r="Z44" s="28">
        <f t="shared" si="10"/>
        <v>-7.92</v>
      </c>
      <c r="AA44" s="35">
        <v>0.99</v>
      </c>
      <c r="AB44" s="39" t="s">
        <v>86</v>
      </c>
      <c r="AC44" s="37">
        <v>45655.0</v>
      </c>
      <c r="AD44" s="37">
        <f t="shared" si="21"/>
        <v>45715</v>
      </c>
      <c r="AE44" s="10"/>
      <c r="AF44" s="4"/>
      <c r="AG44" s="4"/>
      <c r="AH44" s="4"/>
      <c r="AI44" s="4"/>
      <c r="AJ44" s="4"/>
    </row>
    <row r="45">
      <c r="A45" s="23" t="str">
        <f t="shared" si="1"/>
        <v>Yes!</v>
      </c>
      <c r="B45" s="24">
        <f t="shared" si="2"/>
        <v>0</v>
      </c>
      <c r="C45" s="30" t="s">
        <v>140</v>
      </c>
      <c r="D45" s="26">
        <v>45740.35056712963</v>
      </c>
      <c r="E45" s="27">
        <f t="shared" si="22"/>
        <v>45741.35057</v>
      </c>
      <c r="F45" s="28">
        <v>1.0</v>
      </c>
      <c r="G45" s="29">
        <f t="shared" si="3"/>
        <v>-10</v>
      </c>
      <c r="H45" s="1" t="s">
        <v>41</v>
      </c>
      <c r="I45" s="44" t="s">
        <v>141</v>
      </c>
      <c r="J45" s="1" t="s">
        <v>48</v>
      </c>
      <c r="K45" s="31">
        <v>2.0</v>
      </c>
      <c r="L45" s="32">
        <v>0.0</v>
      </c>
      <c r="M45" s="28">
        <f t="shared" si="4"/>
        <v>46.4</v>
      </c>
      <c r="N45" s="33">
        <f t="shared" si="5"/>
        <v>47</v>
      </c>
      <c r="O45" s="29" t="s">
        <v>132</v>
      </c>
      <c r="P45" s="29" t="s">
        <v>44</v>
      </c>
      <c r="Q45" s="29">
        <f>SUMIF(Wagers!$C$6:$C$10003,C45,Wagers!$J$6:$J$10003)</f>
        <v>0</v>
      </c>
      <c r="R45" s="28">
        <f>SUMIF(Wagers!$C$6:$C$10003,C45,Wagers!$K$6:$K$10003)</f>
        <v>0</v>
      </c>
      <c r="S45" s="34" t="str">
        <f t="shared" si="6"/>
        <v>#DIV/0!</v>
      </c>
      <c r="T45" s="28">
        <v>48.4</v>
      </c>
      <c r="U45" s="28">
        <f>SUMIF(Transactions!$D$5:$D$1003,C45,Transactions!$G$5:$G$1003)</f>
        <v>0</v>
      </c>
      <c r="V45" s="28">
        <f>SUMIF(Transactions!$D$5:$D$1003,C45,Transactions!$F$5:$F$1003)</f>
        <v>0</v>
      </c>
      <c r="W45" s="28">
        <f t="shared" si="7"/>
        <v>0</v>
      </c>
      <c r="X45" s="28">
        <f t="shared" si="8"/>
        <v>2</v>
      </c>
      <c r="Y45" s="28">
        <f t="shared" si="9"/>
        <v>0</v>
      </c>
      <c r="Z45" s="28">
        <f t="shared" si="10"/>
        <v>-20</v>
      </c>
      <c r="AA45" s="35">
        <v>1.0</v>
      </c>
      <c r="AB45" s="36" t="s">
        <v>101</v>
      </c>
      <c r="AC45" s="37">
        <v>45655.0</v>
      </c>
      <c r="AD45" s="37">
        <f t="shared" si="21"/>
        <v>45715</v>
      </c>
      <c r="AE45" s="10"/>
      <c r="AF45" s="4"/>
      <c r="AG45" s="4"/>
      <c r="AH45" s="4"/>
      <c r="AI45" s="4"/>
      <c r="AJ45" s="4"/>
    </row>
    <row r="46">
      <c r="A46" s="23" t="str">
        <f t="shared" si="1"/>
        <v>Yes!</v>
      </c>
      <c r="B46" s="24">
        <f t="shared" si="2"/>
        <v>0</v>
      </c>
      <c r="C46" s="46" t="s">
        <v>142</v>
      </c>
      <c r="D46" s="26">
        <v>45740.35056712963</v>
      </c>
      <c r="E46" s="27">
        <f t="shared" si="22"/>
        <v>45741.35057</v>
      </c>
      <c r="F46" s="28">
        <v>0.5</v>
      </c>
      <c r="G46" s="29">
        <f t="shared" si="3"/>
        <v>-4.85</v>
      </c>
      <c r="H46" s="1" t="s">
        <v>34</v>
      </c>
      <c r="I46" s="38" t="s">
        <v>143</v>
      </c>
      <c r="J46" s="1" t="s">
        <v>48</v>
      </c>
      <c r="K46" s="31">
        <v>1.0</v>
      </c>
      <c r="L46" s="32">
        <v>0.0</v>
      </c>
      <c r="M46" s="28">
        <f t="shared" si="4"/>
        <v>99.03</v>
      </c>
      <c r="N46" s="33">
        <f t="shared" si="5"/>
        <v>205</v>
      </c>
      <c r="O46" s="42" t="s">
        <v>144</v>
      </c>
      <c r="P46" s="29" t="s">
        <v>54</v>
      </c>
      <c r="Q46" s="29">
        <f>SUMIF(Wagers!$C$6:$C$10003,C46,Wagers!$J$6:$J$10003)</f>
        <v>0</v>
      </c>
      <c r="R46" s="28">
        <f>SUMIF(Wagers!$C$6:$C$10003,C46,Wagers!$K$6:$K$10003)</f>
        <v>0</v>
      </c>
      <c r="S46" s="34" t="str">
        <f t="shared" si="6"/>
        <v>#DIV/0!</v>
      </c>
      <c r="T46" s="28">
        <v>100.0</v>
      </c>
      <c r="U46" s="28">
        <f>SUMIF(Transactions!$D$5:$D$1003,C46,Transactions!$G$5:$G$1003)</f>
        <v>0</v>
      </c>
      <c r="V46" s="28">
        <f>SUMIF(Transactions!$D$5:$D$1003,C46,Transactions!$F$5:$F$1003)</f>
        <v>0</v>
      </c>
      <c r="W46" s="28">
        <f t="shared" si="7"/>
        <v>0</v>
      </c>
      <c r="X46" s="28">
        <f t="shared" si="8"/>
        <v>0.97</v>
      </c>
      <c r="Y46" s="28">
        <f t="shared" si="9"/>
        <v>0</v>
      </c>
      <c r="Z46" s="28">
        <f t="shared" si="10"/>
        <v>-9.7</v>
      </c>
      <c r="AA46" s="35">
        <v>0.97</v>
      </c>
      <c r="AB46" s="43" t="s">
        <v>145</v>
      </c>
      <c r="AC46" s="37">
        <v>45655.0</v>
      </c>
      <c r="AD46" s="37">
        <f t="shared" si="21"/>
        <v>45715</v>
      </c>
      <c r="AE46" s="10"/>
      <c r="AF46" s="4"/>
      <c r="AG46" s="4"/>
      <c r="AH46" s="4"/>
      <c r="AI46" s="4"/>
      <c r="AJ46" s="4"/>
    </row>
    <row r="47">
      <c r="A47" s="23" t="str">
        <f t="shared" si="1"/>
        <v>Yes!</v>
      </c>
      <c r="B47" s="24">
        <f t="shared" si="2"/>
        <v>0</v>
      </c>
      <c r="C47" s="46" t="s">
        <v>146</v>
      </c>
      <c r="D47" s="26">
        <v>45740.35056712963</v>
      </c>
      <c r="E47" s="27">
        <f t="shared" si="22"/>
        <v>45741.35057</v>
      </c>
      <c r="F47" s="28">
        <v>0.2</v>
      </c>
      <c r="G47" s="29">
        <f t="shared" si="3"/>
        <v>-1.98</v>
      </c>
      <c r="H47" s="1" t="s">
        <v>34</v>
      </c>
      <c r="I47" s="30" t="s">
        <v>147</v>
      </c>
      <c r="J47" s="1" t="s">
        <v>48</v>
      </c>
      <c r="K47" s="31">
        <v>0.4</v>
      </c>
      <c r="L47" s="32">
        <v>0.0</v>
      </c>
      <c r="M47" s="28">
        <f t="shared" si="4"/>
        <v>99.604</v>
      </c>
      <c r="N47" s="33">
        <f t="shared" si="5"/>
        <v>504</v>
      </c>
      <c r="O47" s="29" t="s">
        <v>37</v>
      </c>
      <c r="P47" s="29" t="s">
        <v>50</v>
      </c>
      <c r="Q47" s="29">
        <f>SUMIF(Wagers!$C$6:$C$10003,C47,Wagers!$J$6:$J$10003)</f>
        <v>0</v>
      </c>
      <c r="R47" s="28">
        <f>SUMIF(Wagers!$C$6:$C$10003,C47,Wagers!$K$6:$K$10003)</f>
        <v>0</v>
      </c>
      <c r="S47" s="34" t="str">
        <f t="shared" si="6"/>
        <v>#DIV/0!</v>
      </c>
      <c r="T47" s="28">
        <v>100.0</v>
      </c>
      <c r="U47" s="28">
        <f>SUMIF(Transactions!$D$5:$D$1003,C47,Transactions!$G$5:$G$1003)</f>
        <v>0</v>
      </c>
      <c r="V47" s="28">
        <f>SUMIF(Transactions!$D$5:$D$1003,C47,Transactions!$F$5:$F$1003)</f>
        <v>0</v>
      </c>
      <c r="W47" s="28">
        <f t="shared" si="7"/>
        <v>0</v>
      </c>
      <c r="X47" s="28">
        <f t="shared" si="8"/>
        <v>0.396</v>
      </c>
      <c r="Y47" s="28">
        <f t="shared" si="9"/>
        <v>0</v>
      </c>
      <c r="Z47" s="28">
        <f t="shared" si="10"/>
        <v>-3.96</v>
      </c>
      <c r="AA47" s="35">
        <v>0.99</v>
      </c>
      <c r="AB47" s="36" t="s">
        <v>39</v>
      </c>
      <c r="AC47" s="37">
        <v>45698.0</v>
      </c>
      <c r="AD47" s="37">
        <f t="shared" si="21"/>
        <v>45758</v>
      </c>
      <c r="AE47" s="10"/>
      <c r="AF47" s="4"/>
      <c r="AG47" s="4"/>
      <c r="AH47" s="4"/>
      <c r="AI47" s="4"/>
      <c r="AJ47" s="4"/>
    </row>
    <row r="48">
      <c r="A48" s="23" t="str">
        <f t="shared" si="1"/>
        <v>Yes!</v>
      </c>
      <c r="B48" s="24">
        <f t="shared" si="2"/>
        <v>0</v>
      </c>
      <c r="C48" s="46" t="s">
        <v>148</v>
      </c>
      <c r="D48" s="26">
        <v>45740.784837962965</v>
      </c>
      <c r="E48" s="27">
        <f>floor(D48+12/24,1)+12/24</f>
        <v>45741.5</v>
      </c>
      <c r="F48" s="28">
        <v>1.0</v>
      </c>
      <c r="G48" s="29">
        <f t="shared" si="3"/>
        <v>-9.9</v>
      </c>
      <c r="H48" s="1" t="s">
        <v>46</v>
      </c>
      <c r="I48" s="25" t="s">
        <v>149</v>
      </c>
      <c r="J48" s="1" t="s">
        <v>36</v>
      </c>
      <c r="K48" s="31">
        <v>3.0</v>
      </c>
      <c r="L48" s="32">
        <v>0.0</v>
      </c>
      <c r="M48" s="28">
        <f t="shared" si="4"/>
        <v>47.03</v>
      </c>
      <c r="N48" s="33">
        <f t="shared" si="5"/>
        <v>48</v>
      </c>
      <c r="O48" s="29" t="s">
        <v>37</v>
      </c>
      <c r="P48" s="29" t="s">
        <v>44</v>
      </c>
      <c r="Q48" s="29">
        <f>SUMIF(Wagers!$C$6:$C$10003,C48,Wagers!$J$6:$J$10003)</f>
        <v>0</v>
      </c>
      <c r="R48" s="28">
        <f>SUMIF(Wagers!$C$6:$C$10003,C48,Wagers!$K$6:$K$10003)</f>
        <v>0</v>
      </c>
      <c r="S48" s="34" t="str">
        <f t="shared" si="6"/>
        <v>#DIV/0!</v>
      </c>
      <c r="T48" s="28">
        <v>50.0</v>
      </c>
      <c r="U48" s="28">
        <f>SUMIF(Transactions!$D$5:$D$1003,C48,Transactions!$G$5:$G$1003)</f>
        <v>0</v>
      </c>
      <c r="V48" s="28">
        <f>SUMIF(Transactions!$D$5:$D$1003,C48,Transactions!$F$5:$F$1003)</f>
        <v>0</v>
      </c>
      <c r="W48" s="28">
        <f t="shared" si="7"/>
        <v>0</v>
      </c>
      <c r="X48" s="28">
        <f t="shared" si="8"/>
        <v>2.97</v>
      </c>
      <c r="Y48" s="28">
        <f t="shared" si="9"/>
        <v>0</v>
      </c>
      <c r="Z48" s="28">
        <f t="shared" si="10"/>
        <v>-29.7</v>
      </c>
      <c r="AA48" s="35">
        <v>0.99</v>
      </c>
      <c r="AB48" s="36" t="s">
        <v>74</v>
      </c>
      <c r="AC48" s="37">
        <v>45673.0</v>
      </c>
      <c r="AD48" s="37">
        <f>AC48+90</f>
        <v>45763</v>
      </c>
      <c r="AE48" s="10"/>
      <c r="AF48" s="4"/>
      <c r="AG48" s="4"/>
      <c r="AH48" s="4"/>
      <c r="AI48" s="4"/>
      <c r="AJ48" s="4"/>
    </row>
    <row r="49">
      <c r="A49" s="23" t="str">
        <f t="shared" si="1"/>
        <v>Yes!</v>
      </c>
      <c r="B49" s="24">
        <f t="shared" si="2"/>
        <v>0</v>
      </c>
      <c r="C49" s="30" t="s">
        <v>150</v>
      </c>
      <c r="D49" s="26">
        <v>45740.35056712963</v>
      </c>
      <c r="E49" s="27">
        <f>floor(D49+21/24,1)+3/24</f>
        <v>45741.125</v>
      </c>
      <c r="F49" s="28">
        <v>1.5</v>
      </c>
      <c r="G49" s="29">
        <f t="shared" si="3"/>
        <v>-14.595</v>
      </c>
      <c r="H49" s="1" t="s">
        <v>151</v>
      </c>
      <c r="I49" s="1" t="s">
        <v>152</v>
      </c>
      <c r="J49" s="1" t="s">
        <v>36</v>
      </c>
      <c r="K49" s="31">
        <v>4.5</v>
      </c>
      <c r="L49" s="32">
        <v>0.0</v>
      </c>
      <c r="M49" s="28">
        <f t="shared" si="4"/>
        <v>95.6215</v>
      </c>
      <c r="N49" s="33">
        <f t="shared" si="5"/>
        <v>66</v>
      </c>
      <c r="O49" s="29" t="s">
        <v>43</v>
      </c>
      <c r="P49" s="29" t="s">
        <v>44</v>
      </c>
      <c r="Q49" s="29">
        <f>SUMIF(Wagers!$C$6:$C$10003,C49,Wagers!$J$6:$J$10003)</f>
        <v>550</v>
      </c>
      <c r="R49" s="28">
        <f>SUMIF(Wagers!$C$6:$C$10003,C49,Wagers!$K$6:$K$10003)</f>
        <v>458.35</v>
      </c>
      <c r="S49" s="34">
        <f t="shared" si="6"/>
        <v>0.8333636364</v>
      </c>
      <c r="T49" s="28">
        <v>100.0</v>
      </c>
      <c r="U49" s="28">
        <f>SUMIF(Transactions!$D$5:$D$1003,C49,Transactions!$G$5:$G$1003)</f>
        <v>340</v>
      </c>
      <c r="V49" s="28">
        <f>SUMIF(Transactions!$D$5:$D$1003,C49,Transactions!$F$5:$F$1003)</f>
        <v>230</v>
      </c>
      <c r="W49" s="28">
        <f t="shared" si="7"/>
        <v>110</v>
      </c>
      <c r="X49" s="28">
        <f t="shared" si="8"/>
        <v>113.7501364</v>
      </c>
      <c r="Y49" s="28">
        <f t="shared" si="9"/>
        <v>1210</v>
      </c>
      <c r="Z49" s="28">
        <f t="shared" si="10"/>
        <v>-1144.413364</v>
      </c>
      <c r="AA49" s="35">
        <v>0.973</v>
      </c>
      <c r="AB49" s="43" t="s">
        <v>145</v>
      </c>
      <c r="AC49" s="37">
        <v>45655.0</v>
      </c>
      <c r="AD49" s="37">
        <f t="shared" ref="AD49:AD52" si="23">AC49+60</f>
        <v>45715</v>
      </c>
      <c r="AE49" s="10"/>
      <c r="AF49" s="4"/>
      <c r="AG49" s="4"/>
      <c r="AH49" s="4"/>
      <c r="AI49" s="4"/>
      <c r="AJ49" s="4"/>
    </row>
    <row r="50">
      <c r="A50" s="23" t="str">
        <f t="shared" si="1"/>
        <v>Yes!</v>
      </c>
      <c r="B50" s="24">
        <f t="shared" si="2"/>
        <v>0</v>
      </c>
      <c r="C50" s="30" t="s">
        <v>153</v>
      </c>
      <c r="D50" s="26">
        <v>45740.35056712963</v>
      </c>
      <c r="E50" s="27">
        <f t="shared" ref="E50:E51" si="24">floor(D50,1)+1</f>
        <v>45741</v>
      </c>
      <c r="F50" s="28">
        <v>1.0</v>
      </c>
      <c r="G50" s="29">
        <f t="shared" si="3"/>
        <v>-9.65</v>
      </c>
      <c r="H50" s="1" t="s">
        <v>34</v>
      </c>
      <c r="I50" s="40" t="s">
        <v>35</v>
      </c>
      <c r="J50" s="1" t="s">
        <v>36</v>
      </c>
      <c r="K50" s="31">
        <v>3.0</v>
      </c>
      <c r="L50" s="32">
        <v>0.0</v>
      </c>
      <c r="M50" s="28">
        <f t="shared" si="4"/>
        <v>72.105</v>
      </c>
      <c r="N50" s="33">
        <f t="shared" si="5"/>
        <v>75</v>
      </c>
      <c r="O50" s="29" t="s">
        <v>37</v>
      </c>
      <c r="P50" s="29" t="s">
        <v>44</v>
      </c>
      <c r="Q50" s="29">
        <f>SUMIF(Wagers!$C$6:$C$10003,C50,Wagers!$J$6:$J$10003)</f>
        <v>0</v>
      </c>
      <c r="R50" s="28">
        <f>SUMIF(Wagers!$C$6:$C$10003,C50,Wagers!$K$6:$K$10003)</f>
        <v>0</v>
      </c>
      <c r="S50" s="34" t="str">
        <f t="shared" si="6"/>
        <v>#DIV/0!</v>
      </c>
      <c r="T50" s="28">
        <v>75.0</v>
      </c>
      <c r="U50" s="28">
        <f>SUMIF(Transactions!$D$5:$D$1003,C50,Transactions!$G$5:$G$1003)</f>
        <v>0</v>
      </c>
      <c r="V50" s="28">
        <f>SUMIF(Transactions!$D$5:$D$1003,C50,Transactions!$F$5:$F$1003)</f>
        <v>0</v>
      </c>
      <c r="W50" s="28">
        <f t="shared" si="7"/>
        <v>0</v>
      </c>
      <c r="X50" s="28">
        <f t="shared" si="8"/>
        <v>2.895</v>
      </c>
      <c r="Y50" s="28">
        <f t="shared" si="9"/>
        <v>0</v>
      </c>
      <c r="Z50" s="28">
        <f t="shared" si="10"/>
        <v>-28.95</v>
      </c>
      <c r="AA50" s="35">
        <v>0.965</v>
      </c>
      <c r="AB50" s="36" t="s">
        <v>39</v>
      </c>
      <c r="AC50" s="37">
        <v>45655.0</v>
      </c>
      <c r="AD50" s="37">
        <f t="shared" si="23"/>
        <v>45715</v>
      </c>
      <c r="AE50" s="10"/>
      <c r="AF50" s="4"/>
      <c r="AG50" s="4"/>
      <c r="AH50" s="4"/>
      <c r="AI50" s="4"/>
      <c r="AJ50" s="4"/>
    </row>
    <row r="51">
      <c r="A51" s="23" t="str">
        <f t="shared" si="1"/>
        <v>Yes!</v>
      </c>
      <c r="B51" s="24">
        <f t="shared" si="2"/>
        <v>0</v>
      </c>
      <c r="C51" s="46" t="s">
        <v>154</v>
      </c>
      <c r="D51" s="26">
        <v>45740.35056712963</v>
      </c>
      <c r="E51" s="27">
        <f t="shared" si="24"/>
        <v>45741</v>
      </c>
      <c r="F51" s="28">
        <f>1.8/7</f>
        <v>0.2571428571</v>
      </c>
      <c r="G51" s="29">
        <f t="shared" si="3"/>
        <v>-2.442857143</v>
      </c>
      <c r="H51" s="1" t="s">
        <v>155</v>
      </c>
      <c r="I51" s="1" t="s">
        <v>70</v>
      </c>
      <c r="J51" s="1" t="s">
        <v>36</v>
      </c>
      <c r="K51" s="31">
        <v>0.5142857142857143</v>
      </c>
      <c r="L51" s="32">
        <v>0.0</v>
      </c>
      <c r="M51" s="28">
        <f t="shared" si="4"/>
        <v>49.51142857</v>
      </c>
      <c r="N51" s="33">
        <f t="shared" si="5"/>
        <v>203</v>
      </c>
      <c r="O51" s="29" t="s">
        <v>37</v>
      </c>
      <c r="P51" s="29" t="s">
        <v>54</v>
      </c>
      <c r="Q51" s="29">
        <f>SUMIF(Wagers!$C$6:$C$10003,C51,Wagers!$J$6:$J$10003)</f>
        <v>0</v>
      </c>
      <c r="R51" s="28">
        <f>SUMIF(Wagers!$C$6:$C$10003,C51,Wagers!$K$6:$K$10003)</f>
        <v>0</v>
      </c>
      <c r="S51" s="34" t="str">
        <f t="shared" si="6"/>
        <v>#DIV/0!</v>
      </c>
      <c r="T51" s="28">
        <v>50.0</v>
      </c>
      <c r="U51" s="28">
        <f>SUMIF(Transactions!$D$5:$D$1003,C51,Transactions!$G$5:$G$1003)</f>
        <v>0</v>
      </c>
      <c r="V51" s="28">
        <f>SUMIF(Transactions!$D$5:$D$1003,C51,Transactions!$F$5:$F$1003)</f>
        <v>0</v>
      </c>
      <c r="W51" s="28">
        <f t="shared" si="7"/>
        <v>0</v>
      </c>
      <c r="X51" s="28">
        <f t="shared" si="8"/>
        <v>0.4885714286</v>
      </c>
      <c r="Y51" s="28">
        <f t="shared" si="9"/>
        <v>0</v>
      </c>
      <c r="Z51" s="28">
        <f t="shared" si="10"/>
        <v>-4.885714286</v>
      </c>
      <c r="AA51" s="35">
        <v>0.95</v>
      </c>
      <c r="AB51" s="36" t="s">
        <v>39</v>
      </c>
      <c r="AC51" s="37">
        <v>45673.0</v>
      </c>
      <c r="AD51" s="37">
        <f t="shared" si="23"/>
        <v>45733</v>
      </c>
      <c r="AE51" s="10"/>
      <c r="AF51" s="4"/>
      <c r="AG51" s="4"/>
      <c r="AH51" s="4"/>
      <c r="AI51" s="4"/>
      <c r="AJ51" s="4"/>
    </row>
    <row r="52">
      <c r="A52" s="23" t="str">
        <f t="shared" si="1"/>
        <v>Yes!</v>
      </c>
      <c r="B52" s="24">
        <f t="shared" si="2"/>
        <v>0</v>
      </c>
      <c r="C52" s="46" t="s">
        <v>156</v>
      </c>
      <c r="D52" s="26">
        <v>45740.784837962965</v>
      </c>
      <c r="E52" s="27">
        <f>floor(D52+2/24,1)+22/24</f>
        <v>45740.91667</v>
      </c>
      <c r="F52" s="28">
        <v>1.0</v>
      </c>
      <c r="G52" s="29">
        <f t="shared" si="3"/>
        <v>-9.5</v>
      </c>
      <c r="H52" s="1" t="s">
        <v>69</v>
      </c>
      <c r="I52" s="40" t="s">
        <v>70</v>
      </c>
      <c r="J52" s="1" t="s">
        <v>36</v>
      </c>
      <c r="K52" s="31">
        <v>3.0</v>
      </c>
      <c r="L52" s="32">
        <v>0.0</v>
      </c>
      <c r="M52" s="28">
        <f t="shared" si="4"/>
        <v>47.15</v>
      </c>
      <c r="N52" s="33">
        <f t="shared" si="5"/>
        <v>50</v>
      </c>
      <c r="O52" s="29" t="s">
        <v>49</v>
      </c>
      <c r="P52" s="29" t="s">
        <v>44</v>
      </c>
      <c r="Q52" s="29">
        <f>SUMIF(Wagers!$C$6:$C$10003,C52,Wagers!$J$6:$J$10003)</f>
        <v>0</v>
      </c>
      <c r="R52" s="28">
        <f>SUMIF(Wagers!$C$6:$C$10003,C52,Wagers!$K$6:$K$10003)</f>
        <v>0</v>
      </c>
      <c r="S52" s="34" t="str">
        <f t="shared" si="6"/>
        <v>#DIV/0!</v>
      </c>
      <c r="T52" s="28">
        <v>50.0</v>
      </c>
      <c r="U52" s="28">
        <f>SUMIF(Transactions!$D$5:$D$1003,C52,Transactions!$G$5:$G$1003)</f>
        <v>0</v>
      </c>
      <c r="V52" s="28">
        <f>SUMIF(Transactions!$D$5:$D$1003,C52,Transactions!$F$5:$F$1003)</f>
        <v>0</v>
      </c>
      <c r="W52" s="28">
        <f t="shared" si="7"/>
        <v>0</v>
      </c>
      <c r="X52" s="28">
        <f t="shared" si="8"/>
        <v>2.85</v>
      </c>
      <c r="Y52" s="28">
        <f t="shared" si="9"/>
        <v>0</v>
      </c>
      <c r="Z52" s="28">
        <f t="shared" si="10"/>
        <v>-28.5</v>
      </c>
      <c r="AA52" s="35">
        <v>0.95</v>
      </c>
      <c r="AB52" s="36" t="s">
        <v>39</v>
      </c>
      <c r="AC52" s="37">
        <v>45655.0</v>
      </c>
      <c r="AD52" s="37">
        <f t="shared" si="23"/>
        <v>45715</v>
      </c>
      <c r="AE52" s="10"/>
      <c r="AF52" s="4"/>
      <c r="AG52" s="4"/>
      <c r="AH52" s="4"/>
      <c r="AI52" s="4"/>
      <c r="AJ52" s="4"/>
    </row>
    <row r="53">
      <c r="A53" s="4"/>
      <c r="B53" s="4"/>
      <c r="C53" s="14" t="s">
        <v>157</v>
      </c>
      <c r="D53" s="48"/>
      <c r="E53" s="4"/>
      <c r="F53" s="28">
        <f t="shared" ref="F53:G53" si="25">Sum(F4:F52)</f>
        <v>32.41547619</v>
      </c>
      <c r="G53" s="29">
        <f t="shared" si="25"/>
        <v>-317.3194017</v>
      </c>
      <c r="H53" s="4"/>
      <c r="I53" s="4"/>
      <c r="J53" s="4"/>
      <c r="K53" s="29">
        <f t="shared" ref="K53:L53" si="26">SUM(K4:K52)</f>
        <v>81.96642857</v>
      </c>
      <c r="L53" s="28">
        <f t="shared" si="26"/>
        <v>0</v>
      </c>
      <c r="M53" s="5"/>
      <c r="N53" s="5"/>
      <c r="O53" s="5"/>
      <c r="P53" s="5"/>
      <c r="Q53" s="28">
        <f t="shared" ref="Q53:R53" si="27">SUM(Q4:Q52)</f>
        <v>550</v>
      </c>
      <c r="R53" s="28">
        <f t="shared" si="27"/>
        <v>458.35</v>
      </c>
      <c r="S53" s="34">
        <f t="shared" si="6"/>
        <v>0.8333636364</v>
      </c>
      <c r="T53" s="5"/>
      <c r="U53" s="28">
        <f t="shared" ref="U53:X53" si="28">SUM(U4:U52)</f>
        <v>340</v>
      </c>
      <c r="V53" s="28">
        <f t="shared" si="28"/>
        <v>240</v>
      </c>
      <c r="W53" s="28">
        <f t="shared" si="28"/>
        <v>100</v>
      </c>
      <c r="X53" s="28">
        <f t="shared" si="28"/>
        <v>179.587606</v>
      </c>
      <c r="Y53" s="28">
        <f t="shared" si="9"/>
        <v>1100</v>
      </c>
      <c r="Z53" s="28">
        <f t="shared" si="10"/>
        <v>-920.412394</v>
      </c>
      <c r="AA53" s="7"/>
      <c r="AB53" s="4"/>
      <c r="AC53" s="49"/>
      <c r="AD53" s="4"/>
      <c r="AE53" s="4"/>
      <c r="AF53" s="4"/>
      <c r="AG53" s="4"/>
      <c r="AH53" s="4"/>
      <c r="AI53" s="4"/>
      <c r="AJ53" s="4"/>
    </row>
    <row r="54">
      <c r="A54" s="4"/>
      <c r="B54" s="4"/>
      <c r="C54" s="4"/>
      <c r="D54" s="50"/>
      <c r="E54" s="1"/>
      <c r="F54" s="1"/>
      <c r="G54" s="1"/>
      <c r="H54" s="1"/>
      <c r="I54" s="1"/>
      <c r="J54" s="4"/>
      <c r="K54" s="1"/>
      <c r="L54" s="5"/>
      <c r="M54" s="1"/>
      <c r="N54" s="5"/>
      <c r="O54" s="5"/>
      <c r="P54" s="5"/>
      <c r="Q54" s="5"/>
      <c r="R54" s="5"/>
      <c r="S54" s="6"/>
      <c r="T54" s="4"/>
      <c r="U54" s="4"/>
      <c r="V54" s="4"/>
      <c r="W54" s="5"/>
      <c r="X54" s="5"/>
      <c r="Y54" s="4"/>
      <c r="Z54" s="49"/>
      <c r="AA54" s="7"/>
      <c r="AB54" s="4"/>
      <c r="AC54" s="49"/>
      <c r="AD54" s="4"/>
      <c r="AE54" s="4"/>
      <c r="AF54" s="4"/>
      <c r="AG54" s="4"/>
      <c r="AH54" s="4"/>
      <c r="AI54" s="4"/>
      <c r="AJ54" s="4"/>
    </row>
    <row r="55">
      <c r="A55" s="4"/>
      <c r="B55" s="4"/>
      <c r="C55" s="48"/>
      <c r="D55" s="50"/>
      <c r="E55" s="51" t="s">
        <v>158</v>
      </c>
      <c r="J55" s="4"/>
      <c r="K55" s="52" t="s">
        <v>159</v>
      </c>
      <c r="R55" s="5"/>
      <c r="S55" s="6"/>
      <c r="T55" s="4"/>
      <c r="U55" s="4"/>
      <c r="V55" s="4"/>
      <c r="W55" s="1" t="s">
        <v>160</v>
      </c>
      <c r="X55" s="28">
        <f>X53</f>
        <v>179.587606</v>
      </c>
      <c r="Y55" s="53"/>
      <c r="Z55" s="49"/>
      <c r="AA55" s="7"/>
      <c r="AB55" s="4"/>
      <c r="AC55" s="49"/>
      <c r="AD55" s="4"/>
      <c r="AE55" s="4"/>
      <c r="AF55" s="4"/>
      <c r="AG55" s="4"/>
      <c r="AH55" s="4"/>
      <c r="AI55" s="4"/>
      <c r="AJ55" s="4"/>
    </row>
    <row r="56">
      <c r="A56" s="4"/>
      <c r="B56" s="4"/>
      <c r="C56" s="48"/>
      <c r="D56" s="48"/>
      <c r="E56" s="54" t="s">
        <v>161</v>
      </c>
      <c r="J56" s="4"/>
      <c r="K56" s="4"/>
      <c r="L56" s="5"/>
      <c r="M56" s="4"/>
      <c r="N56" s="5"/>
      <c r="O56" s="5"/>
      <c r="P56" s="5"/>
      <c r="Q56" s="5"/>
      <c r="R56" s="5"/>
      <c r="S56" s="6"/>
      <c r="T56" s="4"/>
      <c r="U56" s="4"/>
      <c r="V56" s="4"/>
      <c r="W56" s="5" t="s">
        <v>162</v>
      </c>
      <c r="X56" s="28">
        <f>X55/(today()-Transactions!E5)*(date(2025,12,31)-today())</f>
        <v>239.1623407</v>
      </c>
      <c r="Y56" s="53"/>
      <c r="Z56" s="49"/>
      <c r="AA56" s="7"/>
      <c r="AB56" s="4"/>
      <c r="AC56" s="49"/>
      <c r="AD56" s="4"/>
      <c r="AE56" s="4"/>
      <c r="AF56" s="4"/>
      <c r="AG56" s="4"/>
      <c r="AH56" s="4"/>
      <c r="AI56" s="4"/>
      <c r="AJ56" s="4"/>
    </row>
    <row r="57">
      <c r="A57" s="1"/>
      <c r="B57" s="1"/>
      <c r="C57" s="4"/>
      <c r="D57" s="50"/>
      <c r="J57" s="4"/>
      <c r="K57" s="1"/>
      <c r="L57" s="5"/>
      <c r="M57" s="4"/>
      <c r="N57" s="5"/>
      <c r="O57" s="5"/>
      <c r="P57" s="5"/>
      <c r="Q57" s="5"/>
      <c r="R57" s="5"/>
      <c r="S57" s="6"/>
      <c r="T57" s="4"/>
      <c r="U57" s="4"/>
      <c r="V57" s="4"/>
      <c r="W57" s="5" t="s">
        <v>163</v>
      </c>
      <c r="X57" s="28">
        <f>X55+X56</f>
        <v>418.7499467</v>
      </c>
      <c r="Y57" s="4"/>
      <c r="Z57" s="49"/>
      <c r="AA57" s="7"/>
      <c r="AB57" s="4"/>
      <c r="AC57" s="49"/>
      <c r="AD57" s="4"/>
      <c r="AE57" s="4"/>
      <c r="AF57" s="4"/>
      <c r="AG57" s="4"/>
      <c r="AH57" s="4"/>
      <c r="AI57" s="4"/>
      <c r="AJ57" s="4"/>
    </row>
    <row r="58">
      <c r="A58" s="55" t="s">
        <v>164</v>
      </c>
      <c r="C58" s="4"/>
      <c r="D58" s="56"/>
      <c r="J58" s="4"/>
      <c r="K58" s="4"/>
      <c r="L58" s="57"/>
      <c r="M58" s="4"/>
      <c r="N58" s="5"/>
      <c r="O58" s="5"/>
      <c r="P58" s="5"/>
      <c r="Q58" s="5"/>
      <c r="R58" s="5"/>
      <c r="S58" s="6"/>
      <c r="T58" s="4"/>
      <c r="U58" s="4"/>
      <c r="V58" s="4"/>
      <c r="W58" s="4"/>
      <c r="X58" s="4"/>
      <c r="Y58" s="4"/>
      <c r="Z58" s="49"/>
      <c r="AA58" s="7"/>
      <c r="AB58" s="4"/>
      <c r="AC58" s="49"/>
      <c r="AD58" s="4"/>
      <c r="AE58" s="4"/>
      <c r="AF58" s="4"/>
      <c r="AG58" s="4"/>
      <c r="AH58" s="4"/>
      <c r="AI58" s="4"/>
      <c r="AJ58" s="4"/>
    </row>
    <row r="59">
      <c r="A59" s="30" t="s">
        <v>165</v>
      </c>
      <c r="B59" s="4"/>
      <c r="C59" s="4"/>
      <c r="D59" s="48"/>
      <c r="E59" s="54" t="s">
        <v>166</v>
      </c>
      <c r="J59" s="4"/>
      <c r="K59" s="4"/>
      <c r="L59" s="5"/>
      <c r="M59" s="4"/>
      <c r="N59" s="5"/>
      <c r="O59" s="5"/>
      <c r="P59" s="5"/>
      <c r="Q59" s="5"/>
      <c r="R59" s="5"/>
      <c r="S59" s="6"/>
      <c r="T59" s="4"/>
      <c r="U59" s="4"/>
      <c r="V59" s="4"/>
      <c r="W59" s="4"/>
      <c r="X59" s="4"/>
      <c r="Y59" s="4"/>
      <c r="Z59" s="49"/>
      <c r="AA59" s="7"/>
      <c r="AB59" s="4"/>
      <c r="AC59" s="49"/>
      <c r="AD59" s="4"/>
      <c r="AE59" s="4"/>
      <c r="AF59" s="4"/>
      <c r="AG59" s="4"/>
      <c r="AH59" s="4"/>
      <c r="AI59" s="4"/>
      <c r="AJ59" s="4"/>
    </row>
    <row r="60">
      <c r="A60" s="58" t="s">
        <v>167</v>
      </c>
      <c r="B60" s="4"/>
      <c r="C60" s="4"/>
      <c r="D60" s="50"/>
      <c r="E60" s="54" t="s">
        <v>168</v>
      </c>
      <c r="J60" s="4"/>
      <c r="K60" s="4"/>
      <c r="L60" s="5"/>
      <c r="M60" s="4"/>
      <c r="N60" s="5"/>
      <c r="O60" s="5"/>
      <c r="P60" s="5"/>
      <c r="Q60" s="5"/>
      <c r="R60" s="5"/>
      <c r="S60" s="6"/>
      <c r="T60" s="4"/>
      <c r="U60" s="4"/>
      <c r="V60" s="4"/>
      <c r="W60" s="4"/>
      <c r="X60" s="4"/>
      <c r="Y60" s="4"/>
      <c r="Z60" s="49"/>
      <c r="AA60" s="7"/>
      <c r="AB60" s="4"/>
      <c r="AC60" s="49"/>
      <c r="AD60" s="4"/>
      <c r="AE60" s="4"/>
      <c r="AF60" s="4"/>
      <c r="AG60" s="4"/>
      <c r="AH60" s="4"/>
      <c r="AI60" s="4"/>
      <c r="AJ60" s="4"/>
    </row>
    <row r="61">
      <c r="A61" s="30" t="s">
        <v>169</v>
      </c>
      <c r="B61" s="4"/>
      <c r="C61" s="4"/>
      <c r="D61" s="50"/>
      <c r="J61" s="4"/>
      <c r="K61" s="4"/>
      <c r="L61" s="5"/>
      <c r="M61" s="4"/>
      <c r="N61" s="5"/>
      <c r="O61" s="5"/>
      <c r="P61" s="5"/>
      <c r="Q61" s="5"/>
      <c r="R61" s="5"/>
      <c r="S61" s="6"/>
      <c r="T61" s="4"/>
      <c r="U61" s="4"/>
      <c r="V61" s="4"/>
      <c r="W61" s="4"/>
      <c r="X61" s="4"/>
      <c r="Y61" s="4"/>
      <c r="Z61" s="49"/>
      <c r="AA61" s="7"/>
      <c r="AB61" s="4"/>
      <c r="AC61" s="49"/>
      <c r="AD61" s="4"/>
      <c r="AE61" s="4"/>
      <c r="AF61" s="4"/>
      <c r="AG61" s="4"/>
      <c r="AH61" s="4"/>
      <c r="AI61" s="4"/>
      <c r="AJ61" s="4"/>
    </row>
    <row r="62">
      <c r="A62" s="30" t="s">
        <v>170</v>
      </c>
      <c r="B62" s="4"/>
      <c r="C62" s="4"/>
      <c r="D62" s="59"/>
      <c r="E62" s="54" t="s">
        <v>171</v>
      </c>
      <c r="J62" s="4"/>
      <c r="K62" s="4"/>
      <c r="L62" s="5"/>
      <c r="M62" s="4"/>
      <c r="N62" s="5"/>
      <c r="O62" s="5"/>
      <c r="P62" s="5"/>
      <c r="Q62" s="5"/>
      <c r="R62" s="5"/>
      <c r="S62" s="6"/>
      <c r="T62" s="4"/>
      <c r="U62" s="4"/>
      <c r="V62" s="4"/>
      <c r="W62" s="4"/>
      <c r="X62" s="4"/>
      <c r="Y62" s="4"/>
      <c r="Z62" s="49"/>
      <c r="AA62" s="7"/>
      <c r="AB62" s="4"/>
      <c r="AC62" s="49"/>
      <c r="AD62" s="4"/>
      <c r="AE62" s="4"/>
      <c r="AF62" s="4"/>
      <c r="AG62" s="4"/>
      <c r="AH62" s="4"/>
      <c r="AI62" s="4"/>
      <c r="AJ62" s="4"/>
    </row>
    <row r="63">
      <c r="A63" s="30" t="s">
        <v>172</v>
      </c>
      <c r="B63" s="4"/>
      <c r="C63" s="4"/>
      <c r="D63" s="59"/>
      <c r="E63" s="54" t="s">
        <v>173</v>
      </c>
      <c r="J63" s="4"/>
      <c r="K63" s="4"/>
      <c r="L63" s="5"/>
      <c r="M63" s="4"/>
      <c r="N63" s="4"/>
      <c r="O63" s="4"/>
      <c r="P63" s="6"/>
      <c r="Q63" s="4"/>
      <c r="R63" s="4"/>
      <c r="S63" s="6"/>
      <c r="T63" s="4"/>
      <c r="U63" s="4"/>
      <c r="V63" s="4"/>
      <c r="W63" s="4"/>
      <c r="X63" s="4"/>
      <c r="Y63" s="4"/>
      <c r="Z63" s="49"/>
      <c r="AA63" s="7"/>
      <c r="AB63" s="4"/>
      <c r="AC63" s="49"/>
      <c r="AD63" s="4"/>
      <c r="AE63" s="4"/>
      <c r="AF63" s="4"/>
      <c r="AG63" s="4"/>
      <c r="AH63" s="4"/>
      <c r="AI63" s="4"/>
      <c r="AJ63" s="4"/>
    </row>
    <row r="64" ht="22.5" customHeight="1">
      <c r="A64" s="30" t="s">
        <v>174</v>
      </c>
      <c r="B64" s="4"/>
      <c r="C64" s="4"/>
      <c r="D64" s="59"/>
      <c r="J64" s="4"/>
      <c r="K64" s="4"/>
      <c r="L64" s="5"/>
      <c r="M64" s="4"/>
      <c r="N64" s="4"/>
      <c r="O64" s="4"/>
      <c r="P64" s="6"/>
      <c r="Q64" s="4"/>
      <c r="R64" s="4"/>
      <c r="S64" s="6"/>
      <c r="T64" s="4"/>
      <c r="U64" s="4"/>
      <c r="V64" s="4"/>
      <c r="W64" s="4"/>
      <c r="X64" s="4"/>
      <c r="Y64" s="4"/>
      <c r="Z64" s="49"/>
      <c r="AA64" s="7"/>
      <c r="AB64" s="4"/>
      <c r="AC64" s="49"/>
      <c r="AD64" s="4"/>
      <c r="AE64" s="4"/>
      <c r="AF64" s="4"/>
      <c r="AG64" s="4"/>
      <c r="AH64" s="4"/>
      <c r="AI64" s="4"/>
      <c r="AJ64" s="4"/>
    </row>
    <row r="65" ht="21.0" customHeight="1">
      <c r="A65" s="30" t="s">
        <v>175</v>
      </c>
      <c r="B65" s="4"/>
      <c r="C65" s="4"/>
      <c r="D65" s="56"/>
      <c r="J65" s="4"/>
      <c r="K65" s="4"/>
      <c r="L65" s="5"/>
      <c r="M65" s="4"/>
      <c r="N65" s="4"/>
      <c r="O65" s="4"/>
      <c r="P65" s="6"/>
      <c r="Q65" s="4"/>
      <c r="R65" s="4"/>
      <c r="S65" s="6"/>
      <c r="T65" s="4"/>
      <c r="U65" s="5"/>
      <c r="V65" s="4"/>
      <c r="W65" s="4"/>
      <c r="X65" s="5"/>
      <c r="Y65" s="4"/>
      <c r="Z65" s="49"/>
      <c r="AA65" s="7"/>
      <c r="AB65" s="4"/>
      <c r="AC65" s="49"/>
      <c r="AD65" s="4"/>
      <c r="AE65" s="4"/>
      <c r="AF65" s="4"/>
      <c r="AG65" s="4"/>
      <c r="AH65" s="4"/>
      <c r="AI65" s="4"/>
      <c r="AJ65" s="4"/>
    </row>
    <row r="66">
      <c r="A66" s="30" t="s">
        <v>176</v>
      </c>
      <c r="B66" s="4"/>
      <c r="C66" s="4"/>
      <c r="D66" s="56"/>
      <c r="J66" s="4"/>
      <c r="K66" s="4"/>
      <c r="L66" s="5"/>
      <c r="M66" s="4"/>
      <c r="N66" s="4"/>
      <c r="O66" s="4"/>
      <c r="P66" s="6"/>
      <c r="Q66" s="4"/>
      <c r="R66" s="4"/>
      <c r="S66" s="6"/>
      <c r="T66" s="4"/>
      <c r="U66" s="4"/>
      <c r="V66" s="4"/>
      <c r="W66" s="4"/>
      <c r="X66" s="4"/>
      <c r="Y66" s="4"/>
      <c r="Z66" s="49"/>
      <c r="AA66" s="7"/>
      <c r="AB66" s="4"/>
      <c r="AC66" s="49"/>
      <c r="AD66" s="4"/>
      <c r="AE66" s="4"/>
      <c r="AF66" s="4"/>
      <c r="AG66" s="4"/>
      <c r="AH66" s="4"/>
      <c r="AI66" s="4"/>
      <c r="AJ66" s="4"/>
    </row>
    <row r="67">
      <c r="A67" s="30" t="s">
        <v>177</v>
      </c>
      <c r="B67" s="4"/>
      <c r="C67" s="4"/>
      <c r="D67" s="56"/>
      <c r="E67" s="54" t="s">
        <v>178</v>
      </c>
      <c r="J67" s="4"/>
      <c r="K67" s="4"/>
      <c r="L67" s="5"/>
      <c r="M67" s="4"/>
      <c r="N67" s="4"/>
      <c r="O67" s="4"/>
      <c r="P67" s="6"/>
      <c r="Q67" s="4"/>
      <c r="R67" s="4"/>
      <c r="S67" s="6"/>
      <c r="T67" s="4"/>
      <c r="U67" s="4"/>
      <c r="V67" s="4"/>
      <c r="W67" s="4"/>
      <c r="X67" s="4"/>
      <c r="Y67" s="4"/>
      <c r="Z67" s="49"/>
      <c r="AA67" s="7"/>
      <c r="AB67" s="4"/>
      <c r="AC67" s="49"/>
      <c r="AD67" s="4"/>
      <c r="AE67" s="4"/>
      <c r="AF67" s="4"/>
      <c r="AG67" s="4"/>
      <c r="AH67" s="4"/>
      <c r="AI67" s="4"/>
      <c r="AJ67" s="4"/>
    </row>
    <row r="68">
      <c r="A68" s="30" t="s">
        <v>179</v>
      </c>
      <c r="B68" s="4"/>
      <c r="C68" s="4"/>
      <c r="D68" s="56"/>
      <c r="J68" s="4"/>
      <c r="K68" s="4"/>
      <c r="L68" s="5"/>
      <c r="M68" s="4"/>
      <c r="N68" s="4"/>
      <c r="O68" s="4"/>
      <c r="P68" s="6"/>
      <c r="Q68" s="4"/>
      <c r="R68" s="4"/>
      <c r="S68" s="6"/>
      <c r="T68" s="4"/>
      <c r="U68" s="5"/>
      <c r="V68" s="4"/>
      <c r="W68" s="4"/>
      <c r="X68" s="5"/>
      <c r="Y68" s="4"/>
      <c r="Z68" s="49"/>
      <c r="AA68" s="7"/>
      <c r="AB68" s="4"/>
      <c r="AC68" s="49"/>
      <c r="AD68" s="4"/>
      <c r="AE68" s="4"/>
      <c r="AF68" s="4"/>
      <c r="AG68" s="4"/>
      <c r="AH68" s="4"/>
      <c r="AI68" s="4"/>
      <c r="AJ68" s="4"/>
    </row>
    <row r="69">
      <c r="A69" s="30" t="s">
        <v>180</v>
      </c>
      <c r="B69" s="4"/>
      <c r="C69" s="4"/>
      <c r="D69" s="56"/>
      <c r="J69" s="4"/>
      <c r="K69" s="4"/>
      <c r="L69" s="5"/>
      <c r="M69" s="4"/>
      <c r="N69" s="4"/>
      <c r="O69" s="4"/>
      <c r="P69" s="6"/>
      <c r="Q69" s="4"/>
      <c r="R69" s="4"/>
      <c r="S69" s="6"/>
      <c r="T69" s="4"/>
      <c r="U69" s="5"/>
      <c r="V69" s="4"/>
      <c r="W69" s="4"/>
      <c r="X69" s="5"/>
      <c r="Y69" s="4"/>
      <c r="Z69" s="49"/>
      <c r="AA69" s="7"/>
      <c r="AB69" s="4"/>
      <c r="AC69" s="49"/>
      <c r="AD69" s="4"/>
      <c r="AE69" s="4"/>
      <c r="AF69" s="4"/>
      <c r="AG69" s="4"/>
      <c r="AH69" s="4"/>
      <c r="AI69" s="4"/>
      <c r="AJ69" s="4"/>
    </row>
    <row r="70">
      <c r="A70" s="30" t="s">
        <v>181</v>
      </c>
      <c r="B70" s="4"/>
      <c r="C70" s="4"/>
      <c r="D70" s="56"/>
      <c r="E70" s="54" t="s">
        <v>182</v>
      </c>
      <c r="J70" s="4"/>
      <c r="K70" s="4"/>
      <c r="L70" s="5"/>
      <c r="M70" s="4"/>
      <c r="N70" s="4"/>
      <c r="O70" s="4"/>
      <c r="P70" s="6"/>
      <c r="Q70" s="4"/>
      <c r="R70" s="4"/>
      <c r="S70" s="6"/>
      <c r="T70" s="4"/>
      <c r="U70" s="4"/>
      <c r="V70" s="4"/>
      <c r="W70" s="4"/>
      <c r="X70" s="4"/>
      <c r="Y70" s="4"/>
      <c r="Z70" s="49"/>
      <c r="AA70" s="7"/>
      <c r="AB70" s="4"/>
      <c r="AC70" s="49"/>
      <c r="AD70" s="4"/>
      <c r="AE70" s="4"/>
      <c r="AF70" s="4"/>
      <c r="AG70" s="4"/>
      <c r="AH70" s="4"/>
      <c r="AI70" s="4"/>
      <c r="AJ70" s="4"/>
    </row>
    <row r="71">
      <c r="A71" s="30" t="s">
        <v>183</v>
      </c>
      <c r="B71" s="4"/>
      <c r="C71" s="4"/>
      <c r="D71" s="4"/>
      <c r="E71" s="54" t="s">
        <v>184</v>
      </c>
      <c r="J71" s="4"/>
      <c r="K71" s="4"/>
      <c r="L71" s="5"/>
      <c r="M71" s="4"/>
      <c r="N71" s="4"/>
      <c r="O71" s="4"/>
      <c r="P71" s="6"/>
      <c r="Q71" s="4"/>
      <c r="R71" s="4"/>
      <c r="S71" s="6"/>
      <c r="T71" s="4"/>
      <c r="U71" s="4"/>
      <c r="V71" s="4"/>
      <c r="W71" s="4"/>
      <c r="X71" s="5"/>
      <c r="Y71" s="4"/>
      <c r="Z71" s="49"/>
      <c r="AA71" s="7"/>
      <c r="AB71" s="4"/>
      <c r="AC71" s="49"/>
      <c r="AD71" s="4"/>
      <c r="AE71" s="4"/>
      <c r="AF71" s="4"/>
      <c r="AG71" s="4"/>
      <c r="AH71" s="4"/>
      <c r="AI71" s="4"/>
      <c r="AJ71" s="4"/>
    </row>
    <row r="72">
      <c r="A72" s="30" t="s">
        <v>185</v>
      </c>
      <c r="B72" s="4"/>
      <c r="C72" s="4"/>
      <c r="D72" s="4"/>
      <c r="J72" s="4"/>
      <c r="K72" s="4"/>
      <c r="L72" s="5"/>
      <c r="M72" s="4"/>
      <c r="N72" s="4"/>
      <c r="O72" s="4"/>
      <c r="P72" s="6"/>
      <c r="Q72" s="4"/>
      <c r="R72" s="4"/>
      <c r="S72" s="6"/>
      <c r="T72" s="4"/>
      <c r="U72" s="5"/>
      <c r="V72" s="4"/>
      <c r="W72" s="4"/>
      <c r="X72" s="5"/>
      <c r="Y72" s="4"/>
      <c r="Z72" s="49"/>
      <c r="AA72" s="7"/>
      <c r="AB72" s="4"/>
      <c r="AC72" s="49"/>
      <c r="AD72" s="4"/>
      <c r="AE72" s="4"/>
      <c r="AF72" s="4"/>
      <c r="AG72" s="4"/>
      <c r="AH72" s="4"/>
      <c r="AI72" s="4"/>
      <c r="AJ72" s="4"/>
    </row>
    <row r="73">
      <c r="A73" s="30" t="s">
        <v>186</v>
      </c>
      <c r="B73" s="4"/>
      <c r="C73" s="4"/>
      <c r="D73" s="4"/>
      <c r="E73" s="60" t="s">
        <v>187</v>
      </c>
      <c r="J73" s="4"/>
      <c r="K73" s="4"/>
      <c r="L73" s="5"/>
      <c r="M73" s="4"/>
      <c r="N73" s="4"/>
      <c r="O73" s="4"/>
      <c r="P73" s="6"/>
      <c r="Q73" s="4"/>
      <c r="R73" s="4"/>
      <c r="S73" s="6"/>
      <c r="T73" s="4"/>
      <c r="U73" s="4"/>
      <c r="V73" s="4"/>
      <c r="W73" s="4"/>
      <c r="X73" s="5"/>
      <c r="Y73" s="4"/>
      <c r="Z73" s="49"/>
      <c r="AA73" s="7"/>
      <c r="AB73" s="4"/>
      <c r="AC73" s="49"/>
      <c r="AD73" s="4"/>
      <c r="AE73" s="4"/>
      <c r="AF73" s="4"/>
      <c r="AG73" s="4"/>
      <c r="AH73" s="4"/>
      <c r="AI73" s="4"/>
      <c r="AJ73" s="4"/>
    </row>
    <row r="74">
      <c r="A74" s="30" t="s">
        <v>188</v>
      </c>
      <c r="B74" s="4"/>
      <c r="C74" s="4"/>
      <c r="D74" s="4"/>
      <c r="E74" s="61" t="s">
        <v>189</v>
      </c>
      <c r="F74" s="62"/>
      <c r="G74" s="62"/>
      <c r="H74" s="62"/>
      <c r="I74" s="62"/>
      <c r="J74" s="4"/>
      <c r="K74" s="4"/>
      <c r="L74" s="5"/>
      <c r="M74" s="4"/>
      <c r="N74" s="4"/>
      <c r="O74" s="4"/>
      <c r="P74" s="6"/>
      <c r="Q74" s="4"/>
      <c r="R74" s="4"/>
      <c r="S74" s="6"/>
      <c r="T74" s="4"/>
      <c r="U74" s="4"/>
      <c r="V74" s="4"/>
      <c r="W74" s="4"/>
      <c r="X74" s="4"/>
      <c r="Y74" s="4"/>
      <c r="Z74" s="49"/>
      <c r="AA74" s="7"/>
      <c r="AB74" s="4"/>
      <c r="AC74" s="49"/>
      <c r="AD74" s="4"/>
      <c r="AE74" s="4"/>
      <c r="AF74" s="4"/>
      <c r="AG74" s="4"/>
      <c r="AH74" s="4"/>
      <c r="AI74" s="4"/>
      <c r="AJ74" s="4"/>
    </row>
    <row r="75">
      <c r="A75" s="30" t="s">
        <v>190</v>
      </c>
      <c r="B75" s="4"/>
      <c r="C75" s="4"/>
      <c r="D75" s="4"/>
      <c r="E75" s="54" t="s">
        <v>191</v>
      </c>
      <c r="J75" s="4"/>
      <c r="K75" s="4"/>
      <c r="L75" s="5"/>
      <c r="M75" s="4"/>
      <c r="N75" s="4"/>
      <c r="O75" s="4"/>
      <c r="P75" s="6"/>
      <c r="Q75" s="4"/>
      <c r="R75" s="4"/>
      <c r="S75" s="6"/>
      <c r="T75" s="4"/>
      <c r="U75" s="4"/>
      <c r="V75" s="4"/>
      <c r="W75" s="4"/>
      <c r="X75" s="5"/>
      <c r="Y75" s="4"/>
      <c r="Z75" s="49"/>
      <c r="AA75" s="7"/>
      <c r="AB75" s="4"/>
      <c r="AC75" s="49"/>
      <c r="AD75" s="4"/>
      <c r="AE75" s="4"/>
      <c r="AF75" s="4"/>
      <c r="AG75" s="4"/>
      <c r="AH75" s="4"/>
      <c r="AI75" s="4"/>
      <c r="AJ75" s="4"/>
    </row>
    <row r="76">
      <c r="A76" s="30" t="s">
        <v>192</v>
      </c>
      <c r="B76" s="4"/>
      <c r="C76" s="4"/>
      <c r="D76" s="4"/>
      <c r="J76" s="4"/>
      <c r="K76" s="4"/>
      <c r="L76" s="5"/>
      <c r="M76" s="4"/>
      <c r="N76" s="4"/>
      <c r="O76" s="4"/>
      <c r="P76" s="6"/>
      <c r="Q76" s="4"/>
      <c r="R76" s="4"/>
      <c r="S76" s="6"/>
      <c r="T76" s="4"/>
      <c r="U76" s="4"/>
      <c r="V76" s="4"/>
      <c r="W76" s="4"/>
      <c r="X76" s="5"/>
      <c r="Y76" s="4"/>
      <c r="Z76" s="49"/>
      <c r="AA76" s="7"/>
      <c r="AB76" s="4"/>
      <c r="AC76" s="49"/>
      <c r="AD76" s="4"/>
      <c r="AE76" s="4"/>
      <c r="AF76" s="4"/>
      <c r="AG76" s="4"/>
      <c r="AH76" s="4"/>
      <c r="AI76" s="4"/>
      <c r="AJ76" s="4"/>
    </row>
    <row r="77">
      <c r="A77" s="30" t="s">
        <v>193</v>
      </c>
      <c r="B77" s="4"/>
      <c r="C77" s="4"/>
      <c r="D77" s="4"/>
      <c r="E77" s="60" t="s">
        <v>194</v>
      </c>
      <c r="J77" s="4"/>
      <c r="K77" s="4"/>
      <c r="L77" s="5"/>
      <c r="M77" s="4"/>
      <c r="N77" s="4"/>
      <c r="O77" s="4"/>
      <c r="P77" s="6"/>
      <c r="Q77" s="4"/>
      <c r="R77" s="4"/>
      <c r="S77" s="6"/>
      <c r="T77" s="4"/>
      <c r="U77" s="4"/>
      <c r="V77" s="4"/>
      <c r="W77" s="4"/>
      <c r="X77" s="4"/>
      <c r="Y77" s="4"/>
      <c r="Z77" s="49"/>
      <c r="AA77" s="7"/>
      <c r="AB77" s="4"/>
      <c r="AC77" s="49"/>
      <c r="AD77" s="4"/>
      <c r="AE77" s="4"/>
      <c r="AF77" s="4"/>
      <c r="AG77" s="4"/>
      <c r="AH77" s="4"/>
      <c r="AI77" s="4"/>
      <c r="AJ77" s="4"/>
    </row>
    <row r="78">
      <c r="A78" s="30" t="s">
        <v>195</v>
      </c>
      <c r="B78" s="4"/>
      <c r="C78" s="4"/>
      <c r="D78" s="4"/>
      <c r="J78" s="4"/>
      <c r="K78" s="4"/>
      <c r="L78" s="5"/>
      <c r="M78" s="4"/>
      <c r="N78" s="4"/>
      <c r="O78" s="4"/>
      <c r="P78" s="6"/>
      <c r="Q78" s="4"/>
      <c r="R78" s="4"/>
      <c r="S78" s="6"/>
      <c r="T78" s="4"/>
      <c r="U78" s="4"/>
      <c r="V78" s="4"/>
      <c r="W78" s="4"/>
      <c r="X78" s="4"/>
      <c r="Y78" s="4"/>
      <c r="Z78" s="49"/>
      <c r="AA78" s="7"/>
      <c r="AB78" s="4"/>
      <c r="AC78" s="49"/>
      <c r="AD78" s="4"/>
      <c r="AE78" s="4"/>
      <c r="AF78" s="4"/>
      <c r="AG78" s="4"/>
      <c r="AH78" s="4"/>
      <c r="AI78" s="4"/>
      <c r="AJ78" s="4"/>
    </row>
    <row r="79">
      <c r="A79" s="30" t="s">
        <v>196</v>
      </c>
      <c r="B79" s="4"/>
      <c r="C79" s="4"/>
      <c r="D79" s="4"/>
      <c r="J79" s="4"/>
      <c r="K79" s="4"/>
      <c r="L79" s="5"/>
      <c r="M79" s="4"/>
      <c r="N79" s="4"/>
      <c r="O79" s="4"/>
      <c r="P79" s="6"/>
      <c r="Q79" s="4"/>
      <c r="R79" s="4"/>
      <c r="S79" s="6"/>
      <c r="T79" s="4"/>
      <c r="U79" s="4"/>
      <c r="V79" s="4"/>
      <c r="W79" s="4"/>
      <c r="X79" s="4"/>
      <c r="Y79" s="4"/>
      <c r="Z79" s="49"/>
      <c r="AA79" s="7"/>
      <c r="AB79" s="4"/>
      <c r="AC79" s="49"/>
      <c r="AD79" s="4"/>
      <c r="AE79" s="4"/>
      <c r="AF79" s="4"/>
      <c r="AG79" s="4"/>
      <c r="AH79" s="4"/>
      <c r="AI79" s="4"/>
      <c r="AJ79" s="4"/>
    </row>
    <row r="80">
      <c r="A80" s="30" t="s">
        <v>197</v>
      </c>
      <c r="B80" s="4"/>
      <c r="C80" s="4"/>
      <c r="D80" s="4"/>
      <c r="J80" s="4"/>
      <c r="K80" s="4"/>
      <c r="L80" s="5"/>
      <c r="M80" s="4"/>
      <c r="N80" s="4"/>
      <c r="O80" s="4"/>
      <c r="P80" s="6"/>
      <c r="Q80" s="4"/>
      <c r="R80" s="4"/>
      <c r="S80" s="6"/>
      <c r="T80" s="4"/>
      <c r="U80" s="4"/>
      <c r="V80" s="4"/>
      <c r="W80" s="4"/>
      <c r="X80" s="4"/>
      <c r="Y80" s="4"/>
      <c r="Z80" s="49"/>
      <c r="AA80" s="7"/>
      <c r="AB80" s="4"/>
      <c r="AC80" s="49"/>
      <c r="AD80" s="4"/>
      <c r="AE80" s="4"/>
      <c r="AF80" s="4"/>
      <c r="AG80" s="4"/>
      <c r="AH80" s="4"/>
      <c r="AI80" s="4"/>
      <c r="AJ80" s="4"/>
    </row>
    <row r="81">
      <c r="A81" s="47" t="s">
        <v>198</v>
      </c>
      <c r="B81" s="4"/>
      <c r="C81" s="4"/>
      <c r="D81" s="4"/>
      <c r="E81" s="63" t="s">
        <v>199</v>
      </c>
      <c r="J81" s="4"/>
      <c r="K81" s="4"/>
      <c r="L81" s="5"/>
      <c r="M81" s="4"/>
      <c r="N81" s="4"/>
      <c r="O81" s="4"/>
      <c r="P81" s="6"/>
      <c r="Q81" s="4"/>
      <c r="R81" s="4"/>
      <c r="S81" s="6"/>
      <c r="T81" s="4"/>
      <c r="U81" s="4"/>
      <c r="V81" s="4"/>
      <c r="W81" s="4"/>
      <c r="X81" s="4"/>
      <c r="Y81" s="4"/>
      <c r="Z81" s="49"/>
      <c r="AA81" s="7"/>
      <c r="AB81" s="4"/>
      <c r="AC81" s="49"/>
      <c r="AD81" s="4"/>
      <c r="AE81" s="4"/>
      <c r="AF81" s="4"/>
      <c r="AG81" s="4"/>
      <c r="AH81" s="4"/>
      <c r="AI81" s="4"/>
      <c r="AJ81" s="4"/>
    </row>
    <row r="82">
      <c r="A82" s="47" t="s">
        <v>200</v>
      </c>
      <c r="B82" s="4"/>
      <c r="C82" s="4"/>
      <c r="D82" s="4"/>
      <c r="E82" s="64" t="s">
        <v>201</v>
      </c>
      <c r="J82" s="4"/>
      <c r="K82" s="4"/>
      <c r="L82" s="5"/>
      <c r="M82" s="4"/>
      <c r="N82" s="4"/>
      <c r="O82" s="4"/>
      <c r="P82" s="6"/>
      <c r="Q82" s="4"/>
      <c r="R82" s="4"/>
      <c r="S82" s="6"/>
      <c r="T82" s="4"/>
      <c r="U82" s="4"/>
      <c r="V82" s="4"/>
      <c r="W82" s="4"/>
      <c r="X82" s="4"/>
      <c r="Y82" s="4"/>
      <c r="Z82" s="49"/>
      <c r="AA82" s="7"/>
      <c r="AB82" s="4"/>
      <c r="AC82" s="49"/>
      <c r="AD82" s="4"/>
      <c r="AE82" s="4"/>
      <c r="AF82" s="4"/>
      <c r="AG82" s="4"/>
      <c r="AH82" s="4"/>
      <c r="AI82" s="4"/>
      <c r="AJ82" s="4"/>
    </row>
    <row r="83">
      <c r="A83" s="30" t="s">
        <v>202</v>
      </c>
      <c r="B83" s="4"/>
      <c r="C83" s="4"/>
      <c r="D83" s="4"/>
      <c r="E83" s="4"/>
      <c r="F83" s="4"/>
      <c r="G83" s="4"/>
      <c r="H83" s="4"/>
      <c r="I83" s="4"/>
      <c r="J83" s="4"/>
      <c r="K83" s="4"/>
      <c r="L83" s="5"/>
      <c r="M83" s="4"/>
      <c r="N83" s="4"/>
      <c r="O83" s="4"/>
      <c r="P83" s="6"/>
      <c r="Q83" s="4"/>
      <c r="R83" s="4"/>
      <c r="S83" s="6"/>
      <c r="T83" s="4"/>
      <c r="U83" s="4"/>
      <c r="V83" s="4"/>
      <c r="W83" s="4"/>
      <c r="X83" s="4"/>
      <c r="Y83" s="4"/>
      <c r="Z83" s="49"/>
      <c r="AA83" s="7"/>
      <c r="AB83" s="4"/>
      <c r="AC83" s="49"/>
      <c r="AD83" s="4"/>
      <c r="AE83" s="4"/>
      <c r="AF83" s="4"/>
      <c r="AG83" s="4"/>
      <c r="AH83" s="4"/>
      <c r="AI83" s="4"/>
      <c r="AJ83" s="4"/>
    </row>
    <row r="84">
      <c r="A84" s="47" t="s">
        <v>203</v>
      </c>
      <c r="B84" s="4"/>
      <c r="C84" s="4"/>
      <c r="D84" s="4"/>
      <c r="E84" s="4"/>
      <c r="F84" s="4"/>
      <c r="G84" s="4"/>
      <c r="H84" s="4"/>
      <c r="I84" s="4"/>
      <c r="J84" s="4"/>
      <c r="K84" s="4"/>
      <c r="L84" s="5"/>
      <c r="M84" s="4"/>
      <c r="N84" s="4"/>
      <c r="O84" s="4"/>
      <c r="P84" s="6"/>
      <c r="Q84" s="4"/>
      <c r="R84" s="4"/>
      <c r="S84" s="6"/>
      <c r="T84" s="4"/>
      <c r="U84" s="4"/>
      <c r="V84" s="4"/>
      <c r="W84" s="4"/>
      <c r="X84" s="4"/>
      <c r="Y84" s="4"/>
      <c r="Z84" s="49"/>
      <c r="AA84" s="7"/>
      <c r="AB84" s="4"/>
      <c r="AC84" s="49"/>
      <c r="AD84" s="4"/>
      <c r="AE84" s="4"/>
      <c r="AF84" s="4"/>
      <c r="AG84" s="4"/>
      <c r="AH84" s="4"/>
      <c r="AI84" s="4"/>
      <c r="AJ84" s="4"/>
    </row>
    <row r="85">
      <c r="A85" s="30" t="s">
        <v>204</v>
      </c>
      <c r="B85" s="4"/>
      <c r="C85" s="4"/>
      <c r="D85" s="4"/>
      <c r="E85" s="4"/>
      <c r="F85" s="4"/>
      <c r="G85" s="4"/>
      <c r="H85" s="4"/>
      <c r="I85" s="4"/>
      <c r="J85" s="4"/>
      <c r="K85" s="4"/>
      <c r="L85" s="5"/>
      <c r="M85" s="4"/>
      <c r="N85" s="4"/>
      <c r="O85" s="4"/>
      <c r="P85" s="6"/>
      <c r="Q85" s="4"/>
      <c r="R85" s="4"/>
      <c r="S85" s="6"/>
      <c r="T85" s="4"/>
      <c r="U85" s="4"/>
      <c r="V85" s="4"/>
      <c r="W85" s="4"/>
      <c r="X85" s="4"/>
      <c r="Y85" s="4"/>
      <c r="Z85" s="49"/>
      <c r="AA85" s="7"/>
      <c r="AB85" s="4"/>
      <c r="AC85" s="49"/>
      <c r="AD85" s="4"/>
      <c r="AE85" s="4"/>
      <c r="AF85" s="4"/>
      <c r="AG85" s="4"/>
      <c r="AH85" s="4"/>
      <c r="AI85" s="4"/>
      <c r="AJ85" s="4"/>
    </row>
    <row r="86">
      <c r="A86" s="30" t="s">
        <v>205</v>
      </c>
      <c r="B86" s="4"/>
      <c r="C86" s="4"/>
      <c r="D86" s="4"/>
      <c r="E86" s="4"/>
      <c r="F86" s="4"/>
      <c r="G86" s="4"/>
      <c r="H86" s="4"/>
      <c r="I86" s="4"/>
      <c r="J86" s="4"/>
      <c r="K86" s="4"/>
      <c r="L86" s="5"/>
      <c r="M86" s="4"/>
      <c r="N86" s="4"/>
      <c r="O86" s="4"/>
      <c r="P86" s="6"/>
      <c r="Q86" s="4"/>
      <c r="R86" s="4"/>
      <c r="S86" s="6"/>
      <c r="T86" s="4"/>
      <c r="U86" s="4"/>
      <c r="V86" s="4"/>
      <c r="W86" s="4"/>
      <c r="X86" s="4"/>
      <c r="Y86" s="4"/>
      <c r="Z86" s="49"/>
      <c r="AA86" s="7"/>
      <c r="AB86" s="4"/>
      <c r="AC86" s="49"/>
      <c r="AD86" s="4"/>
      <c r="AE86" s="4"/>
      <c r="AF86" s="4"/>
      <c r="AG86" s="4"/>
      <c r="AH86" s="4"/>
      <c r="AI86" s="4"/>
      <c r="AJ86" s="4"/>
    </row>
    <row r="87">
      <c r="A87" s="47" t="s">
        <v>206</v>
      </c>
      <c r="B87" s="4"/>
      <c r="C87" s="4"/>
      <c r="D87" s="4"/>
      <c r="E87" s="4"/>
      <c r="F87" s="4"/>
      <c r="G87" s="4"/>
      <c r="H87" s="4"/>
      <c r="I87" s="4"/>
      <c r="J87" s="4"/>
      <c r="K87" s="4"/>
      <c r="L87" s="5"/>
      <c r="M87" s="4"/>
      <c r="N87" s="4"/>
      <c r="O87" s="4"/>
      <c r="P87" s="6"/>
      <c r="Q87" s="4"/>
      <c r="R87" s="4"/>
      <c r="S87" s="6"/>
      <c r="T87" s="4"/>
      <c r="U87" s="4"/>
      <c r="V87" s="4"/>
      <c r="W87" s="4"/>
      <c r="X87" s="4"/>
      <c r="Y87" s="4"/>
      <c r="Z87" s="49"/>
      <c r="AA87" s="7"/>
      <c r="AB87" s="4"/>
      <c r="AC87" s="49"/>
      <c r="AD87" s="4"/>
      <c r="AE87" s="4"/>
      <c r="AF87" s="4"/>
      <c r="AG87" s="4"/>
      <c r="AH87" s="4"/>
      <c r="AI87" s="4"/>
      <c r="AJ87" s="4"/>
    </row>
    <row r="88">
      <c r="A88" s="47" t="s">
        <v>207</v>
      </c>
      <c r="B88" s="4"/>
      <c r="C88" s="4"/>
      <c r="D88" s="4"/>
      <c r="E88" s="4"/>
      <c r="F88" s="4"/>
      <c r="G88" s="4"/>
      <c r="H88" s="4"/>
      <c r="I88" s="4"/>
      <c r="J88" s="4"/>
      <c r="K88" s="4"/>
      <c r="L88" s="5"/>
      <c r="M88" s="4"/>
      <c r="N88" s="4"/>
      <c r="O88" s="4"/>
      <c r="P88" s="6"/>
      <c r="Q88" s="4"/>
      <c r="R88" s="4"/>
      <c r="S88" s="6"/>
      <c r="T88" s="4"/>
      <c r="U88" s="4"/>
      <c r="V88" s="4"/>
      <c r="W88" s="4"/>
      <c r="X88" s="4"/>
      <c r="Y88" s="4"/>
      <c r="Z88" s="49"/>
      <c r="AA88" s="7"/>
      <c r="AB88" s="4"/>
      <c r="AC88" s="49"/>
      <c r="AD88" s="4"/>
      <c r="AE88" s="4"/>
      <c r="AF88" s="4"/>
      <c r="AG88" s="4"/>
      <c r="AH88" s="4"/>
      <c r="AI88" s="4"/>
      <c r="AJ88" s="4"/>
    </row>
    <row r="89">
      <c r="A89" s="47" t="s">
        <v>208</v>
      </c>
      <c r="B89" s="4"/>
      <c r="C89" s="4"/>
      <c r="D89" s="4"/>
      <c r="E89" s="4"/>
      <c r="F89" s="4"/>
      <c r="G89" s="4"/>
      <c r="H89" s="4"/>
      <c r="I89" s="4"/>
      <c r="J89" s="4"/>
      <c r="K89" s="4"/>
      <c r="L89" s="5"/>
      <c r="M89" s="4"/>
      <c r="N89" s="4"/>
      <c r="O89" s="4"/>
      <c r="P89" s="6"/>
      <c r="Q89" s="4"/>
      <c r="R89" s="4"/>
      <c r="S89" s="6"/>
      <c r="T89" s="4"/>
      <c r="U89" s="4"/>
      <c r="V89" s="4"/>
      <c r="W89" s="4"/>
      <c r="X89" s="4"/>
      <c r="Y89" s="4"/>
      <c r="Z89" s="49"/>
      <c r="AA89" s="7"/>
      <c r="AB89" s="4"/>
      <c r="AC89" s="49"/>
      <c r="AD89" s="4"/>
      <c r="AE89" s="4"/>
      <c r="AF89" s="4"/>
      <c r="AG89" s="4"/>
      <c r="AH89" s="4"/>
      <c r="AI89" s="4"/>
      <c r="AJ89" s="4"/>
    </row>
    <row r="90">
      <c r="A90" s="47" t="s">
        <v>209</v>
      </c>
      <c r="B90" s="4"/>
      <c r="C90" s="4"/>
      <c r="D90" s="4"/>
      <c r="E90" s="4"/>
      <c r="F90" s="4"/>
      <c r="G90" s="4"/>
      <c r="H90" s="4"/>
      <c r="I90" s="4"/>
      <c r="J90" s="4"/>
      <c r="K90" s="4"/>
      <c r="L90" s="5"/>
      <c r="M90" s="4"/>
      <c r="N90" s="4"/>
      <c r="O90" s="4"/>
      <c r="P90" s="6"/>
      <c r="Q90" s="4"/>
      <c r="R90" s="4"/>
      <c r="S90" s="6"/>
      <c r="T90" s="4"/>
      <c r="U90" s="4"/>
      <c r="V90" s="4"/>
      <c r="W90" s="4"/>
      <c r="X90" s="4"/>
      <c r="Y90" s="4"/>
      <c r="Z90" s="49"/>
      <c r="AA90" s="7"/>
      <c r="AB90" s="4"/>
      <c r="AC90" s="49"/>
      <c r="AD90" s="4"/>
      <c r="AE90" s="4"/>
      <c r="AF90" s="4"/>
      <c r="AG90" s="4"/>
      <c r="AH90" s="4"/>
      <c r="AI90" s="4"/>
      <c r="AJ90" s="4"/>
    </row>
    <row r="91">
      <c r="A91" s="30" t="s">
        <v>210</v>
      </c>
      <c r="B91" s="4"/>
      <c r="C91" s="4"/>
      <c r="D91" s="4"/>
      <c r="E91" s="4"/>
      <c r="F91" s="4"/>
      <c r="G91" s="4"/>
      <c r="H91" s="4"/>
      <c r="I91" s="4"/>
      <c r="J91" s="4"/>
      <c r="K91" s="4"/>
      <c r="L91" s="5"/>
      <c r="M91" s="4"/>
      <c r="N91" s="4"/>
      <c r="O91" s="4"/>
      <c r="P91" s="6"/>
      <c r="Q91" s="4"/>
      <c r="R91" s="4"/>
      <c r="S91" s="6"/>
      <c r="T91" s="4"/>
      <c r="U91" s="4"/>
      <c r="V91" s="4"/>
      <c r="W91" s="4"/>
      <c r="X91" s="4"/>
      <c r="Y91" s="4"/>
      <c r="Z91" s="49"/>
      <c r="AA91" s="7"/>
      <c r="AB91" s="4"/>
      <c r="AC91" s="49"/>
      <c r="AD91" s="4"/>
      <c r="AE91" s="4"/>
      <c r="AF91" s="4"/>
      <c r="AG91" s="4"/>
      <c r="AH91" s="4"/>
      <c r="AI91" s="4"/>
      <c r="AJ91" s="4"/>
    </row>
    <row r="92">
      <c r="A92" s="47" t="s">
        <v>211</v>
      </c>
      <c r="B92" s="4"/>
      <c r="C92" s="4"/>
      <c r="D92" s="4"/>
      <c r="E92" s="4"/>
      <c r="F92" s="4"/>
      <c r="G92" s="4"/>
      <c r="H92" s="4"/>
      <c r="I92" s="4"/>
      <c r="J92" s="4"/>
      <c r="K92" s="4"/>
      <c r="L92" s="5"/>
      <c r="M92" s="4"/>
      <c r="N92" s="4"/>
      <c r="O92" s="4"/>
      <c r="P92" s="6"/>
      <c r="Q92" s="4"/>
      <c r="R92" s="4"/>
      <c r="S92" s="6"/>
      <c r="T92" s="4"/>
      <c r="U92" s="4"/>
      <c r="V92" s="4"/>
      <c r="W92" s="4"/>
      <c r="X92" s="4"/>
      <c r="Y92" s="4"/>
      <c r="Z92" s="49"/>
      <c r="AA92" s="7"/>
      <c r="AB92" s="4"/>
      <c r="AC92" s="49"/>
      <c r="AD92" s="4"/>
      <c r="AE92" s="4"/>
      <c r="AF92" s="4"/>
      <c r="AG92" s="4"/>
      <c r="AH92" s="4"/>
      <c r="AI92" s="4"/>
      <c r="AJ92" s="4"/>
    </row>
    <row r="93">
      <c r="A93" s="47" t="s">
        <v>212</v>
      </c>
      <c r="B93" s="4"/>
      <c r="C93" s="4"/>
      <c r="D93" s="4"/>
      <c r="E93" s="4"/>
      <c r="F93" s="4"/>
      <c r="G93" s="4"/>
      <c r="H93" s="4"/>
      <c r="I93" s="4"/>
      <c r="J93" s="4"/>
      <c r="K93" s="4"/>
      <c r="L93" s="5"/>
      <c r="M93" s="4"/>
      <c r="N93" s="4"/>
      <c r="O93" s="4"/>
      <c r="P93" s="6"/>
      <c r="Q93" s="4"/>
      <c r="R93" s="4"/>
      <c r="S93" s="6"/>
      <c r="T93" s="4"/>
      <c r="U93" s="4"/>
      <c r="V93" s="4"/>
      <c r="W93" s="4"/>
      <c r="X93" s="4"/>
      <c r="Y93" s="4"/>
      <c r="Z93" s="49"/>
      <c r="AA93" s="7"/>
      <c r="AB93" s="4"/>
      <c r="AC93" s="49"/>
      <c r="AD93" s="4"/>
      <c r="AE93" s="4"/>
      <c r="AF93" s="4"/>
      <c r="AG93" s="4"/>
      <c r="AH93" s="4"/>
      <c r="AI93" s="4"/>
      <c r="AJ93" s="4"/>
    </row>
    <row r="94">
      <c r="A94" s="65" t="s">
        <v>213</v>
      </c>
      <c r="B94" s="4"/>
      <c r="C94" s="4"/>
      <c r="D94" s="4"/>
      <c r="E94" s="4"/>
      <c r="F94" s="4"/>
      <c r="G94" s="4"/>
      <c r="H94" s="4"/>
      <c r="I94" s="4"/>
      <c r="J94" s="4"/>
      <c r="K94" s="4"/>
      <c r="L94" s="5"/>
      <c r="M94" s="4"/>
      <c r="N94" s="4"/>
      <c r="O94" s="4"/>
      <c r="P94" s="6"/>
      <c r="Q94" s="4"/>
      <c r="R94" s="4"/>
      <c r="S94" s="6"/>
      <c r="T94" s="4"/>
      <c r="U94" s="4"/>
      <c r="V94" s="4"/>
      <c r="W94" s="4"/>
      <c r="X94" s="4"/>
      <c r="Y94" s="4"/>
      <c r="Z94" s="49"/>
      <c r="AA94" s="7"/>
      <c r="AB94" s="4"/>
      <c r="AC94" s="49"/>
      <c r="AD94" s="4"/>
      <c r="AE94" s="4"/>
      <c r="AF94" s="4"/>
      <c r="AG94" s="4"/>
      <c r="AH94" s="4"/>
      <c r="AI94" s="4"/>
      <c r="AJ94" s="4"/>
    </row>
    <row r="95">
      <c r="A95" s="4"/>
      <c r="B95" s="4"/>
      <c r="C95" s="4"/>
      <c r="D95" s="4"/>
      <c r="E95" s="4"/>
      <c r="F95" s="4"/>
      <c r="G95" s="4"/>
      <c r="H95" s="4"/>
      <c r="I95" s="4"/>
      <c r="J95" s="4"/>
      <c r="K95" s="4"/>
      <c r="L95" s="5"/>
      <c r="M95" s="4"/>
      <c r="N95" s="4"/>
      <c r="O95" s="4"/>
      <c r="P95" s="6"/>
      <c r="Q95" s="4"/>
      <c r="R95" s="4"/>
      <c r="S95" s="6"/>
      <c r="T95" s="4"/>
      <c r="U95" s="4"/>
      <c r="V95" s="4"/>
      <c r="W95" s="4"/>
      <c r="X95" s="4"/>
      <c r="Y95" s="4"/>
      <c r="Z95" s="49"/>
      <c r="AA95" s="7"/>
      <c r="AB95" s="4"/>
      <c r="AC95" s="49"/>
      <c r="AD95" s="4"/>
      <c r="AE95" s="4"/>
      <c r="AF95" s="4"/>
      <c r="AG95" s="4"/>
      <c r="AH95" s="4"/>
      <c r="AI95" s="4"/>
      <c r="AJ95" s="4"/>
    </row>
    <row r="96">
      <c r="A96" s="4"/>
      <c r="B96" s="4"/>
      <c r="C96" s="4"/>
      <c r="D96" s="4"/>
      <c r="E96" s="4"/>
      <c r="F96" s="4"/>
      <c r="G96" s="4"/>
      <c r="H96" s="4"/>
      <c r="I96" s="4"/>
      <c r="J96" s="4"/>
      <c r="K96" s="4"/>
      <c r="L96" s="5"/>
      <c r="M96" s="4"/>
      <c r="N96" s="4"/>
      <c r="O96" s="4"/>
      <c r="P96" s="6"/>
      <c r="Q96" s="4"/>
      <c r="R96" s="4"/>
      <c r="S96" s="6"/>
      <c r="T96" s="4"/>
      <c r="U96" s="4"/>
      <c r="V96" s="4"/>
      <c r="W96" s="4"/>
      <c r="X96" s="4"/>
      <c r="Y96" s="4"/>
      <c r="Z96" s="49"/>
      <c r="AA96" s="7"/>
      <c r="AB96" s="4"/>
      <c r="AC96" s="49"/>
      <c r="AD96" s="4"/>
      <c r="AE96" s="4"/>
      <c r="AF96" s="4"/>
      <c r="AG96" s="4"/>
      <c r="AH96" s="4"/>
      <c r="AI96" s="4"/>
      <c r="AJ96" s="4"/>
    </row>
    <row r="97">
      <c r="A97" s="4"/>
      <c r="B97" s="4"/>
      <c r="C97" s="4"/>
      <c r="D97" s="4"/>
      <c r="E97" s="4"/>
      <c r="F97" s="4"/>
      <c r="G97" s="4"/>
      <c r="H97" s="4"/>
      <c r="I97" s="4"/>
      <c r="J97" s="4"/>
      <c r="K97" s="4"/>
      <c r="L97" s="5"/>
      <c r="M97" s="4"/>
      <c r="N97" s="4"/>
      <c r="O97" s="4"/>
      <c r="P97" s="6"/>
      <c r="Q97" s="4"/>
      <c r="R97" s="4"/>
      <c r="S97" s="6"/>
      <c r="T97" s="4"/>
      <c r="U97" s="4"/>
      <c r="V97" s="4"/>
      <c r="W97" s="4"/>
      <c r="X97" s="4"/>
      <c r="Y97" s="4"/>
      <c r="Z97" s="49"/>
      <c r="AA97" s="7"/>
      <c r="AB97" s="4"/>
      <c r="AC97" s="49"/>
      <c r="AD97" s="4"/>
      <c r="AE97" s="4"/>
      <c r="AF97" s="4"/>
      <c r="AG97" s="4"/>
      <c r="AH97" s="4"/>
      <c r="AI97" s="4"/>
      <c r="AJ97" s="4"/>
    </row>
    <row r="98">
      <c r="A98" s="4"/>
      <c r="B98" s="4"/>
      <c r="C98" s="4"/>
      <c r="D98" s="4"/>
      <c r="E98" s="4"/>
      <c r="F98" s="4"/>
      <c r="G98" s="4"/>
      <c r="H98" s="4"/>
      <c r="I98" s="4"/>
      <c r="J98" s="4"/>
      <c r="K98" s="4"/>
      <c r="L98" s="5"/>
      <c r="M98" s="4"/>
      <c r="N98" s="4"/>
      <c r="O98" s="4"/>
      <c r="P98" s="6"/>
      <c r="Q98" s="4"/>
      <c r="R98" s="4"/>
      <c r="S98" s="6"/>
      <c r="T98" s="4"/>
      <c r="U98" s="4"/>
      <c r="V98" s="4"/>
      <c r="W98" s="4"/>
      <c r="X98" s="4"/>
      <c r="Y98" s="4"/>
      <c r="Z98" s="49"/>
      <c r="AA98" s="7"/>
      <c r="AB98" s="4"/>
      <c r="AC98" s="49"/>
      <c r="AD98" s="4"/>
      <c r="AE98" s="4"/>
      <c r="AF98" s="4"/>
      <c r="AG98" s="4"/>
      <c r="AH98" s="4"/>
      <c r="AI98" s="4"/>
      <c r="AJ98" s="4"/>
    </row>
    <row r="99">
      <c r="A99" s="4"/>
      <c r="B99" s="4"/>
      <c r="C99" s="4"/>
      <c r="D99" s="4"/>
      <c r="E99" s="4"/>
      <c r="F99" s="4"/>
      <c r="G99" s="4"/>
      <c r="H99" s="4"/>
      <c r="I99" s="4"/>
      <c r="J99" s="4"/>
      <c r="K99" s="4"/>
      <c r="L99" s="5"/>
      <c r="M99" s="4"/>
      <c r="N99" s="4"/>
      <c r="O99" s="4"/>
      <c r="P99" s="6"/>
      <c r="Q99" s="4"/>
      <c r="R99" s="4"/>
      <c r="S99" s="6"/>
      <c r="T99" s="4"/>
      <c r="U99" s="4"/>
      <c r="V99" s="4"/>
      <c r="W99" s="4"/>
      <c r="X99" s="4"/>
      <c r="Y99" s="4"/>
      <c r="Z99" s="49"/>
      <c r="AA99" s="7"/>
      <c r="AB99" s="4"/>
      <c r="AC99" s="49"/>
      <c r="AD99" s="4"/>
      <c r="AE99" s="4"/>
      <c r="AF99" s="4"/>
      <c r="AG99" s="4"/>
      <c r="AH99" s="4"/>
      <c r="AI99" s="4"/>
      <c r="AJ99" s="4"/>
    </row>
    <row r="100">
      <c r="A100" s="4"/>
      <c r="B100" s="4"/>
      <c r="C100" s="4"/>
      <c r="D100" s="4"/>
      <c r="E100" s="4"/>
      <c r="F100" s="4"/>
      <c r="G100" s="4"/>
      <c r="H100" s="4"/>
      <c r="I100" s="4"/>
      <c r="J100" s="4"/>
      <c r="K100" s="4"/>
      <c r="L100" s="5"/>
      <c r="M100" s="4"/>
      <c r="N100" s="4"/>
      <c r="O100" s="4"/>
      <c r="P100" s="6"/>
      <c r="Q100" s="4"/>
      <c r="R100" s="4"/>
      <c r="S100" s="6"/>
      <c r="T100" s="4"/>
      <c r="U100" s="4"/>
      <c r="V100" s="4"/>
      <c r="W100" s="4"/>
      <c r="X100" s="4"/>
      <c r="Y100" s="4"/>
      <c r="Z100" s="49"/>
      <c r="AA100" s="7"/>
      <c r="AB100" s="4"/>
      <c r="AC100" s="49"/>
      <c r="AD100" s="4"/>
      <c r="AE100" s="4"/>
      <c r="AF100" s="4"/>
      <c r="AG100" s="4"/>
      <c r="AH100" s="4"/>
      <c r="AI100" s="4"/>
      <c r="AJ100" s="4"/>
    </row>
    <row r="101">
      <c r="A101" s="4"/>
      <c r="B101" s="4"/>
      <c r="C101" s="4"/>
      <c r="D101" s="4"/>
      <c r="E101" s="4"/>
      <c r="F101" s="4"/>
      <c r="G101" s="4"/>
      <c r="H101" s="4"/>
      <c r="I101" s="4"/>
      <c r="J101" s="4"/>
      <c r="K101" s="4"/>
      <c r="L101" s="5"/>
      <c r="M101" s="4"/>
      <c r="N101" s="4"/>
      <c r="O101" s="4"/>
      <c r="P101" s="6"/>
      <c r="Q101" s="4"/>
      <c r="R101" s="4"/>
      <c r="S101" s="6"/>
      <c r="T101" s="4"/>
      <c r="U101" s="4"/>
      <c r="V101" s="4"/>
      <c r="W101" s="4"/>
      <c r="X101" s="4"/>
      <c r="Y101" s="4"/>
      <c r="Z101" s="49"/>
      <c r="AA101" s="7"/>
      <c r="AB101" s="4"/>
      <c r="AC101" s="49"/>
      <c r="AD101" s="4"/>
      <c r="AE101" s="4"/>
      <c r="AF101" s="4"/>
      <c r="AG101" s="4"/>
      <c r="AH101" s="4"/>
      <c r="AI101" s="4"/>
      <c r="AJ101" s="4"/>
    </row>
    <row r="102">
      <c r="A102" s="4"/>
      <c r="B102" s="4"/>
      <c r="C102" s="4"/>
      <c r="D102" s="4"/>
      <c r="E102" s="4"/>
      <c r="F102" s="4"/>
      <c r="G102" s="4"/>
      <c r="H102" s="4"/>
      <c r="I102" s="4"/>
      <c r="J102" s="4"/>
      <c r="K102" s="4"/>
      <c r="L102" s="5"/>
      <c r="M102" s="4"/>
      <c r="N102" s="4"/>
      <c r="O102" s="4"/>
      <c r="P102" s="6"/>
      <c r="Q102" s="4"/>
      <c r="R102" s="4"/>
      <c r="S102" s="6"/>
      <c r="T102" s="4"/>
      <c r="U102" s="4"/>
      <c r="V102" s="4"/>
      <c r="W102" s="4"/>
      <c r="X102" s="4"/>
      <c r="Y102" s="4"/>
      <c r="Z102" s="49"/>
      <c r="AA102" s="7"/>
      <c r="AB102" s="4"/>
      <c r="AC102" s="49"/>
      <c r="AD102" s="4"/>
      <c r="AE102" s="4"/>
      <c r="AF102" s="4"/>
      <c r="AG102" s="4"/>
      <c r="AH102" s="4"/>
      <c r="AI102" s="4"/>
      <c r="AJ102" s="4"/>
    </row>
    <row r="103">
      <c r="A103" s="4"/>
      <c r="B103" s="4"/>
      <c r="C103" s="4"/>
      <c r="D103" s="4"/>
      <c r="E103" s="4"/>
      <c r="F103" s="4"/>
      <c r="G103" s="4"/>
      <c r="H103" s="4"/>
      <c r="I103" s="4"/>
      <c r="J103" s="4"/>
      <c r="K103" s="4"/>
      <c r="L103" s="5"/>
      <c r="M103" s="4"/>
      <c r="N103" s="4"/>
      <c r="O103" s="4"/>
      <c r="P103" s="6"/>
      <c r="Q103" s="4"/>
      <c r="R103" s="4"/>
      <c r="S103" s="6"/>
      <c r="T103" s="4"/>
      <c r="U103" s="4"/>
      <c r="V103" s="4"/>
      <c r="W103" s="4"/>
      <c r="X103" s="4"/>
      <c r="Y103" s="4"/>
      <c r="Z103" s="49"/>
      <c r="AA103" s="7"/>
      <c r="AB103" s="4"/>
      <c r="AC103" s="49"/>
      <c r="AD103" s="4"/>
      <c r="AE103" s="4"/>
      <c r="AF103" s="4"/>
      <c r="AG103" s="4"/>
      <c r="AH103" s="4"/>
      <c r="AI103" s="4"/>
      <c r="AJ103" s="4"/>
    </row>
    <row r="104">
      <c r="A104" s="4"/>
      <c r="B104" s="4"/>
      <c r="C104" s="4"/>
      <c r="D104" s="4"/>
      <c r="E104" s="4"/>
      <c r="F104" s="4"/>
      <c r="G104" s="4"/>
      <c r="H104" s="4"/>
      <c r="I104" s="4"/>
      <c r="J104" s="4"/>
      <c r="K104" s="4"/>
      <c r="L104" s="5"/>
      <c r="M104" s="4"/>
      <c r="N104" s="4"/>
      <c r="O104" s="4"/>
      <c r="P104" s="6"/>
      <c r="Q104" s="4"/>
      <c r="R104" s="4"/>
      <c r="S104" s="6"/>
      <c r="T104" s="4"/>
      <c r="U104" s="4"/>
      <c r="V104" s="4"/>
      <c r="W104" s="4"/>
      <c r="X104" s="4"/>
      <c r="Y104" s="4"/>
      <c r="Z104" s="49"/>
      <c r="AA104" s="7"/>
      <c r="AB104" s="4"/>
      <c r="AC104" s="49"/>
      <c r="AD104" s="4"/>
      <c r="AE104" s="4"/>
      <c r="AF104" s="4"/>
      <c r="AG104" s="4"/>
      <c r="AH104" s="4"/>
      <c r="AI104" s="4"/>
      <c r="AJ104" s="4"/>
    </row>
    <row r="105">
      <c r="A105" s="4"/>
      <c r="B105" s="4"/>
      <c r="C105" s="4"/>
      <c r="D105" s="4"/>
      <c r="E105" s="4"/>
      <c r="F105" s="4"/>
      <c r="G105" s="4"/>
      <c r="H105" s="4"/>
      <c r="I105" s="4"/>
      <c r="J105" s="4"/>
      <c r="K105" s="4"/>
      <c r="L105" s="5"/>
      <c r="M105" s="4"/>
      <c r="N105" s="4"/>
      <c r="O105" s="4"/>
      <c r="P105" s="6"/>
      <c r="Q105" s="4"/>
      <c r="R105" s="4"/>
      <c r="S105" s="6"/>
      <c r="T105" s="4"/>
      <c r="U105" s="4"/>
      <c r="V105" s="4"/>
      <c r="W105" s="4"/>
      <c r="X105" s="4"/>
      <c r="Y105" s="4"/>
      <c r="Z105" s="49"/>
      <c r="AA105" s="7"/>
      <c r="AB105" s="4"/>
      <c r="AC105" s="49"/>
      <c r="AD105" s="4"/>
      <c r="AE105" s="4"/>
      <c r="AF105" s="4"/>
      <c r="AG105" s="4"/>
      <c r="AH105" s="4"/>
      <c r="AI105" s="4"/>
      <c r="AJ105" s="4"/>
    </row>
    <row r="106">
      <c r="A106" s="4"/>
      <c r="B106" s="4"/>
      <c r="C106" s="4"/>
      <c r="D106" s="4"/>
      <c r="E106" s="4"/>
      <c r="F106" s="4"/>
      <c r="G106" s="4"/>
      <c r="H106" s="4"/>
      <c r="I106" s="4"/>
      <c r="J106" s="4"/>
      <c r="K106" s="4"/>
      <c r="L106" s="5"/>
      <c r="M106" s="4"/>
      <c r="N106" s="4"/>
      <c r="O106" s="4"/>
      <c r="P106" s="6"/>
      <c r="Q106" s="4"/>
      <c r="R106" s="4"/>
      <c r="S106" s="6"/>
      <c r="T106" s="4"/>
      <c r="U106" s="4"/>
      <c r="V106" s="4"/>
      <c r="W106" s="4"/>
      <c r="X106" s="4"/>
      <c r="Y106" s="4"/>
      <c r="Z106" s="49"/>
      <c r="AA106" s="7"/>
      <c r="AB106" s="4"/>
      <c r="AC106" s="49"/>
      <c r="AD106" s="4"/>
      <c r="AE106" s="4"/>
      <c r="AF106" s="4"/>
      <c r="AG106" s="4"/>
      <c r="AH106" s="4"/>
      <c r="AI106" s="4"/>
      <c r="AJ106" s="4"/>
    </row>
    <row r="107">
      <c r="A107" s="4"/>
      <c r="B107" s="4"/>
      <c r="C107" s="4"/>
      <c r="D107" s="4"/>
      <c r="E107" s="4"/>
      <c r="F107" s="4"/>
      <c r="G107" s="4"/>
      <c r="H107" s="4"/>
      <c r="I107" s="4"/>
      <c r="J107" s="4"/>
      <c r="K107" s="4"/>
      <c r="L107" s="5"/>
      <c r="M107" s="4"/>
      <c r="N107" s="4"/>
      <c r="O107" s="4"/>
      <c r="P107" s="6"/>
      <c r="Q107" s="4"/>
      <c r="R107" s="4"/>
      <c r="S107" s="6"/>
      <c r="T107" s="4"/>
      <c r="U107" s="4"/>
      <c r="V107" s="4"/>
      <c r="W107" s="4"/>
      <c r="X107" s="4"/>
      <c r="Y107" s="4"/>
      <c r="Z107" s="49"/>
      <c r="AA107" s="7"/>
      <c r="AB107" s="4"/>
      <c r="AC107" s="49"/>
      <c r="AD107" s="4"/>
      <c r="AE107" s="4"/>
      <c r="AF107" s="4"/>
      <c r="AG107" s="4"/>
      <c r="AH107" s="4"/>
      <c r="AI107" s="4"/>
      <c r="AJ107" s="4"/>
    </row>
    <row r="108">
      <c r="A108" s="4"/>
      <c r="B108" s="4"/>
      <c r="C108" s="4"/>
      <c r="D108" s="4"/>
      <c r="E108" s="4"/>
      <c r="F108" s="4"/>
      <c r="G108" s="4"/>
      <c r="H108" s="4"/>
      <c r="I108" s="4"/>
      <c r="J108" s="4"/>
      <c r="K108" s="4"/>
      <c r="L108" s="5"/>
      <c r="M108" s="4"/>
      <c r="N108" s="4"/>
      <c r="O108" s="4"/>
      <c r="P108" s="6"/>
      <c r="Q108" s="4"/>
      <c r="R108" s="4"/>
      <c r="S108" s="6"/>
      <c r="T108" s="4"/>
      <c r="U108" s="4"/>
      <c r="V108" s="4"/>
      <c r="W108" s="4"/>
      <c r="X108" s="4"/>
      <c r="Y108" s="4"/>
      <c r="Z108" s="49"/>
      <c r="AA108" s="7"/>
      <c r="AB108" s="4"/>
      <c r="AC108" s="49"/>
      <c r="AD108" s="4"/>
      <c r="AE108" s="4"/>
      <c r="AF108" s="4"/>
      <c r="AG108" s="4"/>
      <c r="AH108" s="4"/>
      <c r="AI108" s="4"/>
      <c r="AJ108" s="4"/>
    </row>
    <row r="109">
      <c r="A109" s="4"/>
      <c r="B109" s="4"/>
      <c r="C109" s="4"/>
      <c r="D109" s="4"/>
      <c r="E109" s="4"/>
      <c r="F109" s="4"/>
      <c r="G109" s="4"/>
      <c r="H109" s="4"/>
      <c r="I109" s="4"/>
      <c r="J109" s="4"/>
      <c r="K109" s="4"/>
      <c r="L109" s="5"/>
      <c r="M109" s="4"/>
      <c r="N109" s="4"/>
      <c r="O109" s="4"/>
      <c r="P109" s="6"/>
      <c r="Q109" s="4"/>
      <c r="R109" s="4"/>
      <c r="S109" s="6"/>
      <c r="T109" s="4"/>
      <c r="U109" s="4"/>
      <c r="V109" s="4"/>
      <c r="W109" s="4"/>
      <c r="X109" s="4"/>
      <c r="Y109" s="4"/>
      <c r="Z109" s="49"/>
      <c r="AA109" s="7"/>
      <c r="AB109" s="4"/>
      <c r="AC109" s="49"/>
      <c r="AD109" s="4"/>
      <c r="AE109" s="4"/>
      <c r="AF109" s="4"/>
      <c r="AG109" s="4"/>
      <c r="AH109" s="4"/>
      <c r="AI109" s="4"/>
      <c r="AJ109" s="4"/>
    </row>
    <row r="110">
      <c r="A110" s="4"/>
      <c r="B110" s="4"/>
      <c r="C110" s="4"/>
      <c r="D110" s="4"/>
      <c r="E110" s="4"/>
      <c r="F110" s="4"/>
      <c r="G110" s="4"/>
      <c r="H110" s="4"/>
      <c r="I110" s="4"/>
      <c r="J110" s="4"/>
      <c r="K110" s="4"/>
      <c r="L110" s="5"/>
      <c r="M110" s="4"/>
      <c r="N110" s="4"/>
      <c r="O110" s="4"/>
      <c r="P110" s="6"/>
      <c r="Q110" s="4"/>
      <c r="R110" s="4"/>
      <c r="S110" s="6"/>
      <c r="T110" s="4"/>
      <c r="U110" s="4"/>
      <c r="V110" s="4"/>
      <c r="W110" s="4"/>
      <c r="X110" s="4"/>
      <c r="Y110" s="4"/>
      <c r="Z110" s="49"/>
      <c r="AA110" s="7"/>
      <c r="AB110" s="4"/>
      <c r="AC110" s="49"/>
      <c r="AD110" s="4"/>
      <c r="AE110" s="4"/>
      <c r="AF110" s="4"/>
      <c r="AG110" s="4"/>
      <c r="AH110" s="4"/>
      <c r="AI110" s="4"/>
      <c r="AJ110" s="4"/>
    </row>
    <row r="111">
      <c r="A111" s="4"/>
      <c r="B111" s="4"/>
      <c r="C111" s="4"/>
      <c r="D111" s="4"/>
      <c r="E111" s="4"/>
      <c r="F111" s="4"/>
      <c r="G111" s="4"/>
      <c r="H111" s="4"/>
      <c r="I111" s="4"/>
      <c r="J111" s="4"/>
      <c r="K111" s="4"/>
      <c r="L111" s="5"/>
      <c r="M111" s="4"/>
      <c r="N111" s="4"/>
      <c r="O111" s="4"/>
      <c r="P111" s="6"/>
      <c r="Q111" s="4"/>
      <c r="R111" s="4"/>
      <c r="S111" s="6"/>
      <c r="T111" s="4"/>
      <c r="U111" s="4"/>
      <c r="V111" s="4"/>
      <c r="W111" s="4"/>
      <c r="X111" s="4"/>
      <c r="Y111" s="4"/>
      <c r="Z111" s="49"/>
      <c r="AA111" s="7"/>
      <c r="AB111" s="4"/>
      <c r="AC111" s="49"/>
      <c r="AD111" s="4"/>
      <c r="AE111" s="4"/>
      <c r="AF111" s="4"/>
      <c r="AG111" s="4"/>
      <c r="AH111" s="4"/>
      <c r="AI111" s="4"/>
      <c r="AJ111" s="4"/>
    </row>
    <row r="112">
      <c r="A112" s="4"/>
      <c r="B112" s="4"/>
      <c r="C112" s="4"/>
      <c r="D112" s="4"/>
      <c r="E112" s="4"/>
      <c r="F112" s="4"/>
      <c r="G112" s="4"/>
      <c r="H112" s="4"/>
      <c r="I112" s="4"/>
      <c r="J112" s="4"/>
      <c r="K112" s="4"/>
      <c r="L112" s="5"/>
      <c r="M112" s="4"/>
      <c r="N112" s="4"/>
      <c r="O112" s="4"/>
      <c r="P112" s="6"/>
      <c r="Q112" s="4"/>
      <c r="R112" s="4"/>
      <c r="S112" s="6"/>
      <c r="T112" s="4"/>
      <c r="U112" s="4"/>
      <c r="V112" s="4"/>
      <c r="W112" s="4"/>
      <c r="X112" s="4"/>
      <c r="Y112" s="4"/>
      <c r="Z112" s="49"/>
      <c r="AA112" s="7"/>
      <c r="AB112" s="4"/>
      <c r="AC112" s="49"/>
      <c r="AD112" s="4"/>
      <c r="AE112" s="4"/>
      <c r="AF112" s="4"/>
      <c r="AG112" s="4"/>
      <c r="AH112" s="4"/>
      <c r="AI112" s="4"/>
      <c r="AJ112" s="4"/>
    </row>
    <row r="113">
      <c r="A113" s="4"/>
      <c r="B113" s="4"/>
      <c r="C113" s="4"/>
      <c r="D113" s="4"/>
      <c r="E113" s="4"/>
      <c r="F113" s="4"/>
      <c r="G113" s="4"/>
      <c r="H113" s="4"/>
      <c r="I113" s="4"/>
      <c r="J113" s="4"/>
      <c r="K113" s="4"/>
      <c r="L113" s="5"/>
      <c r="M113" s="4"/>
      <c r="N113" s="4"/>
      <c r="O113" s="4"/>
      <c r="P113" s="6"/>
      <c r="Q113" s="4"/>
      <c r="R113" s="4"/>
      <c r="S113" s="6"/>
      <c r="T113" s="4"/>
      <c r="U113" s="4"/>
      <c r="V113" s="4"/>
      <c r="W113" s="4"/>
      <c r="X113" s="4"/>
      <c r="Y113" s="4"/>
      <c r="Z113" s="49"/>
      <c r="AA113" s="7"/>
      <c r="AB113" s="4"/>
      <c r="AC113" s="49"/>
      <c r="AD113" s="4"/>
      <c r="AE113" s="4"/>
      <c r="AF113" s="4"/>
      <c r="AG113" s="4"/>
      <c r="AH113" s="4"/>
      <c r="AI113" s="4"/>
      <c r="AJ113" s="4"/>
    </row>
    <row r="114">
      <c r="A114" s="4"/>
      <c r="B114" s="4"/>
      <c r="C114" s="4"/>
      <c r="D114" s="4"/>
      <c r="E114" s="4"/>
      <c r="F114" s="4"/>
      <c r="G114" s="4"/>
      <c r="H114" s="4"/>
      <c r="I114" s="4"/>
      <c r="J114" s="4"/>
      <c r="K114" s="4"/>
      <c r="L114" s="5"/>
      <c r="M114" s="4"/>
      <c r="N114" s="4"/>
      <c r="O114" s="4"/>
      <c r="P114" s="6"/>
      <c r="Q114" s="4"/>
      <c r="R114" s="4"/>
      <c r="S114" s="6"/>
      <c r="T114" s="4"/>
      <c r="U114" s="4"/>
      <c r="V114" s="4"/>
      <c r="W114" s="4"/>
      <c r="X114" s="4"/>
      <c r="Y114" s="4"/>
      <c r="Z114" s="49"/>
      <c r="AA114" s="7"/>
      <c r="AB114" s="4"/>
      <c r="AC114" s="49"/>
      <c r="AD114" s="4"/>
      <c r="AE114" s="4"/>
      <c r="AF114" s="4"/>
      <c r="AG114" s="4"/>
      <c r="AH114" s="4"/>
      <c r="AI114" s="4"/>
      <c r="AJ114" s="4"/>
    </row>
    <row r="115">
      <c r="A115" s="4"/>
      <c r="B115" s="4"/>
      <c r="C115" s="4"/>
      <c r="D115" s="4"/>
      <c r="E115" s="4"/>
      <c r="F115" s="4"/>
      <c r="G115" s="4"/>
      <c r="H115" s="4"/>
      <c r="I115" s="4"/>
      <c r="J115" s="4"/>
      <c r="K115" s="4"/>
      <c r="L115" s="5"/>
      <c r="M115" s="4"/>
      <c r="N115" s="4"/>
      <c r="O115" s="4"/>
      <c r="P115" s="6"/>
      <c r="Q115" s="4"/>
      <c r="R115" s="4"/>
      <c r="S115" s="6"/>
      <c r="T115" s="4"/>
      <c r="U115" s="4"/>
      <c r="V115" s="4"/>
      <c r="W115" s="4"/>
      <c r="X115" s="4"/>
      <c r="Y115" s="4"/>
      <c r="Z115" s="49"/>
      <c r="AA115" s="7"/>
      <c r="AB115" s="4"/>
      <c r="AC115" s="49"/>
      <c r="AD115" s="4"/>
      <c r="AE115" s="4"/>
      <c r="AF115" s="4"/>
      <c r="AG115" s="4"/>
      <c r="AH115" s="4"/>
      <c r="AI115" s="4"/>
      <c r="AJ115" s="4"/>
    </row>
    <row r="116">
      <c r="A116" s="4"/>
      <c r="B116" s="4"/>
      <c r="C116" s="4"/>
      <c r="D116" s="4"/>
      <c r="E116" s="4"/>
      <c r="F116" s="4"/>
      <c r="G116" s="4"/>
      <c r="H116" s="4"/>
      <c r="I116" s="4"/>
      <c r="J116" s="4"/>
      <c r="K116" s="4"/>
      <c r="L116" s="5"/>
      <c r="M116" s="4"/>
      <c r="N116" s="4"/>
      <c r="O116" s="4"/>
      <c r="P116" s="6"/>
      <c r="Q116" s="4"/>
      <c r="R116" s="4"/>
      <c r="S116" s="6"/>
      <c r="T116" s="4"/>
      <c r="U116" s="4"/>
      <c r="V116" s="4"/>
      <c r="W116" s="4"/>
      <c r="X116" s="4"/>
      <c r="Y116" s="4"/>
      <c r="Z116" s="49"/>
      <c r="AA116" s="7"/>
      <c r="AB116" s="4"/>
      <c r="AC116" s="49"/>
      <c r="AD116" s="4"/>
      <c r="AE116" s="4"/>
      <c r="AF116" s="4"/>
      <c r="AG116" s="4"/>
      <c r="AH116" s="4"/>
      <c r="AI116" s="4"/>
      <c r="AJ116" s="4"/>
    </row>
    <row r="117">
      <c r="A117" s="4"/>
      <c r="B117" s="4"/>
      <c r="C117" s="4"/>
      <c r="D117" s="4"/>
      <c r="E117" s="4"/>
      <c r="F117" s="4"/>
      <c r="G117" s="4"/>
      <c r="H117" s="4"/>
      <c r="I117" s="4"/>
      <c r="J117" s="4"/>
      <c r="K117" s="4"/>
      <c r="L117" s="5"/>
      <c r="M117" s="4"/>
      <c r="N117" s="4"/>
      <c r="O117" s="4"/>
      <c r="P117" s="6"/>
      <c r="Q117" s="4"/>
      <c r="R117" s="4"/>
      <c r="S117" s="6"/>
      <c r="T117" s="4"/>
      <c r="U117" s="4"/>
      <c r="V117" s="4"/>
      <c r="W117" s="4"/>
      <c r="X117" s="4"/>
      <c r="Y117" s="4"/>
      <c r="Z117" s="49"/>
      <c r="AA117" s="7"/>
      <c r="AB117" s="4"/>
      <c r="AC117" s="49"/>
      <c r="AD117" s="4"/>
      <c r="AE117" s="4"/>
      <c r="AF117" s="4"/>
      <c r="AG117" s="4"/>
      <c r="AH117" s="4"/>
      <c r="AI117" s="4"/>
      <c r="AJ117" s="4"/>
    </row>
    <row r="118">
      <c r="A118" s="4"/>
      <c r="B118" s="4"/>
      <c r="C118" s="4"/>
      <c r="D118" s="4"/>
      <c r="E118" s="4"/>
      <c r="F118" s="4"/>
      <c r="G118" s="4"/>
      <c r="H118" s="4"/>
      <c r="I118" s="4"/>
      <c r="J118" s="4"/>
      <c r="K118" s="4"/>
      <c r="L118" s="5"/>
      <c r="M118" s="4"/>
      <c r="N118" s="4"/>
      <c r="O118" s="4"/>
      <c r="P118" s="6"/>
      <c r="Q118" s="4"/>
      <c r="R118" s="4"/>
      <c r="S118" s="6"/>
      <c r="T118" s="4"/>
      <c r="U118" s="4"/>
      <c r="V118" s="4"/>
      <c r="W118" s="4"/>
      <c r="X118" s="4"/>
      <c r="Y118" s="4"/>
      <c r="Z118" s="49"/>
      <c r="AA118" s="7"/>
      <c r="AB118" s="4"/>
      <c r="AC118" s="49"/>
      <c r="AD118" s="4"/>
      <c r="AE118" s="4"/>
      <c r="AF118" s="4"/>
      <c r="AG118" s="4"/>
      <c r="AH118" s="4"/>
      <c r="AI118" s="4"/>
      <c r="AJ118" s="4"/>
    </row>
    <row r="119">
      <c r="A119" s="4"/>
      <c r="B119" s="4"/>
      <c r="C119" s="4"/>
      <c r="D119" s="4"/>
      <c r="E119" s="4"/>
      <c r="F119" s="4"/>
      <c r="G119" s="4"/>
      <c r="H119" s="4"/>
      <c r="I119" s="4"/>
      <c r="J119" s="4"/>
      <c r="K119" s="4"/>
      <c r="L119" s="5"/>
      <c r="M119" s="4"/>
      <c r="N119" s="4"/>
      <c r="O119" s="4"/>
      <c r="P119" s="6"/>
      <c r="Q119" s="4"/>
      <c r="R119" s="4"/>
      <c r="S119" s="6"/>
      <c r="T119" s="4"/>
      <c r="U119" s="4"/>
      <c r="V119" s="4"/>
      <c r="W119" s="4"/>
      <c r="X119" s="4"/>
      <c r="Y119" s="4"/>
      <c r="Z119" s="49"/>
      <c r="AA119" s="7"/>
      <c r="AB119" s="4"/>
      <c r="AC119" s="49"/>
      <c r="AD119" s="4"/>
      <c r="AE119" s="4"/>
      <c r="AF119" s="4"/>
      <c r="AG119" s="4"/>
      <c r="AH119" s="4"/>
      <c r="AI119" s="4"/>
      <c r="AJ119" s="4"/>
    </row>
    <row r="120">
      <c r="A120" s="4"/>
      <c r="B120" s="4"/>
      <c r="C120" s="4"/>
      <c r="D120" s="4"/>
      <c r="E120" s="4"/>
      <c r="F120" s="4"/>
      <c r="G120" s="4"/>
      <c r="H120" s="4"/>
      <c r="I120" s="4"/>
      <c r="J120" s="4"/>
      <c r="K120" s="4"/>
      <c r="L120" s="5"/>
      <c r="M120" s="4"/>
      <c r="N120" s="4"/>
      <c r="O120" s="4"/>
      <c r="P120" s="6"/>
      <c r="Q120" s="4"/>
      <c r="R120" s="4"/>
      <c r="S120" s="6"/>
      <c r="T120" s="4"/>
      <c r="U120" s="4"/>
      <c r="V120" s="4"/>
      <c r="W120" s="4"/>
      <c r="X120" s="4"/>
      <c r="Y120" s="4"/>
      <c r="Z120" s="49"/>
      <c r="AA120" s="7"/>
      <c r="AB120" s="4"/>
      <c r="AC120" s="49"/>
      <c r="AD120" s="4"/>
      <c r="AE120" s="4"/>
      <c r="AF120" s="4"/>
      <c r="AG120" s="4"/>
      <c r="AH120" s="4"/>
      <c r="AI120" s="4"/>
      <c r="AJ120" s="4"/>
    </row>
    <row r="121">
      <c r="A121" s="4"/>
      <c r="B121" s="4"/>
      <c r="C121" s="4"/>
      <c r="D121" s="4"/>
      <c r="E121" s="4"/>
      <c r="F121" s="4"/>
      <c r="G121" s="4"/>
      <c r="H121" s="4"/>
      <c r="I121" s="4"/>
      <c r="J121" s="4"/>
      <c r="K121" s="4"/>
      <c r="L121" s="5"/>
      <c r="M121" s="4"/>
      <c r="N121" s="4"/>
      <c r="O121" s="4"/>
      <c r="P121" s="6"/>
      <c r="Q121" s="4"/>
      <c r="R121" s="4"/>
      <c r="S121" s="6"/>
      <c r="T121" s="4"/>
      <c r="U121" s="4"/>
      <c r="V121" s="4"/>
      <c r="W121" s="4"/>
      <c r="X121" s="4"/>
      <c r="Y121" s="4"/>
      <c r="Z121" s="49"/>
      <c r="AA121" s="7"/>
      <c r="AB121" s="4"/>
      <c r="AC121" s="49"/>
      <c r="AD121" s="4"/>
      <c r="AE121" s="4"/>
      <c r="AF121" s="4"/>
      <c r="AG121" s="4"/>
      <c r="AH121" s="4"/>
      <c r="AI121" s="4"/>
      <c r="AJ121" s="4"/>
    </row>
    <row r="122">
      <c r="A122" s="4"/>
      <c r="B122" s="4"/>
      <c r="C122" s="4"/>
      <c r="D122" s="4"/>
      <c r="E122" s="4"/>
      <c r="F122" s="4"/>
      <c r="G122" s="4"/>
      <c r="H122" s="4"/>
      <c r="I122" s="4"/>
      <c r="J122" s="4"/>
      <c r="K122" s="4"/>
      <c r="L122" s="5"/>
      <c r="M122" s="4"/>
      <c r="N122" s="4"/>
      <c r="O122" s="4"/>
      <c r="P122" s="6"/>
      <c r="Q122" s="4"/>
      <c r="R122" s="4"/>
      <c r="S122" s="6"/>
      <c r="T122" s="4"/>
      <c r="U122" s="4"/>
      <c r="V122" s="4"/>
      <c r="W122" s="4"/>
      <c r="X122" s="4"/>
      <c r="Y122" s="4"/>
      <c r="Z122" s="49"/>
      <c r="AA122" s="7"/>
      <c r="AB122" s="4"/>
      <c r="AC122" s="49"/>
      <c r="AD122" s="4"/>
      <c r="AE122" s="4"/>
      <c r="AF122" s="4"/>
      <c r="AG122" s="4"/>
      <c r="AH122" s="4"/>
      <c r="AI122" s="4"/>
      <c r="AJ122" s="4"/>
    </row>
    <row r="123">
      <c r="A123" s="4"/>
      <c r="B123" s="4"/>
      <c r="C123" s="4"/>
      <c r="D123" s="4"/>
      <c r="E123" s="4"/>
      <c r="F123" s="4"/>
      <c r="G123" s="4"/>
      <c r="H123" s="4"/>
      <c r="I123" s="4"/>
      <c r="J123" s="4"/>
      <c r="K123" s="4"/>
      <c r="L123" s="5"/>
      <c r="M123" s="4"/>
      <c r="N123" s="4"/>
      <c r="O123" s="4"/>
      <c r="P123" s="6"/>
      <c r="Q123" s="4"/>
      <c r="R123" s="4"/>
      <c r="S123" s="6"/>
      <c r="T123" s="4"/>
      <c r="U123" s="4"/>
      <c r="V123" s="4"/>
      <c r="W123" s="4"/>
      <c r="X123" s="4"/>
      <c r="Y123" s="4"/>
      <c r="Z123" s="49"/>
      <c r="AA123" s="7"/>
      <c r="AB123" s="4"/>
      <c r="AC123" s="49"/>
      <c r="AD123" s="4"/>
      <c r="AE123" s="4"/>
      <c r="AF123" s="4"/>
      <c r="AG123" s="4"/>
      <c r="AH123" s="4"/>
      <c r="AI123" s="4"/>
      <c r="AJ123" s="4"/>
    </row>
    <row r="124">
      <c r="A124" s="4"/>
      <c r="B124" s="4"/>
      <c r="C124" s="4"/>
      <c r="D124" s="4"/>
      <c r="E124" s="4"/>
      <c r="F124" s="4"/>
      <c r="G124" s="4"/>
      <c r="H124" s="4"/>
      <c r="I124" s="4"/>
      <c r="J124" s="4"/>
      <c r="K124" s="4"/>
      <c r="L124" s="5"/>
      <c r="M124" s="4"/>
      <c r="N124" s="4"/>
      <c r="O124" s="4"/>
      <c r="P124" s="6"/>
      <c r="Q124" s="4"/>
      <c r="R124" s="4"/>
      <c r="S124" s="6"/>
      <c r="T124" s="4"/>
      <c r="U124" s="4"/>
      <c r="V124" s="4"/>
      <c r="W124" s="4"/>
      <c r="X124" s="4"/>
      <c r="Y124" s="4"/>
      <c r="Z124" s="49"/>
      <c r="AA124" s="7"/>
      <c r="AB124" s="4"/>
      <c r="AC124" s="49"/>
      <c r="AD124" s="4"/>
      <c r="AE124" s="4"/>
      <c r="AF124" s="4"/>
      <c r="AG124" s="4"/>
      <c r="AH124" s="4"/>
      <c r="AI124" s="4"/>
      <c r="AJ124" s="4"/>
    </row>
    <row r="125">
      <c r="A125" s="4"/>
      <c r="B125" s="4"/>
      <c r="C125" s="4"/>
      <c r="D125" s="4"/>
      <c r="E125" s="4"/>
      <c r="F125" s="4"/>
      <c r="G125" s="4"/>
      <c r="H125" s="4"/>
      <c r="I125" s="4"/>
      <c r="J125" s="4"/>
      <c r="K125" s="4"/>
      <c r="L125" s="5"/>
      <c r="M125" s="4"/>
      <c r="N125" s="4"/>
      <c r="O125" s="4"/>
      <c r="P125" s="6"/>
      <c r="Q125" s="4"/>
      <c r="R125" s="4"/>
      <c r="S125" s="6"/>
      <c r="T125" s="4"/>
      <c r="U125" s="4"/>
      <c r="V125" s="4"/>
      <c r="W125" s="4"/>
      <c r="X125" s="4"/>
      <c r="Y125" s="4"/>
      <c r="Z125" s="49"/>
      <c r="AA125" s="7"/>
      <c r="AB125" s="4"/>
      <c r="AC125" s="49"/>
      <c r="AD125" s="4"/>
      <c r="AE125" s="4"/>
      <c r="AF125" s="4"/>
      <c r="AG125" s="4"/>
      <c r="AH125" s="4"/>
      <c r="AI125" s="4"/>
      <c r="AJ125" s="4"/>
    </row>
    <row r="126">
      <c r="A126" s="4"/>
      <c r="B126" s="4"/>
      <c r="C126" s="4"/>
      <c r="D126" s="4"/>
      <c r="E126" s="4"/>
      <c r="F126" s="4"/>
      <c r="G126" s="4"/>
      <c r="H126" s="4"/>
      <c r="I126" s="4"/>
      <c r="J126" s="4"/>
      <c r="K126" s="4"/>
      <c r="L126" s="5"/>
      <c r="M126" s="4"/>
      <c r="N126" s="4"/>
      <c r="O126" s="4"/>
      <c r="P126" s="6"/>
      <c r="Q126" s="4"/>
      <c r="R126" s="4"/>
      <c r="S126" s="6"/>
      <c r="T126" s="4"/>
      <c r="U126" s="4"/>
      <c r="V126" s="4"/>
      <c r="W126" s="4"/>
      <c r="X126" s="4"/>
      <c r="Y126" s="4"/>
      <c r="Z126" s="49"/>
      <c r="AA126" s="7"/>
      <c r="AB126" s="4"/>
      <c r="AC126" s="49"/>
      <c r="AD126" s="4"/>
      <c r="AE126" s="4"/>
      <c r="AF126" s="4"/>
      <c r="AG126" s="4"/>
      <c r="AH126" s="4"/>
      <c r="AI126" s="4"/>
      <c r="AJ126" s="4"/>
    </row>
    <row r="127">
      <c r="A127" s="4"/>
      <c r="B127" s="4"/>
      <c r="C127" s="4"/>
      <c r="D127" s="4"/>
      <c r="E127" s="4"/>
      <c r="F127" s="4"/>
      <c r="G127" s="4"/>
      <c r="H127" s="4"/>
      <c r="I127" s="4"/>
      <c r="J127" s="4"/>
      <c r="K127" s="4"/>
      <c r="L127" s="5"/>
      <c r="M127" s="4"/>
      <c r="N127" s="4"/>
      <c r="O127" s="4"/>
      <c r="P127" s="6"/>
      <c r="Q127" s="4"/>
      <c r="R127" s="4"/>
      <c r="S127" s="6"/>
      <c r="T127" s="4"/>
      <c r="U127" s="4"/>
      <c r="V127" s="4"/>
      <c r="W127" s="4"/>
      <c r="X127" s="4"/>
      <c r="Y127" s="4"/>
      <c r="Z127" s="49"/>
      <c r="AA127" s="7"/>
      <c r="AB127" s="4"/>
      <c r="AC127" s="49"/>
      <c r="AD127" s="4"/>
      <c r="AE127" s="4"/>
      <c r="AF127" s="4"/>
      <c r="AG127" s="4"/>
      <c r="AH127" s="4"/>
      <c r="AI127" s="4"/>
      <c r="AJ127" s="4"/>
    </row>
    <row r="128">
      <c r="A128" s="4"/>
      <c r="B128" s="4"/>
      <c r="C128" s="4"/>
      <c r="D128" s="4"/>
      <c r="E128" s="4"/>
      <c r="F128" s="4"/>
      <c r="G128" s="4"/>
      <c r="H128" s="4"/>
      <c r="I128" s="4"/>
      <c r="J128" s="4"/>
      <c r="K128" s="4"/>
      <c r="L128" s="5"/>
      <c r="M128" s="4"/>
      <c r="N128" s="4"/>
      <c r="O128" s="4"/>
      <c r="P128" s="6"/>
      <c r="Q128" s="4"/>
      <c r="R128" s="4"/>
      <c r="S128" s="6"/>
      <c r="T128" s="4"/>
      <c r="U128" s="4"/>
      <c r="V128" s="4"/>
      <c r="W128" s="4"/>
      <c r="X128" s="4"/>
      <c r="Y128" s="4"/>
      <c r="Z128" s="49"/>
      <c r="AA128" s="7"/>
      <c r="AB128" s="4"/>
      <c r="AC128" s="49"/>
      <c r="AD128" s="4"/>
      <c r="AE128" s="4"/>
      <c r="AF128" s="4"/>
      <c r="AG128" s="4"/>
      <c r="AH128" s="4"/>
      <c r="AI128" s="4"/>
      <c r="AJ128" s="4"/>
    </row>
    <row r="129">
      <c r="A129" s="4"/>
      <c r="B129" s="4"/>
      <c r="C129" s="4"/>
      <c r="D129" s="4"/>
      <c r="E129" s="4"/>
      <c r="F129" s="4"/>
      <c r="G129" s="4"/>
      <c r="H129" s="4"/>
      <c r="I129" s="4"/>
      <c r="J129" s="4"/>
      <c r="K129" s="4"/>
      <c r="L129" s="5"/>
      <c r="M129" s="4"/>
      <c r="N129" s="4"/>
      <c r="O129" s="4"/>
      <c r="P129" s="6"/>
      <c r="Q129" s="4"/>
      <c r="R129" s="4"/>
      <c r="S129" s="6"/>
      <c r="T129" s="4"/>
      <c r="U129" s="4"/>
      <c r="V129" s="4"/>
      <c r="W129" s="4"/>
      <c r="X129" s="4"/>
      <c r="Y129" s="4"/>
      <c r="Z129" s="49"/>
      <c r="AA129" s="7"/>
      <c r="AB129" s="4"/>
      <c r="AC129" s="49"/>
      <c r="AD129" s="4"/>
      <c r="AE129" s="4"/>
      <c r="AF129" s="4"/>
      <c r="AG129" s="4"/>
      <c r="AH129" s="4"/>
      <c r="AI129" s="4"/>
      <c r="AJ129" s="4"/>
    </row>
    <row r="130">
      <c r="A130" s="4"/>
      <c r="B130" s="4"/>
      <c r="C130" s="4"/>
      <c r="D130" s="4"/>
      <c r="E130" s="4"/>
      <c r="F130" s="4"/>
      <c r="G130" s="4"/>
      <c r="H130" s="4"/>
      <c r="I130" s="4"/>
      <c r="J130" s="4"/>
      <c r="K130" s="4"/>
      <c r="L130" s="5"/>
      <c r="M130" s="4"/>
      <c r="N130" s="4"/>
      <c r="O130" s="4"/>
      <c r="P130" s="6"/>
      <c r="Q130" s="4"/>
      <c r="R130" s="4"/>
      <c r="S130" s="6"/>
      <c r="T130" s="4"/>
      <c r="U130" s="4"/>
      <c r="V130" s="4"/>
      <c r="W130" s="4"/>
      <c r="X130" s="4"/>
      <c r="Y130" s="4"/>
      <c r="Z130" s="49"/>
      <c r="AA130" s="7"/>
      <c r="AB130" s="4"/>
      <c r="AC130" s="49"/>
      <c r="AD130" s="4"/>
      <c r="AE130" s="4"/>
      <c r="AF130" s="4"/>
      <c r="AG130" s="4"/>
      <c r="AH130" s="4"/>
      <c r="AI130" s="4"/>
      <c r="AJ130" s="4"/>
    </row>
    <row r="131">
      <c r="A131" s="4"/>
      <c r="B131" s="4"/>
      <c r="C131" s="4"/>
      <c r="D131" s="4"/>
      <c r="E131" s="4"/>
      <c r="F131" s="4"/>
      <c r="G131" s="4"/>
      <c r="H131" s="4"/>
      <c r="I131" s="4"/>
      <c r="J131" s="4"/>
      <c r="K131" s="4"/>
      <c r="L131" s="5"/>
      <c r="M131" s="4"/>
      <c r="N131" s="4"/>
      <c r="O131" s="4"/>
      <c r="P131" s="6"/>
      <c r="Q131" s="4"/>
      <c r="R131" s="4"/>
      <c r="S131" s="6"/>
      <c r="T131" s="4"/>
      <c r="U131" s="4"/>
      <c r="V131" s="4"/>
      <c r="W131" s="4"/>
      <c r="X131" s="4"/>
      <c r="Y131" s="4"/>
      <c r="Z131" s="49"/>
      <c r="AA131" s="7"/>
      <c r="AB131" s="4"/>
      <c r="AC131" s="49"/>
      <c r="AD131" s="4"/>
      <c r="AE131" s="4"/>
      <c r="AF131" s="4"/>
      <c r="AG131" s="4"/>
      <c r="AH131" s="4"/>
      <c r="AI131" s="4"/>
      <c r="AJ131" s="4"/>
    </row>
    <row r="132">
      <c r="A132" s="4"/>
      <c r="B132" s="4"/>
      <c r="C132" s="4"/>
      <c r="D132" s="4"/>
      <c r="E132" s="4"/>
      <c r="F132" s="4"/>
      <c r="G132" s="4"/>
      <c r="H132" s="4"/>
      <c r="I132" s="4"/>
      <c r="J132" s="4"/>
      <c r="K132" s="4"/>
      <c r="L132" s="5"/>
      <c r="M132" s="4"/>
      <c r="N132" s="4"/>
      <c r="O132" s="4"/>
      <c r="P132" s="6"/>
      <c r="Q132" s="4"/>
      <c r="R132" s="4"/>
      <c r="S132" s="6"/>
      <c r="T132" s="4"/>
      <c r="U132" s="4"/>
      <c r="V132" s="4"/>
      <c r="W132" s="4"/>
      <c r="X132" s="4"/>
      <c r="Y132" s="4"/>
      <c r="Z132" s="49"/>
      <c r="AA132" s="7"/>
      <c r="AB132" s="4"/>
      <c r="AC132" s="49"/>
      <c r="AD132" s="4"/>
      <c r="AE132" s="4"/>
      <c r="AF132" s="4"/>
      <c r="AG132" s="4"/>
      <c r="AH132" s="4"/>
      <c r="AI132" s="4"/>
      <c r="AJ132" s="4"/>
    </row>
    <row r="133">
      <c r="A133" s="4"/>
      <c r="B133" s="4"/>
      <c r="C133" s="4"/>
      <c r="D133" s="4"/>
      <c r="E133" s="4"/>
      <c r="F133" s="4"/>
      <c r="G133" s="4"/>
      <c r="H133" s="4"/>
      <c r="I133" s="4"/>
      <c r="J133" s="4"/>
      <c r="K133" s="4"/>
      <c r="L133" s="5"/>
      <c r="M133" s="4"/>
      <c r="N133" s="4"/>
      <c r="O133" s="4"/>
      <c r="P133" s="6"/>
      <c r="Q133" s="4"/>
      <c r="R133" s="4"/>
      <c r="S133" s="6"/>
      <c r="T133" s="4"/>
      <c r="U133" s="4"/>
      <c r="V133" s="4"/>
      <c r="W133" s="4"/>
      <c r="X133" s="4"/>
      <c r="Y133" s="4"/>
      <c r="Z133" s="49"/>
      <c r="AA133" s="7"/>
      <c r="AB133" s="4"/>
      <c r="AC133" s="49"/>
      <c r="AD133" s="4"/>
      <c r="AE133" s="4"/>
      <c r="AF133" s="4"/>
      <c r="AG133" s="4"/>
      <c r="AH133" s="4"/>
      <c r="AI133" s="4"/>
      <c r="AJ133" s="4"/>
    </row>
    <row r="134">
      <c r="A134" s="4"/>
      <c r="B134" s="4"/>
      <c r="C134" s="4"/>
      <c r="D134" s="4"/>
      <c r="E134" s="4"/>
      <c r="F134" s="4"/>
      <c r="G134" s="4"/>
      <c r="H134" s="4"/>
      <c r="I134" s="4"/>
      <c r="J134" s="4"/>
      <c r="K134" s="4"/>
      <c r="L134" s="5"/>
      <c r="M134" s="4"/>
      <c r="N134" s="4"/>
      <c r="O134" s="4"/>
      <c r="P134" s="6"/>
      <c r="Q134" s="4"/>
      <c r="R134" s="4"/>
      <c r="S134" s="6"/>
      <c r="T134" s="4"/>
      <c r="U134" s="4"/>
      <c r="V134" s="4"/>
      <c r="W134" s="4"/>
      <c r="X134" s="4"/>
      <c r="Y134" s="4"/>
      <c r="Z134" s="49"/>
      <c r="AA134" s="7"/>
      <c r="AB134" s="4"/>
      <c r="AC134" s="49"/>
      <c r="AD134" s="4"/>
      <c r="AE134" s="4"/>
      <c r="AF134" s="4"/>
      <c r="AG134" s="4"/>
      <c r="AH134" s="4"/>
      <c r="AI134" s="4"/>
      <c r="AJ134" s="4"/>
    </row>
    <row r="135">
      <c r="A135" s="4"/>
      <c r="B135" s="4"/>
      <c r="C135" s="4"/>
      <c r="D135" s="4"/>
      <c r="E135" s="4"/>
      <c r="F135" s="4"/>
      <c r="G135" s="4"/>
      <c r="H135" s="4"/>
      <c r="I135" s="4"/>
      <c r="J135" s="4"/>
      <c r="K135" s="4"/>
      <c r="L135" s="5"/>
      <c r="M135" s="4"/>
      <c r="N135" s="4"/>
      <c r="O135" s="4"/>
      <c r="P135" s="6"/>
      <c r="Q135" s="4"/>
      <c r="R135" s="4"/>
      <c r="S135" s="6"/>
      <c r="T135" s="4"/>
      <c r="U135" s="4"/>
      <c r="V135" s="4"/>
      <c r="W135" s="4"/>
      <c r="X135" s="4"/>
      <c r="Y135" s="4"/>
      <c r="Z135" s="49"/>
      <c r="AA135" s="7"/>
      <c r="AB135" s="4"/>
      <c r="AC135" s="49"/>
      <c r="AD135" s="4"/>
      <c r="AE135" s="4"/>
      <c r="AF135" s="4"/>
      <c r="AG135" s="4"/>
      <c r="AH135" s="4"/>
      <c r="AI135" s="4"/>
      <c r="AJ135" s="4"/>
    </row>
    <row r="136">
      <c r="A136" s="4"/>
      <c r="B136" s="4"/>
      <c r="C136" s="4"/>
      <c r="D136" s="4"/>
      <c r="E136" s="4"/>
      <c r="F136" s="4"/>
      <c r="G136" s="4"/>
      <c r="H136" s="4"/>
      <c r="I136" s="4"/>
      <c r="J136" s="4"/>
      <c r="K136" s="4"/>
      <c r="L136" s="5"/>
      <c r="M136" s="4"/>
      <c r="N136" s="4"/>
      <c r="O136" s="4"/>
      <c r="P136" s="6"/>
      <c r="Q136" s="4"/>
      <c r="R136" s="4"/>
      <c r="S136" s="6"/>
      <c r="T136" s="4"/>
      <c r="U136" s="4"/>
      <c r="V136" s="4"/>
      <c r="W136" s="4"/>
      <c r="X136" s="4"/>
      <c r="Y136" s="4"/>
      <c r="Z136" s="49"/>
      <c r="AA136" s="7"/>
      <c r="AB136" s="4"/>
      <c r="AC136" s="49"/>
      <c r="AD136" s="4"/>
      <c r="AE136" s="4"/>
      <c r="AF136" s="4"/>
      <c r="AG136" s="4"/>
      <c r="AH136" s="4"/>
      <c r="AI136" s="4"/>
      <c r="AJ136" s="4"/>
    </row>
    <row r="137">
      <c r="A137" s="4"/>
      <c r="B137" s="4"/>
      <c r="C137" s="4"/>
      <c r="D137" s="4"/>
      <c r="E137" s="4"/>
      <c r="F137" s="4"/>
      <c r="G137" s="4"/>
      <c r="H137" s="4"/>
      <c r="I137" s="4"/>
      <c r="J137" s="4"/>
      <c r="K137" s="4"/>
      <c r="L137" s="5"/>
      <c r="M137" s="4"/>
      <c r="N137" s="4"/>
      <c r="O137" s="4"/>
      <c r="P137" s="6"/>
      <c r="Q137" s="4"/>
      <c r="R137" s="4"/>
      <c r="S137" s="6"/>
      <c r="T137" s="4"/>
      <c r="U137" s="4"/>
      <c r="V137" s="4"/>
      <c r="W137" s="4"/>
      <c r="X137" s="4"/>
      <c r="Y137" s="4"/>
      <c r="Z137" s="49"/>
      <c r="AA137" s="7"/>
      <c r="AB137" s="4"/>
      <c r="AC137" s="49"/>
      <c r="AD137" s="4"/>
      <c r="AE137" s="4"/>
      <c r="AF137" s="4"/>
      <c r="AG137" s="4"/>
      <c r="AH137" s="4"/>
      <c r="AI137" s="4"/>
      <c r="AJ137" s="4"/>
    </row>
    <row r="138">
      <c r="A138" s="4"/>
      <c r="B138" s="4"/>
      <c r="C138" s="4"/>
      <c r="D138" s="4"/>
      <c r="E138" s="4"/>
      <c r="F138" s="4"/>
      <c r="G138" s="4"/>
      <c r="H138" s="4"/>
      <c r="I138" s="4"/>
      <c r="J138" s="4"/>
      <c r="K138" s="4"/>
      <c r="L138" s="5"/>
      <c r="M138" s="4"/>
      <c r="N138" s="4"/>
      <c r="O138" s="4"/>
      <c r="P138" s="6"/>
      <c r="Q138" s="4"/>
      <c r="R138" s="4"/>
      <c r="S138" s="6"/>
      <c r="T138" s="4"/>
      <c r="U138" s="4"/>
      <c r="V138" s="4"/>
      <c r="W138" s="4"/>
      <c r="X138" s="4"/>
      <c r="Y138" s="4"/>
      <c r="Z138" s="49"/>
      <c r="AA138" s="7"/>
      <c r="AB138" s="4"/>
      <c r="AC138" s="49"/>
      <c r="AD138" s="4"/>
      <c r="AE138" s="4"/>
      <c r="AF138" s="4"/>
      <c r="AG138" s="4"/>
      <c r="AH138" s="4"/>
      <c r="AI138" s="4"/>
      <c r="AJ138" s="4"/>
    </row>
    <row r="139">
      <c r="A139" s="4"/>
      <c r="B139" s="4"/>
      <c r="C139" s="4"/>
      <c r="D139" s="4"/>
      <c r="E139" s="4"/>
      <c r="F139" s="4"/>
      <c r="G139" s="4"/>
      <c r="H139" s="4"/>
      <c r="I139" s="4"/>
      <c r="J139" s="4"/>
      <c r="K139" s="4"/>
      <c r="L139" s="5"/>
      <c r="M139" s="4"/>
      <c r="N139" s="4"/>
      <c r="O139" s="4"/>
      <c r="P139" s="6"/>
      <c r="Q139" s="4"/>
      <c r="R139" s="4"/>
      <c r="S139" s="6"/>
      <c r="T139" s="4"/>
      <c r="U139" s="4"/>
      <c r="V139" s="4"/>
      <c r="W139" s="4"/>
      <c r="X139" s="4"/>
      <c r="Y139" s="4"/>
      <c r="Z139" s="49"/>
      <c r="AA139" s="7"/>
      <c r="AB139" s="4"/>
      <c r="AC139" s="49"/>
      <c r="AD139" s="4"/>
      <c r="AE139" s="4"/>
      <c r="AF139" s="4"/>
      <c r="AG139" s="4"/>
      <c r="AH139" s="4"/>
      <c r="AI139" s="4"/>
      <c r="AJ139" s="4"/>
    </row>
    <row r="140">
      <c r="A140" s="4"/>
      <c r="B140" s="4"/>
      <c r="C140" s="4"/>
      <c r="D140" s="4"/>
      <c r="E140" s="4"/>
      <c r="F140" s="4"/>
      <c r="G140" s="4"/>
      <c r="H140" s="4"/>
      <c r="I140" s="4"/>
      <c r="J140" s="4"/>
      <c r="K140" s="4"/>
      <c r="L140" s="5"/>
      <c r="M140" s="4"/>
      <c r="N140" s="4"/>
      <c r="O140" s="4"/>
      <c r="P140" s="6"/>
      <c r="Q140" s="4"/>
      <c r="R140" s="4"/>
      <c r="S140" s="6"/>
      <c r="T140" s="4"/>
      <c r="U140" s="4"/>
      <c r="V140" s="4"/>
      <c r="W140" s="4"/>
      <c r="X140" s="4"/>
      <c r="Y140" s="4"/>
      <c r="Z140" s="49"/>
      <c r="AA140" s="7"/>
      <c r="AB140" s="4"/>
      <c r="AC140" s="49"/>
      <c r="AD140" s="4"/>
      <c r="AE140" s="4"/>
      <c r="AF140" s="4"/>
      <c r="AG140" s="4"/>
      <c r="AH140" s="4"/>
      <c r="AI140" s="4"/>
      <c r="AJ140" s="4"/>
    </row>
    <row r="141">
      <c r="A141" s="4"/>
      <c r="B141" s="4"/>
      <c r="C141" s="4"/>
      <c r="D141" s="4"/>
      <c r="E141" s="4"/>
      <c r="F141" s="4"/>
      <c r="G141" s="4"/>
      <c r="H141" s="4"/>
      <c r="I141" s="4"/>
      <c r="J141" s="4"/>
      <c r="K141" s="4"/>
      <c r="L141" s="5"/>
      <c r="M141" s="4"/>
      <c r="N141" s="4"/>
      <c r="O141" s="4"/>
      <c r="P141" s="6"/>
      <c r="Q141" s="4"/>
      <c r="R141" s="4"/>
      <c r="S141" s="6"/>
      <c r="T141" s="4"/>
      <c r="U141" s="4"/>
      <c r="V141" s="4"/>
      <c r="W141" s="4"/>
      <c r="X141" s="4"/>
      <c r="Y141" s="4"/>
      <c r="Z141" s="49"/>
      <c r="AA141" s="7"/>
      <c r="AB141" s="4"/>
      <c r="AC141" s="49"/>
      <c r="AD141" s="4"/>
      <c r="AE141" s="4"/>
      <c r="AF141" s="4"/>
      <c r="AG141" s="4"/>
      <c r="AH141" s="4"/>
      <c r="AI141" s="4"/>
      <c r="AJ141" s="4"/>
    </row>
    <row r="142">
      <c r="A142" s="4"/>
      <c r="B142" s="4"/>
      <c r="C142" s="4"/>
      <c r="D142" s="4"/>
      <c r="E142" s="4"/>
      <c r="F142" s="4"/>
      <c r="G142" s="4"/>
      <c r="H142" s="4"/>
      <c r="I142" s="4"/>
      <c r="J142" s="4"/>
      <c r="K142" s="4"/>
      <c r="L142" s="5"/>
      <c r="M142" s="4"/>
      <c r="N142" s="4"/>
      <c r="O142" s="4"/>
      <c r="P142" s="6"/>
      <c r="Q142" s="4"/>
      <c r="R142" s="4"/>
      <c r="S142" s="6"/>
      <c r="T142" s="4"/>
      <c r="U142" s="4"/>
      <c r="V142" s="4"/>
      <c r="W142" s="4"/>
      <c r="X142" s="4"/>
      <c r="Y142" s="4"/>
      <c r="Z142" s="49"/>
      <c r="AA142" s="7"/>
      <c r="AB142" s="4"/>
      <c r="AC142" s="49"/>
      <c r="AD142" s="4"/>
      <c r="AE142" s="4"/>
      <c r="AF142" s="4"/>
      <c r="AG142" s="4"/>
      <c r="AH142" s="4"/>
      <c r="AI142" s="4"/>
      <c r="AJ142" s="4"/>
    </row>
    <row r="143">
      <c r="A143" s="4"/>
      <c r="B143" s="4"/>
      <c r="C143" s="4"/>
      <c r="D143" s="4"/>
      <c r="E143" s="4"/>
      <c r="F143" s="4"/>
      <c r="G143" s="4"/>
      <c r="H143" s="4"/>
      <c r="I143" s="4"/>
      <c r="J143" s="4"/>
      <c r="K143" s="4"/>
      <c r="L143" s="5"/>
      <c r="M143" s="4"/>
      <c r="N143" s="4"/>
      <c r="O143" s="4"/>
      <c r="P143" s="6"/>
      <c r="Q143" s="4"/>
      <c r="R143" s="4"/>
      <c r="S143" s="6"/>
      <c r="T143" s="4"/>
      <c r="U143" s="4"/>
      <c r="V143" s="4"/>
      <c r="W143" s="4"/>
      <c r="X143" s="4"/>
      <c r="Y143" s="4"/>
      <c r="Z143" s="49"/>
      <c r="AA143" s="7"/>
      <c r="AB143" s="4"/>
      <c r="AC143" s="49"/>
      <c r="AD143" s="4"/>
      <c r="AE143" s="4"/>
      <c r="AF143" s="4"/>
      <c r="AG143" s="4"/>
      <c r="AH143" s="4"/>
      <c r="AI143" s="4"/>
      <c r="AJ143" s="4"/>
    </row>
    <row r="144">
      <c r="A144" s="4"/>
      <c r="B144" s="4"/>
      <c r="C144" s="4"/>
      <c r="D144" s="4"/>
      <c r="E144" s="4"/>
      <c r="F144" s="4"/>
      <c r="G144" s="4"/>
      <c r="H144" s="4"/>
      <c r="I144" s="4"/>
      <c r="J144" s="4"/>
      <c r="K144" s="4"/>
      <c r="L144" s="5"/>
      <c r="M144" s="4"/>
      <c r="N144" s="4"/>
      <c r="O144" s="4"/>
      <c r="P144" s="6"/>
      <c r="Q144" s="4"/>
      <c r="R144" s="4"/>
      <c r="S144" s="6"/>
      <c r="T144" s="4"/>
      <c r="U144" s="4"/>
      <c r="V144" s="4"/>
      <c r="W144" s="4"/>
      <c r="X144" s="4"/>
      <c r="Y144" s="4"/>
      <c r="Z144" s="49"/>
      <c r="AA144" s="7"/>
      <c r="AB144" s="4"/>
      <c r="AC144" s="49"/>
      <c r="AD144" s="4"/>
      <c r="AE144" s="4"/>
      <c r="AF144" s="4"/>
      <c r="AG144" s="4"/>
      <c r="AH144" s="4"/>
      <c r="AI144" s="4"/>
      <c r="AJ144" s="4"/>
    </row>
    <row r="145">
      <c r="A145" s="4"/>
      <c r="B145" s="4"/>
      <c r="C145" s="4"/>
      <c r="D145" s="4"/>
      <c r="E145" s="4"/>
      <c r="F145" s="4"/>
      <c r="G145" s="4"/>
      <c r="H145" s="4"/>
      <c r="I145" s="4"/>
      <c r="J145" s="4"/>
      <c r="K145" s="4"/>
      <c r="L145" s="5"/>
      <c r="M145" s="4"/>
      <c r="N145" s="4"/>
      <c r="O145" s="4"/>
      <c r="P145" s="6"/>
      <c r="Q145" s="4"/>
      <c r="R145" s="4"/>
      <c r="S145" s="6"/>
      <c r="T145" s="4"/>
      <c r="U145" s="4"/>
      <c r="V145" s="4"/>
      <c r="W145" s="4"/>
      <c r="X145" s="4"/>
      <c r="Y145" s="4"/>
      <c r="Z145" s="49"/>
      <c r="AA145" s="7"/>
      <c r="AB145" s="4"/>
      <c r="AC145" s="49"/>
      <c r="AD145" s="4"/>
      <c r="AE145" s="4"/>
      <c r="AF145" s="4"/>
      <c r="AG145" s="4"/>
      <c r="AH145" s="4"/>
      <c r="AI145" s="4"/>
      <c r="AJ145" s="4"/>
    </row>
    <row r="146">
      <c r="A146" s="4"/>
      <c r="B146" s="4"/>
      <c r="C146" s="4"/>
      <c r="D146" s="4"/>
      <c r="E146" s="4"/>
      <c r="F146" s="4"/>
      <c r="G146" s="4"/>
      <c r="H146" s="4"/>
      <c r="I146" s="4"/>
      <c r="J146" s="4"/>
      <c r="K146" s="4"/>
      <c r="L146" s="5"/>
      <c r="M146" s="4"/>
      <c r="N146" s="4"/>
      <c r="O146" s="4"/>
      <c r="P146" s="6"/>
      <c r="Q146" s="4"/>
      <c r="R146" s="4"/>
      <c r="S146" s="6"/>
      <c r="T146" s="4"/>
      <c r="U146" s="4"/>
      <c r="V146" s="4"/>
      <c r="W146" s="4"/>
      <c r="X146" s="4"/>
      <c r="Y146" s="4"/>
      <c r="Z146" s="49"/>
      <c r="AA146" s="7"/>
      <c r="AB146" s="4"/>
      <c r="AC146" s="49"/>
      <c r="AD146" s="4"/>
      <c r="AE146" s="4"/>
      <c r="AF146" s="4"/>
      <c r="AG146" s="4"/>
      <c r="AH146" s="4"/>
      <c r="AI146" s="4"/>
      <c r="AJ146" s="4"/>
    </row>
    <row r="147">
      <c r="A147" s="4"/>
      <c r="B147" s="4"/>
      <c r="C147" s="4"/>
      <c r="D147" s="4"/>
      <c r="E147" s="4"/>
      <c r="F147" s="4"/>
      <c r="G147" s="4"/>
      <c r="H147" s="4"/>
      <c r="I147" s="4"/>
      <c r="J147" s="4"/>
      <c r="K147" s="4"/>
      <c r="L147" s="5"/>
      <c r="M147" s="4"/>
      <c r="N147" s="4"/>
      <c r="O147" s="4"/>
      <c r="P147" s="6"/>
      <c r="Q147" s="4"/>
      <c r="R147" s="4"/>
      <c r="S147" s="6"/>
      <c r="T147" s="4"/>
      <c r="U147" s="4"/>
      <c r="V147" s="4"/>
      <c r="W147" s="4"/>
      <c r="X147" s="4"/>
      <c r="Y147" s="4"/>
      <c r="Z147" s="49"/>
      <c r="AA147" s="7"/>
      <c r="AB147" s="4"/>
      <c r="AC147" s="49"/>
      <c r="AD147" s="4"/>
      <c r="AE147" s="4"/>
      <c r="AF147" s="4"/>
      <c r="AG147" s="4"/>
      <c r="AH147" s="4"/>
      <c r="AI147" s="4"/>
      <c r="AJ147" s="4"/>
    </row>
    <row r="148">
      <c r="A148" s="4"/>
      <c r="B148" s="4"/>
      <c r="C148" s="4"/>
      <c r="D148" s="4"/>
      <c r="E148" s="4"/>
      <c r="F148" s="4"/>
      <c r="G148" s="4"/>
      <c r="H148" s="4"/>
      <c r="I148" s="4"/>
      <c r="J148" s="4"/>
      <c r="K148" s="4"/>
      <c r="L148" s="5"/>
      <c r="M148" s="4"/>
      <c r="N148" s="4"/>
      <c r="O148" s="4"/>
      <c r="P148" s="6"/>
      <c r="Q148" s="4"/>
      <c r="R148" s="4"/>
      <c r="S148" s="6"/>
      <c r="T148" s="4"/>
      <c r="U148" s="4"/>
      <c r="V148" s="4"/>
      <c r="W148" s="4"/>
      <c r="X148" s="4"/>
      <c r="Y148" s="4"/>
      <c r="Z148" s="49"/>
      <c r="AA148" s="7"/>
      <c r="AB148" s="4"/>
      <c r="AC148" s="49"/>
      <c r="AD148" s="4"/>
      <c r="AE148" s="4"/>
      <c r="AF148" s="4"/>
      <c r="AG148" s="4"/>
      <c r="AH148" s="4"/>
      <c r="AI148" s="4"/>
      <c r="AJ148" s="4"/>
    </row>
    <row r="149">
      <c r="A149" s="4"/>
      <c r="B149" s="4"/>
      <c r="C149" s="4"/>
      <c r="D149" s="4"/>
      <c r="E149" s="4"/>
      <c r="F149" s="4"/>
      <c r="G149" s="4"/>
      <c r="H149" s="4"/>
      <c r="I149" s="4"/>
      <c r="J149" s="4"/>
      <c r="K149" s="4"/>
      <c r="L149" s="5"/>
      <c r="M149" s="4"/>
      <c r="N149" s="4"/>
      <c r="O149" s="4"/>
      <c r="P149" s="6"/>
      <c r="Q149" s="4"/>
      <c r="R149" s="4"/>
      <c r="S149" s="6"/>
      <c r="T149" s="4"/>
      <c r="U149" s="4"/>
      <c r="V149" s="4"/>
      <c r="W149" s="4"/>
      <c r="X149" s="4"/>
      <c r="Y149" s="4"/>
      <c r="Z149" s="49"/>
      <c r="AA149" s="7"/>
      <c r="AB149" s="4"/>
      <c r="AC149" s="49"/>
      <c r="AD149" s="4"/>
      <c r="AE149" s="4"/>
      <c r="AF149" s="4"/>
      <c r="AG149" s="4"/>
      <c r="AH149" s="4"/>
      <c r="AI149" s="4"/>
      <c r="AJ149" s="4"/>
    </row>
    <row r="150">
      <c r="A150" s="4"/>
      <c r="B150" s="4"/>
      <c r="C150" s="4"/>
      <c r="D150" s="4"/>
      <c r="E150" s="4"/>
      <c r="F150" s="4"/>
      <c r="G150" s="4"/>
      <c r="H150" s="4"/>
      <c r="I150" s="4"/>
      <c r="J150" s="4"/>
      <c r="K150" s="4"/>
      <c r="L150" s="5"/>
      <c r="M150" s="4"/>
      <c r="N150" s="4"/>
      <c r="O150" s="4"/>
      <c r="P150" s="6"/>
      <c r="Q150" s="4"/>
      <c r="R150" s="4"/>
      <c r="S150" s="6"/>
      <c r="T150" s="4"/>
      <c r="U150" s="4"/>
      <c r="V150" s="4"/>
      <c r="W150" s="4"/>
      <c r="X150" s="4"/>
      <c r="Y150" s="4"/>
      <c r="Z150" s="49"/>
      <c r="AA150" s="7"/>
      <c r="AB150" s="4"/>
      <c r="AC150" s="49"/>
      <c r="AD150" s="4"/>
      <c r="AE150" s="4"/>
      <c r="AF150" s="4"/>
      <c r="AG150" s="4"/>
      <c r="AH150" s="4"/>
      <c r="AI150" s="4"/>
      <c r="AJ150" s="4"/>
    </row>
    <row r="151">
      <c r="A151" s="4"/>
      <c r="B151" s="4"/>
      <c r="C151" s="4"/>
      <c r="D151" s="4"/>
      <c r="E151" s="4"/>
      <c r="F151" s="4"/>
      <c r="G151" s="4"/>
      <c r="H151" s="4"/>
      <c r="I151" s="4"/>
      <c r="J151" s="4"/>
      <c r="K151" s="4"/>
      <c r="L151" s="5"/>
      <c r="M151" s="4"/>
      <c r="N151" s="4"/>
      <c r="O151" s="4"/>
      <c r="P151" s="6"/>
      <c r="Q151" s="4"/>
      <c r="R151" s="4"/>
      <c r="S151" s="6"/>
      <c r="T151" s="4"/>
      <c r="U151" s="4"/>
      <c r="V151" s="4"/>
      <c r="W151" s="4"/>
      <c r="X151" s="4"/>
      <c r="Y151" s="4"/>
      <c r="Z151" s="49"/>
      <c r="AA151" s="7"/>
      <c r="AB151" s="4"/>
      <c r="AC151" s="49"/>
      <c r="AD151" s="4"/>
      <c r="AE151" s="4"/>
      <c r="AF151" s="4"/>
      <c r="AG151" s="4"/>
      <c r="AH151" s="4"/>
      <c r="AI151" s="4"/>
      <c r="AJ151" s="4"/>
    </row>
    <row r="152">
      <c r="A152" s="4"/>
      <c r="B152" s="4"/>
      <c r="C152" s="4"/>
      <c r="D152" s="4"/>
      <c r="E152" s="4"/>
      <c r="F152" s="4"/>
      <c r="G152" s="4"/>
      <c r="H152" s="4"/>
      <c r="I152" s="4"/>
      <c r="J152" s="4"/>
      <c r="K152" s="4"/>
      <c r="L152" s="5"/>
      <c r="M152" s="4"/>
      <c r="N152" s="4"/>
      <c r="O152" s="4"/>
      <c r="P152" s="6"/>
      <c r="Q152" s="4"/>
      <c r="R152" s="4"/>
      <c r="S152" s="6"/>
      <c r="T152" s="4"/>
      <c r="U152" s="4"/>
      <c r="V152" s="4"/>
      <c r="W152" s="4"/>
      <c r="X152" s="4"/>
      <c r="Y152" s="4"/>
      <c r="Z152" s="49"/>
      <c r="AA152" s="7"/>
      <c r="AB152" s="4"/>
      <c r="AC152" s="49"/>
      <c r="AD152" s="4"/>
      <c r="AE152" s="4"/>
      <c r="AF152" s="4"/>
      <c r="AG152" s="4"/>
      <c r="AH152" s="4"/>
      <c r="AI152" s="4"/>
      <c r="AJ152" s="4"/>
    </row>
    <row r="153">
      <c r="A153" s="4"/>
      <c r="B153" s="4"/>
      <c r="C153" s="4"/>
      <c r="D153" s="4"/>
      <c r="E153" s="4"/>
      <c r="F153" s="4"/>
      <c r="G153" s="4"/>
      <c r="H153" s="4"/>
      <c r="I153" s="4"/>
      <c r="J153" s="4"/>
      <c r="K153" s="4"/>
      <c r="L153" s="5"/>
      <c r="M153" s="4"/>
      <c r="N153" s="4"/>
      <c r="O153" s="4"/>
      <c r="P153" s="6"/>
      <c r="Q153" s="4"/>
      <c r="R153" s="4"/>
      <c r="S153" s="6"/>
      <c r="T153" s="4"/>
      <c r="U153" s="4"/>
      <c r="V153" s="4"/>
      <c r="W153" s="4"/>
      <c r="X153" s="4"/>
      <c r="Y153" s="4"/>
      <c r="Z153" s="49"/>
      <c r="AA153" s="7"/>
      <c r="AB153" s="4"/>
      <c r="AC153" s="49"/>
      <c r="AD153" s="4"/>
      <c r="AE153" s="4"/>
      <c r="AF153" s="4"/>
      <c r="AG153" s="4"/>
      <c r="AH153" s="4"/>
      <c r="AI153" s="4"/>
      <c r="AJ153" s="4"/>
    </row>
    <row r="154">
      <c r="A154" s="4"/>
      <c r="B154" s="4"/>
      <c r="C154" s="4"/>
      <c r="D154" s="4"/>
      <c r="E154" s="4"/>
      <c r="F154" s="4"/>
      <c r="G154" s="4"/>
      <c r="H154" s="4"/>
      <c r="I154" s="4"/>
      <c r="J154" s="4"/>
      <c r="K154" s="4"/>
      <c r="L154" s="5"/>
      <c r="M154" s="4"/>
      <c r="N154" s="4"/>
      <c r="O154" s="4"/>
      <c r="P154" s="6"/>
      <c r="Q154" s="4"/>
      <c r="R154" s="4"/>
      <c r="S154" s="6"/>
      <c r="T154" s="4"/>
      <c r="U154" s="4"/>
      <c r="V154" s="4"/>
      <c r="W154" s="4"/>
      <c r="X154" s="4"/>
      <c r="Y154" s="4"/>
      <c r="Z154" s="49"/>
      <c r="AA154" s="7"/>
      <c r="AB154" s="4"/>
      <c r="AC154" s="49"/>
      <c r="AD154" s="4"/>
      <c r="AE154" s="4"/>
      <c r="AF154" s="4"/>
      <c r="AG154" s="4"/>
      <c r="AH154" s="4"/>
      <c r="AI154" s="4"/>
      <c r="AJ154" s="4"/>
    </row>
    <row r="155">
      <c r="A155" s="4"/>
      <c r="B155" s="4"/>
      <c r="C155" s="4"/>
      <c r="D155" s="4"/>
      <c r="E155" s="4"/>
      <c r="F155" s="4"/>
      <c r="G155" s="4"/>
      <c r="H155" s="4"/>
      <c r="I155" s="4"/>
      <c r="J155" s="4"/>
      <c r="K155" s="4"/>
      <c r="L155" s="5"/>
      <c r="M155" s="4"/>
      <c r="N155" s="4"/>
      <c r="O155" s="4"/>
      <c r="P155" s="6"/>
      <c r="Q155" s="4"/>
      <c r="R155" s="4"/>
      <c r="S155" s="6"/>
      <c r="T155" s="4"/>
      <c r="U155" s="4"/>
      <c r="V155" s="4"/>
      <c r="W155" s="4"/>
      <c r="X155" s="4"/>
      <c r="Y155" s="4"/>
      <c r="Z155" s="49"/>
      <c r="AA155" s="7"/>
      <c r="AB155" s="4"/>
      <c r="AC155" s="49"/>
      <c r="AD155" s="4"/>
      <c r="AE155" s="4"/>
      <c r="AF155" s="4"/>
      <c r="AG155" s="4"/>
      <c r="AH155" s="4"/>
      <c r="AI155" s="4"/>
      <c r="AJ155" s="4"/>
    </row>
    <row r="156">
      <c r="A156" s="4"/>
      <c r="B156" s="4"/>
      <c r="C156" s="4"/>
      <c r="D156" s="4"/>
      <c r="E156" s="4"/>
      <c r="F156" s="4"/>
      <c r="G156" s="4"/>
      <c r="H156" s="4"/>
      <c r="I156" s="4"/>
      <c r="J156" s="4"/>
      <c r="K156" s="4"/>
      <c r="L156" s="5"/>
      <c r="M156" s="4"/>
      <c r="N156" s="4"/>
      <c r="O156" s="4"/>
      <c r="P156" s="6"/>
      <c r="Q156" s="4"/>
      <c r="R156" s="4"/>
      <c r="S156" s="6"/>
      <c r="T156" s="4"/>
      <c r="U156" s="4"/>
      <c r="V156" s="4"/>
      <c r="W156" s="4"/>
      <c r="X156" s="4"/>
      <c r="Y156" s="4"/>
      <c r="Z156" s="49"/>
      <c r="AA156" s="7"/>
      <c r="AB156" s="4"/>
      <c r="AC156" s="49"/>
      <c r="AD156" s="4"/>
      <c r="AE156" s="4"/>
      <c r="AF156" s="4"/>
      <c r="AG156" s="4"/>
      <c r="AH156" s="4"/>
      <c r="AI156" s="4"/>
      <c r="AJ156" s="4"/>
    </row>
    <row r="157">
      <c r="A157" s="4"/>
      <c r="B157" s="4"/>
      <c r="C157" s="4"/>
      <c r="D157" s="4"/>
      <c r="E157" s="4"/>
      <c r="F157" s="4"/>
      <c r="G157" s="4"/>
      <c r="H157" s="4"/>
      <c r="I157" s="4"/>
      <c r="J157" s="4"/>
      <c r="K157" s="4"/>
      <c r="L157" s="5"/>
      <c r="M157" s="4"/>
      <c r="N157" s="4"/>
      <c r="O157" s="4"/>
      <c r="P157" s="6"/>
      <c r="Q157" s="4"/>
      <c r="R157" s="4"/>
      <c r="S157" s="6"/>
      <c r="T157" s="4"/>
      <c r="U157" s="4"/>
      <c r="V157" s="4"/>
      <c r="W157" s="4"/>
      <c r="X157" s="4"/>
      <c r="Y157" s="4"/>
      <c r="Z157" s="49"/>
      <c r="AA157" s="7"/>
      <c r="AB157" s="4"/>
      <c r="AC157" s="49"/>
      <c r="AD157" s="4"/>
      <c r="AE157" s="4"/>
      <c r="AF157" s="4"/>
      <c r="AG157" s="4"/>
      <c r="AH157" s="4"/>
      <c r="AI157" s="4"/>
      <c r="AJ157" s="4"/>
    </row>
    <row r="158">
      <c r="A158" s="4"/>
      <c r="B158" s="4"/>
      <c r="C158" s="4"/>
      <c r="D158" s="4"/>
      <c r="E158" s="4"/>
      <c r="F158" s="4"/>
      <c r="G158" s="4"/>
      <c r="H158" s="4"/>
      <c r="I158" s="4"/>
      <c r="J158" s="4"/>
      <c r="K158" s="4"/>
      <c r="L158" s="5"/>
      <c r="M158" s="4"/>
      <c r="N158" s="4"/>
      <c r="O158" s="4"/>
      <c r="P158" s="6"/>
      <c r="Q158" s="4"/>
      <c r="R158" s="4"/>
      <c r="S158" s="6"/>
      <c r="T158" s="4"/>
      <c r="U158" s="4"/>
      <c r="V158" s="4"/>
      <c r="W158" s="4"/>
      <c r="X158" s="4"/>
      <c r="Y158" s="4"/>
      <c r="Z158" s="49"/>
      <c r="AA158" s="7"/>
      <c r="AB158" s="4"/>
      <c r="AC158" s="49"/>
      <c r="AD158" s="4"/>
      <c r="AE158" s="4"/>
      <c r="AF158" s="4"/>
      <c r="AG158" s="4"/>
      <c r="AH158" s="4"/>
      <c r="AI158" s="4"/>
      <c r="AJ158" s="4"/>
    </row>
    <row r="159">
      <c r="A159" s="4"/>
      <c r="B159" s="4"/>
      <c r="C159" s="4"/>
      <c r="D159" s="4"/>
      <c r="E159" s="4"/>
      <c r="F159" s="4"/>
      <c r="G159" s="4"/>
      <c r="H159" s="4"/>
      <c r="I159" s="4"/>
      <c r="J159" s="4"/>
      <c r="K159" s="4"/>
      <c r="L159" s="5"/>
      <c r="M159" s="4"/>
      <c r="N159" s="4"/>
      <c r="O159" s="4"/>
      <c r="P159" s="6"/>
      <c r="Q159" s="4"/>
      <c r="R159" s="4"/>
      <c r="S159" s="6"/>
      <c r="T159" s="4"/>
      <c r="U159" s="4"/>
      <c r="V159" s="4"/>
      <c r="W159" s="4"/>
      <c r="X159" s="4"/>
      <c r="Y159" s="4"/>
      <c r="Z159" s="49"/>
      <c r="AA159" s="7"/>
      <c r="AB159" s="4"/>
      <c r="AC159" s="49"/>
      <c r="AD159" s="4"/>
      <c r="AE159" s="4"/>
      <c r="AF159" s="4"/>
      <c r="AG159" s="4"/>
      <c r="AH159" s="4"/>
      <c r="AI159" s="4"/>
      <c r="AJ159" s="4"/>
    </row>
    <row r="160">
      <c r="A160" s="4"/>
      <c r="B160" s="4"/>
      <c r="C160" s="4"/>
      <c r="D160" s="4"/>
      <c r="E160" s="4"/>
      <c r="F160" s="4"/>
      <c r="G160" s="4"/>
      <c r="H160" s="4"/>
      <c r="I160" s="4"/>
      <c r="J160" s="4"/>
      <c r="K160" s="4"/>
      <c r="L160" s="5"/>
      <c r="M160" s="4"/>
      <c r="N160" s="4"/>
      <c r="O160" s="4"/>
      <c r="P160" s="6"/>
      <c r="Q160" s="4"/>
      <c r="R160" s="4"/>
      <c r="S160" s="6"/>
      <c r="T160" s="4"/>
      <c r="U160" s="4"/>
      <c r="V160" s="4"/>
      <c r="W160" s="4"/>
      <c r="X160" s="4"/>
      <c r="Y160" s="4"/>
      <c r="Z160" s="49"/>
      <c r="AA160" s="7"/>
      <c r="AB160" s="4"/>
      <c r="AC160" s="49"/>
      <c r="AD160" s="4"/>
      <c r="AE160" s="4"/>
      <c r="AF160" s="4"/>
      <c r="AG160" s="4"/>
      <c r="AH160" s="4"/>
      <c r="AI160" s="4"/>
      <c r="AJ160" s="4"/>
    </row>
    <row r="161">
      <c r="A161" s="4"/>
      <c r="B161" s="4"/>
      <c r="C161" s="4"/>
      <c r="D161" s="4"/>
      <c r="E161" s="4"/>
      <c r="F161" s="4"/>
      <c r="G161" s="4"/>
      <c r="H161" s="4"/>
      <c r="I161" s="4"/>
      <c r="J161" s="4"/>
      <c r="K161" s="4"/>
      <c r="L161" s="5"/>
      <c r="M161" s="4"/>
      <c r="N161" s="4"/>
      <c r="O161" s="4"/>
      <c r="P161" s="6"/>
      <c r="Q161" s="4"/>
      <c r="R161" s="4"/>
      <c r="S161" s="6"/>
      <c r="T161" s="4"/>
      <c r="U161" s="4"/>
      <c r="V161" s="4"/>
      <c r="W161" s="4"/>
      <c r="X161" s="4"/>
      <c r="Y161" s="4"/>
      <c r="Z161" s="49"/>
      <c r="AA161" s="7"/>
      <c r="AB161" s="4"/>
      <c r="AC161" s="49"/>
      <c r="AD161" s="4"/>
      <c r="AE161" s="4"/>
      <c r="AF161" s="4"/>
      <c r="AG161" s="4"/>
      <c r="AH161" s="4"/>
      <c r="AI161" s="4"/>
      <c r="AJ161" s="4"/>
    </row>
    <row r="162">
      <c r="A162" s="4"/>
      <c r="B162" s="4"/>
      <c r="C162" s="4"/>
      <c r="D162" s="4"/>
      <c r="E162" s="4"/>
      <c r="F162" s="4"/>
      <c r="G162" s="4"/>
      <c r="H162" s="4"/>
      <c r="I162" s="4"/>
      <c r="J162" s="4"/>
      <c r="K162" s="4"/>
      <c r="L162" s="5"/>
      <c r="M162" s="4"/>
      <c r="N162" s="4"/>
      <c r="O162" s="4"/>
      <c r="P162" s="6"/>
      <c r="Q162" s="4"/>
      <c r="R162" s="4"/>
      <c r="S162" s="6"/>
      <c r="T162" s="4"/>
      <c r="U162" s="4"/>
      <c r="V162" s="4"/>
      <c r="W162" s="4"/>
      <c r="X162" s="4"/>
      <c r="Y162" s="4"/>
      <c r="Z162" s="49"/>
      <c r="AA162" s="7"/>
      <c r="AB162" s="4"/>
      <c r="AC162" s="49"/>
      <c r="AD162" s="4"/>
      <c r="AE162" s="4"/>
      <c r="AF162" s="4"/>
      <c r="AG162" s="4"/>
      <c r="AH162" s="4"/>
      <c r="AI162" s="4"/>
      <c r="AJ162" s="4"/>
    </row>
    <row r="163">
      <c r="A163" s="4"/>
      <c r="B163" s="4"/>
      <c r="C163" s="4"/>
      <c r="D163" s="4"/>
      <c r="E163" s="4"/>
      <c r="F163" s="4"/>
      <c r="G163" s="4"/>
      <c r="H163" s="4"/>
      <c r="I163" s="4"/>
      <c r="J163" s="4"/>
      <c r="K163" s="4"/>
      <c r="L163" s="5"/>
      <c r="M163" s="4"/>
      <c r="N163" s="4"/>
      <c r="O163" s="4"/>
      <c r="P163" s="6"/>
      <c r="Q163" s="4"/>
      <c r="R163" s="4"/>
      <c r="S163" s="6"/>
      <c r="T163" s="4"/>
      <c r="U163" s="4"/>
      <c r="V163" s="4"/>
      <c r="W163" s="4"/>
      <c r="X163" s="4"/>
      <c r="Y163" s="4"/>
      <c r="Z163" s="49"/>
      <c r="AA163" s="7"/>
      <c r="AB163" s="4"/>
      <c r="AC163" s="49"/>
      <c r="AD163" s="4"/>
      <c r="AE163" s="4"/>
      <c r="AF163" s="4"/>
      <c r="AG163" s="4"/>
      <c r="AH163" s="4"/>
      <c r="AI163" s="4"/>
      <c r="AJ163" s="4"/>
    </row>
    <row r="164">
      <c r="A164" s="4"/>
      <c r="B164" s="4"/>
      <c r="C164" s="4"/>
      <c r="D164" s="4"/>
      <c r="E164" s="4"/>
      <c r="F164" s="4"/>
      <c r="G164" s="4"/>
      <c r="H164" s="4"/>
      <c r="I164" s="4"/>
      <c r="J164" s="4"/>
      <c r="K164" s="4"/>
      <c r="L164" s="5"/>
      <c r="M164" s="4"/>
      <c r="N164" s="4"/>
      <c r="O164" s="4"/>
      <c r="P164" s="6"/>
      <c r="Q164" s="4"/>
      <c r="R164" s="4"/>
      <c r="S164" s="6"/>
      <c r="T164" s="4"/>
      <c r="U164" s="4"/>
      <c r="V164" s="4"/>
      <c r="W164" s="4"/>
      <c r="X164" s="4"/>
      <c r="Y164" s="4"/>
      <c r="Z164" s="49"/>
      <c r="AA164" s="7"/>
      <c r="AB164" s="4"/>
      <c r="AC164" s="49"/>
      <c r="AD164" s="4"/>
      <c r="AE164" s="4"/>
      <c r="AF164" s="4"/>
      <c r="AG164" s="4"/>
      <c r="AH164" s="4"/>
      <c r="AI164" s="4"/>
      <c r="AJ164" s="4"/>
    </row>
    <row r="165">
      <c r="A165" s="4"/>
      <c r="B165" s="4"/>
      <c r="C165" s="4"/>
      <c r="D165" s="4"/>
      <c r="E165" s="4"/>
      <c r="F165" s="4"/>
      <c r="G165" s="4"/>
      <c r="H165" s="4"/>
      <c r="I165" s="4"/>
      <c r="J165" s="4"/>
      <c r="K165" s="4"/>
      <c r="L165" s="5"/>
      <c r="M165" s="4"/>
      <c r="N165" s="4"/>
      <c r="O165" s="4"/>
      <c r="P165" s="6"/>
      <c r="Q165" s="4"/>
      <c r="R165" s="4"/>
      <c r="S165" s="6"/>
      <c r="T165" s="4"/>
      <c r="U165" s="4"/>
      <c r="V165" s="4"/>
      <c r="W165" s="4"/>
      <c r="X165" s="4"/>
      <c r="Y165" s="4"/>
      <c r="Z165" s="49"/>
      <c r="AA165" s="7"/>
      <c r="AB165" s="4"/>
      <c r="AC165" s="49"/>
      <c r="AD165" s="4"/>
      <c r="AE165" s="4"/>
      <c r="AF165" s="4"/>
      <c r="AG165" s="4"/>
      <c r="AH165" s="4"/>
      <c r="AI165" s="4"/>
      <c r="AJ165" s="4"/>
    </row>
    <row r="166">
      <c r="A166" s="4"/>
      <c r="B166" s="4"/>
      <c r="C166" s="4"/>
      <c r="D166" s="4"/>
      <c r="E166" s="4"/>
      <c r="F166" s="4"/>
      <c r="G166" s="4"/>
      <c r="H166" s="4"/>
      <c r="I166" s="4"/>
      <c r="J166" s="4"/>
      <c r="K166" s="4"/>
      <c r="L166" s="5"/>
      <c r="M166" s="4"/>
      <c r="N166" s="4"/>
      <c r="O166" s="4"/>
      <c r="P166" s="6"/>
      <c r="Q166" s="4"/>
      <c r="R166" s="4"/>
      <c r="S166" s="6"/>
      <c r="T166" s="4"/>
      <c r="U166" s="4"/>
      <c r="V166" s="4"/>
      <c r="W166" s="4"/>
      <c r="X166" s="4"/>
      <c r="Y166" s="4"/>
      <c r="Z166" s="49"/>
      <c r="AA166" s="7"/>
      <c r="AB166" s="4"/>
      <c r="AC166" s="49"/>
      <c r="AD166" s="4"/>
      <c r="AE166" s="4"/>
      <c r="AF166" s="4"/>
      <c r="AG166" s="4"/>
      <c r="AH166" s="4"/>
      <c r="AI166" s="4"/>
      <c r="AJ166" s="4"/>
    </row>
    <row r="167">
      <c r="A167" s="4"/>
      <c r="B167" s="4"/>
      <c r="C167" s="4"/>
      <c r="D167" s="4"/>
      <c r="E167" s="4"/>
      <c r="F167" s="4"/>
      <c r="G167" s="4"/>
      <c r="H167" s="4"/>
      <c r="I167" s="4"/>
      <c r="J167" s="4"/>
      <c r="K167" s="4"/>
      <c r="L167" s="5"/>
      <c r="M167" s="4"/>
      <c r="N167" s="4"/>
      <c r="O167" s="4"/>
      <c r="P167" s="6"/>
      <c r="Q167" s="4"/>
      <c r="R167" s="4"/>
      <c r="S167" s="6"/>
      <c r="T167" s="4"/>
      <c r="U167" s="4"/>
      <c r="V167" s="4"/>
      <c r="W167" s="4"/>
      <c r="X167" s="4"/>
      <c r="Y167" s="4"/>
      <c r="Z167" s="49"/>
      <c r="AA167" s="7"/>
      <c r="AB167" s="4"/>
      <c r="AC167" s="49"/>
      <c r="AD167" s="4"/>
      <c r="AE167" s="4"/>
      <c r="AF167" s="4"/>
      <c r="AG167" s="4"/>
      <c r="AH167" s="4"/>
      <c r="AI167" s="4"/>
      <c r="AJ167" s="4"/>
    </row>
    <row r="168">
      <c r="A168" s="4"/>
      <c r="B168" s="4"/>
      <c r="C168" s="4"/>
      <c r="D168" s="4"/>
      <c r="E168" s="4"/>
      <c r="F168" s="4"/>
      <c r="G168" s="4"/>
      <c r="H168" s="4"/>
      <c r="I168" s="4"/>
      <c r="J168" s="4"/>
      <c r="K168" s="4"/>
      <c r="L168" s="5"/>
      <c r="M168" s="4"/>
      <c r="N168" s="4"/>
      <c r="O168" s="4"/>
      <c r="P168" s="6"/>
      <c r="Q168" s="4"/>
      <c r="R168" s="4"/>
      <c r="S168" s="6"/>
      <c r="T168" s="4"/>
      <c r="U168" s="4"/>
      <c r="V168" s="4"/>
      <c r="W168" s="4"/>
      <c r="X168" s="4"/>
      <c r="Y168" s="4"/>
      <c r="Z168" s="49"/>
      <c r="AA168" s="7"/>
      <c r="AB168" s="4"/>
      <c r="AC168" s="49"/>
      <c r="AD168" s="4"/>
      <c r="AE168" s="4"/>
      <c r="AF168" s="4"/>
      <c r="AG168" s="4"/>
      <c r="AH168" s="4"/>
      <c r="AI168" s="4"/>
      <c r="AJ168" s="4"/>
    </row>
    <row r="169">
      <c r="A169" s="4"/>
      <c r="B169" s="4"/>
      <c r="C169" s="4"/>
      <c r="D169" s="4"/>
      <c r="E169" s="4"/>
      <c r="F169" s="4"/>
      <c r="G169" s="4"/>
      <c r="H169" s="4"/>
      <c r="I169" s="4"/>
      <c r="J169" s="4"/>
      <c r="K169" s="4"/>
      <c r="L169" s="5"/>
      <c r="M169" s="4"/>
      <c r="N169" s="4"/>
      <c r="O169" s="4"/>
      <c r="P169" s="6"/>
      <c r="Q169" s="4"/>
      <c r="R169" s="4"/>
      <c r="S169" s="6"/>
      <c r="T169" s="4"/>
      <c r="U169" s="4"/>
      <c r="V169" s="4"/>
      <c r="W169" s="4"/>
      <c r="X169" s="4"/>
      <c r="Y169" s="4"/>
      <c r="Z169" s="49"/>
      <c r="AA169" s="7"/>
      <c r="AB169" s="4"/>
      <c r="AC169" s="49"/>
      <c r="AD169" s="4"/>
      <c r="AE169" s="4"/>
      <c r="AF169" s="4"/>
      <c r="AG169" s="4"/>
      <c r="AH169" s="4"/>
      <c r="AI169" s="4"/>
      <c r="AJ169" s="4"/>
    </row>
    <row r="170">
      <c r="A170" s="4"/>
      <c r="B170" s="4"/>
      <c r="C170" s="4"/>
      <c r="D170" s="4"/>
      <c r="E170" s="4"/>
      <c r="F170" s="4"/>
      <c r="G170" s="4"/>
      <c r="H170" s="4"/>
      <c r="I170" s="4"/>
      <c r="J170" s="4"/>
      <c r="K170" s="4"/>
      <c r="L170" s="5"/>
      <c r="M170" s="4"/>
      <c r="N170" s="4"/>
      <c r="O170" s="4"/>
      <c r="P170" s="6"/>
      <c r="Q170" s="4"/>
      <c r="R170" s="4"/>
      <c r="S170" s="6"/>
      <c r="T170" s="4"/>
      <c r="U170" s="4"/>
      <c r="V170" s="4"/>
      <c r="W170" s="4"/>
      <c r="X170" s="4"/>
      <c r="Y170" s="4"/>
      <c r="Z170" s="49"/>
      <c r="AA170" s="7"/>
      <c r="AB170" s="4"/>
      <c r="AC170" s="49"/>
      <c r="AD170" s="4"/>
      <c r="AE170" s="4"/>
      <c r="AF170" s="4"/>
      <c r="AG170" s="4"/>
      <c r="AH170" s="4"/>
      <c r="AI170" s="4"/>
      <c r="AJ170" s="4"/>
    </row>
    <row r="171">
      <c r="A171" s="4"/>
      <c r="B171" s="4"/>
      <c r="C171" s="4"/>
      <c r="D171" s="4"/>
      <c r="E171" s="4"/>
      <c r="F171" s="4"/>
      <c r="G171" s="4"/>
      <c r="H171" s="4"/>
      <c r="I171" s="4"/>
      <c r="J171" s="4"/>
      <c r="K171" s="4"/>
      <c r="L171" s="5"/>
      <c r="M171" s="4"/>
      <c r="N171" s="4"/>
      <c r="O171" s="4"/>
      <c r="P171" s="6"/>
      <c r="Q171" s="4"/>
      <c r="R171" s="4"/>
      <c r="S171" s="6"/>
      <c r="T171" s="4"/>
      <c r="U171" s="4"/>
      <c r="V171" s="4"/>
      <c r="W171" s="4"/>
      <c r="X171" s="4"/>
      <c r="Y171" s="4"/>
      <c r="Z171" s="49"/>
      <c r="AA171" s="7"/>
      <c r="AB171" s="4"/>
      <c r="AC171" s="49"/>
      <c r="AD171" s="4"/>
      <c r="AE171" s="4"/>
      <c r="AF171" s="4"/>
      <c r="AG171" s="4"/>
      <c r="AH171" s="4"/>
      <c r="AI171" s="4"/>
      <c r="AJ171" s="4"/>
    </row>
    <row r="172">
      <c r="A172" s="4"/>
      <c r="B172" s="4"/>
      <c r="C172" s="4"/>
      <c r="D172" s="4"/>
      <c r="E172" s="4"/>
      <c r="F172" s="4"/>
      <c r="G172" s="4"/>
      <c r="H172" s="4"/>
      <c r="I172" s="4"/>
      <c r="J172" s="4"/>
      <c r="K172" s="4"/>
      <c r="L172" s="5"/>
      <c r="M172" s="4"/>
      <c r="N172" s="4"/>
      <c r="O172" s="4"/>
      <c r="P172" s="6"/>
      <c r="Q172" s="4"/>
      <c r="R172" s="4"/>
      <c r="S172" s="6"/>
      <c r="T172" s="4"/>
      <c r="U172" s="4"/>
      <c r="V172" s="4"/>
      <c r="W172" s="4"/>
      <c r="X172" s="4"/>
      <c r="Y172" s="4"/>
      <c r="Z172" s="49"/>
      <c r="AA172" s="7"/>
      <c r="AB172" s="4"/>
      <c r="AC172" s="49"/>
      <c r="AD172" s="4"/>
      <c r="AE172" s="4"/>
      <c r="AF172" s="4"/>
      <c r="AG172" s="4"/>
      <c r="AH172" s="4"/>
      <c r="AI172" s="4"/>
      <c r="AJ172" s="4"/>
    </row>
    <row r="173">
      <c r="A173" s="4"/>
      <c r="B173" s="4"/>
      <c r="C173" s="4"/>
      <c r="D173" s="4"/>
      <c r="E173" s="4"/>
      <c r="F173" s="4"/>
      <c r="G173" s="4"/>
      <c r="H173" s="4"/>
      <c r="I173" s="4"/>
      <c r="J173" s="4"/>
      <c r="K173" s="4"/>
      <c r="L173" s="5"/>
      <c r="M173" s="4"/>
      <c r="N173" s="4"/>
      <c r="O173" s="4"/>
      <c r="P173" s="6"/>
      <c r="Q173" s="4"/>
      <c r="R173" s="4"/>
      <c r="S173" s="6"/>
      <c r="T173" s="4"/>
      <c r="U173" s="4"/>
      <c r="V173" s="4"/>
      <c r="W173" s="4"/>
      <c r="X173" s="4"/>
      <c r="Y173" s="4"/>
      <c r="Z173" s="49"/>
      <c r="AA173" s="7"/>
      <c r="AB173" s="4"/>
      <c r="AC173" s="49"/>
      <c r="AD173" s="4"/>
      <c r="AE173" s="4"/>
      <c r="AF173" s="4"/>
      <c r="AG173" s="4"/>
      <c r="AH173" s="4"/>
      <c r="AI173" s="4"/>
      <c r="AJ173" s="4"/>
    </row>
    <row r="174">
      <c r="A174" s="4"/>
      <c r="B174" s="4"/>
      <c r="C174" s="4"/>
      <c r="D174" s="4"/>
      <c r="E174" s="4"/>
      <c r="F174" s="4"/>
      <c r="G174" s="4"/>
      <c r="H174" s="4"/>
      <c r="I174" s="4"/>
      <c r="J174" s="4"/>
      <c r="K174" s="4"/>
      <c r="L174" s="5"/>
      <c r="M174" s="4"/>
      <c r="N174" s="4"/>
      <c r="O174" s="4"/>
      <c r="P174" s="6"/>
      <c r="Q174" s="4"/>
      <c r="R174" s="4"/>
      <c r="S174" s="6"/>
      <c r="T174" s="4"/>
      <c r="U174" s="4"/>
      <c r="V174" s="4"/>
      <c r="W174" s="4"/>
      <c r="X174" s="4"/>
      <c r="Y174" s="4"/>
      <c r="Z174" s="49"/>
      <c r="AA174" s="7"/>
      <c r="AB174" s="4"/>
      <c r="AC174" s="49"/>
      <c r="AD174" s="4"/>
      <c r="AE174" s="4"/>
      <c r="AF174" s="4"/>
      <c r="AG174" s="4"/>
      <c r="AH174" s="4"/>
      <c r="AI174" s="4"/>
      <c r="AJ174" s="4"/>
    </row>
    <row r="175">
      <c r="A175" s="4"/>
      <c r="B175" s="4"/>
      <c r="C175" s="4"/>
      <c r="D175" s="4"/>
      <c r="E175" s="4"/>
      <c r="F175" s="4"/>
      <c r="G175" s="4"/>
      <c r="H175" s="4"/>
      <c r="I175" s="4"/>
      <c r="J175" s="4"/>
      <c r="K175" s="4"/>
      <c r="L175" s="5"/>
      <c r="M175" s="4"/>
      <c r="N175" s="4"/>
      <c r="O175" s="4"/>
      <c r="P175" s="6"/>
      <c r="Q175" s="4"/>
      <c r="R175" s="4"/>
      <c r="S175" s="6"/>
      <c r="T175" s="4"/>
      <c r="U175" s="4"/>
      <c r="V175" s="4"/>
      <c r="W175" s="4"/>
      <c r="X175" s="4"/>
      <c r="Y175" s="4"/>
      <c r="Z175" s="49"/>
      <c r="AA175" s="7"/>
      <c r="AB175" s="4"/>
      <c r="AC175" s="49"/>
      <c r="AD175" s="4"/>
      <c r="AE175" s="4"/>
      <c r="AF175" s="4"/>
      <c r="AG175" s="4"/>
      <c r="AH175" s="4"/>
      <c r="AI175" s="4"/>
      <c r="AJ175" s="4"/>
    </row>
    <row r="176">
      <c r="A176" s="4"/>
      <c r="B176" s="4"/>
      <c r="C176" s="4"/>
      <c r="D176" s="4"/>
      <c r="E176" s="4"/>
      <c r="F176" s="4"/>
      <c r="G176" s="4"/>
      <c r="H176" s="4"/>
      <c r="I176" s="4"/>
      <c r="J176" s="4"/>
      <c r="K176" s="4"/>
      <c r="L176" s="5"/>
      <c r="M176" s="4"/>
      <c r="N176" s="4"/>
      <c r="O176" s="4"/>
      <c r="P176" s="6"/>
      <c r="Q176" s="4"/>
      <c r="R176" s="4"/>
      <c r="S176" s="6"/>
      <c r="T176" s="4"/>
      <c r="U176" s="4"/>
      <c r="V176" s="4"/>
      <c r="W176" s="4"/>
      <c r="X176" s="4"/>
      <c r="Y176" s="4"/>
      <c r="Z176" s="49"/>
      <c r="AA176" s="7"/>
      <c r="AB176" s="4"/>
      <c r="AC176" s="49"/>
      <c r="AD176" s="4"/>
      <c r="AE176" s="4"/>
      <c r="AF176" s="4"/>
      <c r="AG176" s="4"/>
      <c r="AH176" s="4"/>
      <c r="AI176" s="4"/>
      <c r="AJ176" s="4"/>
    </row>
    <row r="177">
      <c r="A177" s="4"/>
      <c r="B177" s="4"/>
      <c r="C177" s="4"/>
      <c r="D177" s="4"/>
      <c r="E177" s="4"/>
      <c r="F177" s="4"/>
      <c r="G177" s="4"/>
      <c r="H177" s="4"/>
      <c r="I177" s="4"/>
      <c r="J177" s="4"/>
      <c r="K177" s="4"/>
      <c r="L177" s="5"/>
      <c r="M177" s="4"/>
      <c r="N177" s="4"/>
      <c r="O177" s="4"/>
      <c r="P177" s="6"/>
      <c r="Q177" s="4"/>
      <c r="R177" s="4"/>
      <c r="S177" s="6"/>
      <c r="T177" s="4"/>
      <c r="U177" s="4"/>
      <c r="V177" s="4"/>
      <c r="W177" s="4"/>
      <c r="X177" s="4"/>
      <c r="Y177" s="4"/>
      <c r="Z177" s="49"/>
      <c r="AA177" s="7"/>
      <c r="AB177" s="4"/>
      <c r="AC177" s="49"/>
      <c r="AD177" s="4"/>
      <c r="AE177" s="4"/>
      <c r="AF177" s="4"/>
      <c r="AG177" s="4"/>
      <c r="AH177" s="4"/>
      <c r="AI177" s="4"/>
      <c r="AJ177" s="4"/>
    </row>
    <row r="178">
      <c r="A178" s="4"/>
      <c r="B178" s="4"/>
      <c r="C178" s="4"/>
      <c r="D178" s="4"/>
      <c r="E178" s="4"/>
      <c r="F178" s="4"/>
      <c r="G178" s="4"/>
      <c r="H178" s="4"/>
      <c r="I178" s="4"/>
      <c r="J178" s="4"/>
      <c r="K178" s="4"/>
      <c r="L178" s="5"/>
      <c r="M178" s="4"/>
      <c r="N178" s="4"/>
      <c r="O178" s="4"/>
      <c r="P178" s="6"/>
      <c r="Q178" s="4"/>
      <c r="R178" s="4"/>
      <c r="S178" s="6"/>
      <c r="T178" s="4"/>
      <c r="U178" s="4"/>
      <c r="V178" s="4"/>
      <c r="W178" s="4"/>
      <c r="X178" s="4"/>
      <c r="Y178" s="4"/>
      <c r="Z178" s="49"/>
      <c r="AA178" s="7"/>
      <c r="AB178" s="4"/>
      <c r="AC178" s="49"/>
      <c r="AD178" s="4"/>
      <c r="AE178" s="4"/>
      <c r="AF178" s="4"/>
      <c r="AG178" s="4"/>
      <c r="AH178" s="4"/>
      <c r="AI178" s="4"/>
      <c r="AJ178" s="4"/>
    </row>
    <row r="179">
      <c r="A179" s="4"/>
      <c r="B179" s="4"/>
      <c r="C179" s="4"/>
      <c r="D179" s="4"/>
      <c r="E179" s="4"/>
      <c r="F179" s="4"/>
      <c r="G179" s="4"/>
      <c r="H179" s="4"/>
      <c r="I179" s="4"/>
      <c r="J179" s="4"/>
      <c r="K179" s="4"/>
      <c r="L179" s="5"/>
      <c r="M179" s="4"/>
      <c r="N179" s="4"/>
      <c r="O179" s="4"/>
      <c r="P179" s="6"/>
      <c r="Q179" s="4"/>
      <c r="R179" s="4"/>
      <c r="S179" s="6"/>
      <c r="T179" s="4"/>
      <c r="U179" s="4"/>
      <c r="V179" s="4"/>
      <c r="W179" s="4"/>
      <c r="X179" s="4"/>
      <c r="Y179" s="4"/>
      <c r="Z179" s="49"/>
      <c r="AA179" s="7"/>
      <c r="AB179" s="4"/>
      <c r="AC179" s="49"/>
      <c r="AD179" s="4"/>
      <c r="AE179" s="4"/>
      <c r="AF179" s="4"/>
      <c r="AG179" s="4"/>
      <c r="AH179" s="4"/>
      <c r="AI179" s="4"/>
      <c r="AJ179" s="4"/>
    </row>
    <row r="180">
      <c r="A180" s="4"/>
      <c r="B180" s="4"/>
      <c r="C180" s="4"/>
      <c r="D180" s="4"/>
      <c r="E180" s="4"/>
      <c r="F180" s="4"/>
      <c r="G180" s="4"/>
      <c r="H180" s="4"/>
      <c r="I180" s="4"/>
      <c r="J180" s="4"/>
      <c r="K180" s="4"/>
      <c r="L180" s="5"/>
      <c r="M180" s="4"/>
      <c r="N180" s="4"/>
      <c r="O180" s="4"/>
      <c r="P180" s="6"/>
      <c r="Q180" s="4"/>
      <c r="R180" s="4"/>
      <c r="S180" s="6"/>
      <c r="T180" s="4"/>
      <c r="U180" s="4"/>
      <c r="V180" s="4"/>
      <c r="W180" s="4"/>
      <c r="X180" s="4"/>
      <c r="Y180" s="4"/>
      <c r="Z180" s="49"/>
      <c r="AA180" s="7"/>
      <c r="AB180" s="4"/>
      <c r="AC180" s="49"/>
      <c r="AD180" s="4"/>
      <c r="AE180" s="4"/>
      <c r="AF180" s="4"/>
      <c r="AG180" s="4"/>
      <c r="AH180" s="4"/>
      <c r="AI180" s="4"/>
      <c r="AJ180" s="4"/>
    </row>
    <row r="181">
      <c r="A181" s="4"/>
      <c r="B181" s="4"/>
      <c r="C181" s="4"/>
      <c r="D181" s="4"/>
      <c r="E181" s="4"/>
      <c r="F181" s="4"/>
      <c r="G181" s="4"/>
      <c r="H181" s="4"/>
      <c r="I181" s="4"/>
      <c r="J181" s="4"/>
      <c r="K181" s="4"/>
      <c r="L181" s="5"/>
      <c r="M181" s="4"/>
      <c r="N181" s="4"/>
      <c r="O181" s="4"/>
      <c r="P181" s="6"/>
      <c r="Q181" s="4"/>
      <c r="R181" s="4"/>
      <c r="S181" s="6"/>
      <c r="T181" s="4"/>
      <c r="U181" s="4"/>
      <c r="V181" s="4"/>
      <c r="W181" s="4"/>
      <c r="X181" s="4"/>
      <c r="Y181" s="4"/>
      <c r="Z181" s="49"/>
      <c r="AA181" s="7"/>
      <c r="AB181" s="4"/>
      <c r="AC181" s="49"/>
      <c r="AD181" s="4"/>
      <c r="AE181" s="4"/>
      <c r="AF181" s="4"/>
      <c r="AG181" s="4"/>
      <c r="AH181" s="4"/>
      <c r="AI181" s="4"/>
      <c r="AJ181" s="4"/>
    </row>
    <row r="182">
      <c r="A182" s="4"/>
      <c r="B182" s="4"/>
      <c r="C182" s="4"/>
      <c r="D182" s="4"/>
      <c r="E182" s="4"/>
      <c r="F182" s="4"/>
      <c r="G182" s="4"/>
      <c r="H182" s="4"/>
      <c r="I182" s="4"/>
      <c r="J182" s="4"/>
      <c r="K182" s="4"/>
      <c r="L182" s="5"/>
      <c r="M182" s="4"/>
      <c r="N182" s="4"/>
      <c r="O182" s="4"/>
      <c r="P182" s="6"/>
      <c r="Q182" s="4"/>
      <c r="R182" s="4"/>
      <c r="S182" s="6"/>
      <c r="T182" s="4"/>
      <c r="U182" s="4"/>
      <c r="V182" s="4"/>
      <c r="W182" s="4"/>
      <c r="X182" s="4"/>
      <c r="Y182" s="4"/>
      <c r="Z182" s="49"/>
      <c r="AA182" s="7"/>
      <c r="AB182" s="4"/>
      <c r="AC182" s="49"/>
      <c r="AD182" s="4"/>
      <c r="AE182" s="4"/>
      <c r="AF182" s="4"/>
      <c r="AG182" s="4"/>
      <c r="AH182" s="4"/>
      <c r="AI182" s="4"/>
      <c r="AJ182" s="4"/>
    </row>
    <row r="183">
      <c r="A183" s="4"/>
      <c r="B183" s="4"/>
      <c r="C183" s="4"/>
      <c r="D183" s="4"/>
      <c r="E183" s="4"/>
      <c r="F183" s="4"/>
      <c r="G183" s="4"/>
      <c r="H183" s="4"/>
      <c r="I183" s="4"/>
      <c r="J183" s="4"/>
      <c r="K183" s="4"/>
      <c r="L183" s="5"/>
      <c r="M183" s="4"/>
      <c r="N183" s="4"/>
      <c r="O183" s="4"/>
      <c r="P183" s="6"/>
      <c r="Q183" s="4"/>
      <c r="R183" s="4"/>
      <c r="S183" s="6"/>
      <c r="T183" s="4"/>
      <c r="U183" s="4"/>
      <c r="V183" s="4"/>
      <c r="W183" s="4"/>
      <c r="X183" s="4"/>
      <c r="Y183" s="4"/>
      <c r="Z183" s="49"/>
      <c r="AA183" s="7"/>
      <c r="AB183" s="4"/>
      <c r="AC183" s="49"/>
      <c r="AD183" s="4"/>
      <c r="AE183" s="4"/>
      <c r="AF183" s="4"/>
      <c r="AG183" s="4"/>
      <c r="AH183" s="4"/>
      <c r="AI183" s="4"/>
      <c r="AJ183" s="4"/>
    </row>
    <row r="184">
      <c r="A184" s="4"/>
      <c r="B184" s="4"/>
      <c r="C184" s="4"/>
      <c r="D184" s="4"/>
      <c r="E184" s="4"/>
      <c r="F184" s="4"/>
      <c r="G184" s="4"/>
      <c r="H184" s="4"/>
      <c r="I184" s="4"/>
      <c r="J184" s="4"/>
      <c r="K184" s="4"/>
      <c r="L184" s="5"/>
      <c r="M184" s="4"/>
      <c r="N184" s="4"/>
      <c r="O184" s="4"/>
      <c r="P184" s="6"/>
      <c r="Q184" s="4"/>
      <c r="R184" s="4"/>
      <c r="S184" s="6"/>
      <c r="T184" s="4"/>
      <c r="U184" s="4"/>
      <c r="V184" s="4"/>
      <c r="W184" s="4"/>
      <c r="X184" s="4"/>
      <c r="Y184" s="4"/>
      <c r="Z184" s="49"/>
      <c r="AA184" s="7"/>
      <c r="AB184" s="4"/>
      <c r="AC184" s="49"/>
      <c r="AD184" s="4"/>
      <c r="AE184" s="4"/>
      <c r="AF184" s="4"/>
      <c r="AG184" s="4"/>
      <c r="AH184" s="4"/>
      <c r="AI184" s="4"/>
      <c r="AJ184" s="4"/>
    </row>
    <row r="185">
      <c r="A185" s="4"/>
      <c r="B185" s="4"/>
      <c r="C185" s="4"/>
      <c r="D185" s="4"/>
      <c r="E185" s="4"/>
      <c r="F185" s="4"/>
      <c r="G185" s="4"/>
      <c r="H185" s="4"/>
      <c r="I185" s="4"/>
      <c r="J185" s="4"/>
      <c r="K185" s="4"/>
      <c r="L185" s="5"/>
      <c r="M185" s="4"/>
      <c r="N185" s="4"/>
      <c r="O185" s="4"/>
      <c r="P185" s="6"/>
      <c r="Q185" s="4"/>
      <c r="R185" s="4"/>
      <c r="S185" s="6"/>
      <c r="T185" s="4"/>
      <c r="U185" s="4"/>
      <c r="V185" s="4"/>
      <c r="W185" s="4"/>
      <c r="X185" s="4"/>
      <c r="Y185" s="4"/>
      <c r="Z185" s="49"/>
      <c r="AA185" s="7"/>
      <c r="AB185" s="4"/>
      <c r="AC185" s="49"/>
      <c r="AD185" s="4"/>
      <c r="AE185" s="4"/>
      <c r="AF185" s="4"/>
      <c r="AG185" s="4"/>
      <c r="AH185" s="4"/>
      <c r="AI185" s="4"/>
      <c r="AJ185" s="4"/>
    </row>
    <row r="186">
      <c r="A186" s="4"/>
      <c r="B186" s="4"/>
      <c r="C186" s="4"/>
      <c r="D186" s="4"/>
      <c r="E186" s="4"/>
      <c r="F186" s="4"/>
      <c r="G186" s="4"/>
      <c r="H186" s="4"/>
      <c r="I186" s="4"/>
      <c r="J186" s="4"/>
      <c r="K186" s="4"/>
      <c r="L186" s="5"/>
      <c r="M186" s="4"/>
      <c r="N186" s="4"/>
      <c r="O186" s="4"/>
      <c r="P186" s="6"/>
      <c r="Q186" s="4"/>
      <c r="R186" s="4"/>
      <c r="S186" s="6"/>
      <c r="T186" s="4"/>
      <c r="U186" s="4"/>
      <c r="V186" s="4"/>
      <c r="W186" s="4"/>
      <c r="X186" s="4"/>
      <c r="Y186" s="4"/>
      <c r="Z186" s="49"/>
      <c r="AA186" s="7"/>
      <c r="AB186" s="4"/>
      <c r="AC186" s="49"/>
      <c r="AD186" s="4"/>
      <c r="AE186" s="4"/>
      <c r="AF186" s="4"/>
      <c r="AG186" s="4"/>
      <c r="AH186" s="4"/>
      <c r="AI186" s="4"/>
      <c r="AJ186" s="4"/>
    </row>
    <row r="187">
      <c r="A187" s="4"/>
      <c r="B187" s="4"/>
      <c r="C187" s="4"/>
      <c r="D187" s="4"/>
      <c r="E187" s="4"/>
      <c r="F187" s="4"/>
      <c r="G187" s="4"/>
      <c r="H187" s="4"/>
      <c r="I187" s="4"/>
      <c r="J187" s="4"/>
      <c r="K187" s="4"/>
      <c r="L187" s="5"/>
      <c r="M187" s="4"/>
      <c r="N187" s="4"/>
      <c r="O187" s="4"/>
      <c r="P187" s="6"/>
      <c r="Q187" s="4"/>
      <c r="R187" s="4"/>
      <c r="S187" s="6"/>
      <c r="T187" s="4"/>
      <c r="U187" s="4"/>
      <c r="V187" s="4"/>
      <c r="W187" s="4"/>
      <c r="X187" s="4"/>
      <c r="Y187" s="4"/>
      <c r="Z187" s="49"/>
      <c r="AA187" s="7"/>
      <c r="AB187" s="4"/>
      <c r="AC187" s="49"/>
      <c r="AD187" s="4"/>
      <c r="AE187" s="4"/>
      <c r="AF187" s="4"/>
      <c r="AG187" s="4"/>
      <c r="AH187" s="4"/>
      <c r="AI187" s="4"/>
      <c r="AJ187" s="4"/>
    </row>
    <row r="188">
      <c r="A188" s="4"/>
      <c r="B188" s="4"/>
      <c r="C188" s="4"/>
      <c r="D188" s="4"/>
      <c r="E188" s="4"/>
      <c r="F188" s="4"/>
      <c r="G188" s="4"/>
      <c r="H188" s="4"/>
      <c r="I188" s="4"/>
      <c r="J188" s="4"/>
      <c r="K188" s="4"/>
      <c r="L188" s="5"/>
      <c r="M188" s="4"/>
      <c r="N188" s="4"/>
      <c r="O188" s="4"/>
      <c r="P188" s="6"/>
      <c r="Q188" s="4"/>
      <c r="R188" s="4"/>
      <c r="S188" s="6"/>
      <c r="T188" s="4"/>
      <c r="U188" s="4"/>
      <c r="V188" s="4"/>
      <c r="W188" s="4"/>
      <c r="X188" s="4"/>
      <c r="Y188" s="4"/>
      <c r="Z188" s="49"/>
      <c r="AA188" s="7"/>
      <c r="AB188" s="4"/>
      <c r="AC188" s="49"/>
      <c r="AD188" s="4"/>
      <c r="AE188" s="4"/>
      <c r="AF188" s="4"/>
      <c r="AG188" s="4"/>
      <c r="AH188" s="4"/>
      <c r="AI188" s="4"/>
      <c r="AJ188" s="4"/>
    </row>
    <row r="189">
      <c r="A189" s="4"/>
      <c r="B189" s="4"/>
      <c r="C189" s="4"/>
      <c r="D189" s="4"/>
      <c r="E189" s="4"/>
      <c r="F189" s="4"/>
      <c r="G189" s="4"/>
      <c r="H189" s="4"/>
      <c r="I189" s="4"/>
      <c r="J189" s="4"/>
      <c r="K189" s="4"/>
      <c r="L189" s="5"/>
      <c r="M189" s="4"/>
      <c r="N189" s="4"/>
      <c r="O189" s="4"/>
      <c r="P189" s="6"/>
      <c r="Q189" s="4"/>
      <c r="R189" s="4"/>
      <c r="S189" s="6"/>
      <c r="T189" s="4"/>
      <c r="U189" s="4"/>
      <c r="V189" s="4"/>
      <c r="W189" s="4"/>
      <c r="X189" s="4"/>
      <c r="Y189" s="4"/>
      <c r="Z189" s="49"/>
      <c r="AA189" s="7"/>
      <c r="AB189" s="4"/>
      <c r="AC189" s="49"/>
      <c r="AD189" s="4"/>
      <c r="AE189" s="4"/>
      <c r="AF189" s="4"/>
      <c r="AG189" s="4"/>
      <c r="AH189" s="4"/>
      <c r="AI189" s="4"/>
      <c r="AJ189" s="4"/>
    </row>
    <row r="190">
      <c r="A190" s="4"/>
      <c r="B190" s="4"/>
      <c r="C190" s="4"/>
      <c r="D190" s="4"/>
      <c r="E190" s="4"/>
      <c r="F190" s="4"/>
      <c r="G190" s="4"/>
      <c r="H190" s="4"/>
      <c r="I190" s="4"/>
      <c r="J190" s="4"/>
      <c r="K190" s="4"/>
      <c r="L190" s="5"/>
      <c r="M190" s="4"/>
      <c r="N190" s="4"/>
      <c r="O190" s="4"/>
      <c r="P190" s="6"/>
      <c r="Q190" s="4"/>
      <c r="R190" s="4"/>
      <c r="S190" s="6"/>
      <c r="T190" s="4"/>
      <c r="U190" s="4"/>
      <c r="V190" s="4"/>
      <c r="W190" s="4"/>
      <c r="X190" s="4"/>
      <c r="Y190" s="4"/>
      <c r="Z190" s="49"/>
      <c r="AA190" s="7"/>
      <c r="AB190" s="4"/>
      <c r="AC190" s="49"/>
      <c r="AD190" s="4"/>
      <c r="AE190" s="4"/>
      <c r="AF190" s="4"/>
      <c r="AG190" s="4"/>
      <c r="AH190" s="4"/>
      <c r="AI190" s="4"/>
      <c r="AJ190" s="4"/>
    </row>
    <row r="191">
      <c r="A191" s="4"/>
      <c r="B191" s="4"/>
      <c r="C191" s="4"/>
      <c r="D191" s="4"/>
      <c r="E191" s="4"/>
      <c r="F191" s="4"/>
      <c r="G191" s="4"/>
      <c r="H191" s="4"/>
      <c r="I191" s="4"/>
      <c r="J191" s="4"/>
      <c r="K191" s="4"/>
      <c r="L191" s="5"/>
      <c r="M191" s="4"/>
      <c r="N191" s="4"/>
      <c r="O191" s="4"/>
      <c r="P191" s="6"/>
      <c r="Q191" s="4"/>
      <c r="R191" s="4"/>
      <c r="S191" s="6"/>
      <c r="T191" s="4"/>
      <c r="U191" s="4"/>
      <c r="V191" s="4"/>
      <c r="W191" s="4"/>
      <c r="X191" s="4"/>
      <c r="Y191" s="4"/>
      <c r="Z191" s="49"/>
      <c r="AA191" s="7"/>
      <c r="AB191" s="4"/>
      <c r="AC191" s="49"/>
      <c r="AD191" s="4"/>
      <c r="AE191" s="4"/>
      <c r="AF191" s="4"/>
      <c r="AG191" s="4"/>
      <c r="AH191" s="4"/>
      <c r="AI191" s="4"/>
      <c r="AJ191" s="4"/>
    </row>
    <row r="192">
      <c r="A192" s="4"/>
      <c r="B192" s="4"/>
      <c r="C192" s="4"/>
      <c r="D192" s="4"/>
      <c r="E192" s="4"/>
      <c r="F192" s="4"/>
      <c r="G192" s="4"/>
      <c r="H192" s="4"/>
      <c r="I192" s="4"/>
      <c r="J192" s="4"/>
      <c r="K192" s="4"/>
      <c r="L192" s="5"/>
      <c r="M192" s="4"/>
      <c r="N192" s="4"/>
      <c r="O192" s="4"/>
      <c r="P192" s="6"/>
      <c r="Q192" s="4"/>
      <c r="R192" s="4"/>
      <c r="S192" s="6"/>
      <c r="T192" s="4"/>
      <c r="U192" s="4"/>
      <c r="V192" s="4"/>
      <c r="W192" s="4"/>
      <c r="X192" s="4"/>
      <c r="Y192" s="4"/>
      <c r="Z192" s="49"/>
      <c r="AA192" s="7"/>
      <c r="AB192" s="4"/>
      <c r="AC192" s="49"/>
      <c r="AD192" s="4"/>
      <c r="AE192" s="4"/>
      <c r="AF192" s="4"/>
      <c r="AG192" s="4"/>
      <c r="AH192" s="4"/>
      <c r="AI192" s="4"/>
      <c r="AJ192" s="4"/>
    </row>
    <row r="193">
      <c r="A193" s="4"/>
      <c r="B193" s="4"/>
      <c r="C193" s="4"/>
      <c r="D193" s="4"/>
      <c r="E193" s="4"/>
      <c r="F193" s="4"/>
      <c r="G193" s="4"/>
      <c r="H193" s="4"/>
      <c r="I193" s="4"/>
      <c r="J193" s="4"/>
      <c r="K193" s="4"/>
      <c r="L193" s="5"/>
      <c r="M193" s="4"/>
      <c r="N193" s="4"/>
      <c r="O193" s="4"/>
      <c r="P193" s="6"/>
      <c r="Q193" s="4"/>
      <c r="R193" s="4"/>
      <c r="S193" s="6"/>
      <c r="T193" s="4"/>
      <c r="U193" s="4"/>
      <c r="V193" s="4"/>
      <c r="W193" s="4"/>
      <c r="X193" s="4"/>
      <c r="Y193" s="4"/>
      <c r="Z193" s="49"/>
      <c r="AA193" s="7"/>
      <c r="AB193" s="4"/>
      <c r="AC193" s="49"/>
      <c r="AD193" s="4"/>
      <c r="AE193" s="4"/>
      <c r="AF193" s="4"/>
      <c r="AG193" s="4"/>
      <c r="AH193" s="4"/>
      <c r="AI193" s="4"/>
      <c r="AJ193" s="4"/>
    </row>
    <row r="194">
      <c r="A194" s="4"/>
      <c r="B194" s="4"/>
      <c r="C194" s="4"/>
      <c r="D194" s="4"/>
      <c r="E194" s="4"/>
      <c r="F194" s="4"/>
      <c r="G194" s="4"/>
      <c r="H194" s="4"/>
      <c r="I194" s="4"/>
      <c r="J194" s="4"/>
      <c r="K194" s="4"/>
      <c r="L194" s="5"/>
      <c r="M194" s="4"/>
      <c r="N194" s="4"/>
      <c r="O194" s="4"/>
      <c r="P194" s="6"/>
      <c r="Q194" s="4"/>
      <c r="R194" s="4"/>
      <c r="S194" s="6"/>
      <c r="T194" s="4"/>
      <c r="U194" s="4"/>
      <c r="V194" s="4"/>
      <c r="W194" s="4"/>
      <c r="X194" s="4"/>
      <c r="Y194" s="4"/>
      <c r="Z194" s="49"/>
      <c r="AA194" s="7"/>
      <c r="AB194" s="4"/>
      <c r="AC194" s="49"/>
      <c r="AD194" s="4"/>
      <c r="AE194" s="4"/>
      <c r="AF194" s="4"/>
      <c r="AG194" s="4"/>
      <c r="AH194" s="4"/>
      <c r="AI194" s="4"/>
      <c r="AJ194" s="4"/>
    </row>
    <row r="195">
      <c r="A195" s="4"/>
      <c r="B195" s="4"/>
      <c r="C195" s="4"/>
      <c r="D195" s="4"/>
      <c r="E195" s="4"/>
      <c r="F195" s="4"/>
      <c r="G195" s="4"/>
      <c r="H195" s="4"/>
      <c r="I195" s="4"/>
      <c r="J195" s="4"/>
      <c r="K195" s="4"/>
      <c r="L195" s="5"/>
      <c r="M195" s="4"/>
      <c r="N195" s="4"/>
      <c r="O195" s="4"/>
      <c r="P195" s="6"/>
      <c r="Q195" s="4"/>
      <c r="R195" s="4"/>
      <c r="S195" s="6"/>
      <c r="T195" s="4"/>
      <c r="U195" s="4"/>
      <c r="V195" s="4"/>
      <c r="W195" s="4"/>
      <c r="X195" s="4"/>
      <c r="Y195" s="4"/>
      <c r="Z195" s="49"/>
      <c r="AA195" s="7"/>
      <c r="AB195" s="4"/>
      <c r="AC195" s="49"/>
      <c r="AD195" s="4"/>
      <c r="AE195" s="4"/>
      <c r="AF195" s="4"/>
      <c r="AG195" s="4"/>
      <c r="AH195" s="4"/>
      <c r="AI195" s="4"/>
      <c r="AJ195" s="4"/>
    </row>
    <row r="196">
      <c r="A196" s="4"/>
      <c r="B196" s="4"/>
      <c r="C196" s="4"/>
      <c r="D196" s="4"/>
      <c r="E196" s="4"/>
      <c r="F196" s="4"/>
      <c r="G196" s="4"/>
      <c r="H196" s="4"/>
      <c r="I196" s="4"/>
      <c r="J196" s="4"/>
      <c r="K196" s="4"/>
      <c r="L196" s="5"/>
      <c r="M196" s="4"/>
      <c r="N196" s="4"/>
      <c r="O196" s="4"/>
      <c r="P196" s="6"/>
      <c r="Q196" s="4"/>
      <c r="R196" s="4"/>
      <c r="S196" s="6"/>
      <c r="T196" s="4"/>
      <c r="U196" s="4"/>
      <c r="V196" s="4"/>
      <c r="W196" s="4"/>
      <c r="X196" s="4"/>
      <c r="Y196" s="4"/>
      <c r="Z196" s="49"/>
      <c r="AA196" s="7"/>
      <c r="AB196" s="4"/>
      <c r="AC196" s="49"/>
      <c r="AD196" s="4"/>
      <c r="AE196" s="4"/>
      <c r="AF196" s="4"/>
      <c r="AG196" s="4"/>
      <c r="AH196" s="4"/>
      <c r="AI196" s="4"/>
      <c r="AJ196" s="4"/>
    </row>
    <row r="197">
      <c r="A197" s="4"/>
      <c r="B197" s="4"/>
      <c r="C197" s="4"/>
      <c r="D197" s="4"/>
      <c r="E197" s="4"/>
      <c r="F197" s="4"/>
      <c r="G197" s="4"/>
      <c r="H197" s="4"/>
      <c r="I197" s="4"/>
      <c r="J197" s="4"/>
      <c r="K197" s="4"/>
      <c r="L197" s="5"/>
      <c r="M197" s="4"/>
      <c r="N197" s="4"/>
      <c r="O197" s="4"/>
      <c r="P197" s="6"/>
      <c r="Q197" s="4"/>
      <c r="R197" s="4"/>
      <c r="S197" s="6"/>
      <c r="T197" s="4"/>
      <c r="U197" s="4"/>
      <c r="V197" s="4"/>
      <c r="W197" s="4"/>
      <c r="X197" s="4"/>
      <c r="Y197" s="4"/>
      <c r="Z197" s="49"/>
      <c r="AA197" s="7"/>
      <c r="AB197" s="4"/>
      <c r="AC197" s="49"/>
      <c r="AD197" s="4"/>
      <c r="AE197" s="4"/>
      <c r="AF197" s="4"/>
      <c r="AG197" s="4"/>
      <c r="AH197" s="4"/>
      <c r="AI197" s="4"/>
      <c r="AJ197" s="4"/>
    </row>
    <row r="198">
      <c r="A198" s="4"/>
      <c r="B198" s="4"/>
      <c r="C198" s="4"/>
      <c r="D198" s="4"/>
      <c r="E198" s="4"/>
      <c r="F198" s="4"/>
      <c r="G198" s="4"/>
      <c r="H198" s="4"/>
      <c r="I198" s="4"/>
      <c r="J198" s="4"/>
      <c r="K198" s="4"/>
      <c r="L198" s="5"/>
      <c r="M198" s="4"/>
      <c r="N198" s="4"/>
      <c r="O198" s="4"/>
      <c r="P198" s="6"/>
      <c r="Q198" s="4"/>
      <c r="R198" s="4"/>
      <c r="S198" s="6"/>
      <c r="T198" s="4"/>
      <c r="U198" s="4"/>
      <c r="V198" s="4"/>
      <c r="W198" s="4"/>
      <c r="X198" s="4"/>
      <c r="Y198" s="4"/>
      <c r="Z198" s="49"/>
      <c r="AA198" s="7"/>
      <c r="AB198" s="4"/>
      <c r="AC198" s="49"/>
      <c r="AD198" s="4"/>
      <c r="AE198" s="4"/>
      <c r="AF198" s="4"/>
      <c r="AG198" s="4"/>
      <c r="AH198" s="4"/>
      <c r="AI198" s="4"/>
      <c r="AJ198" s="4"/>
    </row>
    <row r="199">
      <c r="A199" s="4"/>
      <c r="B199" s="4"/>
      <c r="C199" s="4"/>
      <c r="D199" s="4"/>
      <c r="E199" s="4"/>
      <c r="F199" s="4"/>
      <c r="G199" s="4"/>
      <c r="H199" s="4"/>
      <c r="I199" s="4"/>
      <c r="J199" s="4"/>
      <c r="K199" s="4"/>
      <c r="L199" s="5"/>
      <c r="M199" s="4"/>
      <c r="N199" s="4"/>
      <c r="O199" s="4"/>
      <c r="P199" s="6"/>
      <c r="Q199" s="4"/>
      <c r="R199" s="4"/>
      <c r="S199" s="6"/>
      <c r="T199" s="4"/>
      <c r="U199" s="4"/>
      <c r="V199" s="4"/>
      <c r="W199" s="4"/>
      <c r="X199" s="4"/>
      <c r="Y199" s="4"/>
      <c r="Z199" s="49"/>
      <c r="AA199" s="7"/>
      <c r="AB199" s="4"/>
      <c r="AC199" s="49"/>
      <c r="AD199" s="4"/>
      <c r="AE199" s="4"/>
      <c r="AF199" s="4"/>
      <c r="AG199" s="4"/>
      <c r="AH199" s="4"/>
      <c r="AI199" s="4"/>
      <c r="AJ199" s="4"/>
    </row>
    <row r="200">
      <c r="A200" s="4"/>
      <c r="B200" s="4"/>
      <c r="C200" s="4"/>
      <c r="D200" s="4"/>
      <c r="E200" s="4"/>
      <c r="F200" s="4"/>
      <c r="G200" s="4"/>
      <c r="H200" s="4"/>
      <c r="I200" s="4"/>
      <c r="J200" s="4"/>
      <c r="K200" s="4"/>
      <c r="L200" s="5"/>
      <c r="M200" s="4"/>
      <c r="N200" s="4"/>
      <c r="O200" s="4"/>
      <c r="P200" s="6"/>
      <c r="Q200" s="4"/>
      <c r="R200" s="4"/>
      <c r="S200" s="6"/>
      <c r="T200" s="4"/>
      <c r="U200" s="4"/>
      <c r="V200" s="4"/>
      <c r="W200" s="4"/>
      <c r="X200" s="4"/>
      <c r="Y200" s="4"/>
      <c r="Z200" s="49"/>
      <c r="AA200" s="7"/>
      <c r="AB200" s="4"/>
      <c r="AC200" s="49"/>
      <c r="AD200" s="4"/>
      <c r="AE200" s="4"/>
      <c r="AF200" s="4"/>
      <c r="AG200" s="4"/>
      <c r="AH200" s="4"/>
      <c r="AI200" s="4"/>
      <c r="AJ200" s="4"/>
    </row>
    <row r="201">
      <c r="A201" s="4"/>
      <c r="B201" s="4"/>
      <c r="C201" s="4"/>
      <c r="D201" s="4"/>
      <c r="E201" s="4"/>
      <c r="F201" s="4"/>
      <c r="G201" s="4"/>
      <c r="H201" s="4"/>
      <c r="I201" s="4"/>
      <c r="J201" s="4"/>
      <c r="K201" s="4"/>
      <c r="L201" s="5"/>
      <c r="M201" s="4"/>
      <c r="N201" s="4"/>
      <c r="O201" s="4"/>
      <c r="P201" s="6"/>
      <c r="Q201" s="4"/>
      <c r="R201" s="4"/>
      <c r="S201" s="6"/>
      <c r="T201" s="4"/>
      <c r="U201" s="4"/>
      <c r="V201" s="4"/>
      <c r="W201" s="4"/>
      <c r="X201" s="4"/>
      <c r="Y201" s="4"/>
      <c r="Z201" s="49"/>
      <c r="AA201" s="7"/>
      <c r="AB201" s="4"/>
      <c r="AC201" s="49"/>
      <c r="AD201" s="4"/>
      <c r="AE201" s="4"/>
      <c r="AF201" s="4"/>
      <c r="AG201" s="4"/>
      <c r="AH201" s="4"/>
      <c r="AI201" s="4"/>
      <c r="AJ201" s="4"/>
    </row>
    <row r="202">
      <c r="A202" s="4"/>
      <c r="B202" s="4"/>
      <c r="C202" s="4"/>
      <c r="D202" s="4"/>
      <c r="E202" s="4"/>
      <c r="F202" s="4"/>
      <c r="G202" s="4"/>
      <c r="H202" s="4"/>
      <c r="I202" s="4"/>
      <c r="J202" s="4"/>
      <c r="K202" s="4"/>
      <c r="L202" s="5"/>
      <c r="M202" s="4"/>
      <c r="N202" s="4"/>
      <c r="O202" s="4"/>
      <c r="P202" s="6"/>
      <c r="Q202" s="4"/>
      <c r="R202" s="4"/>
      <c r="S202" s="6"/>
      <c r="T202" s="4"/>
      <c r="U202" s="4"/>
      <c r="V202" s="4"/>
      <c r="W202" s="4"/>
      <c r="X202" s="4"/>
      <c r="Y202" s="4"/>
      <c r="Z202" s="49"/>
      <c r="AA202" s="7"/>
      <c r="AB202" s="4"/>
      <c r="AC202" s="49"/>
      <c r="AD202" s="4"/>
      <c r="AE202" s="4"/>
      <c r="AF202" s="4"/>
      <c r="AG202" s="4"/>
      <c r="AH202" s="4"/>
      <c r="AI202" s="4"/>
      <c r="AJ202" s="4"/>
    </row>
    <row r="203">
      <c r="A203" s="4"/>
      <c r="B203" s="4"/>
      <c r="C203" s="4"/>
      <c r="D203" s="4"/>
      <c r="E203" s="4"/>
      <c r="F203" s="4"/>
      <c r="G203" s="4"/>
      <c r="H203" s="4"/>
      <c r="I203" s="4"/>
      <c r="J203" s="4"/>
      <c r="K203" s="4"/>
      <c r="L203" s="5"/>
      <c r="M203" s="4"/>
      <c r="N203" s="4"/>
      <c r="O203" s="4"/>
      <c r="P203" s="6"/>
      <c r="Q203" s="4"/>
      <c r="R203" s="4"/>
      <c r="S203" s="6"/>
      <c r="T203" s="4"/>
      <c r="U203" s="4"/>
      <c r="V203" s="4"/>
      <c r="W203" s="4"/>
      <c r="X203" s="4"/>
      <c r="Y203" s="4"/>
      <c r="Z203" s="49"/>
      <c r="AA203" s="7"/>
      <c r="AB203" s="4"/>
      <c r="AC203" s="49"/>
      <c r="AD203" s="4"/>
      <c r="AE203" s="4"/>
      <c r="AF203" s="4"/>
      <c r="AG203" s="4"/>
      <c r="AH203" s="4"/>
      <c r="AI203" s="4"/>
      <c r="AJ203" s="4"/>
    </row>
    <row r="204">
      <c r="A204" s="4"/>
      <c r="B204" s="4"/>
      <c r="C204" s="4"/>
      <c r="D204" s="4"/>
      <c r="E204" s="4"/>
      <c r="F204" s="4"/>
      <c r="G204" s="4"/>
      <c r="H204" s="4"/>
      <c r="I204" s="4"/>
      <c r="J204" s="4"/>
      <c r="K204" s="4"/>
      <c r="L204" s="5"/>
      <c r="M204" s="4"/>
      <c r="N204" s="4"/>
      <c r="O204" s="4"/>
      <c r="P204" s="6"/>
      <c r="Q204" s="4"/>
      <c r="R204" s="4"/>
      <c r="S204" s="6"/>
      <c r="T204" s="4"/>
      <c r="U204" s="4"/>
      <c r="V204" s="4"/>
      <c r="W204" s="4"/>
      <c r="X204" s="4"/>
      <c r="Y204" s="4"/>
      <c r="Z204" s="49"/>
      <c r="AA204" s="7"/>
      <c r="AB204" s="4"/>
      <c r="AC204" s="49"/>
      <c r="AD204" s="4"/>
      <c r="AE204" s="4"/>
      <c r="AF204" s="4"/>
      <c r="AG204" s="4"/>
      <c r="AH204" s="4"/>
      <c r="AI204" s="4"/>
      <c r="AJ204" s="4"/>
    </row>
    <row r="205">
      <c r="A205" s="4"/>
      <c r="B205" s="4"/>
      <c r="C205" s="4"/>
      <c r="D205" s="4"/>
      <c r="E205" s="4"/>
      <c r="F205" s="4"/>
      <c r="G205" s="4"/>
      <c r="H205" s="4"/>
      <c r="I205" s="4"/>
      <c r="J205" s="4"/>
      <c r="K205" s="4"/>
      <c r="L205" s="5"/>
      <c r="M205" s="4"/>
      <c r="N205" s="4"/>
      <c r="O205" s="4"/>
      <c r="P205" s="6"/>
      <c r="Q205" s="4"/>
      <c r="R205" s="4"/>
      <c r="S205" s="6"/>
      <c r="T205" s="4"/>
      <c r="U205" s="4"/>
      <c r="V205" s="4"/>
      <c r="W205" s="4"/>
      <c r="X205" s="4"/>
      <c r="Y205" s="4"/>
      <c r="Z205" s="49"/>
      <c r="AA205" s="7"/>
      <c r="AB205" s="4"/>
      <c r="AC205" s="49"/>
      <c r="AD205" s="4"/>
      <c r="AE205" s="4"/>
      <c r="AF205" s="4"/>
      <c r="AG205" s="4"/>
      <c r="AH205" s="4"/>
      <c r="AI205" s="4"/>
      <c r="AJ205" s="4"/>
    </row>
    <row r="206">
      <c r="A206" s="4"/>
      <c r="B206" s="4"/>
      <c r="C206" s="4"/>
      <c r="D206" s="4"/>
      <c r="E206" s="4"/>
      <c r="F206" s="4"/>
      <c r="G206" s="4"/>
      <c r="H206" s="4"/>
      <c r="I206" s="4"/>
      <c r="J206" s="4"/>
      <c r="K206" s="4"/>
      <c r="L206" s="5"/>
      <c r="M206" s="4"/>
      <c r="N206" s="4"/>
      <c r="O206" s="4"/>
      <c r="P206" s="6"/>
      <c r="Q206" s="4"/>
      <c r="R206" s="4"/>
      <c r="S206" s="6"/>
      <c r="T206" s="4"/>
      <c r="U206" s="4"/>
      <c r="V206" s="4"/>
      <c r="W206" s="4"/>
      <c r="X206" s="4"/>
      <c r="Y206" s="4"/>
      <c r="Z206" s="49"/>
      <c r="AA206" s="7"/>
      <c r="AB206" s="4"/>
      <c r="AC206" s="49"/>
      <c r="AD206" s="4"/>
      <c r="AE206" s="4"/>
      <c r="AF206" s="4"/>
      <c r="AG206" s="4"/>
      <c r="AH206" s="4"/>
      <c r="AI206" s="4"/>
      <c r="AJ206" s="4"/>
    </row>
    <row r="207">
      <c r="A207" s="4"/>
      <c r="B207" s="4"/>
      <c r="C207" s="4"/>
      <c r="D207" s="4"/>
      <c r="E207" s="4"/>
      <c r="F207" s="4"/>
      <c r="G207" s="4"/>
      <c r="H207" s="4"/>
      <c r="I207" s="4"/>
      <c r="J207" s="4"/>
      <c r="K207" s="4"/>
      <c r="L207" s="5"/>
      <c r="M207" s="4"/>
      <c r="N207" s="4"/>
      <c r="O207" s="4"/>
      <c r="P207" s="6"/>
      <c r="Q207" s="4"/>
      <c r="R207" s="4"/>
      <c r="S207" s="6"/>
      <c r="T207" s="4"/>
      <c r="U207" s="4"/>
      <c r="V207" s="4"/>
      <c r="W207" s="4"/>
      <c r="X207" s="4"/>
      <c r="Y207" s="4"/>
      <c r="Z207" s="49"/>
      <c r="AA207" s="7"/>
      <c r="AB207" s="4"/>
      <c r="AC207" s="49"/>
      <c r="AD207" s="4"/>
      <c r="AE207" s="4"/>
      <c r="AF207" s="4"/>
      <c r="AG207" s="4"/>
      <c r="AH207" s="4"/>
      <c r="AI207" s="4"/>
      <c r="AJ207" s="4"/>
    </row>
    <row r="208">
      <c r="A208" s="4"/>
      <c r="B208" s="4"/>
      <c r="C208" s="4"/>
      <c r="D208" s="4"/>
      <c r="E208" s="4"/>
      <c r="F208" s="4"/>
      <c r="G208" s="4"/>
      <c r="H208" s="4"/>
      <c r="I208" s="4"/>
      <c r="J208" s="4"/>
      <c r="K208" s="4"/>
      <c r="L208" s="5"/>
      <c r="M208" s="4"/>
      <c r="N208" s="4"/>
      <c r="O208" s="4"/>
      <c r="P208" s="6"/>
      <c r="Q208" s="4"/>
      <c r="R208" s="4"/>
      <c r="S208" s="6"/>
      <c r="T208" s="4"/>
      <c r="U208" s="4"/>
      <c r="V208" s="4"/>
      <c r="W208" s="4"/>
      <c r="X208" s="4"/>
      <c r="Y208" s="4"/>
      <c r="Z208" s="49"/>
      <c r="AA208" s="7"/>
      <c r="AB208" s="4"/>
      <c r="AC208" s="49"/>
      <c r="AD208" s="4"/>
      <c r="AE208" s="4"/>
      <c r="AF208" s="4"/>
      <c r="AG208" s="4"/>
      <c r="AH208" s="4"/>
      <c r="AI208" s="4"/>
      <c r="AJ208" s="4"/>
    </row>
    <row r="209">
      <c r="A209" s="4"/>
      <c r="B209" s="4"/>
      <c r="C209" s="4"/>
      <c r="D209" s="4"/>
      <c r="E209" s="4"/>
      <c r="F209" s="4"/>
      <c r="G209" s="4"/>
      <c r="H209" s="4"/>
      <c r="I209" s="4"/>
      <c r="J209" s="4"/>
      <c r="K209" s="4"/>
      <c r="L209" s="5"/>
      <c r="M209" s="4"/>
      <c r="N209" s="4"/>
      <c r="O209" s="4"/>
      <c r="P209" s="6"/>
      <c r="Q209" s="4"/>
      <c r="R209" s="4"/>
      <c r="S209" s="6"/>
      <c r="T209" s="4"/>
      <c r="U209" s="4"/>
      <c r="V209" s="4"/>
      <c r="W209" s="4"/>
      <c r="X209" s="4"/>
      <c r="Y209" s="4"/>
      <c r="Z209" s="49"/>
      <c r="AA209" s="7"/>
      <c r="AB209" s="4"/>
      <c r="AC209" s="49"/>
      <c r="AD209" s="4"/>
      <c r="AE209" s="4"/>
      <c r="AF209" s="4"/>
      <c r="AG209" s="4"/>
      <c r="AH209" s="4"/>
      <c r="AI209" s="4"/>
      <c r="AJ209" s="4"/>
    </row>
    <row r="210">
      <c r="A210" s="4"/>
      <c r="B210" s="4"/>
      <c r="C210" s="4"/>
      <c r="D210" s="4"/>
      <c r="E210" s="4"/>
      <c r="F210" s="4"/>
      <c r="G210" s="4"/>
      <c r="H210" s="4"/>
      <c r="I210" s="4"/>
      <c r="J210" s="4"/>
      <c r="K210" s="4"/>
      <c r="L210" s="5"/>
      <c r="M210" s="4"/>
      <c r="N210" s="4"/>
      <c r="O210" s="4"/>
      <c r="P210" s="6"/>
      <c r="Q210" s="4"/>
      <c r="R210" s="4"/>
      <c r="S210" s="6"/>
      <c r="T210" s="4"/>
      <c r="U210" s="4"/>
      <c r="V210" s="4"/>
      <c r="W210" s="4"/>
      <c r="X210" s="4"/>
      <c r="Y210" s="4"/>
      <c r="Z210" s="49"/>
      <c r="AA210" s="7"/>
      <c r="AB210" s="4"/>
      <c r="AC210" s="49"/>
      <c r="AD210" s="4"/>
      <c r="AE210" s="4"/>
      <c r="AF210" s="4"/>
      <c r="AG210" s="4"/>
      <c r="AH210" s="4"/>
      <c r="AI210" s="4"/>
      <c r="AJ210" s="4"/>
    </row>
    <row r="211">
      <c r="A211" s="4"/>
      <c r="B211" s="4"/>
      <c r="C211" s="4"/>
      <c r="D211" s="4"/>
      <c r="E211" s="4"/>
      <c r="F211" s="4"/>
      <c r="G211" s="4"/>
      <c r="H211" s="4"/>
      <c r="I211" s="4"/>
      <c r="J211" s="4"/>
      <c r="K211" s="4"/>
      <c r="L211" s="5"/>
      <c r="M211" s="4"/>
      <c r="N211" s="4"/>
      <c r="O211" s="4"/>
      <c r="P211" s="6"/>
      <c r="Q211" s="4"/>
      <c r="R211" s="4"/>
      <c r="S211" s="6"/>
      <c r="T211" s="4"/>
      <c r="U211" s="4"/>
      <c r="V211" s="4"/>
      <c r="W211" s="4"/>
      <c r="X211" s="4"/>
      <c r="Y211" s="4"/>
      <c r="Z211" s="49"/>
      <c r="AA211" s="7"/>
      <c r="AB211" s="4"/>
      <c r="AC211" s="49"/>
      <c r="AD211" s="4"/>
      <c r="AE211" s="4"/>
      <c r="AF211" s="4"/>
      <c r="AG211" s="4"/>
      <c r="AH211" s="4"/>
      <c r="AI211" s="4"/>
      <c r="AJ211" s="4"/>
    </row>
    <row r="212">
      <c r="A212" s="4"/>
      <c r="B212" s="4"/>
      <c r="C212" s="4"/>
      <c r="D212" s="4"/>
      <c r="E212" s="4"/>
      <c r="F212" s="4"/>
      <c r="G212" s="4"/>
      <c r="H212" s="4"/>
      <c r="I212" s="4"/>
      <c r="J212" s="4"/>
      <c r="K212" s="4"/>
      <c r="L212" s="5"/>
      <c r="M212" s="4"/>
      <c r="N212" s="4"/>
      <c r="O212" s="4"/>
      <c r="P212" s="6"/>
      <c r="Q212" s="4"/>
      <c r="R212" s="4"/>
      <c r="S212" s="6"/>
      <c r="T212" s="4"/>
      <c r="U212" s="4"/>
      <c r="V212" s="4"/>
      <c r="W212" s="4"/>
      <c r="X212" s="4"/>
      <c r="Y212" s="4"/>
      <c r="Z212" s="49"/>
      <c r="AA212" s="7"/>
      <c r="AB212" s="4"/>
      <c r="AC212" s="49"/>
      <c r="AD212" s="4"/>
      <c r="AE212" s="4"/>
      <c r="AF212" s="4"/>
      <c r="AG212" s="4"/>
      <c r="AH212" s="4"/>
      <c r="AI212" s="4"/>
      <c r="AJ212" s="4"/>
    </row>
    <row r="213">
      <c r="A213" s="4"/>
      <c r="B213" s="4"/>
      <c r="C213" s="4"/>
      <c r="D213" s="4"/>
      <c r="E213" s="4"/>
      <c r="F213" s="4"/>
      <c r="G213" s="4"/>
      <c r="H213" s="4"/>
      <c r="I213" s="4"/>
      <c r="J213" s="4"/>
      <c r="K213" s="4"/>
      <c r="L213" s="5"/>
      <c r="M213" s="4"/>
      <c r="N213" s="4"/>
      <c r="O213" s="4"/>
      <c r="P213" s="6"/>
      <c r="Q213" s="4"/>
      <c r="R213" s="4"/>
      <c r="S213" s="6"/>
      <c r="T213" s="4"/>
      <c r="U213" s="4"/>
      <c r="V213" s="4"/>
      <c r="W213" s="4"/>
      <c r="X213" s="4"/>
      <c r="Y213" s="4"/>
      <c r="Z213" s="49"/>
      <c r="AA213" s="7"/>
      <c r="AB213" s="4"/>
      <c r="AC213" s="49"/>
      <c r="AD213" s="4"/>
      <c r="AE213" s="4"/>
      <c r="AF213" s="4"/>
      <c r="AG213" s="4"/>
      <c r="AH213" s="4"/>
      <c r="AI213" s="4"/>
      <c r="AJ213" s="4"/>
    </row>
    <row r="214">
      <c r="A214" s="4"/>
      <c r="B214" s="4"/>
      <c r="C214" s="4"/>
      <c r="D214" s="4"/>
      <c r="E214" s="4"/>
      <c r="F214" s="4"/>
      <c r="G214" s="4"/>
      <c r="H214" s="4"/>
      <c r="I214" s="4"/>
      <c r="J214" s="4"/>
      <c r="K214" s="4"/>
      <c r="L214" s="5"/>
      <c r="M214" s="4"/>
      <c r="N214" s="4"/>
      <c r="O214" s="4"/>
      <c r="P214" s="6"/>
      <c r="Q214" s="4"/>
      <c r="R214" s="4"/>
      <c r="S214" s="6"/>
      <c r="T214" s="4"/>
      <c r="U214" s="4"/>
      <c r="V214" s="4"/>
      <c r="W214" s="4"/>
      <c r="X214" s="4"/>
      <c r="Y214" s="4"/>
      <c r="Z214" s="49"/>
      <c r="AA214" s="7"/>
      <c r="AB214" s="4"/>
      <c r="AC214" s="49"/>
      <c r="AD214" s="4"/>
      <c r="AE214" s="4"/>
      <c r="AF214" s="4"/>
      <c r="AG214" s="4"/>
      <c r="AH214" s="4"/>
      <c r="AI214" s="4"/>
      <c r="AJ214" s="4"/>
    </row>
    <row r="215">
      <c r="A215" s="4"/>
      <c r="B215" s="4"/>
      <c r="C215" s="4"/>
      <c r="D215" s="4"/>
      <c r="E215" s="4"/>
      <c r="F215" s="4"/>
      <c r="G215" s="4"/>
      <c r="H215" s="4"/>
      <c r="I215" s="4"/>
      <c r="J215" s="4"/>
      <c r="K215" s="4"/>
      <c r="L215" s="5"/>
      <c r="M215" s="4"/>
      <c r="N215" s="4"/>
      <c r="O215" s="4"/>
      <c r="P215" s="6"/>
      <c r="Q215" s="4"/>
      <c r="R215" s="4"/>
      <c r="S215" s="6"/>
      <c r="T215" s="4"/>
      <c r="U215" s="4"/>
      <c r="V215" s="4"/>
      <c r="W215" s="4"/>
      <c r="X215" s="4"/>
      <c r="Y215" s="4"/>
      <c r="Z215" s="49"/>
      <c r="AA215" s="7"/>
      <c r="AB215" s="4"/>
      <c r="AC215" s="49"/>
      <c r="AD215" s="4"/>
      <c r="AE215" s="4"/>
      <c r="AF215" s="4"/>
      <c r="AG215" s="4"/>
      <c r="AH215" s="4"/>
      <c r="AI215" s="4"/>
      <c r="AJ215" s="4"/>
    </row>
    <row r="216">
      <c r="A216" s="4"/>
      <c r="B216" s="4"/>
      <c r="C216" s="4"/>
      <c r="D216" s="4"/>
      <c r="E216" s="4"/>
      <c r="F216" s="4"/>
      <c r="G216" s="4"/>
      <c r="H216" s="4"/>
      <c r="I216" s="4"/>
      <c r="J216" s="4"/>
      <c r="K216" s="4"/>
      <c r="L216" s="5"/>
      <c r="M216" s="4"/>
      <c r="N216" s="4"/>
      <c r="O216" s="4"/>
      <c r="P216" s="6"/>
      <c r="Q216" s="4"/>
      <c r="R216" s="4"/>
      <c r="S216" s="6"/>
      <c r="T216" s="4"/>
      <c r="U216" s="4"/>
      <c r="V216" s="4"/>
      <c r="W216" s="4"/>
      <c r="X216" s="4"/>
      <c r="Y216" s="4"/>
      <c r="Z216" s="49"/>
      <c r="AA216" s="7"/>
      <c r="AB216" s="4"/>
      <c r="AC216" s="49"/>
      <c r="AD216" s="4"/>
      <c r="AE216" s="4"/>
      <c r="AF216" s="4"/>
      <c r="AG216" s="4"/>
      <c r="AH216" s="4"/>
      <c r="AI216" s="4"/>
      <c r="AJ216" s="4"/>
    </row>
    <row r="217">
      <c r="A217" s="4"/>
      <c r="B217" s="4"/>
      <c r="C217" s="4"/>
      <c r="D217" s="4"/>
      <c r="E217" s="4"/>
      <c r="F217" s="4"/>
      <c r="G217" s="4"/>
      <c r="H217" s="4"/>
      <c r="I217" s="4"/>
      <c r="J217" s="4"/>
      <c r="K217" s="4"/>
      <c r="L217" s="5"/>
      <c r="M217" s="4"/>
      <c r="N217" s="4"/>
      <c r="O217" s="4"/>
      <c r="P217" s="6"/>
      <c r="Q217" s="4"/>
      <c r="R217" s="4"/>
      <c r="S217" s="6"/>
      <c r="T217" s="4"/>
      <c r="U217" s="4"/>
      <c r="V217" s="4"/>
      <c r="W217" s="4"/>
      <c r="X217" s="4"/>
      <c r="Y217" s="4"/>
      <c r="Z217" s="49"/>
      <c r="AA217" s="7"/>
      <c r="AB217" s="4"/>
      <c r="AC217" s="49"/>
      <c r="AD217" s="4"/>
      <c r="AE217" s="4"/>
      <c r="AF217" s="4"/>
      <c r="AG217" s="4"/>
      <c r="AH217" s="4"/>
      <c r="AI217" s="4"/>
      <c r="AJ217" s="4"/>
    </row>
    <row r="218">
      <c r="A218" s="4"/>
      <c r="B218" s="4"/>
      <c r="C218" s="4"/>
      <c r="D218" s="4"/>
      <c r="E218" s="4"/>
      <c r="F218" s="4"/>
      <c r="G218" s="4"/>
      <c r="H218" s="4"/>
      <c r="I218" s="4"/>
      <c r="J218" s="4"/>
      <c r="K218" s="4"/>
      <c r="L218" s="5"/>
      <c r="M218" s="4"/>
      <c r="N218" s="4"/>
      <c r="O218" s="4"/>
      <c r="P218" s="6"/>
      <c r="Q218" s="4"/>
      <c r="R218" s="4"/>
      <c r="S218" s="6"/>
      <c r="T218" s="4"/>
      <c r="U218" s="4"/>
      <c r="V218" s="4"/>
      <c r="W218" s="4"/>
      <c r="X218" s="4"/>
      <c r="Y218" s="4"/>
      <c r="Z218" s="49"/>
      <c r="AA218" s="7"/>
      <c r="AB218" s="4"/>
      <c r="AC218" s="49"/>
      <c r="AD218" s="4"/>
      <c r="AE218" s="4"/>
      <c r="AF218" s="4"/>
      <c r="AG218" s="4"/>
      <c r="AH218" s="4"/>
      <c r="AI218" s="4"/>
      <c r="AJ218" s="4"/>
    </row>
    <row r="219">
      <c r="A219" s="4"/>
      <c r="B219" s="4"/>
      <c r="C219" s="4"/>
      <c r="D219" s="4"/>
      <c r="E219" s="4"/>
      <c r="F219" s="4"/>
      <c r="G219" s="4"/>
      <c r="H219" s="4"/>
      <c r="I219" s="4"/>
      <c r="J219" s="4"/>
      <c r="K219" s="4"/>
      <c r="L219" s="5"/>
      <c r="M219" s="4"/>
      <c r="N219" s="4"/>
      <c r="O219" s="4"/>
      <c r="P219" s="6"/>
      <c r="Q219" s="4"/>
      <c r="R219" s="4"/>
      <c r="S219" s="6"/>
      <c r="T219" s="4"/>
      <c r="U219" s="4"/>
      <c r="V219" s="4"/>
      <c r="W219" s="4"/>
      <c r="X219" s="4"/>
      <c r="Y219" s="4"/>
      <c r="Z219" s="49"/>
      <c r="AA219" s="7"/>
      <c r="AB219" s="4"/>
      <c r="AC219" s="49"/>
      <c r="AD219" s="4"/>
      <c r="AE219" s="4"/>
      <c r="AF219" s="4"/>
      <c r="AG219" s="4"/>
      <c r="AH219" s="4"/>
      <c r="AI219" s="4"/>
      <c r="AJ219" s="4"/>
    </row>
    <row r="220">
      <c r="A220" s="4"/>
      <c r="B220" s="4"/>
      <c r="C220" s="4"/>
      <c r="D220" s="4"/>
      <c r="E220" s="4"/>
      <c r="F220" s="4"/>
      <c r="G220" s="4"/>
      <c r="H220" s="4"/>
      <c r="I220" s="4"/>
      <c r="J220" s="4"/>
      <c r="K220" s="4"/>
      <c r="L220" s="5"/>
      <c r="M220" s="4"/>
      <c r="N220" s="4"/>
      <c r="O220" s="4"/>
      <c r="P220" s="6"/>
      <c r="Q220" s="4"/>
      <c r="R220" s="4"/>
      <c r="S220" s="6"/>
      <c r="T220" s="4"/>
      <c r="U220" s="4"/>
      <c r="V220" s="4"/>
      <c r="W220" s="4"/>
      <c r="X220" s="4"/>
      <c r="Y220" s="4"/>
      <c r="Z220" s="49"/>
      <c r="AA220" s="7"/>
      <c r="AB220" s="4"/>
      <c r="AC220" s="49"/>
      <c r="AD220" s="4"/>
      <c r="AE220" s="4"/>
      <c r="AF220" s="4"/>
      <c r="AG220" s="4"/>
      <c r="AH220" s="4"/>
      <c r="AI220" s="4"/>
      <c r="AJ220" s="4"/>
    </row>
    <row r="221">
      <c r="A221" s="4"/>
      <c r="B221" s="4"/>
      <c r="C221" s="4"/>
      <c r="D221" s="4"/>
      <c r="E221" s="4"/>
      <c r="F221" s="4"/>
      <c r="G221" s="4"/>
      <c r="H221" s="4"/>
      <c r="I221" s="4"/>
      <c r="J221" s="4"/>
      <c r="K221" s="4"/>
      <c r="L221" s="5"/>
      <c r="M221" s="4"/>
      <c r="N221" s="4"/>
      <c r="O221" s="4"/>
      <c r="P221" s="6"/>
      <c r="Q221" s="4"/>
      <c r="R221" s="4"/>
      <c r="S221" s="6"/>
      <c r="T221" s="4"/>
      <c r="U221" s="4"/>
      <c r="V221" s="4"/>
      <c r="W221" s="4"/>
      <c r="X221" s="4"/>
      <c r="Y221" s="4"/>
      <c r="Z221" s="49"/>
      <c r="AA221" s="7"/>
      <c r="AB221" s="4"/>
      <c r="AC221" s="49"/>
      <c r="AD221" s="4"/>
      <c r="AE221" s="4"/>
      <c r="AF221" s="4"/>
      <c r="AG221" s="4"/>
      <c r="AH221" s="4"/>
      <c r="AI221" s="4"/>
      <c r="AJ221" s="4"/>
    </row>
    <row r="222">
      <c r="A222" s="4"/>
      <c r="B222" s="4"/>
      <c r="C222" s="4"/>
      <c r="D222" s="4"/>
      <c r="E222" s="4"/>
      <c r="F222" s="4"/>
      <c r="G222" s="4"/>
      <c r="H222" s="4"/>
      <c r="I222" s="4"/>
      <c r="J222" s="4"/>
      <c r="K222" s="4"/>
      <c r="L222" s="5"/>
      <c r="M222" s="4"/>
      <c r="N222" s="4"/>
      <c r="O222" s="4"/>
      <c r="P222" s="6"/>
      <c r="Q222" s="4"/>
      <c r="R222" s="4"/>
      <c r="S222" s="6"/>
      <c r="T222" s="4"/>
      <c r="U222" s="4"/>
      <c r="V222" s="4"/>
      <c r="W222" s="4"/>
      <c r="X222" s="4"/>
      <c r="Y222" s="4"/>
      <c r="Z222" s="49"/>
      <c r="AA222" s="7"/>
      <c r="AB222" s="4"/>
      <c r="AC222" s="49"/>
      <c r="AD222" s="4"/>
      <c r="AE222" s="4"/>
      <c r="AF222" s="4"/>
      <c r="AG222" s="4"/>
      <c r="AH222" s="4"/>
      <c r="AI222" s="4"/>
      <c r="AJ222" s="4"/>
    </row>
    <row r="223">
      <c r="A223" s="4"/>
      <c r="B223" s="4"/>
      <c r="C223" s="4"/>
      <c r="D223" s="4"/>
      <c r="E223" s="4"/>
      <c r="F223" s="4"/>
      <c r="G223" s="4"/>
      <c r="H223" s="4"/>
      <c r="I223" s="4"/>
      <c r="J223" s="4"/>
      <c r="K223" s="4"/>
      <c r="L223" s="5"/>
      <c r="M223" s="4"/>
      <c r="N223" s="4"/>
      <c r="O223" s="4"/>
      <c r="P223" s="6"/>
      <c r="Q223" s="4"/>
      <c r="R223" s="4"/>
      <c r="S223" s="6"/>
      <c r="T223" s="4"/>
      <c r="U223" s="4"/>
      <c r="V223" s="4"/>
      <c r="W223" s="4"/>
      <c r="X223" s="4"/>
      <c r="Y223" s="4"/>
      <c r="Z223" s="49"/>
      <c r="AA223" s="7"/>
      <c r="AB223" s="4"/>
      <c r="AC223" s="49"/>
      <c r="AD223" s="4"/>
      <c r="AE223" s="4"/>
      <c r="AF223" s="4"/>
      <c r="AG223" s="4"/>
      <c r="AH223" s="4"/>
      <c r="AI223" s="4"/>
      <c r="AJ223" s="4"/>
    </row>
    <row r="224">
      <c r="A224" s="4"/>
      <c r="B224" s="4"/>
      <c r="C224" s="4"/>
      <c r="D224" s="4"/>
      <c r="E224" s="4"/>
      <c r="F224" s="4"/>
      <c r="G224" s="4"/>
      <c r="H224" s="4"/>
      <c r="I224" s="4"/>
      <c r="J224" s="4"/>
      <c r="K224" s="4"/>
      <c r="L224" s="5"/>
      <c r="M224" s="4"/>
      <c r="N224" s="4"/>
      <c r="O224" s="4"/>
      <c r="P224" s="6"/>
      <c r="Q224" s="4"/>
      <c r="R224" s="4"/>
      <c r="S224" s="6"/>
      <c r="T224" s="4"/>
      <c r="U224" s="4"/>
      <c r="V224" s="4"/>
      <c r="W224" s="4"/>
      <c r="X224" s="4"/>
      <c r="Y224" s="4"/>
      <c r="Z224" s="49"/>
      <c r="AA224" s="7"/>
      <c r="AB224" s="4"/>
      <c r="AC224" s="49"/>
      <c r="AD224" s="4"/>
      <c r="AE224" s="4"/>
      <c r="AF224" s="4"/>
      <c r="AG224" s="4"/>
      <c r="AH224" s="4"/>
      <c r="AI224" s="4"/>
      <c r="AJ224" s="4"/>
    </row>
    <row r="225">
      <c r="A225" s="4"/>
      <c r="B225" s="4"/>
      <c r="C225" s="4"/>
      <c r="D225" s="4"/>
      <c r="E225" s="4"/>
      <c r="F225" s="4"/>
      <c r="G225" s="4"/>
      <c r="H225" s="4"/>
      <c r="I225" s="4"/>
      <c r="J225" s="4"/>
      <c r="K225" s="4"/>
      <c r="L225" s="5"/>
      <c r="M225" s="4"/>
      <c r="N225" s="4"/>
      <c r="O225" s="4"/>
      <c r="P225" s="6"/>
      <c r="Q225" s="4"/>
      <c r="R225" s="4"/>
      <c r="S225" s="6"/>
      <c r="T225" s="4"/>
      <c r="U225" s="4"/>
      <c r="V225" s="4"/>
      <c r="W225" s="4"/>
      <c r="X225" s="4"/>
      <c r="Y225" s="4"/>
      <c r="Z225" s="49"/>
      <c r="AA225" s="7"/>
      <c r="AB225" s="4"/>
      <c r="AC225" s="49"/>
      <c r="AD225" s="4"/>
      <c r="AE225" s="4"/>
      <c r="AF225" s="4"/>
      <c r="AG225" s="4"/>
      <c r="AH225" s="4"/>
      <c r="AI225" s="4"/>
      <c r="AJ225" s="4"/>
    </row>
    <row r="226">
      <c r="A226" s="4"/>
      <c r="B226" s="4"/>
      <c r="C226" s="4"/>
      <c r="D226" s="4"/>
      <c r="E226" s="4"/>
      <c r="F226" s="4"/>
      <c r="G226" s="4"/>
      <c r="H226" s="4"/>
      <c r="I226" s="4"/>
      <c r="J226" s="4"/>
      <c r="K226" s="4"/>
      <c r="L226" s="5"/>
      <c r="M226" s="4"/>
      <c r="N226" s="4"/>
      <c r="O226" s="4"/>
      <c r="P226" s="6"/>
      <c r="Q226" s="4"/>
      <c r="R226" s="4"/>
      <c r="S226" s="6"/>
      <c r="T226" s="4"/>
      <c r="U226" s="4"/>
      <c r="V226" s="4"/>
      <c r="W226" s="4"/>
      <c r="X226" s="4"/>
      <c r="Y226" s="4"/>
      <c r="Z226" s="49"/>
      <c r="AA226" s="7"/>
      <c r="AB226" s="4"/>
      <c r="AC226" s="49"/>
      <c r="AD226" s="4"/>
      <c r="AE226" s="4"/>
      <c r="AF226" s="4"/>
      <c r="AG226" s="4"/>
      <c r="AH226" s="4"/>
      <c r="AI226" s="4"/>
      <c r="AJ226" s="4"/>
    </row>
    <row r="227">
      <c r="A227" s="4"/>
      <c r="B227" s="4"/>
      <c r="C227" s="4"/>
      <c r="D227" s="4"/>
      <c r="E227" s="4"/>
      <c r="F227" s="4"/>
      <c r="G227" s="4"/>
      <c r="H227" s="4"/>
      <c r="I227" s="4"/>
      <c r="J227" s="4"/>
      <c r="K227" s="4"/>
      <c r="L227" s="5"/>
      <c r="M227" s="4"/>
      <c r="N227" s="4"/>
      <c r="O227" s="4"/>
      <c r="P227" s="6"/>
      <c r="Q227" s="4"/>
      <c r="R227" s="4"/>
      <c r="S227" s="6"/>
      <c r="T227" s="4"/>
      <c r="U227" s="4"/>
      <c r="V227" s="4"/>
      <c r="W227" s="4"/>
      <c r="X227" s="4"/>
      <c r="Y227" s="4"/>
      <c r="Z227" s="49"/>
      <c r="AA227" s="7"/>
      <c r="AB227" s="4"/>
      <c r="AC227" s="49"/>
      <c r="AD227" s="4"/>
      <c r="AE227" s="4"/>
      <c r="AF227" s="4"/>
      <c r="AG227" s="4"/>
      <c r="AH227" s="4"/>
      <c r="AI227" s="4"/>
      <c r="AJ227" s="4"/>
    </row>
    <row r="228">
      <c r="A228" s="4"/>
      <c r="B228" s="4"/>
      <c r="C228" s="4"/>
      <c r="D228" s="4"/>
      <c r="E228" s="4"/>
      <c r="F228" s="4"/>
      <c r="G228" s="4"/>
      <c r="H228" s="4"/>
      <c r="I228" s="4"/>
      <c r="J228" s="4"/>
      <c r="K228" s="4"/>
      <c r="L228" s="5"/>
      <c r="M228" s="4"/>
      <c r="N228" s="4"/>
      <c r="O228" s="4"/>
      <c r="P228" s="6"/>
      <c r="Q228" s="4"/>
      <c r="R228" s="4"/>
      <c r="S228" s="6"/>
      <c r="T228" s="4"/>
      <c r="U228" s="4"/>
      <c r="V228" s="4"/>
      <c r="W228" s="4"/>
      <c r="X228" s="4"/>
      <c r="Y228" s="4"/>
      <c r="Z228" s="49"/>
      <c r="AA228" s="7"/>
      <c r="AB228" s="4"/>
      <c r="AC228" s="49"/>
      <c r="AD228" s="4"/>
      <c r="AE228" s="4"/>
      <c r="AF228" s="4"/>
      <c r="AG228" s="4"/>
      <c r="AH228" s="4"/>
      <c r="AI228" s="4"/>
      <c r="AJ228" s="4"/>
    </row>
    <row r="229">
      <c r="A229" s="4"/>
      <c r="B229" s="4"/>
      <c r="C229" s="4"/>
      <c r="D229" s="4"/>
      <c r="E229" s="4"/>
      <c r="F229" s="4"/>
      <c r="G229" s="4"/>
      <c r="H229" s="4"/>
      <c r="I229" s="4"/>
      <c r="J229" s="4"/>
      <c r="K229" s="4"/>
      <c r="L229" s="5"/>
      <c r="M229" s="4"/>
      <c r="N229" s="4"/>
      <c r="O229" s="4"/>
      <c r="P229" s="6"/>
      <c r="Q229" s="4"/>
      <c r="R229" s="4"/>
      <c r="S229" s="6"/>
      <c r="T229" s="4"/>
      <c r="U229" s="4"/>
      <c r="V229" s="4"/>
      <c r="W229" s="4"/>
      <c r="X229" s="4"/>
      <c r="Y229" s="4"/>
      <c r="Z229" s="49"/>
      <c r="AA229" s="7"/>
      <c r="AB229" s="4"/>
      <c r="AC229" s="49"/>
      <c r="AD229" s="4"/>
      <c r="AE229" s="4"/>
      <c r="AF229" s="4"/>
      <c r="AG229" s="4"/>
      <c r="AH229" s="4"/>
      <c r="AI229" s="4"/>
      <c r="AJ229" s="4"/>
    </row>
    <row r="230">
      <c r="A230" s="4"/>
      <c r="B230" s="4"/>
      <c r="C230" s="4"/>
      <c r="D230" s="4"/>
      <c r="E230" s="4"/>
      <c r="F230" s="4"/>
      <c r="G230" s="4"/>
      <c r="H230" s="4"/>
      <c r="I230" s="4"/>
      <c r="J230" s="4"/>
      <c r="K230" s="4"/>
      <c r="L230" s="5"/>
      <c r="M230" s="4"/>
      <c r="N230" s="4"/>
      <c r="O230" s="4"/>
      <c r="P230" s="6"/>
      <c r="Q230" s="4"/>
      <c r="R230" s="4"/>
      <c r="S230" s="6"/>
      <c r="T230" s="4"/>
      <c r="U230" s="4"/>
      <c r="V230" s="4"/>
      <c r="W230" s="4"/>
      <c r="X230" s="4"/>
      <c r="Y230" s="4"/>
      <c r="Z230" s="49"/>
      <c r="AA230" s="7"/>
      <c r="AB230" s="4"/>
      <c r="AC230" s="49"/>
      <c r="AD230" s="4"/>
      <c r="AE230" s="4"/>
      <c r="AF230" s="4"/>
      <c r="AG230" s="4"/>
      <c r="AH230" s="4"/>
      <c r="AI230" s="4"/>
      <c r="AJ230" s="4"/>
    </row>
    <row r="231">
      <c r="A231" s="4"/>
      <c r="B231" s="4"/>
      <c r="C231" s="4"/>
      <c r="D231" s="4"/>
      <c r="E231" s="4"/>
      <c r="F231" s="4"/>
      <c r="G231" s="4"/>
      <c r="H231" s="4"/>
      <c r="I231" s="4"/>
      <c r="J231" s="4"/>
      <c r="K231" s="4"/>
      <c r="L231" s="5"/>
      <c r="M231" s="4"/>
      <c r="N231" s="4"/>
      <c r="O231" s="4"/>
      <c r="P231" s="6"/>
      <c r="Q231" s="4"/>
      <c r="R231" s="4"/>
      <c r="S231" s="6"/>
      <c r="T231" s="4"/>
      <c r="U231" s="4"/>
      <c r="V231" s="4"/>
      <c r="W231" s="4"/>
      <c r="X231" s="4"/>
      <c r="Y231" s="4"/>
      <c r="Z231" s="49"/>
      <c r="AA231" s="7"/>
      <c r="AB231" s="4"/>
      <c r="AC231" s="49"/>
      <c r="AD231" s="4"/>
      <c r="AE231" s="4"/>
      <c r="AF231" s="4"/>
      <c r="AG231" s="4"/>
      <c r="AH231" s="4"/>
      <c r="AI231" s="4"/>
      <c r="AJ231" s="4"/>
    </row>
    <row r="232">
      <c r="A232" s="4"/>
      <c r="B232" s="4"/>
      <c r="C232" s="4"/>
      <c r="D232" s="4"/>
      <c r="E232" s="4"/>
      <c r="F232" s="4"/>
      <c r="G232" s="4"/>
      <c r="H232" s="4"/>
      <c r="I232" s="4"/>
      <c r="J232" s="4"/>
      <c r="K232" s="4"/>
      <c r="L232" s="5"/>
      <c r="M232" s="4"/>
      <c r="N232" s="4"/>
      <c r="O232" s="4"/>
      <c r="P232" s="6"/>
      <c r="Q232" s="4"/>
      <c r="R232" s="4"/>
      <c r="S232" s="6"/>
      <c r="T232" s="4"/>
      <c r="U232" s="4"/>
      <c r="V232" s="4"/>
      <c r="W232" s="4"/>
      <c r="X232" s="4"/>
      <c r="Y232" s="4"/>
      <c r="Z232" s="49"/>
      <c r="AA232" s="7"/>
      <c r="AB232" s="4"/>
      <c r="AC232" s="49"/>
      <c r="AD232" s="4"/>
      <c r="AE232" s="4"/>
      <c r="AF232" s="4"/>
      <c r="AG232" s="4"/>
      <c r="AH232" s="4"/>
      <c r="AI232" s="4"/>
      <c r="AJ232" s="4"/>
    </row>
    <row r="233">
      <c r="A233" s="4"/>
      <c r="B233" s="4"/>
      <c r="C233" s="4"/>
      <c r="D233" s="4"/>
      <c r="E233" s="4"/>
      <c r="F233" s="4"/>
      <c r="G233" s="4"/>
      <c r="H233" s="4"/>
      <c r="I233" s="4"/>
      <c r="J233" s="4"/>
      <c r="K233" s="4"/>
      <c r="L233" s="5"/>
      <c r="M233" s="4"/>
      <c r="N233" s="4"/>
      <c r="O233" s="4"/>
      <c r="P233" s="6"/>
      <c r="Q233" s="4"/>
      <c r="R233" s="4"/>
      <c r="S233" s="6"/>
      <c r="T233" s="4"/>
      <c r="U233" s="4"/>
      <c r="V233" s="4"/>
      <c r="W233" s="4"/>
      <c r="X233" s="4"/>
      <c r="Y233" s="4"/>
      <c r="Z233" s="49"/>
      <c r="AA233" s="7"/>
      <c r="AB233" s="4"/>
      <c r="AC233" s="49"/>
      <c r="AD233" s="4"/>
      <c r="AE233" s="4"/>
      <c r="AF233" s="4"/>
      <c r="AG233" s="4"/>
      <c r="AH233" s="4"/>
      <c r="AI233" s="4"/>
      <c r="AJ233" s="4"/>
    </row>
    <row r="234">
      <c r="A234" s="4"/>
      <c r="B234" s="4"/>
      <c r="C234" s="4"/>
      <c r="D234" s="4"/>
      <c r="E234" s="4"/>
      <c r="F234" s="4"/>
      <c r="G234" s="4"/>
      <c r="H234" s="4"/>
      <c r="I234" s="4"/>
      <c r="J234" s="4"/>
      <c r="K234" s="4"/>
      <c r="L234" s="5"/>
      <c r="M234" s="4"/>
      <c r="N234" s="4"/>
      <c r="O234" s="4"/>
      <c r="P234" s="6"/>
      <c r="Q234" s="4"/>
      <c r="R234" s="4"/>
      <c r="S234" s="6"/>
      <c r="T234" s="4"/>
      <c r="U234" s="4"/>
      <c r="V234" s="4"/>
      <c r="W234" s="4"/>
      <c r="X234" s="4"/>
      <c r="Y234" s="4"/>
      <c r="Z234" s="49"/>
      <c r="AA234" s="7"/>
      <c r="AB234" s="4"/>
      <c r="AC234" s="49"/>
      <c r="AD234" s="4"/>
      <c r="AE234" s="4"/>
      <c r="AF234" s="4"/>
      <c r="AG234" s="4"/>
      <c r="AH234" s="4"/>
      <c r="AI234" s="4"/>
      <c r="AJ234" s="4"/>
    </row>
    <row r="235">
      <c r="A235" s="4"/>
      <c r="B235" s="4"/>
      <c r="C235" s="4"/>
      <c r="D235" s="4"/>
      <c r="E235" s="4"/>
      <c r="F235" s="4"/>
      <c r="G235" s="4"/>
      <c r="H235" s="4"/>
      <c r="I235" s="4"/>
      <c r="J235" s="4"/>
      <c r="K235" s="4"/>
      <c r="L235" s="5"/>
      <c r="M235" s="4"/>
      <c r="N235" s="4"/>
      <c r="O235" s="4"/>
      <c r="P235" s="6"/>
      <c r="Q235" s="4"/>
      <c r="R235" s="4"/>
      <c r="S235" s="6"/>
      <c r="T235" s="4"/>
      <c r="U235" s="4"/>
      <c r="V235" s="4"/>
      <c r="W235" s="4"/>
      <c r="X235" s="4"/>
      <c r="Y235" s="4"/>
      <c r="Z235" s="49"/>
      <c r="AA235" s="7"/>
      <c r="AB235" s="4"/>
      <c r="AC235" s="49"/>
      <c r="AD235" s="4"/>
      <c r="AE235" s="4"/>
      <c r="AF235" s="4"/>
      <c r="AG235" s="4"/>
      <c r="AH235" s="4"/>
      <c r="AI235" s="4"/>
      <c r="AJ235" s="4"/>
    </row>
    <row r="236">
      <c r="A236" s="4"/>
      <c r="B236" s="4"/>
      <c r="C236" s="4"/>
      <c r="D236" s="4"/>
      <c r="E236" s="4"/>
      <c r="F236" s="4"/>
      <c r="G236" s="4"/>
      <c r="H236" s="4"/>
      <c r="I236" s="4"/>
      <c r="J236" s="4"/>
      <c r="K236" s="4"/>
      <c r="L236" s="5"/>
      <c r="M236" s="4"/>
      <c r="N236" s="4"/>
      <c r="O236" s="4"/>
      <c r="P236" s="6"/>
      <c r="Q236" s="4"/>
      <c r="R236" s="4"/>
      <c r="S236" s="6"/>
      <c r="T236" s="4"/>
      <c r="U236" s="4"/>
      <c r="V236" s="4"/>
      <c r="W236" s="4"/>
      <c r="X236" s="4"/>
      <c r="Y236" s="4"/>
      <c r="Z236" s="49"/>
      <c r="AA236" s="7"/>
      <c r="AB236" s="4"/>
      <c r="AC236" s="49"/>
      <c r="AD236" s="4"/>
      <c r="AE236" s="4"/>
      <c r="AF236" s="4"/>
      <c r="AG236" s="4"/>
      <c r="AH236" s="4"/>
      <c r="AI236" s="4"/>
      <c r="AJ236" s="4"/>
    </row>
    <row r="237">
      <c r="A237" s="4"/>
      <c r="B237" s="4"/>
      <c r="C237" s="4"/>
      <c r="D237" s="4"/>
      <c r="E237" s="4"/>
      <c r="F237" s="4"/>
      <c r="G237" s="4"/>
      <c r="H237" s="4"/>
      <c r="I237" s="4"/>
      <c r="J237" s="4"/>
      <c r="K237" s="4"/>
      <c r="L237" s="5"/>
      <c r="M237" s="4"/>
      <c r="N237" s="4"/>
      <c r="O237" s="4"/>
      <c r="P237" s="6"/>
      <c r="Q237" s="4"/>
      <c r="R237" s="4"/>
      <c r="S237" s="6"/>
      <c r="T237" s="4"/>
      <c r="U237" s="4"/>
      <c r="V237" s="4"/>
      <c r="W237" s="4"/>
      <c r="X237" s="4"/>
      <c r="Y237" s="4"/>
      <c r="Z237" s="49"/>
      <c r="AA237" s="7"/>
      <c r="AB237" s="4"/>
      <c r="AC237" s="49"/>
      <c r="AD237" s="4"/>
      <c r="AE237" s="4"/>
      <c r="AF237" s="4"/>
      <c r="AG237" s="4"/>
      <c r="AH237" s="4"/>
      <c r="AI237" s="4"/>
      <c r="AJ237" s="4"/>
    </row>
    <row r="238">
      <c r="A238" s="4"/>
      <c r="B238" s="4"/>
      <c r="C238" s="4"/>
      <c r="D238" s="4"/>
      <c r="E238" s="4"/>
      <c r="F238" s="4"/>
      <c r="G238" s="4"/>
      <c r="H238" s="4"/>
      <c r="I238" s="4"/>
      <c r="J238" s="4"/>
      <c r="K238" s="4"/>
      <c r="L238" s="5"/>
      <c r="M238" s="4"/>
      <c r="N238" s="4"/>
      <c r="O238" s="4"/>
      <c r="P238" s="6"/>
      <c r="Q238" s="4"/>
      <c r="R238" s="4"/>
      <c r="S238" s="6"/>
      <c r="T238" s="4"/>
      <c r="U238" s="4"/>
      <c r="V238" s="4"/>
      <c r="W238" s="4"/>
      <c r="X238" s="4"/>
      <c r="Y238" s="4"/>
      <c r="Z238" s="49"/>
      <c r="AA238" s="7"/>
      <c r="AB238" s="4"/>
      <c r="AC238" s="49"/>
      <c r="AD238" s="4"/>
      <c r="AE238" s="4"/>
      <c r="AF238" s="4"/>
      <c r="AG238" s="4"/>
      <c r="AH238" s="4"/>
      <c r="AI238" s="4"/>
      <c r="AJ238" s="4"/>
    </row>
    <row r="239">
      <c r="A239" s="4"/>
      <c r="B239" s="4"/>
      <c r="C239" s="4"/>
      <c r="D239" s="4"/>
      <c r="E239" s="4"/>
      <c r="F239" s="4"/>
      <c r="G239" s="4"/>
      <c r="H239" s="4"/>
      <c r="I239" s="4"/>
      <c r="J239" s="4"/>
      <c r="K239" s="4"/>
      <c r="L239" s="5"/>
      <c r="M239" s="4"/>
      <c r="N239" s="4"/>
      <c r="O239" s="4"/>
      <c r="P239" s="6"/>
      <c r="Q239" s="4"/>
      <c r="R239" s="4"/>
      <c r="S239" s="6"/>
      <c r="T239" s="4"/>
      <c r="U239" s="4"/>
      <c r="V239" s="4"/>
      <c r="W239" s="4"/>
      <c r="X239" s="4"/>
      <c r="Y239" s="4"/>
      <c r="Z239" s="49"/>
      <c r="AA239" s="7"/>
      <c r="AB239" s="4"/>
      <c r="AC239" s="49"/>
      <c r="AD239" s="4"/>
      <c r="AE239" s="4"/>
      <c r="AF239" s="4"/>
      <c r="AG239" s="4"/>
      <c r="AH239" s="4"/>
      <c r="AI239" s="4"/>
      <c r="AJ239" s="4"/>
    </row>
    <row r="240">
      <c r="A240" s="4"/>
      <c r="B240" s="4"/>
      <c r="C240" s="4"/>
      <c r="D240" s="4"/>
      <c r="E240" s="4"/>
      <c r="F240" s="4"/>
      <c r="G240" s="4"/>
      <c r="H240" s="4"/>
      <c r="I240" s="4"/>
      <c r="J240" s="4"/>
      <c r="K240" s="4"/>
      <c r="L240" s="5"/>
      <c r="M240" s="4"/>
      <c r="N240" s="4"/>
      <c r="O240" s="4"/>
      <c r="P240" s="6"/>
      <c r="Q240" s="4"/>
      <c r="R240" s="4"/>
      <c r="S240" s="6"/>
      <c r="T240" s="4"/>
      <c r="U240" s="4"/>
      <c r="V240" s="4"/>
      <c r="W240" s="4"/>
      <c r="X240" s="4"/>
      <c r="Y240" s="4"/>
      <c r="Z240" s="49"/>
      <c r="AA240" s="7"/>
      <c r="AB240" s="4"/>
      <c r="AC240" s="49"/>
      <c r="AD240" s="4"/>
      <c r="AE240" s="4"/>
      <c r="AF240" s="4"/>
      <c r="AG240" s="4"/>
      <c r="AH240" s="4"/>
      <c r="AI240" s="4"/>
      <c r="AJ240" s="4"/>
    </row>
    <row r="241">
      <c r="A241" s="4"/>
      <c r="B241" s="4"/>
      <c r="C241" s="4"/>
      <c r="D241" s="4"/>
      <c r="E241" s="4"/>
      <c r="F241" s="4"/>
      <c r="G241" s="4"/>
      <c r="H241" s="4"/>
      <c r="I241" s="4"/>
      <c r="J241" s="4"/>
      <c r="K241" s="4"/>
      <c r="L241" s="5"/>
      <c r="M241" s="4"/>
      <c r="N241" s="4"/>
      <c r="O241" s="4"/>
      <c r="P241" s="6"/>
      <c r="Q241" s="4"/>
      <c r="R241" s="4"/>
      <c r="S241" s="6"/>
      <c r="T241" s="4"/>
      <c r="U241" s="4"/>
      <c r="V241" s="4"/>
      <c r="W241" s="4"/>
      <c r="X241" s="4"/>
      <c r="Y241" s="4"/>
      <c r="Z241" s="49"/>
      <c r="AA241" s="7"/>
      <c r="AB241" s="4"/>
      <c r="AC241" s="49"/>
      <c r="AD241" s="4"/>
      <c r="AE241" s="4"/>
      <c r="AF241" s="4"/>
      <c r="AG241" s="4"/>
      <c r="AH241" s="4"/>
      <c r="AI241" s="4"/>
      <c r="AJ241" s="4"/>
    </row>
    <row r="242">
      <c r="A242" s="4"/>
      <c r="B242" s="4"/>
      <c r="C242" s="4"/>
      <c r="D242" s="4"/>
      <c r="E242" s="4"/>
      <c r="F242" s="4"/>
      <c r="G242" s="4"/>
      <c r="H242" s="4"/>
      <c r="I242" s="4"/>
      <c r="J242" s="4"/>
      <c r="K242" s="4"/>
      <c r="L242" s="5"/>
      <c r="M242" s="4"/>
      <c r="N242" s="4"/>
      <c r="O242" s="4"/>
      <c r="P242" s="6"/>
      <c r="Q242" s="4"/>
      <c r="R242" s="4"/>
      <c r="S242" s="6"/>
      <c r="T242" s="4"/>
      <c r="U242" s="4"/>
      <c r="V242" s="4"/>
      <c r="W242" s="4"/>
      <c r="X242" s="4"/>
      <c r="Y242" s="4"/>
      <c r="Z242" s="49"/>
      <c r="AA242" s="7"/>
      <c r="AB242" s="4"/>
      <c r="AC242" s="49"/>
      <c r="AD242" s="4"/>
      <c r="AE242" s="4"/>
      <c r="AF242" s="4"/>
      <c r="AG242" s="4"/>
      <c r="AH242" s="4"/>
      <c r="AI242" s="4"/>
      <c r="AJ242" s="4"/>
    </row>
    <row r="243">
      <c r="A243" s="4"/>
      <c r="B243" s="4"/>
      <c r="C243" s="4"/>
      <c r="D243" s="4"/>
      <c r="E243" s="4"/>
      <c r="F243" s="4"/>
      <c r="G243" s="4"/>
      <c r="H243" s="4"/>
      <c r="I243" s="4"/>
      <c r="J243" s="4"/>
      <c r="K243" s="4"/>
      <c r="L243" s="5"/>
      <c r="M243" s="4"/>
      <c r="N243" s="4"/>
      <c r="O243" s="4"/>
      <c r="P243" s="6"/>
      <c r="Q243" s="4"/>
      <c r="R243" s="4"/>
      <c r="S243" s="6"/>
      <c r="T243" s="4"/>
      <c r="U243" s="4"/>
      <c r="V243" s="4"/>
      <c r="W243" s="4"/>
      <c r="X243" s="4"/>
      <c r="Y243" s="4"/>
      <c r="Z243" s="49"/>
      <c r="AA243" s="7"/>
      <c r="AB243" s="4"/>
      <c r="AC243" s="49"/>
      <c r="AD243" s="4"/>
      <c r="AE243" s="4"/>
      <c r="AF243" s="4"/>
      <c r="AG243" s="4"/>
      <c r="AH243" s="4"/>
      <c r="AI243" s="4"/>
      <c r="AJ243" s="4"/>
    </row>
    <row r="244">
      <c r="A244" s="4"/>
      <c r="B244" s="4"/>
      <c r="C244" s="4"/>
      <c r="D244" s="4"/>
      <c r="E244" s="4"/>
      <c r="F244" s="4"/>
      <c r="G244" s="4"/>
      <c r="H244" s="4"/>
      <c r="I244" s="4"/>
      <c r="J244" s="4"/>
      <c r="K244" s="4"/>
      <c r="L244" s="5"/>
      <c r="M244" s="4"/>
      <c r="N244" s="4"/>
      <c r="O244" s="4"/>
      <c r="P244" s="6"/>
      <c r="Q244" s="4"/>
      <c r="R244" s="4"/>
      <c r="S244" s="6"/>
      <c r="T244" s="4"/>
      <c r="U244" s="4"/>
      <c r="V244" s="4"/>
      <c r="W244" s="4"/>
      <c r="X244" s="4"/>
      <c r="Y244" s="4"/>
      <c r="Z244" s="49"/>
      <c r="AA244" s="7"/>
      <c r="AB244" s="4"/>
      <c r="AC244" s="49"/>
      <c r="AD244" s="4"/>
      <c r="AE244" s="4"/>
      <c r="AF244" s="4"/>
      <c r="AG244" s="4"/>
      <c r="AH244" s="4"/>
      <c r="AI244" s="4"/>
      <c r="AJ244" s="4"/>
    </row>
    <row r="245">
      <c r="A245" s="4"/>
      <c r="B245" s="4"/>
      <c r="C245" s="4"/>
      <c r="D245" s="4"/>
      <c r="E245" s="4"/>
      <c r="F245" s="4"/>
      <c r="G245" s="4"/>
      <c r="H245" s="4"/>
      <c r="I245" s="4"/>
      <c r="J245" s="4"/>
      <c r="K245" s="4"/>
      <c r="L245" s="5"/>
      <c r="M245" s="4"/>
      <c r="N245" s="4"/>
      <c r="O245" s="4"/>
      <c r="P245" s="6"/>
      <c r="Q245" s="4"/>
      <c r="R245" s="4"/>
      <c r="S245" s="6"/>
      <c r="T245" s="4"/>
      <c r="U245" s="4"/>
      <c r="V245" s="4"/>
      <c r="W245" s="4"/>
      <c r="X245" s="4"/>
      <c r="Y245" s="4"/>
      <c r="Z245" s="49"/>
      <c r="AA245" s="7"/>
      <c r="AB245" s="4"/>
      <c r="AC245" s="49"/>
      <c r="AD245" s="4"/>
      <c r="AE245" s="4"/>
      <c r="AF245" s="4"/>
      <c r="AG245" s="4"/>
      <c r="AH245" s="4"/>
      <c r="AI245" s="4"/>
      <c r="AJ245" s="4"/>
    </row>
    <row r="246">
      <c r="A246" s="4"/>
      <c r="B246" s="4"/>
      <c r="C246" s="4"/>
      <c r="D246" s="4"/>
      <c r="E246" s="4"/>
      <c r="F246" s="4"/>
      <c r="G246" s="4"/>
      <c r="H246" s="4"/>
      <c r="I246" s="4"/>
      <c r="J246" s="4"/>
      <c r="K246" s="4"/>
      <c r="L246" s="5"/>
      <c r="M246" s="4"/>
      <c r="N246" s="4"/>
      <c r="O246" s="4"/>
      <c r="P246" s="6"/>
      <c r="Q246" s="4"/>
      <c r="R246" s="4"/>
      <c r="S246" s="6"/>
      <c r="T246" s="4"/>
      <c r="U246" s="4"/>
      <c r="V246" s="4"/>
      <c r="W246" s="4"/>
      <c r="X246" s="4"/>
      <c r="Y246" s="4"/>
      <c r="Z246" s="49"/>
      <c r="AA246" s="7"/>
      <c r="AB246" s="4"/>
      <c r="AC246" s="49"/>
      <c r="AD246" s="4"/>
      <c r="AE246" s="4"/>
      <c r="AF246" s="4"/>
      <c r="AG246" s="4"/>
      <c r="AH246" s="4"/>
      <c r="AI246" s="4"/>
      <c r="AJ246" s="4"/>
    </row>
    <row r="247">
      <c r="A247" s="4"/>
      <c r="B247" s="4"/>
      <c r="C247" s="4"/>
      <c r="D247" s="4"/>
      <c r="E247" s="4"/>
      <c r="F247" s="4"/>
      <c r="G247" s="4"/>
      <c r="H247" s="4"/>
      <c r="I247" s="4"/>
      <c r="J247" s="4"/>
      <c r="K247" s="4"/>
      <c r="L247" s="5"/>
      <c r="M247" s="4"/>
      <c r="N247" s="4"/>
      <c r="O247" s="4"/>
      <c r="P247" s="6"/>
      <c r="Q247" s="4"/>
      <c r="R247" s="4"/>
      <c r="S247" s="6"/>
      <c r="T247" s="4"/>
      <c r="U247" s="4"/>
      <c r="V247" s="4"/>
      <c r="W247" s="4"/>
      <c r="X247" s="4"/>
      <c r="Y247" s="4"/>
      <c r="Z247" s="49"/>
      <c r="AA247" s="7"/>
      <c r="AB247" s="4"/>
      <c r="AC247" s="49"/>
      <c r="AD247" s="4"/>
      <c r="AE247" s="4"/>
      <c r="AF247" s="4"/>
      <c r="AG247" s="4"/>
      <c r="AH247" s="4"/>
      <c r="AI247" s="4"/>
      <c r="AJ247" s="4"/>
    </row>
    <row r="248">
      <c r="A248" s="4"/>
      <c r="B248" s="4"/>
      <c r="C248" s="4"/>
      <c r="D248" s="4"/>
      <c r="E248" s="4"/>
      <c r="F248" s="4"/>
      <c r="G248" s="4"/>
      <c r="H248" s="4"/>
      <c r="I248" s="4"/>
      <c r="J248" s="4"/>
      <c r="K248" s="4"/>
      <c r="L248" s="5"/>
      <c r="M248" s="4"/>
      <c r="N248" s="4"/>
      <c r="O248" s="4"/>
      <c r="P248" s="6"/>
      <c r="Q248" s="4"/>
      <c r="R248" s="4"/>
      <c r="S248" s="6"/>
      <c r="T248" s="4"/>
      <c r="U248" s="4"/>
      <c r="V248" s="4"/>
      <c r="W248" s="4"/>
      <c r="X248" s="4"/>
      <c r="Y248" s="4"/>
      <c r="Z248" s="49"/>
      <c r="AA248" s="7"/>
      <c r="AB248" s="4"/>
      <c r="AC248" s="49"/>
      <c r="AD248" s="4"/>
      <c r="AE248" s="4"/>
      <c r="AF248" s="4"/>
      <c r="AG248" s="4"/>
      <c r="AH248" s="4"/>
      <c r="AI248" s="4"/>
      <c r="AJ248" s="4"/>
    </row>
    <row r="249">
      <c r="A249" s="4"/>
      <c r="B249" s="4"/>
      <c r="C249" s="4"/>
      <c r="D249" s="4"/>
      <c r="E249" s="4"/>
      <c r="F249" s="4"/>
      <c r="G249" s="4"/>
      <c r="H249" s="4"/>
      <c r="I249" s="4"/>
      <c r="J249" s="4"/>
      <c r="K249" s="4"/>
      <c r="L249" s="5"/>
      <c r="M249" s="4"/>
      <c r="N249" s="4"/>
      <c r="O249" s="4"/>
      <c r="P249" s="6"/>
      <c r="Q249" s="4"/>
      <c r="R249" s="4"/>
      <c r="S249" s="6"/>
      <c r="T249" s="4"/>
      <c r="U249" s="4"/>
      <c r="V249" s="4"/>
      <c r="W249" s="4"/>
      <c r="X249" s="4"/>
      <c r="Y249" s="4"/>
      <c r="Z249" s="49"/>
      <c r="AA249" s="7"/>
      <c r="AB249" s="4"/>
      <c r="AC249" s="49"/>
      <c r="AD249" s="4"/>
      <c r="AE249" s="4"/>
      <c r="AF249" s="4"/>
      <c r="AG249" s="4"/>
      <c r="AH249" s="4"/>
      <c r="AI249" s="4"/>
      <c r="AJ249" s="4"/>
    </row>
    <row r="250">
      <c r="A250" s="4"/>
      <c r="B250" s="4"/>
      <c r="C250" s="4"/>
      <c r="D250" s="4"/>
      <c r="E250" s="4"/>
      <c r="F250" s="4"/>
      <c r="G250" s="4"/>
      <c r="H250" s="4"/>
      <c r="I250" s="4"/>
      <c r="J250" s="4"/>
      <c r="K250" s="4"/>
      <c r="L250" s="5"/>
      <c r="M250" s="4"/>
      <c r="N250" s="4"/>
      <c r="O250" s="4"/>
      <c r="P250" s="6"/>
      <c r="Q250" s="4"/>
      <c r="R250" s="4"/>
      <c r="S250" s="6"/>
      <c r="T250" s="4"/>
      <c r="U250" s="4"/>
      <c r="V250" s="4"/>
      <c r="W250" s="4"/>
      <c r="X250" s="4"/>
      <c r="Y250" s="4"/>
      <c r="Z250" s="49"/>
      <c r="AA250" s="7"/>
      <c r="AB250" s="4"/>
      <c r="AC250" s="49"/>
      <c r="AD250" s="4"/>
      <c r="AE250" s="4"/>
      <c r="AF250" s="4"/>
      <c r="AG250" s="4"/>
      <c r="AH250" s="4"/>
      <c r="AI250" s="4"/>
      <c r="AJ250" s="4"/>
    </row>
    <row r="251">
      <c r="A251" s="4"/>
      <c r="B251" s="4"/>
      <c r="C251" s="4"/>
      <c r="D251" s="4"/>
      <c r="E251" s="4"/>
      <c r="F251" s="4"/>
      <c r="G251" s="4"/>
      <c r="H251" s="4"/>
      <c r="I251" s="4"/>
      <c r="J251" s="4"/>
      <c r="K251" s="4"/>
      <c r="L251" s="5"/>
      <c r="M251" s="4"/>
      <c r="N251" s="4"/>
      <c r="O251" s="4"/>
      <c r="P251" s="6"/>
      <c r="Q251" s="4"/>
      <c r="R251" s="4"/>
      <c r="S251" s="6"/>
      <c r="T251" s="4"/>
      <c r="U251" s="4"/>
      <c r="V251" s="4"/>
      <c r="W251" s="4"/>
      <c r="X251" s="4"/>
      <c r="Y251" s="4"/>
      <c r="Z251" s="49"/>
      <c r="AA251" s="7"/>
      <c r="AB251" s="4"/>
      <c r="AC251" s="49"/>
      <c r="AD251" s="4"/>
      <c r="AE251" s="4"/>
      <c r="AF251" s="4"/>
      <c r="AG251" s="4"/>
      <c r="AH251" s="4"/>
      <c r="AI251" s="4"/>
      <c r="AJ251" s="4"/>
    </row>
    <row r="252">
      <c r="A252" s="4"/>
      <c r="B252" s="4"/>
      <c r="C252" s="4"/>
      <c r="D252" s="4"/>
      <c r="E252" s="4"/>
      <c r="F252" s="4"/>
      <c r="G252" s="4"/>
      <c r="H252" s="4"/>
      <c r="I252" s="4"/>
      <c r="J252" s="4"/>
      <c r="K252" s="4"/>
      <c r="L252" s="5"/>
      <c r="M252" s="4"/>
      <c r="N252" s="4"/>
      <c r="O252" s="4"/>
      <c r="P252" s="6"/>
      <c r="Q252" s="4"/>
      <c r="R252" s="4"/>
      <c r="S252" s="6"/>
      <c r="T252" s="4"/>
      <c r="U252" s="4"/>
      <c r="V252" s="4"/>
      <c r="W252" s="4"/>
      <c r="X252" s="4"/>
      <c r="Y252" s="4"/>
      <c r="Z252" s="49"/>
      <c r="AA252" s="7"/>
      <c r="AB252" s="4"/>
      <c r="AC252" s="49"/>
      <c r="AD252" s="4"/>
      <c r="AE252" s="4"/>
      <c r="AF252" s="4"/>
      <c r="AG252" s="4"/>
      <c r="AH252" s="4"/>
      <c r="AI252" s="4"/>
      <c r="AJ252" s="4"/>
    </row>
    <row r="253">
      <c r="A253" s="4"/>
      <c r="B253" s="4"/>
      <c r="C253" s="4"/>
      <c r="D253" s="4"/>
      <c r="E253" s="4"/>
      <c r="F253" s="4"/>
      <c r="G253" s="4"/>
      <c r="H253" s="4"/>
      <c r="I253" s="4"/>
      <c r="J253" s="4"/>
      <c r="K253" s="4"/>
      <c r="L253" s="5"/>
      <c r="M253" s="4"/>
      <c r="N253" s="4"/>
      <c r="O253" s="4"/>
      <c r="P253" s="6"/>
      <c r="Q253" s="4"/>
      <c r="R253" s="4"/>
      <c r="S253" s="6"/>
      <c r="T253" s="4"/>
      <c r="U253" s="4"/>
      <c r="V253" s="4"/>
      <c r="W253" s="4"/>
      <c r="X253" s="4"/>
      <c r="Y253" s="4"/>
      <c r="Z253" s="49"/>
      <c r="AA253" s="7"/>
      <c r="AB253" s="4"/>
      <c r="AC253" s="49"/>
      <c r="AD253" s="4"/>
      <c r="AE253" s="4"/>
      <c r="AF253" s="4"/>
      <c r="AG253" s="4"/>
      <c r="AH253" s="4"/>
      <c r="AI253" s="4"/>
      <c r="AJ253" s="4"/>
    </row>
    <row r="254">
      <c r="A254" s="4"/>
      <c r="B254" s="4"/>
      <c r="C254" s="4"/>
      <c r="D254" s="4"/>
      <c r="E254" s="4"/>
      <c r="F254" s="4"/>
      <c r="G254" s="4"/>
      <c r="H254" s="4"/>
      <c r="I254" s="4"/>
      <c r="J254" s="4"/>
      <c r="K254" s="4"/>
      <c r="L254" s="5"/>
      <c r="M254" s="4"/>
      <c r="N254" s="4"/>
      <c r="O254" s="4"/>
      <c r="P254" s="6"/>
      <c r="Q254" s="4"/>
      <c r="R254" s="4"/>
      <c r="S254" s="6"/>
      <c r="T254" s="4"/>
      <c r="U254" s="4"/>
      <c r="V254" s="4"/>
      <c r="W254" s="4"/>
      <c r="X254" s="4"/>
      <c r="Y254" s="4"/>
      <c r="Z254" s="49"/>
      <c r="AA254" s="7"/>
      <c r="AB254" s="4"/>
      <c r="AC254" s="49"/>
      <c r="AD254" s="4"/>
      <c r="AE254" s="4"/>
      <c r="AF254" s="4"/>
      <c r="AG254" s="4"/>
      <c r="AH254" s="4"/>
      <c r="AI254" s="4"/>
      <c r="AJ254" s="4"/>
    </row>
    <row r="255">
      <c r="A255" s="4"/>
      <c r="B255" s="4"/>
      <c r="C255" s="4"/>
      <c r="D255" s="4"/>
      <c r="E255" s="4"/>
      <c r="F255" s="4"/>
      <c r="G255" s="4"/>
      <c r="H255" s="4"/>
      <c r="I255" s="4"/>
      <c r="J255" s="4"/>
      <c r="K255" s="4"/>
      <c r="L255" s="5"/>
      <c r="M255" s="4"/>
      <c r="N255" s="4"/>
      <c r="O255" s="4"/>
      <c r="P255" s="6"/>
      <c r="Q255" s="4"/>
      <c r="R255" s="4"/>
      <c r="S255" s="6"/>
      <c r="T255" s="4"/>
      <c r="U255" s="4"/>
      <c r="V255" s="4"/>
      <c r="W255" s="4"/>
      <c r="X255" s="4"/>
      <c r="Y255" s="4"/>
      <c r="Z255" s="49"/>
      <c r="AA255" s="7"/>
      <c r="AB255" s="4"/>
      <c r="AC255" s="49"/>
      <c r="AD255" s="4"/>
      <c r="AE255" s="4"/>
      <c r="AF255" s="4"/>
      <c r="AG255" s="4"/>
      <c r="AH255" s="4"/>
      <c r="AI255" s="4"/>
      <c r="AJ255" s="4"/>
    </row>
    <row r="256">
      <c r="A256" s="4"/>
      <c r="B256" s="4"/>
      <c r="C256" s="4"/>
      <c r="D256" s="4"/>
      <c r="E256" s="4"/>
      <c r="F256" s="4"/>
      <c r="G256" s="4"/>
      <c r="H256" s="4"/>
      <c r="I256" s="4"/>
      <c r="J256" s="4"/>
      <c r="K256" s="4"/>
      <c r="L256" s="5"/>
      <c r="M256" s="4"/>
      <c r="N256" s="4"/>
      <c r="O256" s="4"/>
      <c r="P256" s="6"/>
      <c r="Q256" s="4"/>
      <c r="R256" s="4"/>
      <c r="S256" s="6"/>
      <c r="T256" s="4"/>
      <c r="U256" s="4"/>
      <c r="V256" s="4"/>
      <c r="W256" s="4"/>
      <c r="X256" s="4"/>
      <c r="Y256" s="4"/>
      <c r="Z256" s="49"/>
      <c r="AA256" s="7"/>
      <c r="AB256" s="4"/>
      <c r="AC256" s="49"/>
      <c r="AD256" s="4"/>
      <c r="AE256" s="4"/>
      <c r="AF256" s="4"/>
      <c r="AG256" s="4"/>
      <c r="AH256" s="4"/>
      <c r="AI256" s="4"/>
      <c r="AJ256" s="4"/>
    </row>
    <row r="257">
      <c r="A257" s="4"/>
      <c r="B257" s="4"/>
      <c r="C257" s="4"/>
      <c r="D257" s="4"/>
      <c r="E257" s="4"/>
      <c r="F257" s="4"/>
      <c r="G257" s="4"/>
      <c r="H257" s="4"/>
      <c r="I257" s="4"/>
      <c r="J257" s="4"/>
      <c r="K257" s="4"/>
      <c r="L257" s="5"/>
      <c r="M257" s="4"/>
      <c r="N257" s="4"/>
      <c r="O257" s="4"/>
      <c r="P257" s="6"/>
      <c r="Q257" s="4"/>
      <c r="R257" s="4"/>
      <c r="S257" s="6"/>
      <c r="T257" s="4"/>
      <c r="U257" s="4"/>
      <c r="V257" s="4"/>
      <c r="W257" s="4"/>
      <c r="X257" s="4"/>
      <c r="Y257" s="4"/>
      <c r="Z257" s="49"/>
      <c r="AA257" s="7"/>
      <c r="AB257" s="4"/>
      <c r="AC257" s="49"/>
      <c r="AD257" s="4"/>
      <c r="AE257" s="4"/>
      <c r="AF257" s="4"/>
      <c r="AG257" s="4"/>
      <c r="AH257" s="4"/>
      <c r="AI257" s="4"/>
      <c r="AJ257" s="4"/>
    </row>
    <row r="258">
      <c r="A258" s="4"/>
      <c r="B258" s="4"/>
      <c r="C258" s="4"/>
      <c r="D258" s="4"/>
      <c r="E258" s="4"/>
      <c r="F258" s="4"/>
      <c r="G258" s="4"/>
      <c r="H258" s="4"/>
      <c r="I258" s="4"/>
      <c r="J258" s="4"/>
      <c r="K258" s="4"/>
      <c r="L258" s="5"/>
      <c r="M258" s="4"/>
      <c r="N258" s="4"/>
      <c r="O258" s="4"/>
      <c r="P258" s="6"/>
      <c r="Q258" s="4"/>
      <c r="R258" s="4"/>
      <c r="S258" s="6"/>
      <c r="T258" s="4"/>
      <c r="U258" s="4"/>
      <c r="V258" s="4"/>
      <c r="W258" s="4"/>
      <c r="X258" s="4"/>
      <c r="Y258" s="4"/>
      <c r="Z258" s="49"/>
      <c r="AA258" s="7"/>
      <c r="AB258" s="4"/>
      <c r="AC258" s="49"/>
      <c r="AD258" s="4"/>
      <c r="AE258" s="4"/>
      <c r="AF258" s="4"/>
      <c r="AG258" s="4"/>
      <c r="AH258" s="4"/>
      <c r="AI258" s="4"/>
      <c r="AJ258" s="4"/>
    </row>
    <row r="259">
      <c r="A259" s="4"/>
      <c r="B259" s="4"/>
      <c r="C259" s="4"/>
      <c r="D259" s="4"/>
      <c r="E259" s="4"/>
      <c r="F259" s="4"/>
      <c r="G259" s="4"/>
      <c r="H259" s="4"/>
      <c r="I259" s="4"/>
      <c r="J259" s="4"/>
      <c r="K259" s="4"/>
      <c r="L259" s="5"/>
      <c r="M259" s="4"/>
      <c r="N259" s="4"/>
      <c r="O259" s="4"/>
      <c r="P259" s="6"/>
      <c r="Q259" s="4"/>
      <c r="R259" s="4"/>
      <c r="S259" s="6"/>
      <c r="T259" s="4"/>
      <c r="U259" s="4"/>
      <c r="V259" s="4"/>
      <c r="W259" s="4"/>
      <c r="X259" s="4"/>
      <c r="Y259" s="4"/>
      <c r="Z259" s="49"/>
      <c r="AA259" s="7"/>
      <c r="AB259" s="4"/>
      <c r="AC259" s="49"/>
      <c r="AD259" s="4"/>
      <c r="AE259" s="4"/>
      <c r="AF259" s="4"/>
      <c r="AG259" s="4"/>
      <c r="AH259" s="4"/>
      <c r="AI259" s="4"/>
      <c r="AJ259" s="4"/>
    </row>
    <row r="260">
      <c r="A260" s="4"/>
      <c r="B260" s="4"/>
      <c r="C260" s="4"/>
      <c r="D260" s="4"/>
      <c r="E260" s="4"/>
      <c r="F260" s="4"/>
      <c r="G260" s="4"/>
      <c r="H260" s="4"/>
      <c r="I260" s="4"/>
      <c r="J260" s="4"/>
      <c r="K260" s="4"/>
      <c r="L260" s="5"/>
      <c r="M260" s="4"/>
      <c r="N260" s="4"/>
      <c r="O260" s="4"/>
      <c r="P260" s="6"/>
      <c r="Q260" s="4"/>
      <c r="R260" s="4"/>
      <c r="S260" s="6"/>
      <c r="T260" s="4"/>
      <c r="U260" s="4"/>
      <c r="V260" s="4"/>
      <c r="W260" s="4"/>
      <c r="X260" s="4"/>
      <c r="Y260" s="4"/>
      <c r="Z260" s="49"/>
      <c r="AA260" s="7"/>
      <c r="AB260" s="4"/>
      <c r="AC260" s="49"/>
      <c r="AD260" s="4"/>
      <c r="AE260" s="4"/>
      <c r="AF260" s="4"/>
      <c r="AG260" s="4"/>
      <c r="AH260" s="4"/>
      <c r="AI260" s="4"/>
      <c r="AJ260" s="4"/>
    </row>
    <row r="261">
      <c r="A261" s="4"/>
      <c r="B261" s="4"/>
      <c r="C261" s="4"/>
      <c r="D261" s="4"/>
      <c r="E261" s="4"/>
      <c r="F261" s="4"/>
      <c r="G261" s="4"/>
      <c r="H261" s="4"/>
      <c r="I261" s="4"/>
      <c r="J261" s="4"/>
      <c r="K261" s="4"/>
      <c r="L261" s="5"/>
      <c r="M261" s="4"/>
      <c r="N261" s="4"/>
      <c r="O261" s="4"/>
      <c r="P261" s="6"/>
      <c r="Q261" s="4"/>
      <c r="R261" s="4"/>
      <c r="S261" s="6"/>
      <c r="T261" s="4"/>
      <c r="U261" s="4"/>
      <c r="V261" s="4"/>
      <c r="W261" s="4"/>
      <c r="X261" s="4"/>
      <c r="Y261" s="4"/>
      <c r="Z261" s="49"/>
      <c r="AA261" s="7"/>
      <c r="AB261" s="4"/>
      <c r="AC261" s="49"/>
      <c r="AD261" s="4"/>
      <c r="AE261" s="4"/>
      <c r="AF261" s="4"/>
      <c r="AG261" s="4"/>
      <c r="AH261" s="4"/>
      <c r="AI261" s="4"/>
      <c r="AJ261" s="4"/>
    </row>
    <row r="262">
      <c r="A262" s="4"/>
      <c r="B262" s="4"/>
      <c r="C262" s="4"/>
      <c r="D262" s="4"/>
      <c r="E262" s="4"/>
      <c r="F262" s="4"/>
      <c r="G262" s="4"/>
      <c r="H262" s="4"/>
      <c r="I262" s="4"/>
      <c r="J262" s="4"/>
      <c r="K262" s="4"/>
      <c r="L262" s="5"/>
      <c r="M262" s="4"/>
      <c r="N262" s="4"/>
      <c r="O262" s="4"/>
      <c r="P262" s="6"/>
      <c r="Q262" s="4"/>
      <c r="R262" s="4"/>
      <c r="S262" s="6"/>
      <c r="T262" s="4"/>
      <c r="U262" s="4"/>
      <c r="V262" s="4"/>
      <c r="W262" s="4"/>
      <c r="X262" s="4"/>
      <c r="Y262" s="4"/>
      <c r="Z262" s="49"/>
      <c r="AA262" s="7"/>
      <c r="AB262" s="4"/>
      <c r="AC262" s="49"/>
      <c r="AD262" s="4"/>
      <c r="AE262" s="4"/>
      <c r="AF262" s="4"/>
      <c r="AG262" s="4"/>
      <c r="AH262" s="4"/>
      <c r="AI262" s="4"/>
      <c r="AJ262" s="4"/>
    </row>
    <row r="263">
      <c r="A263" s="4"/>
      <c r="B263" s="4"/>
      <c r="C263" s="4"/>
      <c r="D263" s="4"/>
      <c r="E263" s="4"/>
      <c r="F263" s="4"/>
      <c r="G263" s="4"/>
      <c r="H263" s="4"/>
      <c r="I263" s="4"/>
      <c r="J263" s="4"/>
      <c r="K263" s="4"/>
      <c r="L263" s="5"/>
      <c r="M263" s="4"/>
      <c r="N263" s="4"/>
      <c r="O263" s="4"/>
      <c r="P263" s="6"/>
      <c r="Q263" s="4"/>
      <c r="R263" s="4"/>
      <c r="S263" s="6"/>
      <c r="T263" s="4"/>
      <c r="U263" s="4"/>
      <c r="V263" s="4"/>
      <c r="W263" s="4"/>
      <c r="X263" s="4"/>
      <c r="Y263" s="4"/>
      <c r="Z263" s="49"/>
      <c r="AA263" s="7"/>
      <c r="AB263" s="4"/>
      <c r="AC263" s="49"/>
      <c r="AD263" s="4"/>
      <c r="AE263" s="4"/>
      <c r="AF263" s="4"/>
      <c r="AG263" s="4"/>
      <c r="AH263" s="4"/>
      <c r="AI263" s="4"/>
      <c r="AJ263" s="4"/>
    </row>
    <row r="264">
      <c r="A264" s="4"/>
      <c r="B264" s="4"/>
      <c r="C264" s="4"/>
      <c r="D264" s="4"/>
      <c r="E264" s="4"/>
      <c r="F264" s="4"/>
      <c r="G264" s="4"/>
      <c r="H264" s="4"/>
      <c r="I264" s="4"/>
      <c r="J264" s="4"/>
      <c r="K264" s="4"/>
      <c r="L264" s="5"/>
      <c r="M264" s="4"/>
      <c r="N264" s="4"/>
      <c r="O264" s="4"/>
      <c r="P264" s="6"/>
      <c r="Q264" s="4"/>
      <c r="R264" s="4"/>
      <c r="S264" s="6"/>
      <c r="T264" s="4"/>
      <c r="U264" s="4"/>
      <c r="V264" s="4"/>
      <c r="W264" s="4"/>
      <c r="X264" s="4"/>
      <c r="Y264" s="4"/>
      <c r="Z264" s="49"/>
      <c r="AA264" s="7"/>
      <c r="AB264" s="4"/>
      <c r="AC264" s="49"/>
      <c r="AD264" s="4"/>
      <c r="AE264" s="4"/>
      <c r="AF264" s="4"/>
      <c r="AG264" s="4"/>
      <c r="AH264" s="4"/>
      <c r="AI264" s="4"/>
      <c r="AJ264" s="4"/>
    </row>
    <row r="265">
      <c r="A265" s="4"/>
      <c r="B265" s="4"/>
      <c r="C265" s="4"/>
      <c r="D265" s="4"/>
      <c r="E265" s="4"/>
      <c r="F265" s="4"/>
      <c r="G265" s="4"/>
      <c r="H265" s="4"/>
      <c r="I265" s="4"/>
      <c r="J265" s="4"/>
      <c r="K265" s="4"/>
      <c r="L265" s="5"/>
      <c r="M265" s="4"/>
      <c r="N265" s="4"/>
      <c r="O265" s="4"/>
      <c r="P265" s="6"/>
      <c r="Q265" s="4"/>
      <c r="R265" s="4"/>
      <c r="S265" s="6"/>
      <c r="T265" s="4"/>
      <c r="U265" s="4"/>
      <c r="V265" s="4"/>
      <c r="W265" s="4"/>
      <c r="X265" s="4"/>
      <c r="Y265" s="4"/>
      <c r="Z265" s="49"/>
      <c r="AA265" s="7"/>
      <c r="AB265" s="4"/>
      <c r="AC265" s="49"/>
      <c r="AD265" s="4"/>
      <c r="AE265" s="4"/>
      <c r="AF265" s="4"/>
      <c r="AG265" s="4"/>
      <c r="AH265" s="4"/>
      <c r="AI265" s="4"/>
      <c r="AJ265" s="4"/>
    </row>
    <row r="266">
      <c r="A266" s="4"/>
      <c r="B266" s="4"/>
      <c r="C266" s="4"/>
      <c r="D266" s="4"/>
      <c r="E266" s="4"/>
      <c r="F266" s="4"/>
      <c r="G266" s="4"/>
      <c r="H266" s="4"/>
      <c r="I266" s="4"/>
      <c r="J266" s="4"/>
      <c r="K266" s="4"/>
      <c r="L266" s="5"/>
      <c r="M266" s="4"/>
      <c r="N266" s="4"/>
      <c r="O266" s="4"/>
      <c r="P266" s="6"/>
      <c r="Q266" s="4"/>
      <c r="R266" s="4"/>
      <c r="S266" s="6"/>
      <c r="T266" s="4"/>
      <c r="U266" s="4"/>
      <c r="V266" s="4"/>
      <c r="W266" s="4"/>
      <c r="X266" s="4"/>
      <c r="Y266" s="4"/>
      <c r="Z266" s="49"/>
      <c r="AA266" s="7"/>
      <c r="AB266" s="4"/>
      <c r="AC266" s="49"/>
      <c r="AD266" s="4"/>
      <c r="AE266" s="4"/>
      <c r="AF266" s="4"/>
      <c r="AG266" s="4"/>
      <c r="AH266" s="4"/>
      <c r="AI266" s="4"/>
      <c r="AJ266" s="4"/>
    </row>
    <row r="267">
      <c r="A267" s="4"/>
      <c r="B267" s="4"/>
      <c r="C267" s="4"/>
      <c r="D267" s="4"/>
      <c r="E267" s="4"/>
      <c r="F267" s="4"/>
      <c r="G267" s="4"/>
      <c r="H267" s="4"/>
      <c r="I267" s="4"/>
      <c r="J267" s="4"/>
      <c r="K267" s="4"/>
      <c r="L267" s="5"/>
      <c r="M267" s="4"/>
      <c r="N267" s="4"/>
      <c r="O267" s="4"/>
      <c r="P267" s="6"/>
      <c r="Q267" s="4"/>
      <c r="R267" s="4"/>
      <c r="S267" s="6"/>
      <c r="T267" s="4"/>
      <c r="U267" s="4"/>
      <c r="V267" s="4"/>
      <c r="W267" s="4"/>
      <c r="X267" s="4"/>
      <c r="Y267" s="4"/>
      <c r="Z267" s="49"/>
      <c r="AA267" s="7"/>
      <c r="AB267" s="4"/>
      <c r="AC267" s="49"/>
      <c r="AD267" s="4"/>
      <c r="AE267" s="4"/>
      <c r="AF267" s="4"/>
      <c r="AG267" s="4"/>
      <c r="AH267" s="4"/>
      <c r="AI267" s="4"/>
      <c r="AJ267" s="4"/>
    </row>
    <row r="268">
      <c r="A268" s="4"/>
      <c r="B268" s="4"/>
      <c r="C268" s="4"/>
      <c r="D268" s="4"/>
      <c r="E268" s="4"/>
      <c r="F268" s="4"/>
      <c r="G268" s="4"/>
      <c r="H268" s="4"/>
      <c r="I268" s="4"/>
      <c r="J268" s="4"/>
      <c r="K268" s="4"/>
      <c r="L268" s="5"/>
      <c r="M268" s="4"/>
      <c r="N268" s="4"/>
      <c r="O268" s="4"/>
      <c r="P268" s="6"/>
      <c r="Q268" s="4"/>
      <c r="R268" s="4"/>
      <c r="S268" s="6"/>
      <c r="T268" s="4"/>
      <c r="U268" s="4"/>
      <c r="V268" s="4"/>
      <c r="W268" s="4"/>
      <c r="X268" s="4"/>
      <c r="Y268" s="4"/>
      <c r="Z268" s="49"/>
      <c r="AA268" s="7"/>
      <c r="AB268" s="4"/>
      <c r="AC268" s="49"/>
      <c r="AD268" s="4"/>
      <c r="AE268" s="4"/>
      <c r="AF268" s="4"/>
      <c r="AG268" s="4"/>
      <c r="AH268" s="4"/>
      <c r="AI268" s="4"/>
      <c r="AJ268" s="4"/>
    </row>
    <row r="269">
      <c r="A269" s="4"/>
      <c r="B269" s="4"/>
      <c r="C269" s="4"/>
      <c r="D269" s="4"/>
      <c r="E269" s="4"/>
      <c r="F269" s="4"/>
      <c r="G269" s="4"/>
      <c r="H269" s="4"/>
      <c r="I269" s="4"/>
      <c r="J269" s="4"/>
      <c r="K269" s="4"/>
      <c r="L269" s="5"/>
      <c r="M269" s="4"/>
      <c r="N269" s="4"/>
      <c r="O269" s="4"/>
      <c r="P269" s="6"/>
      <c r="Q269" s="4"/>
      <c r="R269" s="4"/>
      <c r="S269" s="6"/>
      <c r="T269" s="4"/>
      <c r="U269" s="4"/>
      <c r="V269" s="4"/>
      <c r="W269" s="4"/>
      <c r="X269" s="4"/>
      <c r="Y269" s="4"/>
      <c r="Z269" s="49"/>
      <c r="AA269" s="7"/>
      <c r="AB269" s="4"/>
      <c r="AC269" s="49"/>
      <c r="AD269" s="4"/>
      <c r="AE269" s="4"/>
      <c r="AF269" s="4"/>
      <c r="AG269" s="4"/>
      <c r="AH269" s="4"/>
      <c r="AI269" s="4"/>
      <c r="AJ269" s="4"/>
    </row>
    <row r="270">
      <c r="A270" s="4"/>
      <c r="B270" s="4"/>
      <c r="C270" s="4"/>
      <c r="D270" s="4"/>
      <c r="E270" s="4"/>
      <c r="F270" s="4"/>
      <c r="G270" s="4"/>
      <c r="H270" s="4"/>
      <c r="I270" s="4"/>
      <c r="J270" s="4"/>
      <c r="K270" s="4"/>
      <c r="L270" s="5"/>
      <c r="M270" s="4"/>
      <c r="N270" s="4"/>
      <c r="O270" s="4"/>
      <c r="P270" s="6"/>
      <c r="Q270" s="4"/>
      <c r="R270" s="4"/>
      <c r="S270" s="6"/>
      <c r="T270" s="4"/>
      <c r="U270" s="4"/>
      <c r="V270" s="4"/>
      <c r="W270" s="4"/>
      <c r="X270" s="4"/>
      <c r="Y270" s="4"/>
      <c r="Z270" s="49"/>
      <c r="AA270" s="7"/>
      <c r="AB270" s="4"/>
      <c r="AC270" s="49"/>
      <c r="AD270" s="4"/>
      <c r="AE270" s="4"/>
      <c r="AF270" s="4"/>
      <c r="AG270" s="4"/>
      <c r="AH270" s="4"/>
      <c r="AI270" s="4"/>
      <c r="AJ270" s="4"/>
    </row>
    <row r="271">
      <c r="A271" s="4"/>
      <c r="B271" s="4"/>
      <c r="C271" s="4"/>
      <c r="D271" s="4"/>
      <c r="E271" s="4"/>
      <c r="F271" s="4"/>
      <c r="G271" s="4"/>
      <c r="H271" s="4"/>
      <c r="I271" s="4"/>
      <c r="J271" s="4"/>
      <c r="K271" s="4"/>
      <c r="L271" s="5"/>
      <c r="M271" s="4"/>
      <c r="N271" s="4"/>
      <c r="O271" s="4"/>
      <c r="P271" s="6"/>
      <c r="Q271" s="4"/>
      <c r="R271" s="4"/>
      <c r="S271" s="6"/>
      <c r="T271" s="4"/>
      <c r="U271" s="4"/>
      <c r="V271" s="4"/>
      <c r="W271" s="4"/>
      <c r="X271" s="4"/>
      <c r="Y271" s="4"/>
      <c r="Z271" s="49"/>
      <c r="AA271" s="7"/>
      <c r="AB271" s="4"/>
      <c r="AC271" s="49"/>
      <c r="AD271" s="4"/>
      <c r="AE271" s="4"/>
      <c r="AF271" s="4"/>
      <c r="AG271" s="4"/>
      <c r="AH271" s="4"/>
      <c r="AI271" s="4"/>
      <c r="AJ271" s="4"/>
    </row>
    <row r="272">
      <c r="A272" s="4"/>
      <c r="B272" s="4"/>
      <c r="C272" s="4"/>
      <c r="D272" s="4"/>
      <c r="E272" s="4"/>
      <c r="F272" s="4"/>
      <c r="G272" s="4"/>
      <c r="H272" s="4"/>
      <c r="I272" s="4"/>
      <c r="J272" s="4"/>
      <c r="K272" s="4"/>
      <c r="L272" s="5"/>
      <c r="M272" s="4"/>
      <c r="N272" s="4"/>
      <c r="O272" s="4"/>
      <c r="P272" s="6"/>
      <c r="Q272" s="4"/>
      <c r="R272" s="4"/>
      <c r="S272" s="6"/>
      <c r="T272" s="4"/>
      <c r="U272" s="4"/>
      <c r="V272" s="4"/>
      <c r="W272" s="4"/>
      <c r="X272" s="4"/>
      <c r="Y272" s="4"/>
      <c r="Z272" s="49"/>
      <c r="AA272" s="7"/>
      <c r="AB272" s="4"/>
      <c r="AC272" s="49"/>
      <c r="AD272" s="4"/>
      <c r="AE272" s="4"/>
      <c r="AF272" s="4"/>
      <c r="AG272" s="4"/>
      <c r="AH272" s="4"/>
      <c r="AI272" s="4"/>
      <c r="AJ272" s="4"/>
    </row>
    <row r="273">
      <c r="A273" s="4"/>
      <c r="B273" s="4"/>
      <c r="C273" s="4"/>
      <c r="D273" s="4"/>
      <c r="E273" s="4"/>
      <c r="F273" s="4"/>
      <c r="G273" s="4"/>
      <c r="H273" s="4"/>
      <c r="I273" s="4"/>
      <c r="J273" s="4"/>
      <c r="K273" s="4"/>
      <c r="L273" s="5"/>
      <c r="M273" s="4"/>
      <c r="N273" s="4"/>
      <c r="O273" s="4"/>
      <c r="P273" s="6"/>
      <c r="Q273" s="4"/>
      <c r="R273" s="4"/>
      <c r="S273" s="6"/>
      <c r="T273" s="4"/>
      <c r="U273" s="4"/>
      <c r="V273" s="4"/>
      <c r="W273" s="4"/>
      <c r="X273" s="4"/>
      <c r="Y273" s="4"/>
      <c r="Z273" s="49"/>
      <c r="AA273" s="7"/>
      <c r="AB273" s="4"/>
      <c r="AC273" s="49"/>
      <c r="AD273" s="4"/>
      <c r="AE273" s="4"/>
      <c r="AF273" s="4"/>
      <c r="AG273" s="4"/>
      <c r="AH273" s="4"/>
      <c r="AI273" s="4"/>
      <c r="AJ273" s="4"/>
    </row>
    <row r="274">
      <c r="A274" s="4"/>
      <c r="B274" s="4"/>
      <c r="C274" s="4"/>
      <c r="D274" s="4"/>
      <c r="E274" s="4"/>
      <c r="F274" s="4"/>
      <c r="G274" s="4"/>
      <c r="H274" s="4"/>
      <c r="I274" s="4"/>
      <c r="J274" s="4"/>
      <c r="K274" s="4"/>
      <c r="L274" s="5"/>
      <c r="M274" s="4"/>
      <c r="N274" s="4"/>
      <c r="O274" s="4"/>
      <c r="P274" s="6"/>
      <c r="Q274" s="4"/>
      <c r="R274" s="4"/>
      <c r="S274" s="6"/>
      <c r="T274" s="4"/>
      <c r="U274" s="4"/>
      <c r="V274" s="4"/>
      <c r="W274" s="4"/>
      <c r="X274" s="4"/>
      <c r="Y274" s="4"/>
      <c r="Z274" s="49"/>
      <c r="AA274" s="7"/>
      <c r="AB274" s="4"/>
      <c r="AC274" s="49"/>
      <c r="AD274" s="4"/>
      <c r="AE274" s="4"/>
      <c r="AF274" s="4"/>
      <c r="AG274" s="4"/>
      <c r="AH274" s="4"/>
      <c r="AI274" s="4"/>
      <c r="AJ274" s="4"/>
    </row>
    <row r="275">
      <c r="A275" s="4"/>
      <c r="B275" s="4"/>
      <c r="C275" s="4"/>
      <c r="D275" s="4"/>
      <c r="E275" s="4"/>
      <c r="F275" s="4"/>
      <c r="G275" s="4"/>
      <c r="H275" s="4"/>
      <c r="I275" s="4"/>
      <c r="J275" s="4"/>
      <c r="K275" s="4"/>
      <c r="L275" s="5"/>
      <c r="M275" s="4"/>
      <c r="N275" s="4"/>
      <c r="O275" s="4"/>
      <c r="P275" s="6"/>
      <c r="Q275" s="4"/>
      <c r="R275" s="4"/>
      <c r="S275" s="6"/>
      <c r="T275" s="4"/>
      <c r="U275" s="4"/>
      <c r="V275" s="4"/>
      <c r="W275" s="4"/>
      <c r="X275" s="4"/>
      <c r="Y275" s="4"/>
      <c r="Z275" s="49"/>
      <c r="AA275" s="7"/>
      <c r="AB275" s="4"/>
      <c r="AC275" s="49"/>
      <c r="AD275" s="4"/>
      <c r="AE275" s="4"/>
      <c r="AF275" s="4"/>
      <c r="AG275" s="4"/>
      <c r="AH275" s="4"/>
      <c r="AI275" s="4"/>
      <c r="AJ275" s="4"/>
    </row>
    <row r="276">
      <c r="A276" s="4"/>
      <c r="B276" s="4"/>
      <c r="C276" s="4"/>
      <c r="D276" s="4"/>
      <c r="E276" s="4"/>
      <c r="F276" s="4"/>
      <c r="G276" s="4"/>
      <c r="H276" s="4"/>
      <c r="I276" s="4"/>
      <c r="J276" s="4"/>
      <c r="K276" s="4"/>
      <c r="L276" s="5"/>
      <c r="M276" s="4"/>
      <c r="N276" s="4"/>
      <c r="O276" s="4"/>
      <c r="P276" s="6"/>
      <c r="Q276" s="4"/>
      <c r="R276" s="4"/>
      <c r="S276" s="6"/>
      <c r="T276" s="4"/>
      <c r="U276" s="4"/>
      <c r="V276" s="4"/>
      <c r="W276" s="4"/>
      <c r="X276" s="4"/>
      <c r="Y276" s="4"/>
      <c r="Z276" s="49"/>
      <c r="AA276" s="7"/>
      <c r="AB276" s="4"/>
      <c r="AC276" s="49"/>
      <c r="AD276" s="4"/>
      <c r="AE276" s="4"/>
      <c r="AF276" s="4"/>
      <c r="AG276" s="4"/>
      <c r="AH276" s="4"/>
      <c r="AI276" s="4"/>
      <c r="AJ276" s="4"/>
    </row>
    <row r="277">
      <c r="A277" s="4"/>
      <c r="B277" s="4"/>
      <c r="C277" s="4"/>
      <c r="D277" s="4"/>
      <c r="E277" s="4"/>
      <c r="F277" s="4"/>
      <c r="G277" s="4"/>
      <c r="H277" s="4"/>
      <c r="I277" s="4"/>
      <c r="J277" s="4"/>
      <c r="K277" s="4"/>
      <c r="L277" s="5"/>
      <c r="M277" s="4"/>
      <c r="N277" s="4"/>
      <c r="O277" s="4"/>
      <c r="P277" s="6"/>
      <c r="Q277" s="4"/>
      <c r="R277" s="4"/>
      <c r="S277" s="6"/>
      <c r="T277" s="4"/>
      <c r="U277" s="4"/>
      <c r="V277" s="4"/>
      <c r="W277" s="4"/>
      <c r="X277" s="4"/>
      <c r="Y277" s="4"/>
      <c r="Z277" s="49"/>
      <c r="AA277" s="7"/>
      <c r="AB277" s="4"/>
      <c r="AC277" s="49"/>
      <c r="AD277" s="4"/>
      <c r="AE277" s="4"/>
      <c r="AF277" s="4"/>
      <c r="AG277" s="4"/>
      <c r="AH277" s="4"/>
      <c r="AI277" s="4"/>
      <c r="AJ277" s="4"/>
    </row>
    <row r="278">
      <c r="A278" s="4"/>
      <c r="B278" s="4"/>
      <c r="C278" s="4"/>
      <c r="D278" s="4"/>
      <c r="E278" s="4"/>
      <c r="F278" s="4"/>
      <c r="G278" s="4"/>
      <c r="H278" s="4"/>
      <c r="I278" s="4"/>
      <c r="J278" s="4"/>
      <c r="K278" s="4"/>
      <c r="L278" s="5"/>
      <c r="M278" s="4"/>
      <c r="N278" s="4"/>
      <c r="O278" s="4"/>
      <c r="P278" s="6"/>
      <c r="Q278" s="4"/>
      <c r="R278" s="4"/>
      <c r="S278" s="6"/>
      <c r="T278" s="4"/>
      <c r="U278" s="4"/>
      <c r="V278" s="4"/>
      <c r="W278" s="4"/>
      <c r="X278" s="4"/>
      <c r="Y278" s="4"/>
      <c r="Z278" s="49"/>
      <c r="AA278" s="7"/>
      <c r="AB278" s="4"/>
      <c r="AC278" s="49"/>
      <c r="AD278" s="4"/>
      <c r="AE278" s="4"/>
      <c r="AF278" s="4"/>
      <c r="AG278" s="4"/>
      <c r="AH278" s="4"/>
      <c r="AI278" s="4"/>
      <c r="AJ278" s="4"/>
    </row>
    <row r="279">
      <c r="A279" s="4"/>
      <c r="B279" s="4"/>
      <c r="C279" s="4"/>
      <c r="D279" s="4"/>
      <c r="E279" s="4"/>
      <c r="F279" s="4"/>
      <c r="G279" s="4"/>
      <c r="H279" s="4"/>
      <c r="I279" s="4"/>
      <c r="J279" s="4"/>
      <c r="K279" s="4"/>
      <c r="L279" s="5"/>
      <c r="M279" s="4"/>
      <c r="N279" s="4"/>
      <c r="O279" s="4"/>
      <c r="P279" s="6"/>
      <c r="Q279" s="4"/>
      <c r="R279" s="4"/>
      <c r="S279" s="6"/>
      <c r="T279" s="4"/>
      <c r="U279" s="4"/>
      <c r="V279" s="4"/>
      <c r="W279" s="4"/>
      <c r="X279" s="4"/>
      <c r="Y279" s="4"/>
      <c r="Z279" s="49"/>
      <c r="AA279" s="7"/>
      <c r="AB279" s="4"/>
      <c r="AC279" s="49"/>
      <c r="AD279" s="4"/>
      <c r="AE279" s="4"/>
      <c r="AF279" s="4"/>
      <c r="AG279" s="4"/>
      <c r="AH279" s="4"/>
      <c r="AI279" s="4"/>
      <c r="AJ279" s="4"/>
    </row>
    <row r="280">
      <c r="A280" s="4"/>
      <c r="B280" s="4"/>
      <c r="C280" s="4"/>
      <c r="D280" s="4"/>
      <c r="E280" s="4"/>
      <c r="F280" s="4"/>
      <c r="G280" s="4"/>
      <c r="H280" s="4"/>
      <c r="I280" s="4"/>
      <c r="J280" s="4"/>
      <c r="K280" s="4"/>
      <c r="L280" s="5"/>
      <c r="M280" s="4"/>
      <c r="N280" s="4"/>
      <c r="O280" s="4"/>
      <c r="P280" s="6"/>
      <c r="Q280" s="4"/>
      <c r="R280" s="4"/>
      <c r="S280" s="6"/>
      <c r="T280" s="4"/>
      <c r="U280" s="4"/>
      <c r="V280" s="4"/>
      <c r="W280" s="4"/>
      <c r="X280" s="4"/>
      <c r="Y280" s="4"/>
      <c r="Z280" s="49"/>
      <c r="AA280" s="7"/>
      <c r="AB280" s="4"/>
      <c r="AC280" s="49"/>
      <c r="AD280" s="4"/>
      <c r="AE280" s="4"/>
      <c r="AF280" s="4"/>
      <c r="AG280" s="4"/>
      <c r="AH280" s="4"/>
      <c r="AI280" s="4"/>
      <c r="AJ280" s="4"/>
    </row>
    <row r="281">
      <c r="A281" s="4"/>
      <c r="B281" s="4"/>
      <c r="C281" s="4"/>
      <c r="D281" s="4"/>
      <c r="E281" s="4"/>
      <c r="F281" s="4"/>
      <c r="G281" s="4"/>
      <c r="H281" s="4"/>
      <c r="I281" s="4"/>
      <c r="J281" s="4"/>
      <c r="K281" s="4"/>
      <c r="L281" s="5"/>
      <c r="M281" s="4"/>
      <c r="N281" s="4"/>
      <c r="O281" s="4"/>
      <c r="P281" s="6"/>
      <c r="Q281" s="4"/>
      <c r="R281" s="4"/>
      <c r="S281" s="6"/>
      <c r="T281" s="4"/>
      <c r="U281" s="4"/>
      <c r="V281" s="4"/>
      <c r="W281" s="4"/>
      <c r="X281" s="4"/>
      <c r="Y281" s="4"/>
      <c r="Z281" s="49"/>
      <c r="AA281" s="7"/>
      <c r="AB281" s="4"/>
      <c r="AC281" s="49"/>
      <c r="AD281" s="4"/>
      <c r="AE281" s="4"/>
      <c r="AF281" s="4"/>
      <c r="AG281" s="4"/>
      <c r="AH281" s="4"/>
      <c r="AI281" s="4"/>
      <c r="AJ281" s="4"/>
    </row>
    <row r="282">
      <c r="A282" s="4"/>
      <c r="B282" s="4"/>
      <c r="C282" s="4"/>
      <c r="D282" s="4"/>
      <c r="E282" s="4"/>
      <c r="F282" s="4"/>
      <c r="G282" s="4"/>
      <c r="H282" s="4"/>
      <c r="I282" s="4"/>
      <c r="J282" s="4"/>
      <c r="K282" s="4"/>
      <c r="L282" s="5"/>
      <c r="M282" s="4"/>
      <c r="N282" s="4"/>
      <c r="O282" s="4"/>
      <c r="P282" s="6"/>
      <c r="Q282" s="4"/>
      <c r="R282" s="4"/>
      <c r="S282" s="6"/>
      <c r="T282" s="4"/>
      <c r="U282" s="4"/>
      <c r="V282" s="4"/>
      <c r="W282" s="4"/>
      <c r="X282" s="4"/>
      <c r="Y282" s="4"/>
      <c r="Z282" s="49"/>
      <c r="AA282" s="7"/>
      <c r="AB282" s="4"/>
      <c r="AC282" s="49"/>
      <c r="AD282" s="4"/>
      <c r="AE282" s="4"/>
      <c r="AF282" s="4"/>
      <c r="AG282" s="4"/>
      <c r="AH282" s="4"/>
      <c r="AI282" s="4"/>
      <c r="AJ282" s="4"/>
    </row>
    <row r="283">
      <c r="A283" s="4"/>
      <c r="B283" s="4"/>
      <c r="C283" s="4"/>
      <c r="D283" s="4"/>
      <c r="E283" s="4"/>
      <c r="F283" s="4"/>
      <c r="G283" s="4"/>
      <c r="H283" s="4"/>
      <c r="I283" s="4"/>
      <c r="J283" s="4"/>
      <c r="K283" s="4"/>
      <c r="L283" s="5"/>
      <c r="M283" s="4"/>
      <c r="N283" s="4"/>
      <c r="O283" s="4"/>
      <c r="P283" s="6"/>
      <c r="Q283" s="4"/>
      <c r="R283" s="4"/>
      <c r="S283" s="6"/>
      <c r="T283" s="4"/>
      <c r="U283" s="4"/>
      <c r="V283" s="4"/>
      <c r="W283" s="4"/>
      <c r="X283" s="4"/>
      <c r="Y283" s="4"/>
      <c r="Z283" s="49"/>
      <c r="AA283" s="7"/>
      <c r="AB283" s="4"/>
      <c r="AC283" s="49"/>
      <c r="AD283" s="4"/>
      <c r="AE283" s="4"/>
      <c r="AF283" s="4"/>
      <c r="AG283" s="4"/>
      <c r="AH283" s="4"/>
      <c r="AI283" s="4"/>
      <c r="AJ283" s="4"/>
    </row>
    <row r="284">
      <c r="A284" s="4"/>
      <c r="B284" s="4"/>
      <c r="C284" s="4"/>
      <c r="D284" s="4"/>
      <c r="E284" s="4"/>
      <c r="F284" s="4"/>
      <c r="G284" s="4"/>
      <c r="H284" s="4"/>
      <c r="I284" s="4"/>
      <c r="J284" s="4"/>
      <c r="K284" s="4"/>
      <c r="L284" s="5"/>
      <c r="M284" s="4"/>
      <c r="N284" s="4"/>
      <c r="O284" s="4"/>
      <c r="P284" s="6"/>
      <c r="Q284" s="4"/>
      <c r="R284" s="4"/>
      <c r="S284" s="6"/>
      <c r="T284" s="4"/>
      <c r="U284" s="4"/>
      <c r="V284" s="4"/>
      <c r="W284" s="4"/>
      <c r="X284" s="4"/>
      <c r="Y284" s="4"/>
      <c r="Z284" s="49"/>
      <c r="AA284" s="7"/>
      <c r="AB284" s="4"/>
      <c r="AC284" s="49"/>
      <c r="AD284" s="4"/>
      <c r="AE284" s="4"/>
      <c r="AF284" s="4"/>
      <c r="AG284" s="4"/>
      <c r="AH284" s="4"/>
      <c r="AI284" s="4"/>
      <c r="AJ284" s="4"/>
    </row>
    <row r="285">
      <c r="A285" s="4"/>
      <c r="B285" s="4"/>
      <c r="C285" s="4"/>
      <c r="D285" s="4"/>
      <c r="E285" s="4"/>
      <c r="F285" s="4"/>
      <c r="G285" s="4"/>
      <c r="H285" s="4"/>
      <c r="I285" s="4"/>
      <c r="J285" s="4"/>
      <c r="K285" s="4"/>
      <c r="L285" s="5"/>
      <c r="M285" s="4"/>
      <c r="N285" s="4"/>
      <c r="O285" s="4"/>
      <c r="P285" s="6"/>
      <c r="Q285" s="4"/>
      <c r="R285" s="4"/>
      <c r="S285" s="6"/>
      <c r="T285" s="4"/>
      <c r="U285" s="4"/>
      <c r="V285" s="4"/>
      <c r="W285" s="4"/>
      <c r="X285" s="4"/>
      <c r="Y285" s="4"/>
      <c r="Z285" s="49"/>
      <c r="AA285" s="7"/>
      <c r="AB285" s="4"/>
      <c r="AC285" s="49"/>
      <c r="AD285" s="4"/>
      <c r="AE285" s="4"/>
      <c r="AF285" s="4"/>
      <c r="AG285" s="4"/>
      <c r="AH285" s="4"/>
      <c r="AI285" s="4"/>
      <c r="AJ285" s="4"/>
    </row>
    <row r="286">
      <c r="A286" s="4"/>
      <c r="B286" s="4"/>
      <c r="C286" s="4"/>
      <c r="D286" s="4"/>
      <c r="E286" s="4"/>
      <c r="F286" s="4"/>
      <c r="G286" s="4"/>
      <c r="H286" s="4"/>
      <c r="I286" s="4"/>
      <c r="J286" s="4"/>
      <c r="K286" s="4"/>
      <c r="L286" s="5"/>
      <c r="M286" s="4"/>
      <c r="N286" s="4"/>
      <c r="O286" s="4"/>
      <c r="P286" s="6"/>
      <c r="Q286" s="4"/>
      <c r="R286" s="4"/>
      <c r="S286" s="6"/>
      <c r="T286" s="4"/>
      <c r="U286" s="4"/>
      <c r="V286" s="4"/>
      <c r="W286" s="4"/>
      <c r="X286" s="4"/>
      <c r="Y286" s="4"/>
      <c r="Z286" s="49"/>
      <c r="AA286" s="7"/>
      <c r="AB286" s="4"/>
      <c r="AC286" s="49"/>
      <c r="AD286" s="4"/>
      <c r="AE286" s="4"/>
      <c r="AF286" s="4"/>
      <c r="AG286" s="4"/>
      <c r="AH286" s="4"/>
      <c r="AI286" s="4"/>
      <c r="AJ286" s="4"/>
    </row>
    <row r="287">
      <c r="A287" s="4"/>
      <c r="B287" s="4"/>
      <c r="C287" s="4"/>
      <c r="D287" s="4"/>
      <c r="E287" s="4"/>
      <c r="F287" s="4"/>
      <c r="G287" s="4"/>
      <c r="H287" s="4"/>
      <c r="I287" s="4"/>
      <c r="J287" s="4"/>
      <c r="K287" s="4"/>
      <c r="L287" s="5"/>
      <c r="M287" s="4"/>
      <c r="N287" s="4"/>
      <c r="O287" s="4"/>
      <c r="P287" s="6"/>
      <c r="Q287" s="4"/>
      <c r="R287" s="4"/>
      <c r="S287" s="6"/>
      <c r="T287" s="4"/>
      <c r="U287" s="4"/>
      <c r="V287" s="4"/>
      <c r="W287" s="4"/>
      <c r="X287" s="4"/>
      <c r="Y287" s="4"/>
      <c r="Z287" s="49"/>
      <c r="AA287" s="7"/>
      <c r="AB287" s="4"/>
      <c r="AC287" s="49"/>
      <c r="AD287" s="4"/>
      <c r="AE287" s="4"/>
      <c r="AF287" s="4"/>
      <c r="AG287" s="4"/>
      <c r="AH287" s="4"/>
      <c r="AI287" s="4"/>
      <c r="AJ287" s="4"/>
    </row>
    <row r="288">
      <c r="A288" s="4"/>
      <c r="B288" s="4"/>
      <c r="C288" s="4"/>
      <c r="D288" s="4"/>
      <c r="E288" s="4"/>
      <c r="F288" s="4"/>
      <c r="G288" s="4"/>
      <c r="H288" s="4"/>
      <c r="I288" s="4"/>
      <c r="J288" s="4"/>
      <c r="K288" s="4"/>
      <c r="L288" s="5"/>
      <c r="M288" s="4"/>
      <c r="N288" s="4"/>
      <c r="O288" s="4"/>
      <c r="P288" s="6"/>
      <c r="Q288" s="4"/>
      <c r="R288" s="4"/>
      <c r="S288" s="6"/>
      <c r="T288" s="4"/>
      <c r="U288" s="4"/>
      <c r="V288" s="4"/>
      <c r="W288" s="4"/>
      <c r="X288" s="4"/>
      <c r="Y288" s="4"/>
      <c r="Z288" s="49"/>
      <c r="AA288" s="7"/>
      <c r="AB288" s="4"/>
      <c r="AC288" s="49"/>
      <c r="AD288" s="4"/>
      <c r="AE288" s="4"/>
      <c r="AF288" s="4"/>
      <c r="AG288" s="4"/>
      <c r="AH288" s="4"/>
      <c r="AI288" s="4"/>
      <c r="AJ288" s="4"/>
    </row>
    <row r="289">
      <c r="A289" s="4"/>
      <c r="B289" s="4"/>
      <c r="C289" s="4"/>
      <c r="D289" s="4"/>
      <c r="E289" s="4"/>
      <c r="F289" s="4"/>
      <c r="G289" s="4"/>
      <c r="H289" s="4"/>
      <c r="I289" s="4"/>
      <c r="J289" s="4"/>
      <c r="K289" s="4"/>
      <c r="L289" s="5"/>
      <c r="M289" s="4"/>
      <c r="N289" s="4"/>
      <c r="O289" s="4"/>
      <c r="P289" s="6"/>
      <c r="Q289" s="4"/>
      <c r="R289" s="4"/>
      <c r="S289" s="6"/>
      <c r="T289" s="4"/>
      <c r="U289" s="4"/>
      <c r="V289" s="4"/>
      <c r="W289" s="4"/>
      <c r="X289" s="4"/>
      <c r="Y289" s="4"/>
      <c r="Z289" s="49"/>
      <c r="AA289" s="7"/>
      <c r="AB289" s="4"/>
      <c r="AC289" s="49"/>
      <c r="AD289" s="4"/>
      <c r="AE289" s="4"/>
      <c r="AF289" s="4"/>
      <c r="AG289" s="4"/>
      <c r="AH289" s="4"/>
      <c r="AI289" s="4"/>
      <c r="AJ289" s="4"/>
    </row>
    <row r="290">
      <c r="A290" s="4"/>
      <c r="B290" s="4"/>
      <c r="C290" s="4"/>
      <c r="D290" s="4"/>
      <c r="E290" s="4"/>
      <c r="F290" s="4"/>
      <c r="G290" s="4"/>
      <c r="H290" s="4"/>
      <c r="I290" s="4"/>
      <c r="J290" s="4"/>
      <c r="K290" s="4"/>
      <c r="L290" s="5"/>
      <c r="M290" s="4"/>
      <c r="N290" s="4"/>
      <c r="O290" s="4"/>
      <c r="P290" s="6"/>
      <c r="Q290" s="4"/>
      <c r="R290" s="4"/>
      <c r="S290" s="6"/>
      <c r="T290" s="4"/>
      <c r="U290" s="4"/>
      <c r="V290" s="4"/>
      <c r="W290" s="4"/>
      <c r="X290" s="4"/>
      <c r="Y290" s="4"/>
      <c r="Z290" s="49"/>
      <c r="AA290" s="7"/>
      <c r="AB290" s="4"/>
      <c r="AC290" s="49"/>
      <c r="AD290" s="4"/>
      <c r="AE290" s="4"/>
      <c r="AF290" s="4"/>
      <c r="AG290" s="4"/>
      <c r="AH290" s="4"/>
      <c r="AI290" s="4"/>
      <c r="AJ290" s="4"/>
    </row>
    <row r="291">
      <c r="A291" s="4"/>
      <c r="B291" s="4"/>
      <c r="C291" s="4"/>
      <c r="D291" s="4"/>
      <c r="E291" s="4"/>
      <c r="F291" s="4"/>
      <c r="G291" s="4"/>
      <c r="H291" s="4"/>
      <c r="I291" s="4"/>
      <c r="J291" s="4"/>
      <c r="K291" s="4"/>
      <c r="L291" s="5"/>
      <c r="M291" s="4"/>
      <c r="N291" s="4"/>
      <c r="O291" s="4"/>
      <c r="P291" s="6"/>
      <c r="Q291" s="4"/>
      <c r="R291" s="4"/>
      <c r="S291" s="6"/>
      <c r="T291" s="4"/>
      <c r="U291" s="4"/>
      <c r="V291" s="4"/>
      <c r="W291" s="4"/>
      <c r="X291" s="4"/>
      <c r="Y291" s="4"/>
      <c r="Z291" s="49"/>
      <c r="AA291" s="7"/>
      <c r="AB291" s="4"/>
      <c r="AC291" s="49"/>
      <c r="AD291" s="4"/>
      <c r="AE291" s="4"/>
      <c r="AF291" s="4"/>
      <c r="AG291" s="4"/>
      <c r="AH291" s="4"/>
      <c r="AI291" s="4"/>
      <c r="AJ291" s="4"/>
    </row>
    <row r="292">
      <c r="A292" s="4"/>
      <c r="B292" s="4"/>
      <c r="C292" s="4"/>
      <c r="D292" s="4"/>
      <c r="E292" s="4"/>
      <c r="F292" s="4"/>
      <c r="G292" s="4"/>
      <c r="H292" s="4"/>
      <c r="I292" s="4"/>
      <c r="J292" s="4"/>
      <c r="K292" s="4"/>
      <c r="L292" s="5"/>
      <c r="M292" s="4"/>
      <c r="N292" s="4"/>
      <c r="O292" s="4"/>
      <c r="P292" s="6"/>
      <c r="Q292" s="4"/>
      <c r="R292" s="4"/>
      <c r="S292" s="6"/>
      <c r="T292" s="4"/>
      <c r="U292" s="4"/>
      <c r="V292" s="4"/>
      <c r="W292" s="4"/>
      <c r="X292" s="4"/>
      <c r="Y292" s="4"/>
      <c r="Z292" s="49"/>
      <c r="AA292" s="7"/>
      <c r="AB292" s="4"/>
      <c r="AC292" s="49"/>
      <c r="AD292" s="4"/>
      <c r="AE292" s="4"/>
      <c r="AF292" s="4"/>
      <c r="AG292" s="4"/>
      <c r="AH292" s="4"/>
      <c r="AI292" s="4"/>
      <c r="AJ292" s="4"/>
    </row>
    <row r="293">
      <c r="A293" s="4"/>
      <c r="B293" s="4"/>
      <c r="C293" s="4"/>
      <c r="D293" s="4"/>
      <c r="E293" s="4"/>
      <c r="F293" s="4"/>
      <c r="G293" s="4"/>
      <c r="H293" s="4"/>
      <c r="I293" s="4"/>
      <c r="J293" s="4"/>
      <c r="K293" s="4"/>
      <c r="L293" s="5"/>
      <c r="M293" s="4"/>
      <c r="N293" s="4"/>
      <c r="O293" s="4"/>
      <c r="P293" s="6"/>
      <c r="Q293" s="4"/>
      <c r="R293" s="4"/>
      <c r="S293" s="6"/>
      <c r="T293" s="4"/>
      <c r="U293" s="4"/>
      <c r="V293" s="4"/>
      <c r="W293" s="4"/>
      <c r="X293" s="4"/>
      <c r="Y293" s="4"/>
      <c r="Z293" s="49"/>
      <c r="AA293" s="7"/>
      <c r="AB293" s="4"/>
      <c r="AC293" s="49"/>
      <c r="AD293" s="4"/>
      <c r="AE293" s="4"/>
      <c r="AF293" s="4"/>
      <c r="AG293" s="4"/>
      <c r="AH293" s="4"/>
      <c r="AI293" s="4"/>
      <c r="AJ293" s="4"/>
    </row>
    <row r="294">
      <c r="A294" s="4"/>
      <c r="B294" s="4"/>
      <c r="C294" s="4"/>
      <c r="D294" s="4"/>
      <c r="E294" s="4"/>
      <c r="F294" s="4"/>
      <c r="G294" s="4"/>
      <c r="H294" s="4"/>
      <c r="I294" s="4"/>
      <c r="J294" s="4"/>
      <c r="K294" s="4"/>
      <c r="L294" s="5"/>
      <c r="M294" s="4"/>
      <c r="N294" s="4"/>
      <c r="O294" s="4"/>
      <c r="P294" s="6"/>
      <c r="Q294" s="4"/>
      <c r="R294" s="4"/>
      <c r="S294" s="6"/>
      <c r="T294" s="4"/>
      <c r="U294" s="4"/>
      <c r="V294" s="4"/>
      <c r="W294" s="4"/>
      <c r="X294" s="4"/>
      <c r="Y294" s="4"/>
      <c r="Z294" s="49"/>
      <c r="AA294" s="7"/>
      <c r="AB294" s="4"/>
      <c r="AC294" s="49"/>
      <c r="AD294" s="4"/>
      <c r="AE294" s="4"/>
      <c r="AF294" s="4"/>
      <c r="AG294" s="4"/>
      <c r="AH294" s="4"/>
      <c r="AI294" s="4"/>
      <c r="AJ294" s="4"/>
    </row>
    <row r="295">
      <c r="A295" s="4"/>
      <c r="B295" s="4"/>
      <c r="C295" s="4"/>
      <c r="D295" s="4"/>
      <c r="E295" s="4"/>
      <c r="F295" s="4"/>
      <c r="G295" s="4"/>
      <c r="H295" s="4"/>
      <c r="I295" s="4"/>
      <c r="J295" s="4"/>
      <c r="K295" s="4"/>
      <c r="L295" s="5"/>
      <c r="M295" s="4"/>
      <c r="N295" s="4"/>
      <c r="O295" s="4"/>
      <c r="P295" s="6"/>
      <c r="Q295" s="4"/>
      <c r="R295" s="4"/>
      <c r="S295" s="6"/>
      <c r="T295" s="4"/>
      <c r="U295" s="4"/>
      <c r="V295" s="4"/>
      <c r="W295" s="4"/>
      <c r="X295" s="4"/>
      <c r="Y295" s="4"/>
      <c r="Z295" s="49"/>
      <c r="AA295" s="7"/>
      <c r="AB295" s="4"/>
      <c r="AC295" s="49"/>
      <c r="AD295" s="4"/>
      <c r="AE295" s="4"/>
      <c r="AF295" s="4"/>
      <c r="AG295" s="4"/>
      <c r="AH295" s="4"/>
      <c r="AI295" s="4"/>
      <c r="AJ295" s="4"/>
    </row>
    <row r="296">
      <c r="A296" s="4"/>
      <c r="B296" s="4"/>
      <c r="C296" s="4"/>
      <c r="D296" s="4"/>
      <c r="E296" s="4"/>
      <c r="F296" s="4"/>
      <c r="G296" s="4"/>
      <c r="H296" s="4"/>
      <c r="I296" s="4"/>
      <c r="J296" s="4"/>
      <c r="K296" s="4"/>
      <c r="L296" s="5"/>
      <c r="M296" s="4"/>
      <c r="N296" s="4"/>
      <c r="O296" s="4"/>
      <c r="P296" s="6"/>
      <c r="Q296" s="4"/>
      <c r="R296" s="4"/>
      <c r="S296" s="6"/>
      <c r="T296" s="4"/>
      <c r="U296" s="4"/>
      <c r="V296" s="4"/>
      <c r="W296" s="4"/>
      <c r="X296" s="4"/>
      <c r="Y296" s="4"/>
      <c r="Z296" s="49"/>
      <c r="AA296" s="7"/>
      <c r="AB296" s="4"/>
      <c r="AC296" s="49"/>
      <c r="AD296" s="4"/>
      <c r="AE296" s="4"/>
      <c r="AF296" s="4"/>
      <c r="AG296" s="4"/>
      <c r="AH296" s="4"/>
      <c r="AI296" s="4"/>
      <c r="AJ296" s="4"/>
    </row>
    <row r="297">
      <c r="A297" s="4"/>
      <c r="B297" s="4"/>
      <c r="C297" s="4"/>
      <c r="D297" s="4"/>
      <c r="E297" s="4"/>
      <c r="F297" s="4"/>
      <c r="G297" s="4"/>
      <c r="H297" s="4"/>
      <c r="I297" s="4"/>
      <c r="J297" s="4"/>
      <c r="K297" s="4"/>
      <c r="L297" s="5"/>
      <c r="M297" s="4"/>
      <c r="N297" s="4"/>
      <c r="O297" s="4"/>
      <c r="P297" s="6"/>
      <c r="Q297" s="4"/>
      <c r="R297" s="4"/>
      <c r="S297" s="6"/>
      <c r="T297" s="4"/>
      <c r="U297" s="4"/>
      <c r="V297" s="4"/>
      <c r="W297" s="4"/>
      <c r="X297" s="4"/>
      <c r="Y297" s="4"/>
      <c r="Z297" s="49"/>
      <c r="AA297" s="7"/>
      <c r="AB297" s="4"/>
      <c r="AC297" s="49"/>
      <c r="AD297" s="4"/>
      <c r="AE297" s="4"/>
      <c r="AF297" s="4"/>
      <c r="AG297" s="4"/>
      <c r="AH297" s="4"/>
      <c r="AI297" s="4"/>
      <c r="AJ297" s="4"/>
    </row>
    <row r="298">
      <c r="A298" s="4"/>
      <c r="B298" s="4"/>
      <c r="C298" s="4"/>
      <c r="D298" s="4"/>
      <c r="E298" s="4"/>
      <c r="F298" s="4"/>
      <c r="G298" s="4"/>
      <c r="H298" s="4"/>
      <c r="I298" s="4"/>
      <c r="J298" s="4"/>
      <c r="K298" s="4"/>
      <c r="L298" s="5"/>
      <c r="M298" s="4"/>
      <c r="N298" s="4"/>
      <c r="O298" s="4"/>
      <c r="P298" s="6"/>
      <c r="Q298" s="4"/>
      <c r="R298" s="4"/>
      <c r="S298" s="6"/>
      <c r="T298" s="4"/>
      <c r="U298" s="4"/>
      <c r="V298" s="4"/>
      <c r="W298" s="4"/>
      <c r="X298" s="4"/>
      <c r="Y298" s="4"/>
      <c r="Z298" s="49"/>
      <c r="AA298" s="7"/>
      <c r="AB298" s="4"/>
      <c r="AC298" s="49"/>
      <c r="AD298" s="4"/>
      <c r="AE298" s="4"/>
      <c r="AF298" s="4"/>
      <c r="AG298" s="4"/>
      <c r="AH298" s="4"/>
      <c r="AI298" s="4"/>
      <c r="AJ298" s="4"/>
    </row>
    <row r="299">
      <c r="A299" s="4"/>
      <c r="B299" s="4"/>
      <c r="C299" s="4"/>
      <c r="D299" s="4"/>
      <c r="E299" s="4"/>
      <c r="F299" s="4"/>
      <c r="G299" s="4"/>
      <c r="H299" s="4"/>
      <c r="I299" s="4"/>
      <c r="J299" s="4"/>
      <c r="K299" s="4"/>
      <c r="L299" s="5"/>
      <c r="M299" s="4"/>
      <c r="N299" s="4"/>
      <c r="O299" s="4"/>
      <c r="P299" s="6"/>
      <c r="Q299" s="4"/>
      <c r="R299" s="4"/>
      <c r="S299" s="6"/>
      <c r="T299" s="4"/>
      <c r="U299" s="4"/>
      <c r="V299" s="4"/>
      <c r="W299" s="4"/>
      <c r="X299" s="4"/>
      <c r="Y299" s="4"/>
      <c r="Z299" s="49"/>
      <c r="AA299" s="7"/>
      <c r="AB299" s="4"/>
      <c r="AC299" s="49"/>
      <c r="AD299" s="4"/>
      <c r="AE299" s="4"/>
      <c r="AF299" s="4"/>
      <c r="AG299" s="4"/>
      <c r="AH299" s="4"/>
      <c r="AI299" s="4"/>
      <c r="AJ299" s="4"/>
    </row>
    <row r="300">
      <c r="A300" s="4"/>
      <c r="B300" s="4"/>
      <c r="C300" s="4"/>
      <c r="D300" s="4"/>
      <c r="E300" s="4"/>
      <c r="F300" s="4"/>
      <c r="G300" s="4"/>
      <c r="H300" s="4"/>
      <c r="I300" s="4"/>
      <c r="J300" s="4"/>
      <c r="K300" s="4"/>
      <c r="L300" s="5"/>
      <c r="M300" s="4"/>
      <c r="N300" s="4"/>
      <c r="O300" s="4"/>
      <c r="P300" s="6"/>
      <c r="Q300" s="4"/>
      <c r="R300" s="4"/>
      <c r="S300" s="6"/>
      <c r="T300" s="4"/>
      <c r="U300" s="4"/>
      <c r="V300" s="4"/>
      <c r="W300" s="4"/>
      <c r="X300" s="4"/>
      <c r="Y300" s="4"/>
      <c r="Z300" s="49"/>
      <c r="AA300" s="7"/>
      <c r="AB300" s="4"/>
      <c r="AC300" s="49"/>
      <c r="AD300" s="4"/>
      <c r="AE300" s="4"/>
      <c r="AF300" s="4"/>
      <c r="AG300" s="4"/>
      <c r="AH300" s="4"/>
      <c r="AI300" s="4"/>
      <c r="AJ300" s="4"/>
    </row>
    <row r="301">
      <c r="A301" s="4"/>
      <c r="B301" s="4"/>
      <c r="C301" s="4"/>
      <c r="D301" s="4"/>
      <c r="E301" s="4"/>
      <c r="F301" s="4"/>
      <c r="G301" s="4"/>
      <c r="H301" s="4"/>
      <c r="I301" s="4"/>
      <c r="J301" s="4"/>
      <c r="K301" s="4"/>
      <c r="L301" s="5"/>
      <c r="M301" s="4"/>
      <c r="N301" s="4"/>
      <c r="O301" s="4"/>
      <c r="P301" s="6"/>
      <c r="Q301" s="4"/>
      <c r="R301" s="4"/>
      <c r="S301" s="6"/>
      <c r="T301" s="4"/>
      <c r="U301" s="4"/>
      <c r="V301" s="4"/>
      <c r="W301" s="4"/>
      <c r="X301" s="4"/>
      <c r="Y301" s="4"/>
      <c r="Z301" s="49"/>
      <c r="AA301" s="7"/>
      <c r="AB301" s="4"/>
      <c r="AC301" s="49"/>
      <c r="AD301" s="4"/>
      <c r="AE301" s="4"/>
      <c r="AF301" s="4"/>
      <c r="AG301" s="4"/>
      <c r="AH301" s="4"/>
      <c r="AI301" s="4"/>
      <c r="AJ301" s="4"/>
    </row>
    <row r="302">
      <c r="A302" s="4"/>
      <c r="B302" s="4"/>
      <c r="C302" s="4"/>
      <c r="D302" s="4"/>
      <c r="E302" s="4"/>
      <c r="F302" s="4"/>
      <c r="G302" s="4"/>
      <c r="H302" s="4"/>
      <c r="I302" s="4"/>
      <c r="J302" s="4"/>
      <c r="K302" s="4"/>
      <c r="L302" s="5"/>
      <c r="M302" s="4"/>
      <c r="N302" s="4"/>
      <c r="O302" s="4"/>
      <c r="P302" s="6"/>
      <c r="Q302" s="4"/>
      <c r="R302" s="4"/>
      <c r="S302" s="6"/>
      <c r="T302" s="4"/>
      <c r="U302" s="4"/>
      <c r="V302" s="4"/>
      <c r="W302" s="4"/>
      <c r="X302" s="4"/>
      <c r="Y302" s="4"/>
      <c r="Z302" s="49"/>
      <c r="AA302" s="7"/>
      <c r="AB302" s="4"/>
      <c r="AC302" s="49"/>
      <c r="AD302" s="4"/>
      <c r="AE302" s="4"/>
      <c r="AF302" s="4"/>
      <c r="AG302" s="4"/>
      <c r="AH302" s="4"/>
      <c r="AI302" s="4"/>
      <c r="AJ302" s="4"/>
    </row>
    <row r="303">
      <c r="A303" s="4"/>
      <c r="B303" s="4"/>
      <c r="C303" s="4"/>
      <c r="D303" s="4"/>
      <c r="E303" s="4"/>
      <c r="F303" s="4"/>
      <c r="G303" s="4"/>
      <c r="H303" s="4"/>
      <c r="I303" s="4"/>
      <c r="J303" s="4"/>
      <c r="K303" s="4"/>
      <c r="L303" s="5"/>
      <c r="M303" s="4"/>
      <c r="N303" s="4"/>
      <c r="O303" s="4"/>
      <c r="P303" s="6"/>
      <c r="Q303" s="4"/>
      <c r="R303" s="4"/>
      <c r="S303" s="6"/>
      <c r="T303" s="4"/>
      <c r="U303" s="4"/>
      <c r="V303" s="4"/>
      <c r="W303" s="4"/>
      <c r="X303" s="4"/>
      <c r="Y303" s="4"/>
      <c r="Z303" s="49"/>
      <c r="AA303" s="7"/>
      <c r="AB303" s="4"/>
      <c r="AC303" s="49"/>
      <c r="AD303" s="4"/>
      <c r="AE303" s="4"/>
      <c r="AF303" s="4"/>
      <c r="AG303" s="4"/>
      <c r="AH303" s="4"/>
      <c r="AI303" s="4"/>
      <c r="AJ303" s="4"/>
    </row>
    <row r="304">
      <c r="A304" s="4"/>
      <c r="B304" s="4"/>
      <c r="C304" s="4"/>
      <c r="D304" s="4"/>
      <c r="E304" s="4"/>
      <c r="F304" s="4"/>
      <c r="G304" s="4"/>
      <c r="H304" s="4"/>
      <c r="I304" s="4"/>
      <c r="J304" s="4"/>
      <c r="K304" s="4"/>
      <c r="L304" s="5"/>
      <c r="M304" s="4"/>
      <c r="N304" s="4"/>
      <c r="O304" s="4"/>
      <c r="P304" s="6"/>
      <c r="Q304" s="4"/>
      <c r="R304" s="4"/>
      <c r="S304" s="6"/>
      <c r="T304" s="4"/>
      <c r="U304" s="4"/>
      <c r="V304" s="4"/>
      <c r="W304" s="4"/>
      <c r="X304" s="4"/>
      <c r="Y304" s="4"/>
      <c r="Z304" s="49"/>
      <c r="AA304" s="7"/>
      <c r="AB304" s="4"/>
      <c r="AC304" s="49"/>
      <c r="AD304" s="4"/>
      <c r="AE304" s="4"/>
      <c r="AF304" s="4"/>
      <c r="AG304" s="4"/>
      <c r="AH304" s="4"/>
      <c r="AI304" s="4"/>
      <c r="AJ304" s="4"/>
    </row>
    <row r="305">
      <c r="A305" s="4"/>
      <c r="B305" s="4"/>
      <c r="C305" s="4"/>
      <c r="D305" s="4"/>
      <c r="E305" s="4"/>
      <c r="F305" s="4"/>
      <c r="G305" s="4"/>
      <c r="H305" s="4"/>
      <c r="I305" s="4"/>
      <c r="J305" s="4"/>
      <c r="K305" s="4"/>
      <c r="L305" s="5"/>
      <c r="M305" s="4"/>
      <c r="N305" s="4"/>
      <c r="O305" s="4"/>
      <c r="P305" s="6"/>
      <c r="Q305" s="4"/>
      <c r="R305" s="4"/>
      <c r="S305" s="6"/>
      <c r="T305" s="4"/>
      <c r="U305" s="4"/>
      <c r="V305" s="4"/>
      <c r="W305" s="4"/>
      <c r="X305" s="4"/>
      <c r="Y305" s="4"/>
      <c r="Z305" s="49"/>
      <c r="AA305" s="7"/>
      <c r="AB305" s="4"/>
      <c r="AC305" s="49"/>
      <c r="AD305" s="4"/>
      <c r="AE305" s="4"/>
      <c r="AF305" s="4"/>
      <c r="AG305" s="4"/>
      <c r="AH305" s="4"/>
      <c r="AI305" s="4"/>
      <c r="AJ305" s="4"/>
    </row>
    <row r="306">
      <c r="A306" s="4"/>
      <c r="B306" s="4"/>
      <c r="C306" s="4"/>
      <c r="D306" s="4"/>
      <c r="E306" s="4"/>
      <c r="F306" s="4"/>
      <c r="G306" s="4"/>
      <c r="H306" s="4"/>
      <c r="I306" s="4"/>
      <c r="J306" s="4"/>
      <c r="K306" s="4"/>
      <c r="L306" s="5"/>
      <c r="M306" s="4"/>
      <c r="N306" s="4"/>
      <c r="O306" s="4"/>
      <c r="P306" s="6"/>
      <c r="Q306" s="4"/>
      <c r="R306" s="4"/>
      <c r="S306" s="6"/>
      <c r="T306" s="4"/>
      <c r="U306" s="4"/>
      <c r="V306" s="4"/>
      <c r="W306" s="4"/>
      <c r="X306" s="4"/>
      <c r="Y306" s="4"/>
      <c r="Z306" s="49"/>
      <c r="AA306" s="7"/>
      <c r="AB306" s="4"/>
      <c r="AC306" s="49"/>
      <c r="AD306" s="4"/>
      <c r="AE306" s="4"/>
      <c r="AF306" s="4"/>
      <c r="AG306" s="4"/>
      <c r="AH306" s="4"/>
      <c r="AI306" s="4"/>
      <c r="AJ306" s="4"/>
    </row>
    <row r="307">
      <c r="A307" s="4"/>
      <c r="B307" s="4"/>
      <c r="C307" s="4"/>
      <c r="D307" s="4"/>
      <c r="E307" s="4"/>
      <c r="F307" s="4"/>
      <c r="G307" s="4"/>
      <c r="H307" s="4"/>
      <c r="I307" s="4"/>
      <c r="J307" s="4"/>
      <c r="K307" s="4"/>
      <c r="L307" s="5"/>
      <c r="M307" s="4"/>
      <c r="N307" s="4"/>
      <c r="O307" s="4"/>
      <c r="P307" s="6"/>
      <c r="Q307" s="4"/>
      <c r="R307" s="4"/>
      <c r="S307" s="6"/>
      <c r="T307" s="4"/>
      <c r="U307" s="4"/>
      <c r="V307" s="4"/>
      <c r="W307" s="4"/>
      <c r="X307" s="4"/>
      <c r="Y307" s="4"/>
      <c r="Z307" s="49"/>
      <c r="AA307" s="7"/>
      <c r="AB307" s="4"/>
      <c r="AC307" s="49"/>
      <c r="AD307" s="4"/>
      <c r="AE307" s="4"/>
      <c r="AF307" s="4"/>
      <c r="AG307" s="4"/>
      <c r="AH307" s="4"/>
      <c r="AI307" s="4"/>
      <c r="AJ307" s="4"/>
    </row>
    <row r="308">
      <c r="A308" s="4"/>
      <c r="B308" s="4"/>
      <c r="C308" s="4"/>
      <c r="D308" s="4"/>
      <c r="E308" s="4"/>
      <c r="F308" s="4"/>
      <c r="G308" s="4"/>
      <c r="H308" s="4"/>
      <c r="I308" s="4"/>
      <c r="J308" s="4"/>
      <c r="K308" s="4"/>
      <c r="L308" s="5"/>
      <c r="M308" s="4"/>
      <c r="N308" s="4"/>
      <c r="O308" s="4"/>
      <c r="P308" s="6"/>
      <c r="Q308" s="4"/>
      <c r="R308" s="4"/>
      <c r="S308" s="6"/>
      <c r="T308" s="4"/>
      <c r="U308" s="4"/>
      <c r="V308" s="4"/>
      <c r="W308" s="4"/>
      <c r="X308" s="4"/>
      <c r="Y308" s="4"/>
      <c r="Z308" s="49"/>
      <c r="AA308" s="7"/>
      <c r="AB308" s="4"/>
      <c r="AC308" s="49"/>
      <c r="AD308" s="4"/>
      <c r="AE308" s="4"/>
      <c r="AF308" s="4"/>
      <c r="AG308" s="4"/>
      <c r="AH308" s="4"/>
      <c r="AI308" s="4"/>
      <c r="AJ308" s="4"/>
    </row>
    <row r="309">
      <c r="A309" s="4"/>
      <c r="B309" s="4"/>
      <c r="C309" s="4"/>
      <c r="D309" s="4"/>
      <c r="E309" s="4"/>
      <c r="F309" s="4"/>
      <c r="G309" s="4"/>
      <c r="H309" s="4"/>
      <c r="I309" s="4"/>
      <c r="J309" s="4"/>
      <c r="K309" s="4"/>
      <c r="L309" s="5"/>
      <c r="M309" s="4"/>
      <c r="N309" s="4"/>
      <c r="O309" s="4"/>
      <c r="P309" s="6"/>
      <c r="Q309" s="4"/>
      <c r="R309" s="4"/>
      <c r="S309" s="6"/>
      <c r="T309" s="4"/>
      <c r="U309" s="4"/>
      <c r="V309" s="4"/>
      <c r="W309" s="4"/>
      <c r="X309" s="4"/>
      <c r="Y309" s="4"/>
      <c r="Z309" s="49"/>
      <c r="AA309" s="7"/>
      <c r="AB309" s="4"/>
      <c r="AC309" s="49"/>
      <c r="AD309" s="4"/>
      <c r="AE309" s="4"/>
      <c r="AF309" s="4"/>
      <c r="AG309" s="4"/>
      <c r="AH309" s="4"/>
      <c r="AI309" s="4"/>
      <c r="AJ309" s="4"/>
    </row>
    <row r="310">
      <c r="A310" s="4"/>
      <c r="B310" s="4"/>
      <c r="C310" s="4"/>
      <c r="D310" s="4"/>
      <c r="E310" s="4"/>
      <c r="F310" s="4"/>
      <c r="G310" s="4"/>
      <c r="H310" s="4"/>
      <c r="I310" s="4"/>
      <c r="J310" s="4"/>
      <c r="K310" s="4"/>
      <c r="L310" s="5"/>
      <c r="M310" s="4"/>
      <c r="N310" s="4"/>
      <c r="O310" s="4"/>
      <c r="P310" s="6"/>
      <c r="Q310" s="4"/>
      <c r="R310" s="4"/>
      <c r="S310" s="6"/>
      <c r="T310" s="4"/>
      <c r="U310" s="4"/>
      <c r="V310" s="4"/>
      <c r="W310" s="4"/>
      <c r="X310" s="4"/>
      <c r="Y310" s="4"/>
      <c r="Z310" s="49"/>
      <c r="AA310" s="7"/>
      <c r="AB310" s="4"/>
      <c r="AC310" s="49"/>
      <c r="AD310" s="4"/>
      <c r="AE310" s="4"/>
      <c r="AF310" s="4"/>
      <c r="AG310" s="4"/>
      <c r="AH310" s="4"/>
      <c r="AI310" s="4"/>
      <c r="AJ310" s="4"/>
    </row>
    <row r="311">
      <c r="A311" s="4"/>
      <c r="B311" s="4"/>
      <c r="C311" s="4"/>
      <c r="D311" s="4"/>
      <c r="E311" s="4"/>
      <c r="F311" s="4"/>
      <c r="G311" s="4"/>
      <c r="H311" s="4"/>
      <c r="I311" s="4"/>
      <c r="J311" s="4"/>
      <c r="K311" s="4"/>
      <c r="L311" s="5"/>
      <c r="M311" s="4"/>
      <c r="N311" s="4"/>
      <c r="O311" s="4"/>
      <c r="P311" s="6"/>
      <c r="Q311" s="4"/>
      <c r="R311" s="4"/>
      <c r="S311" s="6"/>
      <c r="T311" s="4"/>
      <c r="U311" s="4"/>
      <c r="V311" s="4"/>
      <c r="W311" s="4"/>
      <c r="X311" s="4"/>
      <c r="Y311" s="4"/>
      <c r="Z311" s="49"/>
      <c r="AA311" s="7"/>
      <c r="AB311" s="4"/>
      <c r="AC311" s="49"/>
      <c r="AD311" s="4"/>
      <c r="AE311" s="4"/>
      <c r="AF311" s="4"/>
      <c r="AG311" s="4"/>
      <c r="AH311" s="4"/>
      <c r="AI311" s="4"/>
      <c r="AJ311" s="4"/>
    </row>
    <row r="312">
      <c r="A312" s="4"/>
      <c r="B312" s="4"/>
      <c r="C312" s="4"/>
      <c r="D312" s="4"/>
      <c r="E312" s="4"/>
      <c r="F312" s="4"/>
      <c r="G312" s="4"/>
      <c r="H312" s="4"/>
      <c r="I312" s="4"/>
      <c r="J312" s="4"/>
      <c r="K312" s="4"/>
      <c r="L312" s="5"/>
      <c r="M312" s="4"/>
      <c r="N312" s="4"/>
      <c r="O312" s="4"/>
      <c r="P312" s="6"/>
      <c r="Q312" s="4"/>
      <c r="R312" s="4"/>
      <c r="S312" s="6"/>
      <c r="T312" s="4"/>
      <c r="U312" s="4"/>
      <c r="V312" s="4"/>
      <c r="W312" s="4"/>
      <c r="X312" s="4"/>
      <c r="Y312" s="4"/>
      <c r="Z312" s="49"/>
      <c r="AA312" s="7"/>
      <c r="AB312" s="4"/>
      <c r="AC312" s="49"/>
      <c r="AD312" s="4"/>
      <c r="AE312" s="4"/>
      <c r="AF312" s="4"/>
      <c r="AG312" s="4"/>
      <c r="AH312" s="4"/>
      <c r="AI312" s="4"/>
      <c r="AJ312" s="4"/>
    </row>
    <row r="313">
      <c r="A313" s="4"/>
      <c r="B313" s="4"/>
      <c r="C313" s="4"/>
      <c r="D313" s="4"/>
      <c r="E313" s="4"/>
      <c r="F313" s="4"/>
      <c r="G313" s="4"/>
      <c r="H313" s="4"/>
      <c r="I313" s="4"/>
      <c r="J313" s="4"/>
      <c r="K313" s="4"/>
      <c r="L313" s="5"/>
      <c r="M313" s="4"/>
      <c r="N313" s="4"/>
      <c r="O313" s="4"/>
      <c r="P313" s="6"/>
      <c r="Q313" s="4"/>
      <c r="R313" s="4"/>
      <c r="S313" s="6"/>
      <c r="T313" s="4"/>
      <c r="U313" s="4"/>
      <c r="V313" s="4"/>
      <c r="W313" s="4"/>
      <c r="X313" s="4"/>
      <c r="Y313" s="4"/>
      <c r="Z313" s="49"/>
      <c r="AA313" s="7"/>
      <c r="AB313" s="4"/>
      <c r="AC313" s="49"/>
      <c r="AD313" s="4"/>
      <c r="AE313" s="4"/>
      <c r="AF313" s="4"/>
      <c r="AG313" s="4"/>
      <c r="AH313" s="4"/>
      <c r="AI313" s="4"/>
      <c r="AJ313" s="4"/>
    </row>
    <row r="314">
      <c r="A314" s="4"/>
      <c r="B314" s="4"/>
      <c r="C314" s="4"/>
      <c r="D314" s="4"/>
      <c r="E314" s="4"/>
      <c r="F314" s="4"/>
      <c r="G314" s="4"/>
      <c r="H314" s="4"/>
      <c r="I314" s="4"/>
      <c r="J314" s="4"/>
      <c r="K314" s="4"/>
      <c r="L314" s="5"/>
      <c r="M314" s="4"/>
      <c r="N314" s="4"/>
      <c r="O314" s="4"/>
      <c r="P314" s="6"/>
      <c r="Q314" s="4"/>
      <c r="R314" s="4"/>
      <c r="S314" s="6"/>
      <c r="T314" s="4"/>
      <c r="U314" s="4"/>
      <c r="V314" s="4"/>
      <c r="W314" s="4"/>
      <c r="X314" s="4"/>
      <c r="Y314" s="4"/>
      <c r="Z314" s="49"/>
      <c r="AA314" s="7"/>
      <c r="AB314" s="4"/>
      <c r="AC314" s="49"/>
      <c r="AD314" s="4"/>
      <c r="AE314" s="4"/>
      <c r="AF314" s="4"/>
      <c r="AG314" s="4"/>
      <c r="AH314" s="4"/>
      <c r="AI314" s="4"/>
      <c r="AJ314" s="4"/>
    </row>
    <row r="315">
      <c r="A315" s="4"/>
      <c r="B315" s="4"/>
      <c r="C315" s="4"/>
      <c r="D315" s="4"/>
      <c r="E315" s="4"/>
      <c r="F315" s="4"/>
      <c r="G315" s="4"/>
      <c r="H315" s="4"/>
      <c r="I315" s="4"/>
      <c r="J315" s="4"/>
      <c r="K315" s="4"/>
      <c r="L315" s="5"/>
      <c r="M315" s="4"/>
      <c r="N315" s="4"/>
      <c r="O315" s="4"/>
      <c r="P315" s="6"/>
      <c r="Q315" s="4"/>
      <c r="R315" s="4"/>
      <c r="S315" s="6"/>
      <c r="T315" s="4"/>
      <c r="U315" s="4"/>
      <c r="V315" s="4"/>
      <c r="W315" s="4"/>
      <c r="X315" s="4"/>
      <c r="Y315" s="4"/>
      <c r="Z315" s="49"/>
      <c r="AA315" s="7"/>
      <c r="AB315" s="4"/>
      <c r="AC315" s="49"/>
      <c r="AD315" s="4"/>
      <c r="AE315" s="4"/>
      <c r="AF315" s="4"/>
      <c r="AG315" s="4"/>
      <c r="AH315" s="4"/>
      <c r="AI315" s="4"/>
      <c r="AJ315" s="4"/>
    </row>
    <row r="316">
      <c r="A316" s="4"/>
      <c r="B316" s="4"/>
      <c r="C316" s="4"/>
      <c r="D316" s="4"/>
      <c r="E316" s="4"/>
      <c r="F316" s="4"/>
      <c r="G316" s="4"/>
      <c r="H316" s="4"/>
      <c r="I316" s="4"/>
      <c r="J316" s="4"/>
      <c r="K316" s="4"/>
      <c r="L316" s="5"/>
      <c r="M316" s="4"/>
      <c r="N316" s="4"/>
      <c r="O316" s="4"/>
      <c r="P316" s="6"/>
      <c r="Q316" s="4"/>
      <c r="R316" s="4"/>
      <c r="S316" s="6"/>
      <c r="T316" s="4"/>
      <c r="U316" s="4"/>
      <c r="V316" s="4"/>
      <c r="W316" s="4"/>
      <c r="X316" s="4"/>
      <c r="Y316" s="4"/>
      <c r="Z316" s="49"/>
      <c r="AA316" s="7"/>
      <c r="AB316" s="4"/>
      <c r="AC316" s="49"/>
      <c r="AD316" s="4"/>
      <c r="AE316" s="4"/>
      <c r="AF316" s="4"/>
      <c r="AG316" s="4"/>
      <c r="AH316" s="4"/>
      <c r="AI316" s="4"/>
      <c r="AJ316" s="4"/>
    </row>
    <row r="317">
      <c r="A317" s="4"/>
      <c r="B317" s="4"/>
      <c r="C317" s="4"/>
      <c r="D317" s="4"/>
      <c r="E317" s="4"/>
      <c r="F317" s="4"/>
      <c r="G317" s="4"/>
      <c r="H317" s="4"/>
      <c r="I317" s="4"/>
      <c r="J317" s="4"/>
      <c r="K317" s="4"/>
      <c r="L317" s="5"/>
      <c r="M317" s="4"/>
      <c r="N317" s="4"/>
      <c r="O317" s="4"/>
      <c r="P317" s="6"/>
      <c r="Q317" s="4"/>
      <c r="R317" s="4"/>
      <c r="S317" s="6"/>
      <c r="T317" s="4"/>
      <c r="U317" s="4"/>
      <c r="V317" s="4"/>
      <c r="W317" s="4"/>
      <c r="X317" s="4"/>
      <c r="Y317" s="4"/>
      <c r="Z317" s="49"/>
      <c r="AA317" s="7"/>
      <c r="AB317" s="4"/>
      <c r="AC317" s="49"/>
      <c r="AD317" s="4"/>
      <c r="AE317" s="4"/>
      <c r="AF317" s="4"/>
      <c r="AG317" s="4"/>
      <c r="AH317" s="4"/>
      <c r="AI317" s="4"/>
      <c r="AJ317" s="4"/>
    </row>
    <row r="318">
      <c r="A318" s="4"/>
      <c r="B318" s="4"/>
      <c r="C318" s="4"/>
      <c r="D318" s="4"/>
      <c r="E318" s="4"/>
      <c r="F318" s="4"/>
      <c r="G318" s="4"/>
      <c r="H318" s="4"/>
      <c r="I318" s="4"/>
      <c r="J318" s="4"/>
      <c r="K318" s="4"/>
      <c r="L318" s="5"/>
      <c r="M318" s="4"/>
      <c r="N318" s="4"/>
      <c r="O318" s="4"/>
      <c r="P318" s="6"/>
      <c r="Q318" s="4"/>
      <c r="R318" s="4"/>
      <c r="S318" s="6"/>
      <c r="T318" s="4"/>
      <c r="U318" s="4"/>
      <c r="V318" s="4"/>
      <c r="W318" s="4"/>
      <c r="X318" s="4"/>
      <c r="Y318" s="4"/>
      <c r="Z318" s="49"/>
      <c r="AA318" s="7"/>
      <c r="AB318" s="4"/>
      <c r="AC318" s="49"/>
      <c r="AD318" s="4"/>
      <c r="AE318" s="4"/>
      <c r="AF318" s="4"/>
      <c r="AG318" s="4"/>
      <c r="AH318" s="4"/>
      <c r="AI318" s="4"/>
      <c r="AJ318" s="4"/>
    </row>
    <row r="319">
      <c r="A319" s="4"/>
      <c r="B319" s="4"/>
      <c r="C319" s="4"/>
      <c r="D319" s="4"/>
      <c r="E319" s="4"/>
      <c r="F319" s="4"/>
      <c r="G319" s="4"/>
      <c r="H319" s="4"/>
      <c r="I319" s="4"/>
      <c r="J319" s="4"/>
      <c r="K319" s="4"/>
      <c r="L319" s="5"/>
      <c r="M319" s="4"/>
      <c r="N319" s="4"/>
      <c r="O319" s="4"/>
      <c r="P319" s="6"/>
      <c r="Q319" s="4"/>
      <c r="R319" s="4"/>
      <c r="S319" s="6"/>
      <c r="T319" s="4"/>
      <c r="U319" s="4"/>
      <c r="V319" s="4"/>
      <c r="W319" s="4"/>
      <c r="X319" s="4"/>
      <c r="Y319" s="4"/>
      <c r="Z319" s="49"/>
      <c r="AA319" s="7"/>
      <c r="AB319" s="4"/>
      <c r="AC319" s="49"/>
      <c r="AD319" s="4"/>
      <c r="AE319" s="4"/>
      <c r="AF319" s="4"/>
      <c r="AG319" s="4"/>
      <c r="AH319" s="4"/>
      <c r="AI319" s="4"/>
      <c r="AJ319" s="4"/>
    </row>
    <row r="320">
      <c r="A320" s="4"/>
      <c r="B320" s="4"/>
      <c r="C320" s="4"/>
      <c r="D320" s="4"/>
      <c r="E320" s="4"/>
      <c r="F320" s="4"/>
      <c r="G320" s="4"/>
      <c r="H320" s="4"/>
      <c r="I320" s="4"/>
      <c r="J320" s="4"/>
      <c r="K320" s="4"/>
      <c r="L320" s="5"/>
      <c r="M320" s="4"/>
      <c r="N320" s="4"/>
      <c r="O320" s="4"/>
      <c r="P320" s="6"/>
      <c r="Q320" s="4"/>
      <c r="R320" s="4"/>
      <c r="S320" s="6"/>
      <c r="T320" s="4"/>
      <c r="U320" s="4"/>
      <c r="V320" s="4"/>
      <c r="W320" s="4"/>
      <c r="X320" s="4"/>
      <c r="Y320" s="4"/>
      <c r="Z320" s="49"/>
      <c r="AA320" s="7"/>
      <c r="AB320" s="4"/>
      <c r="AC320" s="49"/>
      <c r="AD320" s="4"/>
      <c r="AE320" s="4"/>
      <c r="AF320" s="4"/>
      <c r="AG320" s="4"/>
      <c r="AH320" s="4"/>
      <c r="AI320" s="4"/>
      <c r="AJ320" s="4"/>
    </row>
    <row r="321">
      <c r="A321" s="4"/>
      <c r="B321" s="4"/>
      <c r="C321" s="4"/>
      <c r="D321" s="4"/>
      <c r="E321" s="4"/>
      <c r="F321" s="4"/>
      <c r="G321" s="4"/>
      <c r="H321" s="4"/>
      <c r="I321" s="4"/>
      <c r="J321" s="4"/>
      <c r="K321" s="4"/>
      <c r="L321" s="5"/>
      <c r="M321" s="4"/>
      <c r="N321" s="4"/>
      <c r="O321" s="4"/>
      <c r="P321" s="6"/>
      <c r="Q321" s="4"/>
      <c r="R321" s="4"/>
      <c r="S321" s="6"/>
      <c r="T321" s="4"/>
      <c r="U321" s="4"/>
      <c r="V321" s="4"/>
      <c r="W321" s="4"/>
      <c r="X321" s="4"/>
      <c r="Y321" s="4"/>
      <c r="Z321" s="49"/>
      <c r="AA321" s="7"/>
      <c r="AB321" s="4"/>
      <c r="AC321" s="49"/>
      <c r="AD321" s="4"/>
      <c r="AE321" s="4"/>
      <c r="AF321" s="4"/>
      <c r="AG321" s="4"/>
      <c r="AH321" s="4"/>
      <c r="AI321" s="4"/>
      <c r="AJ321" s="4"/>
    </row>
    <row r="322">
      <c r="A322" s="4"/>
      <c r="B322" s="4"/>
      <c r="C322" s="4"/>
      <c r="D322" s="4"/>
      <c r="E322" s="4"/>
      <c r="F322" s="4"/>
      <c r="G322" s="4"/>
      <c r="H322" s="4"/>
      <c r="I322" s="4"/>
      <c r="J322" s="4"/>
      <c r="K322" s="4"/>
      <c r="L322" s="5"/>
      <c r="M322" s="4"/>
      <c r="N322" s="4"/>
      <c r="O322" s="4"/>
      <c r="P322" s="6"/>
      <c r="Q322" s="4"/>
      <c r="R322" s="4"/>
      <c r="S322" s="6"/>
      <c r="T322" s="4"/>
      <c r="U322" s="4"/>
      <c r="V322" s="4"/>
      <c r="W322" s="4"/>
      <c r="X322" s="4"/>
      <c r="Y322" s="4"/>
      <c r="Z322" s="49"/>
      <c r="AA322" s="7"/>
      <c r="AB322" s="4"/>
      <c r="AC322" s="49"/>
      <c r="AD322" s="4"/>
      <c r="AE322" s="4"/>
      <c r="AF322" s="4"/>
      <c r="AG322" s="4"/>
      <c r="AH322" s="4"/>
      <c r="AI322" s="4"/>
      <c r="AJ322" s="4"/>
    </row>
    <row r="323">
      <c r="A323" s="4"/>
      <c r="B323" s="4"/>
      <c r="C323" s="4"/>
      <c r="D323" s="4"/>
      <c r="E323" s="4"/>
      <c r="F323" s="4"/>
      <c r="G323" s="4"/>
      <c r="H323" s="4"/>
      <c r="I323" s="4"/>
      <c r="J323" s="4"/>
      <c r="K323" s="4"/>
      <c r="L323" s="5"/>
      <c r="M323" s="4"/>
      <c r="N323" s="4"/>
      <c r="O323" s="4"/>
      <c r="P323" s="6"/>
      <c r="Q323" s="4"/>
      <c r="R323" s="4"/>
      <c r="S323" s="6"/>
      <c r="T323" s="4"/>
      <c r="U323" s="4"/>
      <c r="V323" s="4"/>
      <c r="W323" s="4"/>
      <c r="X323" s="4"/>
      <c r="Y323" s="4"/>
      <c r="Z323" s="49"/>
      <c r="AA323" s="7"/>
      <c r="AB323" s="4"/>
      <c r="AC323" s="49"/>
      <c r="AD323" s="4"/>
      <c r="AE323" s="4"/>
      <c r="AF323" s="4"/>
      <c r="AG323" s="4"/>
      <c r="AH323" s="4"/>
      <c r="AI323" s="4"/>
      <c r="AJ323" s="4"/>
    </row>
    <row r="324">
      <c r="A324" s="4"/>
      <c r="B324" s="4"/>
      <c r="C324" s="4"/>
      <c r="D324" s="4"/>
      <c r="E324" s="4"/>
      <c r="F324" s="4"/>
      <c r="G324" s="4"/>
      <c r="H324" s="4"/>
      <c r="I324" s="4"/>
      <c r="J324" s="4"/>
      <c r="K324" s="4"/>
      <c r="L324" s="5"/>
      <c r="M324" s="4"/>
      <c r="N324" s="4"/>
      <c r="O324" s="4"/>
      <c r="P324" s="6"/>
      <c r="Q324" s="4"/>
      <c r="R324" s="4"/>
      <c r="S324" s="6"/>
      <c r="T324" s="4"/>
      <c r="U324" s="4"/>
      <c r="V324" s="4"/>
      <c r="W324" s="4"/>
      <c r="X324" s="4"/>
      <c r="Y324" s="4"/>
      <c r="Z324" s="49"/>
      <c r="AA324" s="7"/>
      <c r="AB324" s="4"/>
      <c r="AC324" s="49"/>
      <c r="AD324" s="4"/>
      <c r="AE324" s="4"/>
      <c r="AF324" s="4"/>
      <c r="AG324" s="4"/>
      <c r="AH324" s="4"/>
      <c r="AI324" s="4"/>
      <c r="AJ324" s="4"/>
    </row>
    <row r="325">
      <c r="A325" s="4"/>
      <c r="B325" s="4"/>
      <c r="C325" s="4"/>
      <c r="D325" s="4"/>
      <c r="E325" s="4"/>
      <c r="F325" s="4"/>
      <c r="G325" s="4"/>
      <c r="H325" s="4"/>
      <c r="I325" s="4"/>
      <c r="J325" s="4"/>
      <c r="K325" s="4"/>
      <c r="L325" s="5"/>
      <c r="M325" s="4"/>
      <c r="N325" s="4"/>
      <c r="O325" s="4"/>
      <c r="P325" s="6"/>
      <c r="Q325" s="4"/>
      <c r="R325" s="4"/>
      <c r="S325" s="6"/>
      <c r="T325" s="4"/>
      <c r="U325" s="4"/>
      <c r="V325" s="4"/>
      <c r="W325" s="4"/>
      <c r="X325" s="4"/>
      <c r="Y325" s="4"/>
      <c r="Z325" s="49"/>
      <c r="AA325" s="7"/>
      <c r="AB325" s="4"/>
      <c r="AC325" s="49"/>
      <c r="AD325" s="4"/>
      <c r="AE325" s="4"/>
      <c r="AF325" s="4"/>
      <c r="AG325" s="4"/>
      <c r="AH325" s="4"/>
      <c r="AI325" s="4"/>
      <c r="AJ325" s="4"/>
    </row>
    <row r="326">
      <c r="A326" s="4"/>
      <c r="B326" s="4"/>
      <c r="C326" s="4"/>
      <c r="D326" s="4"/>
      <c r="E326" s="4"/>
      <c r="F326" s="4"/>
      <c r="G326" s="4"/>
      <c r="H326" s="4"/>
      <c r="I326" s="4"/>
      <c r="J326" s="4"/>
      <c r="K326" s="4"/>
      <c r="L326" s="5"/>
      <c r="M326" s="4"/>
      <c r="N326" s="4"/>
      <c r="O326" s="4"/>
      <c r="P326" s="6"/>
      <c r="Q326" s="4"/>
      <c r="R326" s="4"/>
      <c r="S326" s="6"/>
      <c r="T326" s="4"/>
      <c r="U326" s="4"/>
      <c r="V326" s="4"/>
      <c r="W326" s="4"/>
      <c r="X326" s="4"/>
      <c r="Y326" s="4"/>
      <c r="Z326" s="49"/>
      <c r="AA326" s="7"/>
      <c r="AB326" s="4"/>
      <c r="AC326" s="49"/>
      <c r="AD326" s="4"/>
      <c r="AE326" s="4"/>
      <c r="AF326" s="4"/>
      <c r="AG326" s="4"/>
      <c r="AH326" s="4"/>
      <c r="AI326" s="4"/>
      <c r="AJ326" s="4"/>
    </row>
    <row r="327">
      <c r="A327" s="4"/>
      <c r="B327" s="4"/>
      <c r="C327" s="4"/>
      <c r="D327" s="4"/>
      <c r="E327" s="4"/>
      <c r="F327" s="4"/>
      <c r="G327" s="4"/>
      <c r="H327" s="4"/>
      <c r="I327" s="4"/>
      <c r="J327" s="4"/>
      <c r="K327" s="4"/>
      <c r="L327" s="5"/>
      <c r="M327" s="4"/>
      <c r="N327" s="4"/>
      <c r="O327" s="4"/>
      <c r="P327" s="6"/>
      <c r="Q327" s="4"/>
      <c r="R327" s="4"/>
      <c r="S327" s="6"/>
      <c r="T327" s="4"/>
      <c r="U327" s="4"/>
      <c r="V327" s="4"/>
      <c r="W327" s="4"/>
      <c r="X327" s="4"/>
      <c r="Y327" s="4"/>
      <c r="Z327" s="49"/>
      <c r="AA327" s="7"/>
      <c r="AB327" s="4"/>
      <c r="AC327" s="49"/>
      <c r="AD327" s="4"/>
      <c r="AE327" s="4"/>
      <c r="AF327" s="4"/>
      <c r="AG327" s="4"/>
      <c r="AH327" s="4"/>
      <c r="AI327" s="4"/>
      <c r="AJ327" s="4"/>
    </row>
    <row r="328">
      <c r="A328" s="4"/>
      <c r="B328" s="4"/>
      <c r="C328" s="4"/>
      <c r="D328" s="4"/>
      <c r="E328" s="4"/>
      <c r="F328" s="4"/>
      <c r="G328" s="4"/>
      <c r="H328" s="4"/>
      <c r="I328" s="4"/>
      <c r="J328" s="4"/>
      <c r="K328" s="4"/>
      <c r="L328" s="5"/>
      <c r="M328" s="4"/>
      <c r="N328" s="4"/>
      <c r="O328" s="4"/>
      <c r="P328" s="6"/>
      <c r="Q328" s="4"/>
      <c r="R328" s="4"/>
      <c r="S328" s="6"/>
      <c r="T328" s="4"/>
      <c r="U328" s="4"/>
      <c r="V328" s="4"/>
      <c r="W328" s="4"/>
      <c r="X328" s="4"/>
      <c r="Y328" s="4"/>
      <c r="Z328" s="49"/>
      <c r="AA328" s="7"/>
      <c r="AB328" s="4"/>
      <c r="AC328" s="49"/>
      <c r="AD328" s="4"/>
      <c r="AE328" s="4"/>
      <c r="AF328" s="4"/>
      <c r="AG328" s="4"/>
      <c r="AH328" s="4"/>
      <c r="AI328" s="4"/>
      <c r="AJ328" s="4"/>
    </row>
    <row r="329">
      <c r="A329" s="4"/>
      <c r="B329" s="4"/>
      <c r="C329" s="4"/>
      <c r="D329" s="4"/>
      <c r="E329" s="4"/>
      <c r="F329" s="4"/>
      <c r="G329" s="4"/>
      <c r="H329" s="4"/>
      <c r="I329" s="4"/>
      <c r="J329" s="4"/>
      <c r="K329" s="4"/>
      <c r="L329" s="5"/>
      <c r="M329" s="4"/>
      <c r="N329" s="4"/>
      <c r="O329" s="4"/>
      <c r="P329" s="6"/>
      <c r="Q329" s="4"/>
      <c r="R329" s="4"/>
      <c r="S329" s="6"/>
      <c r="T329" s="4"/>
      <c r="U329" s="4"/>
      <c r="V329" s="4"/>
      <c r="W329" s="4"/>
      <c r="X329" s="4"/>
      <c r="Y329" s="4"/>
      <c r="Z329" s="49"/>
      <c r="AA329" s="7"/>
      <c r="AB329" s="4"/>
      <c r="AC329" s="49"/>
      <c r="AD329" s="4"/>
      <c r="AE329" s="4"/>
      <c r="AF329" s="4"/>
      <c r="AG329" s="4"/>
      <c r="AH329" s="4"/>
      <c r="AI329" s="4"/>
      <c r="AJ329" s="4"/>
    </row>
    <row r="330">
      <c r="A330" s="4"/>
      <c r="B330" s="4"/>
      <c r="C330" s="4"/>
      <c r="D330" s="4"/>
      <c r="E330" s="4"/>
      <c r="F330" s="4"/>
      <c r="G330" s="4"/>
      <c r="H330" s="4"/>
      <c r="I330" s="4"/>
      <c r="J330" s="4"/>
      <c r="K330" s="4"/>
      <c r="L330" s="5"/>
      <c r="M330" s="4"/>
      <c r="N330" s="4"/>
      <c r="O330" s="4"/>
      <c r="P330" s="6"/>
      <c r="Q330" s="4"/>
      <c r="R330" s="4"/>
      <c r="S330" s="6"/>
      <c r="T330" s="4"/>
      <c r="U330" s="4"/>
      <c r="V330" s="4"/>
      <c r="W330" s="4"/>
      <c r="X330" s="4"/>
      <c r="Y330" s="4"/>
      <c r="Z330" s="49"/>
      <c r="AA330" s="7"/>
      <c r="AB330" s="4"/>
      <c r="AC330" s="49"/>
      <c r="AD330" s="4"/>
      <c r="AE330" s="4"/>
      <c r="AF330" s="4"/>
      <c r="AG330" s="4"/>
      <c r="AH330" s="4"/>
      <c r="AI330" s="4"/>
      <c r="AJ330" s="4"/>
    </row>
    <row r="331">
      <c r="A331" s="4"/>
      <c r="B331" s="4"/>
      <c r="C331" s="4"/>
      <c r="D331" s="4"/>
      <c r="E331" s="4"/>
      <c r="F331" s="4"/>
      <c r="G331" s="4"/>
      <c r="H331" s="4"/>
      <c r="I331" s="4"/>
      <c r="J331" s="4"/>
      <c r="K331" s="4"/>
      <c r="L331" s="5"/>
      <c r="M331" s="4"/>
      <c r="N331" s="4"/>
      <c r="O331" s="4"/>
      <c r="P331" s="6"/>
      <c r="Q331" s="4"/>
      <c r="R331" s="4"/>
      <c r="S331" s="6"/>
      <c r="T331" s="4"/>
      <c r="U331" s="4"/>
      <c r="V331" s="4"/>
      <c r="W331" s="4"/>
      <c r="X331" s="4"/>
      <c r="Y331" s="4"/>
      <c r="Z331" s="49"/>
      <c r="AA331" s="7"/>
      <c r="AB331" s="4"/>
      <c r="AC331" s="49"/>
      <c r="AD331" s="4"/>
      <c r="AE331" s="4"/>
      <c r="AF331" s="4"/>
      <c r="AG331" s="4"/>
      <c r="AH331" s="4"/>
      <c r="AI331" s="4"/>
      <c r="AJ331" s="4"/>
    </row>
    <row r="332">
      <c r="A332" s="4"/>
      <c r="B332" s="4"/>
      <c r="C332" s="4"/>
      <c r="D332" s="4"/>
      <c r="E332" s="4"/>
      <c r="F332" s="4"/>
      <c r="G332" s="4"/>
      <c r="H332" s="4"/>
      <c r="I332" s="4"/>
      <c r="J332" s="4"/>
      <c r="K332" s="4"/>
      <c r="L332" s="5"/>
      <c r="M332" s="4"/>
      <c r="N332" s="4"/>
      <c r="O332" s="4"/>
      <c r="P332" s="6"/>
      <c r="Q332" s="4"/>
      <c r="R332" s="4"/>
      <c r="S332" s="6"/>
      <c r="T332" s="4"/>
      <c r="U332" s="4"/>
      <c r="V332" s="4"/>
      <c r="W332" s="4"/>
      <c r="X332" s="4"/>
      <c r="Y332" s="4"/>
      <c r="Z332" s="49"/>
      <c r="AA332" s="7"/>
      <c r="AB332" s="4"/>
      <c r="AC332" s="49"/>
      <c r="AD332" s="4"/>
      <c r="AE332" s="4"/>
      <c r="AF332" s="4"/>
      <c r="AG332" s="4"/>
      <c r="AH332" s="4"/>
      <c r="AI332" s="4"/>
      <c r="AJ332" s="4"/>
    </row>
    <row r="333">
      <c r="A333" s="4"/>
      <c r="B333" s="4"/>
      <c r="C333" s="4"/>
      <c r="D333" s="4"/>
      <c r="E333" s="4"/>
      <c r="F333" s="4"/>
      <c r="G333" s="4"/>
      <c r="H333" s="4"/>
      <c r="I333" s="4"/>
      <c r="J333" s="4"/>
      <c r="K333" s="4"/>
      <c r="L333" s="5"/>
      <c r="M333" s="4"/>
      <c r="N333" s="4"/>
      <c r="O333" s="4"/>
      <c r="P333" s="6"/>
      <c r="Q333" s="4"/>
      <c r="R333" s="4"/>
      <c r="S333" s="6"/>
      <c r="T333" s="4"/>
      <c r="U333" s="4"/>
      <c r="V333" s="4"/>
      <c r="W333" s="4"/>
      <c r="X333" s="4"/>
      <c r="Y333" s="4"/>
      <c r="Z333" s="49"/>
      <c r="AA333" s="7"/>
      <c r="AB333" s="4"/>
      <c r="AC333" s="49"/>
      <c r="AD333" s="4"/>
      <c r="AE333" s="4"/>
      <c r="AF333" s="4"/>
      <c r="AG333" s="4"/>
      <c r="AH333" s="4"/>
      <c r="AI333" s="4"/>
      <c r="AJ333" s="4"/>
    </row>
    <row r="334">
      <c r="A334" s="4"/>
      <c r="B334" s="4"/>
      <c r="C334" s="4"/>
      <c r="D334" s="4"/>
      <c r="E334" s="4"/>
      <c r="F334" s="4"/>
      <c r="G334" s="4"/>
      <c r="H334" s="4"/>
      <c r="I334" s="4"/>
      <c r="J334" s="4"/>
      <c r="K334" s="4"/>
      <c r="L334" s="5"/>
      <c r="M334" s="4"/>
      <c r="N334" s="4"/>
      <c r="O334" s="4"/>
      <c r="P334" s="6"/>
      <c r="Q334" s="4"/>
      <c r="R334" s="4"/>
      <c r="S334" s="6"/>
      <c r="T334" s="4"/>
      <c r="U334" s="4"/>
      <c r="V334" s="4"/>
      <c r="W334" s="4"/>
      <c r="X334" s="4"/>
      <c r="Y334" s="4"/>
      <c r="Z334" s="49"/>
      <c r="AA334" s="7"/>
      <c r="AB334" s="4"/>
      <c r="AC334" s="49"/>
      <c r="AD334" s="4"/>
      <c r="AE334" s="4"/>
      <c r="AF334" s="4"/>
      <c r="AG334" s="4"/>
      <c r="AH334" s="4"/>
      <c r="AI334" s="4"/>
      <c r="AJ334" s="4"/>
    </row>
    <row r="335">
      <c r="A335" s="4"/>
      <c r="B335" s="4"/>
      <c r="C335" s="4"/>
      <c r="D335" s="4"/>
      <c r="E335" s="4"/>
      <c r="F335" s="4"/>
      <c r="G335" s="4"/>
      <c r="H335" s="4"/>
      <c r="I335" s="4"/>
      <c r="J335" s="4"/>
      <c r="K335" s="4"/>
      <c r="L335" s="5"/>
      <c r="M335" s="4"/>
      <c r="N335" s="4"/>
      <c r="O335" s="4"/>
      <c r="P335" s="6"/>
      <c r="Q335" s="4"/>
      <c r="R335" s="4"/>
      <c r="S335" s="6"/>
      <c r="T335" s="4"/>
      <c r="U335" s="4"/>
      <c r="V335" s="4"/>
      <c r="W335" s="4"/>
      <c r="X335" s="4"/>
      <c r="Y335" s="4"/>
      <c r="Z335" s="49"/>
      <c r="AA335" s="7"/>
      <c r="AB335" s="4"/>
      <c r="AC335" s="49"/>
      <c r="AD335" s="4"/>
      <c r="AE335" s="4"/>
      <c r="AF335" s="4"/>
      <c r="AG335" s="4"/>
      <c r="AH335" s="4"/>
      <c r="AI335" s="4"/>
      <c r="AJ335" s="4"/>
    </row>
    <row r="336">
      <c r="A336" s="4"/>
      <c r="B336" s="4"/>
      <c r="C336" s="4"/>
      <c r="D336" s="4"/>
      <c r="E336" s="4"/>
      <c r="F336" s="4"/>
      <c r="G336" s="4"/>
      <c r="H336" s="4"/>
      <c r="I336" s="4"/>
      <c r="J336" s="4"/>
      <c r="K336" s="4"/>
      <c r="L336" s="5"/>
      <c r="M336" s="4"/>
      <c r="N336" s="4"/>
      <c r="O336" s="4"/>
      <c r="P336" s="6"/>
      <c r="Q336" s="4"/>
      <c r="R336" s="4"/>
      <c r="S336" s="6"/>
      <c r="T336" s="4"/>
      <c r="U336" s="4"/>
      <c r="V336" s="4"/>
      <c r="W336" s="4"/>
      <c r="X336" s="4"/>
      <c r="Y336" s="4"/>
      <c r="Z336" s="49"/>
      <c r="AA336" s="7"/>
      <c r="AB336" s="4"/>
      <c r="AC336" s="49"/>
      <c r="AD336" s="4"/>
      <c r="AE336" s="4"/>
      <c r="AF336" s="4"/>
      <c r="AG336" s="4"/>
      <c r="AH336" s="4"/>
      <c r="AI336" s="4"/>
      <c r="AJ336" s="4"/>
    </row>
    <row r="337">
      <c r="A337" s="4"/>
      <c r="B337" s="4"/>
      <c r="C337" s="4"/>
      <c r="D337" s="4"/>
      <c r="E337" s="4"/>
      <c r="F337" s="4"/>
      <c r="G337" s="4"/>
      <c r="H337" s="4"/>
      <c r="I337" s="4"/>
      <c r="J337" s="4"/>
      <c r="K337" s="4"/>
      <c r="L337" s="5"/>
      <c r="M337" s="4"/>
      <c r="N337" s="4"/>
      <c r="O337" s="4"/>
      <c r="P337" s="6"/>
      <c r="Q337" s="4"/>
      <c r="R337" s="4"/>
      <c r="S337" s="6"/>
      <c r="T337" s="4"/>
      <c r="U337" s="4"/>
      <c r="V337" s="4"/>
      <c r="W337" s="4"/>
      <c r="X337" s="4"/>
      <c r="Y337" s="4"/>
      <c r="Z337" s="49"/>
      <c r="AA337" s="7"/>
      <c r="AB337" s="4"/>
      <c r="AC337" s="49"/>
      <c r="AD337" s="4"/>
      <c r="AE337" s="4"/>
      <c r="AF337" s="4"/>
      <c r="AG337" s="4"/>
      <c r="AH337" s="4"/>
      <c r="AI337" s="4"/>
      <c r="AJ337" s="4"/>
    </row>
    <row r="338">
      <c r="A338" s="4"/>
      <c r="B338" s="4"/>
      <c r="C338" s="4"/>
      <c r="D338" s="4"/>
      <c r="E338" s="4"/>
      <c r="F338" s="4"/>
      <c r="G338" s="4"/>
      <c r="H338" s="4"/>
      <c r="I338" s="4"/>
      <c r="J338" s="4"/>
      <c r="K338" s="4"/>
      <c r="L338" s="5"/>
      <c r="M338" s="4"/>
      <c r="N338" s="4"/>
      <c r="O338" s="4"/>
      <c r="P338" s="6"/>
      <c r="Q338" s="4"/>
      <c r="R338" s="4"/>
      <c r="S338" s="6"/>
      <c r="T338" s="4"/>
      <c r="U338" s="4"/>
      <c r="V338" s="4"/>
      <c r="W338" s="4"/>
      <c r="X338" s="4"/>
      <c r="Y338" s="4"/>
      <c r="Z338" s="49"/>
      <c r="AA338" s="7"/>
      <c r="AB338" s="4"/>
      <c r="AC338" s="49"/>
      <c r="AD338" s="4"/>
      <c r="AE338" s="4"/>
      <c r="AF338" s="4"/>
      <c r="AG338" s="4"/>
      <c r="AH338" s="4"/>
      <c r="AI338" s="4"/>
      <c r="AJ338" s="4"/>
    </row>
    <row r="339">
      <c r="A339" s="4"/>
      <c r="B339" s="4"/>
      <c r="C339" s="4"/>
      <c r="D339" s="4"/>
      <c r="E339" s="4"/>
      <c r="F339" s="4"/>
      <c r="G339" s="4"/>
      <c r="H339" s="4"/>
      <c r="I339" s="4"/>
      <c r="J339" s="4"/>
      <c r="K339" s="4"/>
      <c r="L339" s="5"/>
      <c r="M339" s="4"/>
      <c r="N339" s="4"/>
      <c r="O339" s="4"/>
      <c r="P339" s="6"/>
      <c r="Q339" s="4"/>
      <c r="R339" s="4"/>
      <c r="S339" s="6"/>
      <c r="T339" s="4"/>
      <c r="U339" s="4"/>
      <c r="V339" s="4"/>
      <c r="W339" s="4"/>
      <c r="X339" s="4"/>
      <c r="Y339" s="4"/>
      <c r="Z339" s="49"/>
      <c r="AA339" s="7"/>
      <c r="AB339" s="4"/>
      <c r="AC339" s="49"/>
      <c r="AD339" s="4"/>
      <c r="AE339" s="4"/>
      <c r="AF339" s="4"/>
      <c r="AG339" s="4"/>
      <c r="AH339" s="4"/>
      <c r="AI339" s="4"/>
      <c r="AJ339" s="4"/>
    </row>
    <row r="340">
      <c r="A340" s="4"/>
      <c r="B340" s="4"/>
      <c r="C340" s="4"/>
      <c r="D340" s="4"/>
      <c r="E340" s="4"/>
      <c r="F340" s="4"/>
      <c r="G340" s="4"/>
      <c r="H340" s="4"/>
      <c r="I340" s="4"/>
      <c r="J340" s="4"/>
      <c r="K340" s="4"/>
      <c r="L340" s="5"/>
      <c r="M340" s="4"/>
      <c r="N340" s="4"/>
      <c r="O340" s="4"/>
      <c r="P340" s="6"/>
      <c r="Q340" s="4"/>
      <c r="R340" s="4"/>
      <c r="S340" s="6"/>
      <c r="T340" s="4"/>
      <c r="U340" s="4"/>
      <c r="V340" s="4"/>
      <c r="W340" s="4"/>
      <c r="X340" s="4"/>
      <c r="Y340" s="4"/>
      <c r="Z340" s="49"/>
      <c r="AA340" s="7"/>
      <c r="AB340" s="4"/>
      <c r="AC340" s="49"/>
      <c r="AD340" s="4"/>
      <c r="AE340" s="4"/>
      <c r="AF340" s="4"/>
      <c r="AG340" s="4"/>
      <c r="AH340" s="4"/>
      <c r="AI340" s="4"/>
      <c r="AJ340" s="4"/>
    </row>
    <row r="341">
      <c r="A341" s="4"/>
      <c r="B341" s="4"/>
      <c r="C341" s="4"/>
      <c r="D341" s="4"/>
      <c r="E341" s="4"/>
      <c r="F341" s="4"/>
      <c r="G341" s="4"/>
      <c r="H341" s="4"/>
      <c r="I341" s="4"/>
      <c r="J341" s="4"/>
      <c r="K341" s="4"/>
      <c r="L341" s="5"/>
      <c r="M341" s="4"/>
      <c r="N341" s="4"/>
      <c r="O341" s="4"/>
      <c r="P341" s="6"/>
      <c r="Q341" s="4"/>
      <c r="R341" s="4"/>
      <c r="S341" s="6"/>
      <c r="T341" s="4"/>
      <c r="U341" s="4"/>
      <c r="V341" s="4"/>
      <c r="W341" s="4"/>
      <c r="X341" s="4"/>
      <c r="Y341" s="4"/>
      <c r="Z341" s="49"/>
      <c r="AA341" s="7"/>
      <c r="AB341" s="4"/>
      <c r="AC341" s="49"/>
      <c r="AD341" s="4"/>
      <c r="AE341" s="4"/>
      <c r="AF341" s="4"/>
      <c r="AG341" s="4"/>
      <c r="AH341" s="4"/>
      <c r="AI341" s="4"/>
      <c r="AJ341" s="4"/>
    </row>
    <row r="342">
      <c r="A342" s="4"/>
      <c r="B342" s="4"/>
      <c r="C342" s="4"/>
      <c r="D342" s="4"/>
      <c r="E342" s="4"/>
      <c r="F342" s="4"/>
      <c r="G342" s="4"/>
      <c r="H342" s="4"/>
      <c r="I342" s="4"/>
      <c r="J342" s="4"/>
      <c r="K342" s="4"/>
      <c r="L342" s="5"/>
      <c r="M342" s="4"/>
      <c r="N342" s="4"/>
      <c r="O342" s="4"/>
      <c r="P342" s="6"/>
      <c r="Q342" s="4"/>
      <c r="R342" s="4"/>
      <c r="S342" s="6"/>
      <c r="T342" s="4"/>
      <c r="U342" s="4"/>
      <c r="V342" s="4"/>
      <c r="W342" s="4"/>
      <c r="X342" s="4"/>
      <c r="Y342" s="4"/>
      <c r="Z342" s="49"/>
      <c r="AA342" s="7"/>
      <c r="AB342" s="4"/>
      <c r="AC342" s="49"/>
      <c r="AD342" s="4"/>
      <c r="AE342" s="4"/>
      <c r="AF342" s="4"/>
      <c r="AG342" s="4"/>
      <c r="AH342" s="4"/>
      <c r="AI342" s="4"/>
      <c r="AJ342" s="4"/>
    </row>
    <row r="343">
      <c r="A343" s="4"/>
      <c r="B343" s="4"/>
      <c r="C343" s="4"/>
      <c r="D343" s="4"/>
      <c r="E343" s="4"/>
      <c r="F343" s="4"/>
      <c r="G343" s="4"/>
      <c r="H343" s="4"/>
      <c r="I343" s="4"/>
      <c r="J343" s="4"/>
      <c r="K343" s="4"/>
      <c r="L343" s="5"/>
      <c r="M343" s="4"/>
      <c r="N343" s="4"/>
      <c r="O343" s="4"/>
      <c r="P343" s="6"/>
      <c r="Q343" s="4"/>
      <c r="R343" s="4"/>
      <c r="S343" s="6"/>
      <c r="T343" s="4"/>
      <c r="U343" s="4"/>
      <c r="V343" s="4"/>
      <c r="W343" s="4"/>
      <c r="X343" s="4"/>
      <c r="Y343" s="4"/>
      <c r="Z343" s="49"/>
      <c r="AA343" s="7"/>
      <c r="AB343" s="4"/>
      <c r="AC343" s="49"/>
      <c r="AD343" s="4"/>
      <c r="AE343" s="4"/>
      <c r="AF343" s="4"/>
      <c r="AG343" s="4"/>
      <c r="AH343" s="4"/>
      <c r="AI343" s="4"/>
      <c r="AJ343" s="4"/>
    </row>
    <row r="344">
      <c r="A344" s="4"/>
      <c r="B344" s="4"/>
      <c r="C344" s="4"/>
      <c r="D344" s="4"/>
      <c r="E344" s="4"/>
      <c r="F344" s="4"/>
      <c r="G344" s="4"/>
      <c r="H344" s="4"/>
      <c r="I344" s="4"/>
      <c r="J344" s="4"/>
      <c r="K344" s="4"/>
      <c r="L344" s="5"/>
      <c r="M344" s="4"/>
      <c r="N344" s="4"/>
      <c r="O344" s="4"/>
      <c r="P344" s="6"/>
      <c r="Q344" s="4"/>
      <c r="R344" s="4"/>
      <c r="S344" s="6"/>
      <c r="T344" s="4"/>
      <c r="U344" s="4"/>
      <c r="V344" s="4"/>
      <c r="W344" s="4"/>
      <c r="X344" s="4"/>
      <c r="Y344" s="4"/>
      <c r="Z344" s="49"/>
      <c r="AA344" s="7"/>
      <c r="AB344" s="4"/>
      <c r="AC344" s="49"/>
      <c r="AD344" s="4"/>
      <c r="AE344" s="4"/>
      <c r="AF344" s="4"/>
      <c r="AG344" s="4"/>
      <c r="AH344" s="4"/>
      <c r="AI344" s="4"/>
      <c r="AJ344" s="4"/>
    </row>
    <row r="345">
      <c r="A345" s="4"/>
      <c r="B345" s="4"/>
      <c r="C345" s="4"/>
      <c r="D345" s="4"/>
      <c r="E345" s="4"/>
      <c r="F345" s="4"/>
      <c r="G345" s="4"/>
      <c r="H345" s="4"/>
      <c r="I345" s="4"/>
      <c r="J345" s="4"/>
      <c r="K345" s="4"/>
      <c r="L345" s="5"/>
      <c r="M345" s="4"/>
      <c r="N345" s="4"/>
      <c r="O345" s="4"/>
      <c r="P345" s="6"/>
      <c r="Q345" s="4"/>
      <c r="R345" s="4"/>
      <c r="S345" s="6"/>
      <c r="T345" s="4"/>
      <c r="U345" s="4"/>
      <c r="V345" s="4"/>
      <c r="W345" s="4"/>
      <c r="X345" s="4"/>
      <c r="Y345" s="4"/>
      <c r="Z345" s="49"/>
      <c r="AA345" s="7"/>
      <c r="AB345" s="4"/>
      <c r="AC345" s="49"/>
      <c r="AD345" s="4"/>
      <c r="AE345" s="4"/>
      <c r="AF345" s="4"/>
      <c r="AG345" s="4"/>
      <c r="AH345" s="4"/>
      <c r="AI345" s="4"/>
      <c r="AJ345" s="4"/>
    </row>
    <row r="346">
      <c r="A346" s="4"/>
      <c r="B346" s="4"/>
      <c r="C346" s="4"/>
      <c r="D346" s="4"/>
      <c r="E346" s="4"/>
      <c r="F346" s="4"/>
      <c r="G346" s="4"/>
      <c r="H346" s="4"/>
      <c r="I346" s="4"/>
      <c r="J346" s="4"/>
      <c r="K346" s="4"/>
      <c r="L346" s="5"/>
      <c r="M346" s="4"/>
      <c r="N346" s="4"/>
      <c r="O346" s="4"/>
      <c r="P346" s="6"/>
      <c r="Q346" s="4"/>
      <c r="R346" s="4"/>
      <c r="S346" s="6"/>
      <c r="T346" s="4"/>
      <c r="U346" s="4"/>
      <c r="V346" s="4"/>
      <c r="W346" s="4"/>
      <c r="X346" s="4"/>
      <c r="Y346" s="4"/>
      <c r="Z346" s="49"/>
      <c r="AA346" s="7"/>
      <c r="AB346" s="4"/>
      <c r="AC346" s="49"/>
      <c r="AD346" s="4"/>
      <c r="AE346" s="4"/>
      <c r="AF346" s="4"/>
      <c r="AG346" s="4"/>
      <c r="AH346" s="4"/>
      <c r="AI346" s="4"/>
      <c r="AJ346" s="4"/>
    </row>
    <row r="347">
      <c r="A347" s="4"/>
      <c r="B347" s="4"/>
      <c r="C347" s="4"/>
      <c r="D347" s="4"/>
      <c r="E347" s="4"/>
      <c r="F347" s="4"/>
      <c r="G347" s="4"/>
      <c r="H347" s="4"/>
      <c r="I347" s="4"/>
      <c r="J347" s="4"/>
      <c r="K347" s="4"/>
      <c r="L347" s="5"/>
      <c r="M347" s="4"/>
      <c r="N347" s="4"/>
      <c r="O347" s="4"/>
      <c r="P347" s="6"/>
      <c r="Q347" s="4"/>
      <c r="R347" s="4"/>
      <c r="S347" s="6"/>
      <c r="T347" s="4"/>
      <c r="U347" s="4"/>
      <c r="V347" s="4"/>
      <c r="W347" s="4"/>
      <c r="X347" s="4"/>
      <c r="Y347" s="4"/>
      <c r="Z347" s="49"/>
      <c r="AA347" s="7"/>
      <c r="AB347" s="4"/>
      <c r="AC347" s="49"/>
      <c r="AD347" s="4"/>
      <c r="AE347" s="4"/>
      <c r="AF347" s="4"/>
      <c r="AG347" s="4"/>
      <c r="AH347" s="4"/>
      <c r="AI347" s="4"/>
      <c r="AJ347" s="4"/>
    </row>
    <row r="348">
      <c r="A348" s="4"/>
      <c r="B348" s="4"/>
      <c r="C348" s="4"/>
      <c r="D348" s="4"/>
      <c r="E348" s="4"/>
      <c r="F348" s="4"/>
      <c r="G348" s="4"/>
      <c r="H348" s="4"/>
      <c r="I348" s="4"/>
      <c r="J348" s="4"/>
      <c r="K348" s="4"/>
      <c r="L348" s="5"/>
      <c r="M348" s="4"/>
      <c r="N348" s="4"/>
      <c r="O348" s="4"/>
      <c r="P348" s="6"/>
      <c r="Q348" s="4"/>
      <c r="R348" s="4"/>
      <c r="S348" s="6"/>
      <c r="T348" s="4"/>
      <c r="U348" s="4"/>
      <c r="V348" s="4"/>
      <c r="W348" s="4"/>
      <c r="X348" s="4"/>
      <c r="Y348" s="4"/>
      <c r="Z348" s="49"/>
      <c r="AA348" s="7"/>
      <c r="AB348" s="4"/>
      <c r="AC348" s="49"/>
      <c r="AD348" s="4"/>
      <c r="AE348" s="4"/>
      <c r="AF348" s="4"/>
      <c r="AG348" s="4"/>
      <c r="AH348" s="4"/>
      <c r="AI348" s="4"/>
      <c r="AJ348" s="4"/>
    </row>
    <row r="349">
      <c r="A349" s="4"/>
      <c r="B349" s="4"/>
      <c r="C349" s="4"/>
      <c r="D349" s="4"/>
      <c r="E349" s="4"/>
      <c r="F349" s="4"/>
      <c r="G349" s="4"/>
      <c r="H349" s="4"/>
      <c r="I349" s="4"/>
      <c r="J349" s="4"/>
      <c r="K349" s="4"/>
      <c r="L349" s="5"/>
      <c r="M349" s="4"/>
      <c r="N349" s="4"/>
      <c r="O349" s="4"/>
      <c r="P349" s="6"/>
      <c r="Q349" s="4"/>
      <c r="R349" s="4"/>
      <c r="S349" s="6"/>
      <c r="T349" s="4"/>
      <c r="U349" s="4"/>
      <c r="V349" s="4"/>
      <c r="W349" s="4"/>
      <c r="X349" s="4"/>
      <c r="Y349" s="4"/>
      <c r="Z349" s="49"/>
      <c r="AA349" s="7"/>
      <c r="AB349" s="4"/>
      <c r="AC349" s="49"/>
      <c r="AD349" s="4"/>
      <c r="AE349" s="4"/>
      <c r="AF349" s="4"/>
      <c r="AG349" s="4"/>
      <c r="AH349" s="4"/>
      <c r="AI349" s="4"/>
      <c r="AJ349" s="4"/>
    </row>
    <row r="350">
      <c r="A350" s="4"/>
      <c r="B350" s="4"/>
      <c r="C350" s="4"/>
      <c r="D350" s="4"/>
      <c r="E350" s="4"/>
      <c r="F350" s="4"/>
      <c r="G350" s="4"/>
      <c r="H350" s="4"/>
      <c r="I350" s="4"/>
      <c r="J350" s="4"/>
      <c r="K350" s="4"/>
      <c r="L350" s="5"/>
      <c r="M350" s="4"/>
      <c r="N350" s="4"/>
      <c r="O350" s="4"/>
      <c r="P350" s="6"/>
      <c r="Q350" s="4"/>
      <c r="R350" s="4"/>
      <c r="S350" s="6"/>
      <c r="T350" s="4"/>
      <c r="U350" s="4"/>
      <c r="V350" s="4"/>
      <c r="W350" s="4"/>
      <c r="X350" s="4"/>
      <c r="Y350" s="4"/>
      <c r="Z350" s="49"/>
      <c r="AA350" s="7"/>
      <c r="AB350" s="4"/>
      <c r="AC350" s="49"/>
      <c r="AD350" s="4"/>
      <c r="AE350" s="4"/>
      <c r="AF350" s="4"/>
      <c r="AG350" s="4"/>
      <c r="AH350" s="4"/>
      <c r="AI350" s="4"/>
      <c r="AJ350" s="4"/>
    </row>
    <row r="351">
      <c r="A351" s="4"/>
      <c r="B351" s="4"/>
      <c r="C351" s="4"/>
      <c r="D351" s="4"/>
      <c r="E351" s="4"/>
      <c r="F351" s="4"/>
      <c r="G351" s="4"/>
      <c r="H351" s="4"/>
      <c r="I351" s="4"/>
      <c r="J351" s="4"/>
      <c r="K351" s="4"/>
      <c r="L351" s="5"/>
      <c r="M351" s="4"/>
      <c r="N351" s="4"/>
      <c r="O351" s="4"/>
      <c r="P351" s="6"/>
      <c r="Q351" s="4"/>
      <c r="R351" s="4"/>
      <c r="S351" s="6"/>
      <c r="T351" s="4"/>
      <c r="U351" s="4"/>
      <c r="V351" s="4"/>
      <c r="W351" s="4"/>
      <c r="X351" s="4"/>
      <c r="Y351" s="4"/>
      <c r="Z351" s="49"/>
      <c r="AA351" s="7"/>
      <c r="AB351" s="4"/>
      <c r="AC351" s="49"/>
      <c r="AD351" s="4"/>
      <c r="AE351" s="4"/>
      <c r="AF351" s="4"/>
      <c r="AG351" s="4"/>
      <c r="AH351" s="4"/>
      <c r="AI351" s="4"/>
      <c r="AJ351" s="4"/>
    </row>
    <row r="352">
      <c r="A352" s="4"/>
      <c r="B352" s="4"/>
      <c r="C352" s="4"/>
      <c r="D352" s="4"/>
      <c r="E352" s="4"/>
      <c r="F352" s="4"/>
      <c r="G352" s="4"/>
      <c r="H352" s="4"/>
      <c r="I352" s="4"/>
      <c r="J352" s="4"/>
      <c r="K352" s="4"/>
      <c r="L352" s="5"/>
      <c r="M352" s="4"/>
      <c r="N352" s="4"/>
      <c r="O352" s="4"/>
      <c r="P352" s="6"/>
      <c r="Q352" s="4"/>
      <c r="R352" s="4"/>
      <c r="S352" s="6"/>
      <c r="T352" s="4"/>
      <c r="U352" s="4"/>
      <c r="V352" s="4"/>
      <c r="W352" s="4"/>
      <c r="X352" s="4"/>
      <c r="Y352" s="4"/>
      <c r="Z352" s="49"/>
      <c r="AA352" s="7"/>
      <c r="AB352" s="4"/>
      <c r="AC352" s="49"/>
      <c r="AD352" s="4"/>
      <c r="AE352" s="4"/>
      <c r="AF352" s="4"/>
      <c r="AG352" s="4"/>
      <c r="AH352" s="4"/>
      <c r="AI352" s="4"/>
      <c r="AJ352" s="4"/>
    </row>
    <row r="353">
      <c r="A353" s="4"/>
      <c r="B353" s="4"/>
      <c r="C353" s="4"/>
      <c r="D353" s="4"/>
      <c r="E353" s="4"/>
      <c r="F353" s="4"/>
      <c r="G353" s="4"/>
      <c r="H353" s="4"/>
      <c r="I353" s="4"/>
      <c r="J353" s="4"/>
      <c r="K353" s="4"/>
      <c r="L353" s="5"/>
      <c r="M353" s="4"/>
      <c r="N353" s="4"/>
      <c r="O353" s="4"/>
      <c r="P353" s="6"/>
      <c r="Q353" s="4"/>
      <c r="R353" s="4"/>
      <c r="S353" s="6"/>
      <c r="T353" s="4"/>
      <c r="U353" s="4"/>
      <c r="V353" s="4"/>
      <c r="W353" s="4"/>
      <c r="X353" s="4"/>
      <c r="Y353" s="4"/>
      <c r="Z353" s="49"/>
      <c r="AA353" s="7"/>
      <c r="AB353" s="4"/>
      <c r="AC353" s="49"/>
      <c r="AD353" s="4"/>
      <c r="AE353" s="4"/>
      <c r="AF353" s="4"/>
      <c r="AG353" s="4"/>
      <c r="AH353" s="4"/>
      <c r="AI353" s="4"/>
      <c r="AJ353" s="4"/>
    </row>
    <row r="354">
      <c r="A354" s="4"/>
      <c r="B354" s="4"/>
      <c r="C354" s="4"/>
      <c r="D354" s="4"/>
      <c r="E354" s="4"/>
      <c r="F354" s="4"/>
      <c r="G354" s="4"/>
      <c r="H354" s="4"/>
      <c r="I354" s="4"/>
      <c r="J354" s="4"/>
      <c r="K354" s="4"/>
      <c r="L354" s="5"/>
      <c r="M354" s="4"/>
      <c r="N354" s="4"/>
      <c r="O354" s="4"/>
      <c r="P354" s="6"/>
      <c r="Q354" s="4"/>
      <c r="R354" s="4"/>
      <c r="S354" s="6"/>
      <c r="T354" s="4"/>
      <c r="U354" s="4"/>
      <c r="V354" s="4"/>
      <c r="W354" s="4"/>
      <c r="X354" s="4"/>
      <c r="Y354" s="4"/>
      <c r="Z354" s="49"/>
      <c r="AA354" s="7"/>
      <c r="AB354" s="4"/>
      <c r="AC354" s="49"/>
      <c r="AD354" s="4"/>
      <c r="AE354" s="4"/>
      <c r="AF354" s="4"/>
      <c r="AG354" s="4"/>
      <c r="AH354" s="4"/>
      <c r="AI354" s="4"/>
      <c r="AJ354" s="4"/>
    </row>
    <row r="355">
      <c r="A355" s="4"/>
      <c r="B355" s="4"/>
      <c r="C355" s="4"/>
      <c r="D355" s="4"/>
      <c r="E355" s="4"/>
      <c r="F355" s="4"/>
      <c r="G355" s="4"/>
      <c r="H355" s="4"/>
      <c r="I355" s="4"/>
      <c r="J355" s="4"/>
      <c r="K355" s="4"/>
      <c r="L355" s="5"/>
      <c r="M355" s="4"/>
      <c r="N355" s="4"/>
      <c r="O355" s="4"/>
      <c r="P355" s="6"/>
      <c r="Q355" s="4"/>
      <c r="R355" s="4"/>
      <c r="S355" s="6"/>
      <c r="T355" s="4"/>
      <c r="U355" s="4"/>
      <c r="V355" s="4"/>
      <c r="W355" s="4"/>
      <c r="X355" s="4"/>
      <c r="Y355" s="4"/>
      <c r="Z355" s="49"/>
      <c r="AA355" s="7"/>
      <c r="AB355" s="4"/>
      <c r="AC355" s="49"/>
      <c r="AD355" s="4"/>
      <c r="AE355" s="4"/>
      <c r="AF355" s="4"/>
      <c r="AG355" s="4"/>
      <c r="AH355" s="4"/>
      <c r="AI355" s="4"/>
      <c r="AJ355" s="4"/>
    </row>
    <row r="356">
      <c r="A356" s="4"/>
      <c r="B356" s="4"/>
      <c r="C356" s="4"/>
      <c r="D356" s="4"/>
      <c r="E356" s="4"/>
      <c r="F356" s="4"/>
      <c r="G356" s="4"/>
      <c r="H356" s="4"/>
      <c r="I356" s="4"/>
      <c r="J356" s="4"/>
      <c r="K356" s="4"/>
      <c r="L356" s="5"/>
      <c r="M356" s="4"/>
      <c r="N356" s="4"/>
      <c r="O356" s="4"/>
      <c r="P356" s="6"/>
      <c r="Q356" s="4"/>
      <c r="R356" s="4"/>
      <c r="S356" s="6"/>
      <c r="T356" s="4"/>
      <c r="U356" s="4"/>
      <c r="V356" s="4"/>
      <c r="W356" s="4"/>
      <c r="X356" s="4"/>
      <c r="Y356" s="4"/>
      <c r="Z356" s="49"/>
      <c r="AA356" s="7"/>
      <c r="AB356" s="4"/>
      <c r="AC356" s="49"/>
      <c r="AD356" s="4"/>
      <c r="AE356" s="4"/>
      <c r="AF356" s="4"/>
      <c r="AG356" s="4"/>
      <c r="AH356" s="4"/>
      <c r="AI356" s="4"/>
      <c r="AJ356" s="4"/>
    </row>
    <row r="357">
      <c r="A357" s="4"/>
      <c r="B357" s="4"/>
      <c r="C357" s="4"/>
      <c r="D357" s="4"/>
      <c r="E357" s="4"/>
      <c r="F357" s="4"/>
      <c r="G357" s="4"/>
      <c r="H357" s="4"/>
      <c r="I357" s="4"/>
      <c r="J357" s="4"/>
      <c r="K357" s="4"/>
      <c r="L357" s="5"/>
      <c r="M357" s="4"/>
      <c r="N357" s="4"/>
      <c r="O357" s="4"/>
      <c r="P357" s="6"/>
      <c r="Q357" s="4"/>
      <c r="R357" s="4"/>
      <c r="S357" s="6"/>
      <c r="T357" s="4"/>
      <c r="U357" s="4"/>
      <c r="V357" s="4"/>
      <c r="W357" s="4"/>
      <c r="X357" s="4"/>
      <c r="Y357" s="4"/>
      <c r="Z357" s="49"/>
      <c r="AA357" s="7"/>
      <c r="AB357" s="4"/>
      <c r="AC357" s="49"/>
      <c r="AD357" s="4"/>
      <c r="AE357" s="4"/>
      <c r="AF357" s="4"/>
      <c r="AG357" s="4"/>
      <c r="AH357" s="4"/>
      <c r="AI357" s="4"/>
      <c r="AJ357" s="4"/>
    </row>
    <row r="358">
      <c r="A358" s="4"/>
      <c r="B358" s="4"/>
      <c r="C358" s="4"/>
      <c r="D358" s="4"/>
      <c r="E358" s="4"/>
      <c r="F358" s="4"/>
      <c r="G358" s="4"/>
      <c r="H358" s="4"/>
      <c r="I358" s="4"/>
      <c r="J358" s="4"/>
      <c r="K358" s="4"/>
      <c r="L358" s="5"/>
      <c r="M358" s="4"/>
      <c r="N358" s="4"/>
      <c r="O358" s="4"/>
      <c r="P358" s="6"/>
      <c r="Q358" s="4"/>
      <c r="R358" s="4"/>
      <c r="S358" s="6"/>
      <c r="T358" s="4"/>
      <c r="U358" s="4"/>
      <c r="V358" s="4"/>
      <c r="W358" s="4"/>
      <c r="X358" s="4"/>
      <c r="Y358" s="4"/>
      <c r="Z358" s="49"/>
      <c r="AA358" s="7"/>
      <c r="AB358" s="4"/>
      <c r="AC358" s="49"/>
      <c r="AD358" s="4"/>
      <c r="AE358" s="4"/>
      <c r="AF358" s="4"/>
      <c r="AG358" s="4"/>
      <c r="AH358" s="4"/>
      <c r="AI358" s="4"/>
      <c r="AJ358" s="4"/>
    </row>
    <row r="359">
      <c r="A359" s="4"/>
      <c r="B359" s="4"/>
      <c r="C359" s="4"/>
      <c r="D359" s="4"/>
      <c r="E359" s="4"/>
      <c r="F359" s="4"/>
      <c r="G359" s="4"/>
      <c r="H359" s="4"/>
      <c r="I359" s="4"/>
      <c r="J359" s="4"/>
      <c r="K359" s="4"/>
      <c r="L359" s="5"/>
      <c r="M359" s="4"/>
      <c r="N359" s="4"/>
      <c r="O359" s="4"/>
      <c r="P359" s="6"/>
      <c r="Q359" s="4"/>
      <c r="R359" s="4"/>
      <c r="S359" s="6"/>
      <c r="T359" s="4"/>
      <c r="U359" s="4"/>
      <c r="V359" s="4"/>
      <c r="W359" s="4"/>
      <c r="X359" s="4"/>
      <c r="Y359" s="4"/>
      <c r="Z359" s="49"/>
      <c r="AA359" s="7"/>
      <c r="AB359" s="4"/>
      <c r="AC359" s="49"/>
      <c r="AD359" s="4"/>
      <c r="AE359" s="4"/>
      <c r="AF359" s="4"/>
      <c r="AG359" s="4"/>
      <c r="AH359" s="4"/>
      <c r="AI359" s="4"/>
      <c r="AJ359" s="4"/>
    </row>
    <row r="360">
      <c r="A360" s="4"/>
      <c r="B360" s="4"/>
      <c r="C360" s="4"/>
      <c r="D360" s="4"/>
      <c r="E360" s="4"/>
      <c r="F360" s="4"/>
      <c r="G360" s="4"/>
      <c r="H360" s="4"/>
      <c r="I360" s="4"/>
      <c r="J360" s="4"/>
      <c r="K360" s="4"/>
      <c r="L360" s="5"/>
      <c r="M360" s="4"/>
      <c r="N360" s="4"/>
      <c r="O360" s="4"/>
      <c r="P360" s="6"/>
      <c r="Q360" s="4"/>
      <c r="R360" s="4"/>
      <c r="S360" s="6"/>
      <c r="T360" s="4"/>
      <c r="U360" s="4"/>
      <c r="V360" s="4"/>
      <c r="W360" s="4"/>
      <c r="X360" s="4"/>
      <c r="Y360" s="4"/>
      <c r="Z360" s="49"/>
      <c r="AA360" s="7"/>
      <c r="AB360" s="4"/>
      <c r="AC360" s="49"/>
      <c r="AD360" s="4"/>
      <c r="AE360" s="4"/>
      <c r="AF360" s="4"/>
      <c r="AG360" s="4"/>
      <c r="AH360" s="4"/>
      <c r="AI360" s="4"/>
      <c r="AJ360" s="4"/>
    </row>
    <row r="361">
      <c r="A361" s="4"/>
      <c r="B361" s="4"/>
      <c r="C361" s="4"/>
      <c r="D361" s="4"/>
      <c r="E361" s="4"/>
      <c r="F361" s="4"/>
      <c r="G361" s="4"/>
      <c r="H361" s="4"/>
      <c r="I361" s="4"/>
      <c r="J361" s="4"/>
      <c r="K361" s="4"/>
      <c r="L361" s="5"/>
      <c r="M361" s="4"/>
      <c r="N361" s="4"/>
      <c r="O361" s="4"/>
      <c r="P361" s="6"/>
      <c r="Q361" s="4"/>
      <c r="R361" s="4"/>
      <c r="S361" s="6"/>
      <c r="T361" s="4"/>
      <c r="U361" s="4"/>
      <c r="V361" s="4"/>
      <c r="W361" s="4"/>
      <c r="X361" s="4"/>
      <c r="Y361" s="4"/>
      <c r="Z361" s="49"/>
      <c r="AA361" s="7"/>
      <c r="AB361" s="4"/>
      <c r="AC361" s="49"/>
      <c r="AD361" s="4"/>
      <c r="AE361" s="4"/>
      <c r="AF361" s="4"/>
      <c r="AG361" s="4"/>
      <c r="AH361" s="4"/>
      <c r="AI361" s="4"/>
      <c r="AJ361" s="4"/>
    </row>
    <row r="362">
      <c r="A362" s="4"/>
      <c r="B362" s="4"/>
      <c r="C362" s="4"/>
      <c r="D362" s="4"/>
      <c r="E362" s="4"/>
      <c r="F362" s="4"/>
      <c r="G362" s="4"/>
      <c r="H362" s="4"/>
      <c r="I362" s="4"/>
      <c r="J362" s="4"/>
      <c r="K362" s="4"/>
      <c r="L362" s="5"/>
      <c r="M362" s="4"/>
      <c r="N362" s="4"/>
      <c r="O362" s="4"/>
      <c r="P362" s="6"/>
      <c r="Q362" s="4"/>
      <c r="R362" s="4"/>
      <c r="S362" s="6"/>
      <c r="T362" s="4"/>
      <c r="U362" s="4"/>
      <c r="V362" s="4"/>
      <c r="W362" s="4"/>
      <c r="X362" s="4"/>
      <c r="Y362" s="4"/>
      <c r="Z362" s="49"/>
      <c r="AA362" s="7"/>
      <c r="AB362" s="4"/>
      <c r="AC362" s="49"/>
      <c r="AD362" s="4"/>
      <c r="AE362" s="4"/>
      <c r="AF362" s="4"/>
      <c r="AG362" s="4"/>
      <c r="AH362" s="4"/>
      <c r="AI362" s="4"/>
      <c r="AJ362" s="4"/>
    </row>
    <row r="363">
      <c r="A363" s="4"/>
      <c r="B363" s="4"/>
      <c r="C363" s="4"/>
      <c r="D363" s="4"/>
      <c r="E363" s="4"/>
      <c r="F363" s="4"/>
      <c r="G363" s="4"/>
      <c r="H363" s="4"/>
      <c r="I363" s="4"/>
      <c r="J363" s="4"/>
      <c r="K363" s="4"/>
      <c r="L363" s="5"/>
      <c r="M363" s="4"/>
      <c r="N363" s="4"/>
      <c r="O363" s="4"/>
      <c r="P363" s="6"/>
      <c r="Q363" s="4"/>
      <c r="R363" s="4"/>
      <c r="S363" s="6"/>
      <c r="T363" s="4"/>
      <c r="U363" s="4"/>
      <c r="V363" s="4"/>
      <c r="W363" s="4"/>
      <c r="X363" s="4"/>
      <c r="Y363" s="4"/>
      <c r="Z363" s="49"/>
      <c r="AA363" s="7"/>
      <c r="AB363" s="4"/>
      <c r="AC363" s="49"/>
      <c r="AD363" s="4"/>
      <c r="AE363" s="4"/>
      <c r="AF363" s="4"/>
      <c r="AG363" s="4"/>
      <c r="AH363" s="4"/>
      <c r="AI363" s="4"/>
      <c r="AJ363" s="4"/>
    </row>
    <row r="364">
      <c r="A364" s="4"/>
      <c r="B364" s="4"/>
      <c r="C364" s="4"/>
      <c r="D364" s="4"/>
      <c r="E364" s="4"/>
      <c r="F364" s="4"/>
      <c r="G364" s="4"/>
      <c r="H364" s="4"/>
      <c r="I364" s="4"/>
      <c r="J364" s="4"/>
      <c r="K364" s="4"/>
      <c r="L364" s="5"/>
      <c r="M364" s="4"/>
      <c r="N364" s="4"/>
      <c r="O364" s="4"/>
      <c r="P364" s="6"/>
      <c r="Q364" s="4"/>
      <c r="R364" s="4"/>
      <c r="S364" s="6"/>
      <c r="T364" s="4"/>
      <c r="U364" s="4"/>
      <c r="V364" s="4"/>
      <c r="W364" s="4"/>
      <c r="X364" s="4"/>
      <c r="Y364" s="4"/>
      <c r="Z364" s="49"/>
      <c r="AA364" s="7"/>
      <c r="AB364" s="4"/>
      <c r="AC364" s="49"/>
      <c r="AD364" s="4"/>
      <c r="AE364" s="4"/>
      <c r="AF364" s="4"/>
      <c r="AG364" s="4"/>
      <c r="AH364" s="4"/>
      <c r="AI364" s="4"/>
      <c r="AJ364" s="4"/>
    </row>
    <row r="365">
      <c r="A365" s="4"/>
      <c r="B365" s="4"/>
      <c r="C365" s="4"/>
      <c r="D365" s="4"/>
      <c r="E365" s="4"/>
      <c r="F365" s="4"/>
      <c r="G365" s="4"/>
      <c r="H365" s="4"/>
      <c r="I365" s="4"/>
      <c r="J365" s="4"/>
      <c r="K365" s="4"/>
      <c r="L365" s="5"/>
      <c r="M365" s="4"/>
      <c r="N365" s="4"/>
      <c r="O365" s="4"/>
      <c r="P365" s="6"/>
      <c r="Q365" s="4"/>
      <c r="R365" s="4"/>
      <c r="S365" s="6"/>
      <c r="T365" s="4"/>
      <c r="U365" s="4"/>
      <c r="V365" s="4"/>
      <c r="W365" s="4"/>
      <c r="X365" s="4"/>
      <c r="Y365" s="4"/>
      <c r="Z365" s="49"/>
      <c r="AA365" s="7"/>
      <c r="AB365" s="4"/>
      <c r="AC365" s="49"/>
      <c r="AD365" s="4"/>
      <c r="AE365" s="4"/>
      <c r="AF365" s="4"/>
      <c r="AG365" s="4"/>
      <c r="AH365" s="4"/>
      <c r="AI365" s="4"/>
      <c r="AJ365" s="4"/>
    </row>
    <row r="366">
      <c r="A366" s="4"/>
      <c r="B366" s="4"/>
      <c r="C366" s="4"/>
      <c r="D366" s="4"/>
      <c r="E366" s="4"/>
      <c r="F366" s="4"/>
      <c r="G366" s="4"/>
      <c r="H366" s="4"/>
      <c r="I366" s="4"/>
      <c r="J366" s="4"/>
      <c r="K366" s="4"/>
      <c r="L366" s="5"/>
      <c r="M366" s="4"/>
      <c r="N366" s="4"/>
      <c r="O366" s="4"/>
      <c r="P366" s="6"/>
      <c r="Q366" s="4"/>
      <c r="R366" s="4"/>
      <c r="S366" s="6"/>
      <c r="T366" s="4"/>
      <c r="U366" s="4"/>
      <c r="V366" s="4"/>
      <c r="W366" s="4"/>
      <c r="X366" s="4"/>
      <c r="Y366" s="4"/>
      <c r="Z366" s="49"/>
      <c r="AA366" s="7"/>
      <c r="AB366" s="4"/>
      <c r="AC366" s="49"/>
      <c r="AD366" s="4"/>
      <c r="AE366" s="4"/>
      <c r="AF366" s="4"/>
      <c r="AG366" s="4"/>
      <c r="AH366" s="4"/>
      <c r="AI366" s="4"/>
      <c r="AJ366" s="4"/>
    </row>
    <row r="367">
      <c r="A367" s="4"/>
      <c r="B367" s="4"/>
      <c r="C367" s="4"/>
      <c r="D367" s="4"/>
      <c r="E367" s="4"/>
      <c r="F367" s="4"/>
      <c r="G367" s="4"/>
      <c r="H367" s="4"/>
      <c r="I367" s="4"/>
      <c r="J367" s="4"/>
      <c r="K367" s="4"/>
      <c r="L367" s="5"/>
      <c r="M367" s="4"/>
      <c r="N367" s="4"/>
      <c r="O367" s="4"/>
      <c r="P367" s="6"/>
      <c r="Q367" s="4"/>
      <c r="R367" s="4"/>
      <c r="S367" s="6"/>
      <c r="T367" s="4"/>
      <c r="U367" s="4"/>
      <c r="V367" s="4"/>
      <c r="W367" s="4"/>
      <c r="X367" s="4"/>
      <c r="Y367" s="4"/>
      <c r="Z367" s="49"/>
      <c r="AA367" s="7"/>
      <c r="AB367" s="4"/>
      <c r="AC367" s="49"/>
      <c r="AD367" s="4"/>
      <c r="AE367" s="4"/>
      <c r="AF367" s="4"/>
      <c r="AG367" s="4"/>
      <c r="AH367" s="4"/>
      <c r="AI367" s="4"/>
      <c r="AJ367" s="4"/>
    </row>
    <row r="368">
      <c r="A368" s="4"/>
      <c r="B368" s="4"/>
      <c r="C368" s="4"/>
      <c r="D368" s="4"/>
      <c r="E368" s="4"/>
      <c r="F368" s="4"/>
      <c r="G368" s="4"/>
      <c r="H368" s="4"/>
      <c r="I368" s="4"/>
      <c r="J368" s="4"/>
      <c r="K368" s="4"/>
      <c r="L368" s="5"/>
      <c r="M368" s="4"/>
      <c r="N368" s="4"/>
      <c r="O368" s="4"/>
      <c r="P368" s="6"/>
      <c r="Q368" s="4"/>
      <c r="R368" s="4"/>
      <c r="S368" s="6"/>
      <c r="T368" s="4"/>
      <c r="U368" s="4"/>
      <c r="V368" s="4"/>
      <c r="W368" s="4"/>
      <c r="X368" s="4"/>
      <c r="Y368" s="4"/>
      <c r="Z368" s="49"/>
      <c r="AA368" s="7"/>
      <c r="AB368" s="4"/>
      <c r="AC368" s="49"/>
      <c r="AD368" s="4"/>
      <c r="AE368" s="4"/>
      <c r="AF368" s="4"/>
      <c r="AG368" s="4"/>
      <c r="AH368" s="4"/>
      <c r="AI368" s="4"/>
      <c r="AJ368" s="4"/>
    </row>
    <row r="369">
      <c r="A369" s="4"/>
      <c r="B369" s="4"/>
      <c r="C369" s="4"/>
      <c r="D369" s="4"/>
      <c r="E369" s="4"/>
      <c r="F369" s="4"/>
      <c r="G369" s="4"/>
      <c r="H369" s="4"/>
      <c r="I369" s="4"/>
      <c r="J369" s="4"/>
      <c r="K369" s="4"/>
      <c r="L369" s="5"/>
      <c r="M369" s="4"/>
      <c r="N369" s="4"/>
      <c r="O369" s="4"/>
      <c r="P369" s="6"/>
      <c r="Q369" s="4"/>
      <c r="R369" s="4"/>
      <c r="S369" s="6"/>
      <c r="T369" s="4"/>
      <c r="U369" s="4"/>
      <c r="V369" s="4"/>
      <c r="W369" s="4"/>
      <c r="X369" s="4"/>
      <c r="Y369" s="4"/>
      <c r="Z369" s="49"/>
      <c r="AA369" s="7"/>
      <c r="AB369" s="4"/>
      <c r="AC369" s="49"/>
      <c r="AD369" s="4"/>
      <c r="AE369" s="4"/>
      <c r="AF369" s="4"/>
      <c r="AG369" s="4"/>
      <c r="AH369" s="4"/>
      <c r="AI369" s="4"/>
      <c r="AJ369" s="4"/>
    </row>
    <row r="370">
      <c r="A370" s="4"/>
      <c r="B370" s="4"/>
      <c r="C370" s="4"/>
      <c r="D370" s="4"/>
      <c r="E370" s="4"/>
      <c r="F370" s="4"/>
      <c r="G370" s="4"/>
      <c r="H370" s="4"/>
      <c r="I370" s="4"/>
      <c r="J370" s="4"/>
      <c r="K370" s="4"/>
      <c r="L370" s="5"/>
      <c r="M370" s="4"/>
      <c r="N370" s="4"/>
      <c r="O370" s="4"/>
      <c r="P370" s="6"/>
      <c r="Q370" s="4"/>
      <c r="R370" s="4"/>
      <c r="S370" s="6"/>
      <c r="T370" s="4"/>
      <c r="U370" s="4"/>
      <c r="V370" s="4"/>
      <c r="W370" s="4"/>
      <c r="X370" s="4"/>
      <c r="Y370" s="4"/>
      <c r="Z370" s="49"/>
      <c r="AA370" s="7"/>
      <c r="AB370" s="4"/>
      <c r="AC370" s="49"/>
      <c r="AD370" s="4"/>
      <c r="AE370" s="4"/>
      <c r="AF370" s="4"/>
      <c r="AG370" s="4"/>
      <c r="AH370" s="4"/>
      <c r="AI370" s="4"/>
      <c r="AJ370" s="4"/>
    </row>
    <row r="371">
      <c r="A371" s="4"/>
      <c r="B371" s="4"/>
      <c r="C371" s="4"/>
      <c r="D371" s="4"/>
      <c r="E371" s="4"/>
      <c r="F371" s="4"/>
      <c r="G371" s="4"/>
      <c r="H371" s="4"/>
      <c r="I371" s="4"/>
      <c r="J371" s="4"/>
      <c r="K371" s="4"/>
      <c r="L371" s="5"/>
      <c r="M371" s="4"/>
      <c r="N371" s="4"/>
      <c r="O371" s="4"/>
      <c r="P371" s="6"/>
      <c r="Q371" s="4"/>
      <c r="R371" s="4"/>
      <c r="S371" s="6"/>
      <c r="T371" s="4"/>
      <c r="U371" s="4"/>
      <c r="V371" s="4"/>
      <c r="W371" s="4"/>
      <c r="X371" s="4"/>
      <c r="Y371" s="4"/>
      <c r="Z371" s="49"/>
      <c r="AA371" s="7"/>
      <c r="AB371" s="4"/>
      <c r="AC371" s="49"/>
      <c r="AD371" s="4"/>
      <c r="AE371" s="4"/>
      <c r="AF371" s="4"/>
      <c r="AG371" s="4"/>
      <c r="AH371" s="4"/>
      <c r="AI371" s="4"/>
      <c r="AJ371" s="4"/>
    </row>
    <row r="372">
      <c r="A372" s="4"/>
      <c r="B372" s="4"/>
      <c r="C372" s="4"/>
      <c r="D372" s="4"/>
      <c r="E372" s="4"/>
      <c r="F372" s="4"/>
      <c r="G372" s="4"/>
      <c r="H372" s="4"/>
      <c r="I372" s="4"/>
      <c r="J372" s="4"/>
      <c r="K372" s="4"/>
      <c r="L372" s="5"/>
      <c r="M372" s="4"/>
      <c r="N372" s="4"/>
      <c r="O372" s="4"/>
      <c r="P372" s="6"/>
      <c r="Q372" s="4"/>
      <c r="R372" s="4"/>
      <c r="S372" s="6"/>
      <c r="T372" s="4"/>
      <c r="U372" s="4"/>
      <c r="V372" s="4"/>
      <c r="W372" s="4"/>
      <c r="X372" s="4"/>
      <c r="Y372" s="4"/>
      <c r="Z372" s="49"/>
      <c r="AA372" s="7"/>
      <c r="AB372" s="4"/>
      <c r="AC372" s="49"/>
      <c r="AD372" s="4"/>
      <c r="AE372" s="4"/>
      <c r="AF372" s="4"/>
      <c r="AG372" s="4"/>
      <c r="AH372" s="4"/>
      <c r="AI372" s="4"/>
      <c r="AJ372" s="4"/>
    </row>
    <row r="373">
      <c r="A373" s="4"/>
      <c r="B373" s="4"/>
      <c r="C373" s="4"/>
      <c r="D373" s="4"/>
      <c r="E373" s="4"/>
      <c r="F373" s="4"/>
      <c r="G373" s="4"/>
      <c r="H373" s="4"/>
      <c r="I373" s="4"/>
      <c r="J373" s="4"/>
      <c r="K373" s="4"/>
      <c r="L373" s="5"/>
      <c r="M373" s="4"/>
      <c r="N373" s="4"/>
      <c r="O373" s="4"/>
      <c r="P373" s="6"/>
      <c r="Q373" s="4"/>
      <c r="R373" s="4"/>
      <c r="S373" s="6"/>
      <c r="T373" s="4"/>
      <c r="U373" s="4"/>
      <c r="V373" s="4"/>
      <c r="W373" s="4"/>
      <c r="X373" s="4"/>
      <c r="Y373" s="4"/>
      <c r="Z373" s="49"/>
      <c r="AA373" s="7"/>
      <c r="AB373" s="4"/>
      <c r="AC373" s="49"/>
      <c r="AD373" s="4"/>
      <c r="AE373" s="4"/>
      <c r="AF373" s="4"/>
      <c r="AG373" s="4"/>
      <c r="AH373" s="4"/>
      <c r="AI373" s="4"/>
      <c r="AJ373" s="4"/>
    </row>
    <row r="374">
      <c r="A374" s="4"/>
      <c r="B374" s="4"/>
      <c r="C374" s="4"/>
      <c r="D374" s="4"/>
      <c r="E374" s="4"/>
      <c r="F374" s="4"/>
      <c r="G374" s="4"/>
      <c r="H374" s="4"/>
      <c r="I374" s="4"/>
      <c r="J374" s="4"/>
      <c r="K374" s="4"/>
      <c r="L374" s="5"/>
      <c r="M374" s="4"/>
      <c r="N374" s="4"/>
      <c r="O374" s="4"/>
      <c r="P374" s="6"/>
      <c r="Q374" s="4"/>
      <c r="R374" s="4"/>
      <c r="S374" s="6"/>
      <c r="T374" s="4"/>
      <c r="U374" s="4"/>
      <c r="V374" s="4"/>
      <c r="W374" s="4"/>
      <c r="X374" s="4"/>
      <c r="Y374" s="4"/>
      <c r="Z374" s="49"/>
      <c r="AA374" s="7"/>
      <c r="AB374" s="4"/>
      <c r="AC374" s="49"/>
      <c r="AD374" s="4"/>
      <c r="AE374" s="4"/>
      <c r="AF374" s="4"/>
      <c r="AG374" s="4"/>
      <c r="AH374" s="4"/>
      <c r="AI374" s="4"/>
      <c r="AJ374" s="4"/>
    </row>
    <row r="375">
      <c r="A375" s="4"/>
      <c r="B375" s="4"/>
      <c r="C375" s="4"/>
      <c r="D375" s="4"/>
      <c r="E375" s="4"/>
      <c r="F375" s="4"/>
      <c r="G375" s="4"/>
      <c r="H375" s="4"/>
      <c r="I375" s="4"/>
      <c r="J375" s="4"/>
      <c r="K375" s="4"/>
      <c r="L375" s="5"/>
      <c r="M375" s="4"/>
      <c r="N375" s="4"/>
      <c r="O375" s="4"/>
      <c r="P375" s="6"/>
      <c r="Q375" s="4"/>
      <c r="R375" s="4"/>
      <c r="S375" s="6"/>
      <c r="T375" s="4"/>
      <c r="U375" s="4"/>
      <c r="V375" s="4"/>
      <c r="W375" s="4"/>
      <c r="X375" s="4"/>
      <c r="Y375" s="4"/>
      <c r="Z375" s="49"/>
      <c r="AA375" s="7"/>
      <c r="AB375" s="4"/>
      <c r="AC375" s="49"/>
      <c r="AD375" s="4"/>
      <c r="AE375" s="4"/>
      <c r="AF375" s="4"/>
      <c r="AG375" s="4"/>
      <c r="AH375" s="4"/>
      <c r="AI375" s="4"/>
      <c r="AJ375" s="4"/>
    </row>
    <row r="376">
      <c r="A376" s="4"/>
      <c r="B376" s="4"/>
      <c r="C376" s="4"/>
      <c r="D376" s="4"/>
      <c r="E376" s="4"/>
      <c r="F376" s="4"/>
      <c r="G376" s="4"/>
      <c r="H376" s="4"/>
      <c r="I376" s="4"/>
      <c r="J376" s="4"/>
      <c r="K376" s="4"/>
      <c r="L376" s="5"/>
      <c r="M376" s="4"/>
      <c r="N376" s="4"/>
      <c r="O376" s="4"/>
      <c r="P376" s="6"/>
      <c r="Q376" s="4"/>
      <c r="R376" s="4"/>
      <c r="S376" s="6"/>
      <c r="T376" s="4"/>
      <c r="U376" s="4"/>
      <c r="V376" s="4"/>
      <c r="W376" s="4"/>
      <c r="X376" s="4"/>
      <c r="Y376" s="4"/>
      <c r="Z376" s="49"/>
      <c r="AA376" s="7"/>
      <c r="AB376" s="4"/>
      <c r="AC376" s="49"/>
      <c r="AD376" s="4"/>
      <c r="AE376" s="4"/>
      <c r="AF376" s="4"/>
      <c r="AG376" s="4"/>
      <c r="AH376" s="4"/>
      <c r="AI376" s="4"/>
      <c r="AJ376" s="4"/>
    </row>
    <row r="377">
      <c r="A377" s="4"/>
      <c r="B377" s="4"/>
      <c r="C377" s="4"/>
      <c r="D377" s="4"/>
      <c r="E377" s="4"/>
      <c r="F377" s="4"/>
      <c r="G377" s="4"/>
      <c r="H377" s="4"/>
      <c r="I377" s="4"/>
      <c r="J377" s="4"/>
      <c r="K377" s="4"/>
      <c r="L377" s="5"/>
      <c r="M377" s="4"/>
      <c r="N377" s="4"/>
      <c r="O377" s="4"/>
      <c r="P377" s="6"/>
      <c r="Q377" s="4"/>
      <c r="R377" s="4"/>
      <c r="S377" s="6"/>
      <c r="T377" s="4"/>
      <c r="U377" s="4"/>
      <c r="V377" s="4"/>
      <c r="W377" s="4"/>
      <c r="X377" s="4"/>
      <c r="Y377" s="4"/>
      <c r="Z377" s="49"/>
      <c r="AA377" s="7"/>
      <c r="AB377" s="4"/>
      <c r="AC377" s="49"/>
      <c r="AD377" s="4"/>
      <c r="AE377" s="4"/>
      <c r="AF377" s="4"/>
      <c r="AG377" s="4"/>
      <c r="AH377" s="4"/>
      <c r="AI377" s="4"/>
      <c r="AJ377" s="4"/>
    </row>
    <row r="378">
      <c r="A378" s="4"/>
      <c r="B378" s="4"/>
      <c r="C378" s="4"/>
      <c r="D378" s="4"/>
      <c r="E378" s="4"/>
      <c r="F378" s="4"/>
      <c r="G378" s="4"/>
      <c r="H378" s="4"/>
      <c r="I378" s="4"/>
      <c r="J378" s="4"/>
      <c r="K378" s="4"/>
      <c r="L378" s="5"/>
      <c r="M378" s="4"/>
      <c r="N378" s="4"/>
      <c r="O378" s="4"/>
      <c r="P378" s="6"/>
      <c r="Q378" s="4"/>
      <c r="R378" s="4"/>
      <c r="S378" s="6"/>
      <c r="T378" s="4"/>
      <c r="U378" s="4"/>
      <c r="V378" s="4"/>
      <c r="W378" s="4"/>
      <c r="X378" s="4"/>
      <c r="Y378" s="4"/>
      <c r="Z378" s="49"/>
      <c r="AA378" s="7"/>
      <c r="AB378" s="4"/>
      <c r="AC378" s="49"/>
      <c r="AD378" s="4"/>
      <c r="AE378" s="4"/>
      <c r="AF378" s="4"/>
      <c r="AG378" s="4"/>
      <c r="AH378" s="4"/>
      <c r="AI378" s="4"/>
      <c r="AJ378" s="4"/>
    </row>
    <row r="379">
      <c r="A379" s="4"/>
      <c r="B379" s="4"/>
      <c r="C379" s="4"/>
      <c r="D379" s="4"/>
      <c r="E379" s="4"/>
      <c r="F379" s="4"/>
      <c r="G379" s="4"/>
      <c r="H379" s="4"/>
      <c r="I379" s="4"/>
      <c r="J379" s="4"/>
      <c r="K379" s="4"/>
      <c r="L379" s="5"/>
      <c r="M379" s="4"/>
      <c r="N379" s="4"/>
      <c r="O379" s="4"/>
      <c r="P379" s="6"/>
      <c r="Q379" s="4"/>
      <c r="R379" s="4"/>
      <c r="S379" s="6"/>
      <c r="T379" s="4"/>
      <c r="U379" s="4"/>
      <c r="V379" s="4"/>
      <c r="W379" s="4"/>
      <c r="X379" s="4"/>
      <c r="Y379" s="4"/>
      <c r="Z379" s="49"/>
      <c r="AA379" s="7"/>
      <c r="AB379" s="4"/>
      <c r="AC379" s="49"/>
      <c r="AD379" s="4"/>
      <c r="AE379" s="4"/>
      <c r="AF379" s="4"/>
      <c r="AG379" s="4"/>
      <c r="AH379" s="4"/>
      <c r="AI379" s="4"/>
      <c r="AJ379" s="4"/>
    </row>
    <row r="380">
      <c r="A380" s="4"/>
      <c r="B380" s="4"/>
      <c r="C380" s="4"/>
      <c r="D380" s="4"/>
      <c r="E380" s="4"/>
      <c r="F380" s="4"/>
      <c r="G380" s="4"/>
      <c r="H380" s="4"/>
      <c r="I380" s="4"/>
      <c r="J380" s="4"/>
      <c r="K380" s="4"/>
      <c r="L380" s="5"/>
      <c r="M380" s="4"/>
      <c r="N380" s="4"/>
      <c r="O380" s="4"/>
      <c r="P380" s="6"/>
      <c r="Q380" s="4"/>
      <c r="R380" s="4"/>
      <c r="S380" s="6"/>
      <c r="T380" s="4"/>
      <c r="U380" s="4"/>
      <c r="V380" s="4"/>
      <c r="W380" s="4"/>
      <c r="X380" s="4"/>
      <c r="Y380" s="4"/>
      <c r="Z380" s="49"/>
      <c r="AA380" s="7"/>
      <c r="AB380" s="4"/>
      <c r="AC380" s="49"/>
      <c r="AD380" s="4"/>
      <c r="AE380" s="4"/>
      <c r="AF380" s="4"/>
      <c r="AG380" s="4"/>
      <c r="AH380" s="4"/>
      <c r="AI380" s="4"/>
      <c r="AJ380" s="4"/>
    </row>
    <row r="381">
      <c r="A381" s="4"/>
      <c r="B381" s="4"/>
      <c r="C381" s="4"/>
      <c r="D381" s="4"/>
      <c r="E381" s="4"/>
      <c r="F381" s="4"/>
      <c r="G381" s="4"/>
      <c r="H381" s="4"/>
      <c r="I381" s="4"/>
      <c r="J381" s="4"/>
      <c r="K381" s="4"/>
      <c r="L381" s="5"/>
      <c r="M381" s="4"/>
      <c r="N381" s="4"/>
      <c r="O381" s="4"/>
      <c r="P381" s="6"/>
      <c r="Q381" s="4"/>
      <c r="R381" s="4"/>
      <c r="S381" s="6"/>
      <c r="T381" s="4"/>
      <c r="U381" s="4"/>
      <c r="V381" s="4"/>
      <c r="W381" s="4"/>
      <c r="X381" s="4"/>
      <c r="Y381" s="4"/>
      <c r="Z381" s="49"/>
      <c r="AA381" s="7"/>
      <c r="AB381" s="4"/>
      <c r="AC381" s="49"/>
      <c r="AD381" s="4"/>
      <c r="AE381" s="4"/>
      <c r="AF381" s="4"/>
      <c r="AG381" s="4"/>
      <c r="AH381" s="4"/>
      <c r="AI381" s="4"/>
      <c r="AJ381" s="4"/>
    </row>
    <row r="382">
      <c r="A382" s="4"/>
      <c r="B382" s="4"/>
      <c r="C382" s="4"/>
      <c r="D382" s="4"/>
      <c r="E382" s="4"/>
      <c r="F382" s="4"/>
      <c r="G382" s="4"/>
      <c r="H382" s="4"/>
      <c r="I382" s="4"/>
      <c r="J382" s="4"/>
      <c r="K382" s="4"/>
      <c r="L382" s="5"/>
      <c r="M382" s="4"/>
      <c r="N382" s="4"/>
      <c r="O382" s="4"/>
      <c r="P382" s="6"/>
      <c r="Q382" s="4"/>
      <c r="R382" s="4"/>
      <c r="S382" s="6"/>
      <c r="T382" s="4"/>
      <c r="U382" s="4"/>
      <c r="V382" s="4"/>
      <c r="W382" s="4"/>
      <c r="X382" s="4"/>
      <c r="Y382" s="4"/>
      <c r="Z382" s="49"/>
      <c r="AA382" s="7"/>
      <c r="AB382" s="4"/>
      <c r="AC382" s="49"/>
      <c r="AD382" s="4"/>
      <c r="AE382" s="4"/>
      <c r="AF382" s="4"/>
      <c r="AG382" s="4"/>
      <c r="AH382" s="4"/>
      <c r="AI382" s="4"/>
      <c r="AJ382" s="4"/>
    </row>
    <row r="383">
      <c r="A383" s="4"/>
      <c r="B383" s="4"/>
      <c r="C383" s="4"/>
      <c r="D383" s="4"/>
      <c r="E383" s="4"/>
      <c r="F383" s="4"/>
      <c r="G383" s="4"/>
      <c r="H383" s="4"/>
      <c r="I383" s="4"/>
      <c r="J383" s="4"/>
      <c r="K383" s="4"/>
      <c r="L383" s="5"/>
      <c r="M383" s="4"/>
      <c r="N383" s="4"/>
      <c r="O383" s="4"/>
      <c r="P383" s="6"/>
      <c r="Q383" s="4"/>
      <c r="R383" s="4"/>
      <c r="S383" s="6"/>
      <c r="T383" s="4"/>
      <c r="U383" s="4"/>
      <c r="V383" s="4"/>
      <c r="W383" s="4"/>
      <c r="X383" s="4"/>
      <c r="Y383" s="4"/>
      <c r="Z383" s="49"/>
      <c r="AA383" s="7"/>
      <c r="AB383" s="4"/>
      <c r="AC383" s="49"/>
      <c r="AD383" s="4"/>
      <c r="AE383" s="4"/>
      <c r="AF383" s="4"/>
      <c r="AG383" s="4"/>
      <c r="AH383" s="4"/>
      <c r="AI383" s="4"/>
      <c r="AJ383" s="4"/>
    </row>
    <row r="384">
      <c r="A384" s="4"/>
      <c r="B384" s="4"/>
      <c r="C384" s="4"/>
      <c r="D384" s="4"/>
      <c r="E384" s="4"/>
      <c r="F384" s="4"/>
      <c r="G384" s="4"/>
      <c r="H384" s="4"/>
      <c r="I384" s="4"/>
      <c r="J384" s="4"/>
      <c r="K384" s="4"/>
      <c r="L384" s="5"/>
      <c r="M384" s="4"/>
      <c r="N384" s="4"/>
      <c r="O384" s="4"/>
      <c r="P384" s="6"/>
      <c r="Q384" s="4"/>
      <c r="R384" s="4"/>
      <c r="S384" s="6"/>
      <c r="T384" s="4"/>
      <c r="U384" s="4"/>
      <c r="V384" s="4"/>
      <c r="W384" s="4"/>
      <c r="X384" s="4"/>
      <c r="Y384" s="4"/>
      <c r="Z384" s="49"/>
      <c r="AA384" s="7"/>
      <c r="AB384" s="4"/>
      <c r="AC384" s="49"/>
      <c r="AD384" s="4"/>
      <c r="AE384" s="4"/>
      <c r="AF384" s="4"/>
      <c r="AG384" s="4"/>
      <c r="AH384" s="4"/>
      <c r="AI384" s="4"/>
      <c r="AJ384" s="4"/>
    </row>
    <row r="385">
      <c r="A385" s="4"/>
      <c r="B385" s="4"/>
      <c r="C385" s="4"/>
      <c r="D385" s="4"/>
      <c r="E385" s="4"/>
      <c r="F385" s="4"/>
      <c r="G385" s="4"/>
      <c r="H385" s="4"/>
      <c r="I385" s="4"/>
      <c r="J385" s="4"/>
      <c r="K385" s="4"/>
      <c r="L385" s="5"/>
      <c r="M385" s="4"/>
      <c r="N385" s="4"/>
      <c r="O385" s="4"/>
      <c r="P385" s="6"/>
      <c r="Q385" s="4"/>
      <c r="R385" s="4"/>
      <c r="S385" s="6"/>
      <c r="T385" s="4"/>
      <c r="U385" s="4"/>
      <c r="V385" s="4"/>
      <c r="W385" s="4"/>
      <c r="X385" s="4"/>
      <c r="Y385" s="4"/>
      <c r="Z385" s="49"/>
      <c r="AA385" s="7"/>
      <c r="AB385" s="4"/>
      <c r="AC385" s="49"/>
      <c r="AD385" s="4"/>
      <c r="AE385" s="4"/>
      <c r="AF385" s="4"/>
      <c r="AG385" s="4"/>
      <c r="AH385" s="4"/>
      <c r="AI385" s="4"/>
      <c r="AJ385" s="4"/>
    </row>
    <row r="386">
      <c r="A386" s="4"/>
      <c r="B386" s="4"/>
      <c r="C386" s="4"/>
      <c r="D386" s="4"/>
      <c r="E386" s="4"/>
      <c r="F386" s="4"/>
      <c r="G386" s="4"/>
      <c r="H386" s="4"/>
      <c r="I386" s="4"/>
      <c r="J386" s="4"/>
      <c r="K386" s="4"/>
      <c r="L386" s="5"/>
      <c r="M386" s="4"/>
      <c r="N386" s="4"/>
      <c r="O386" s="4"/>
      <c r="P386" s="6"/>
      <c r="Q386" s="4"/>
      <c r="R386" s="4"/>
      <c r="S386" s="6"/>
      <c r="T386" s="4"/>
      <c r="U386" s="4"/>
      <c r="V386" s="4"/>
      <c r="W386" s="4"/>
      <c r="X386" s="4"/>
      <c r="Y386" s="4"/>
      <c r="Z386" s="49"/>
      <c r="AA386" s="7"/>
      <c r="AB386" s="4"/>
      <c r="AC386" s="49"/>
      <c r="AD386" s="4"/>
      <c r="AE386" s="4"/>
      <c r="AF386" s="4"/>
      <c r="AG386" s="4"/>
      <c r="AH386" s="4"/>
      <c r="AI386" s="4"/>
      <c r="AJ386" s="4"/>
    </row>
    <row r="387">
      <c r="A387" s="4"/>
      <c r="B387" s="4"/>
      <c r="C387" s="4"/>
      <c r="D387" s="4"/>
      <c r="E387" s="4"/>
      <c r="F387" s="4"/>
      <c r="G387" s="4"/>
      <c r="H387" s="4"/>
      <c r="I387" s="4"/>
      <c r="J387" s="4"/>
      <c r="K387" s="4"/>
      <c r="L387" s="5"/>
      <c r="M387" s="4"/>
      <c r="N387" s="4"/>
      <c r="O387" s="4"/>
      <c r="P387" s="6"/>
      <c r="Q387" s="4"/>
      <c r="R387" s="4"/>
      <c r="S387" s="6"/>
      <c r="T387" s="4"/>
      <c r="U387" s="4"/>
      <c r="V387" s="4"/>
      <c r="W387" s="4"/>
      <c r="X387" s="4"/>
      <c r="Y387" s="4"/>
      <c r="Z387" s="49"/>
      <c r="AA387" s="7"/>
      <c r="AB387" s="4"/>
      <c r="AC387" s="49"/>
      <c r="AD387" s="4"/>
      <c r="AE387" s="4"/>
      <c r="AF387" s="4"/>
      <c r="AG387" s="4"/>
      <c r="AH387" s="4"/>
      <c r="AI387" s="4"/>
      <c r="AJ387" s="4"/>
    </row>
    <row r="388">
      <c r="A388" s="4"/>
      <c r="B388" s="4"/>
      <c r="C388" s="4"/>
      <c r="D388" s="4"/>
      <c r="E388" s="4"/>
      <c r="F388" s="4"/>
      <c r="G388" s="4"/>
      <c r="H388" s="4"/>
      <c r="I388" s="4"/>
      <c r="J388" s="4"/>
      <c r="K388" s="4"/>
      <c r="L388" s="5"/>
      <c r="M388" s="4"/>
      <c r="N388" s="4"/>
      <c r="O388" s="4"/>
      <c r="P388" s="6"/>
      <c r="Q388" s="4"/>
      <c r="R388" s="4"/>
      <c r="S388" s="6"/>
      <c r="T388" s="4"/>
      <c r="U388" s="4"/>
      <c r="V388" s="4"/>
      <c r="W388" s="4"/>
      <c r="X388" s="4"/>
      <c r="Y388" s="4"/>
      <c r="Z388" s="49"/>
      <c r="AA388" s="7"/>
      <c r="AB388" s="4"/>
      <c r="AC388" s="49"/>
      <c r="AD388" s="4"/>
      <c r="AE388" s="4"/>
      <c r="AF388" s="4"/>
      <c r="AG388" s="4"/>
      <c r="AH388" s="4"/>
      <c r="AI388" s="4"/>
      <c r="AJ388" s="4"/>
    </row>
    <row r="389">
      <c r="A389" s="4"/>
      <c r="B389" s="4"/>
      <c r="C389" s="4"/>
      <c r="D389" s="4"/>
      <c r="E389" s="4"/>
      <c r="F389" s="4"/>
      <c r="G389" s="4"/>
      <c r="H389" s="4"/>
      <c r="I389" s="4"/>
      <c r="J389" s="4"/>
      <c r="K389" s="4"/>
      <c r="L389" s="5"/>
      <c r="M389" s="4"/>
      <c r="N389" s="4"/>
      <c r="O389" s="4"/>
      <c r="P389" s="6"/>
      <c r="Q389" s="4"/>
      <c r="R389" s="4"/>
      <c r="S389" s="6"/>
      <c r="T389" s="4"/>
      <c r="U389" s="4"/>
      <c r="V389" s="4"/>
      <c r="W389" s="4"/>
      <c r="X389" s="4"/>
      <c r="Y389" s="4"/>
      <c r="Z389" s="49"/>
      <c r="AA389" s="7"/>
      <c r="AB389" s="4"/>
      <c r="AC389" s="49"/>
      <c r="AD389" s="4"/>
      <c r="AE389" s="4"/>
      <c r="AF389" s="4"/>
      <c r="AG389" s="4"/>
      <c r="AH389" s="4"/>
      <c r="AI389" s="4"/>
      <c r="AJ389" s="4"/>
    </row>
    <row r="390">
      <c r="A390" s="4"/>
      <c r="B390" s="4"/>
      <c r="C390" s="4"/>
      <c r="D390" s="4"/>
      <c r="E390" s="4"/>
      <c r="F390" s="4"/>
      <c r="G390" s="4"/>
      <c r="H390" s="4"/>
      <c r="I390" s="4"/>
      <c r="J390" s="4"/>
      <c r="K390" s="4"/>
      <c r="L390" s="5"/>
      <c r="M390" s="4"/>
      <c r="N390" s="4"/>
      <c r="O390" s="4"/>
      <c r="P390" s="6"/>
      <c r="Q390" s="4"/>
      <c r="R390" s="4"/>
      <c r="S390" s="6"/>
      <c r="T390" s="4"/>
      <c r="U390" s="4"/>
      <c r="V390" s="4"/>
      <c r="W390" s="4"/>
      <c r="X390" s="4"/>
      <c r="Y390" s="4"/>
      <c r="Z390" s="49"/>
      <c r="AA390" s="7"/>
      <c r="AB390" s="4"/>
      <c r="AC390" s="49"/>
      <c r="AD390" s="4"/>
      <c r="AE390" s="4"/>
      <c r="AF390" s="4"/>
      <c r="AG390" s="4"/>
      <c r="AH390" s="4"/>
      <c r="AI390" s="4"/>
      <c r="AJ390" s="4"/>
    </row>
    <row r="391">
      <c r="A391" s="4"/>
      <c r="B391" s="4"/>
      <c r="C391" s="4"/>
      <c r="D391" s="4"/>
      <c r="E391" s="4"/>
      <c r="F391" s="4"/>
      <c r="G391" s="4"/>
      <c r="H391" s="4"/>
      <c r="I391" s="4"/>
      <c r="J391" s="4"/>
      <c r="K391" s="4"/>
      <c r="L391" s="5"/>
      <c r="M391" s="4"/>
      <c r="N391" s="4"/>
      <c r="O391" s="4"/>
      <c r="P391" s="6"/>
      <c r="Q391" s="4"/>
      <c r="R391" s="4"/>
      <c r="S391" s="6"/>
      <c r="T391" s="4"/>
      <c r="U391" s="4"/>
      <c r="V391" s="4"/>
      <c r="W391" s="4"/>
      <c r="X391" s="4"/>
      <c r="Y391" s="4"/>
      <c r="Z391" s="49"/>
      <c r="AA391" s="7"/>
      <c r="AB391" s="4"/>
      <c r="AC391" s="49"/>
      <c r="AD391" s="4"/>
      <c r="AE391" s="4"/>
      <c r="AF391" s="4"/>
      <c r="AG391" s="4"/>
      <c r="AH391" s="4"/>
      <c r="AI391" s="4"/>
      <c r="AJ391" s="4"/>
    </row>
    <row r="392">
      <c r="A392" s="4"/>
      <c r="B392" s="4"/>
      <c r="C392" s="4"/>
      <c r="D392" s="4"/>
      <c r="E392" s="4"/>
      <c r="F392" s="4"/>
      <c r="G392" s="4"/>
      <c r="H392" s="4"/>
      <c r="I392" s="4"/>
      <c r="J392" s="4"/>
      <c r="K392" s="4"/>
      <c r="L392" s="5"/>
      <c r="M392" s="4"/>
      <c r="N392" s="4"/>
      <c r="O392" s="4"/>
      <c r="P392" s="6"/>
      <c r="Q392" s="4"/>
      <c r="R392" s="4"/>
      <c r="S392" s="6"/>
      <c r="T392" s="4"/>
      <c r="U392" s="4"/>
      <c r="V392" s="4"/>
      <c r="W392" s="4"/>
      <c r="X392" s="4"/>
      <c r="Y392" s="4"/>
      <c r="Z392" s="49"/>
      <c r="AA392" s="7"/>
      <c r="AB392" s="4"/>
      <c r="AC392" s="49"/>
      <c r="AD392" s="4"/>
      <c r="AE392" s="4"/>
      <c r="AF392" s="4"/>
      <c r="AG392" s="4"/>
      <c r="AH392" s="4"/>
      <c r="AI392" s="4"/>
      <c r="AJ392" s="4"/>
    </row>
    <row r="393">
      <c r="A393" s="4"/>
      <c r="B393" s="4"/>
      <c r="C393" s="4"/>
      <c r="D393" s="4"/>
      <c r="E393" s="4"/>
      <c r="F393" s="4"/>
      <c r="G393" s="4"/>
      <c r="H393" s="4"/>
      <c r="I393" s="4"/>
      <c r="J393" s="4"/>
      <c r="K393" s="4"/>
      <c r="L393" s="5"/>
      <c r="M393" s="4"/>
      <c r="N393" s="4"/>
      <c r="O393" s="4"/>
      <c r="P393" s="6"/>
      <c r="Q393" s="4"/>
      <c r="R393" s="4"/>
      <c r="S393" s="6"/>
      <c r="T393" s="4"/>
      <c r="U393" s="4"/>
      <c r="V393" s="4"/>
      <c r="W393" s="4"/>
      <c r="X393" s="4"/>
      <c r="Y393" s="4"/>
      <c r="Z393" s="49"/>
      <c r="AA393" s="7"/>
      <c r="AB393" s="4"/>
      <c r="AC393" s="49"/>
      <c r="AD393" s="4"/>
      <c r="AE393" s="4"/>
      <c r="AF393" s="4"/>
      <c r="AG393" s="4"/>
      <c r="AH393" s="4"/>
      <c r="AI393" s="4"/>
      <c r="AJ393" s="4"/>
    </row>
    <row r="394">
      <c r="A394" s="4"/>
      <c r="B394" s="4"/>
      <c r="C394" s="4"/>
      <c r="D394" s="4"/>
      <c r="E394" s="4"/>
      <c r="F394" s="4"/>
      <c r="G394" s="4"/>
      <c r="H394" s="4"/>
      <c r="I394" s="4"/>
      <c r="J394" s="4"/>
      <c r="K394" s="4"/>
      <c r="L394" s="5"/>
      <c r="M394" s="4"/>
      <c r="N394" s="4"/>
      <c r="O394" s="4"/>
      <c r="P394" s="6"/>
      <c r="Q394" s="4"/>
      <c r="R394" s="4"/>
      <c r="S394" s="6"/>
      <c r="T394" s="4"/>
      <c r="U394" s="4"/>
      <c r="V394" s="4"/>
      <c r="W394" s="4"/>
      <c r="X394" s="4"/>
      <c r="Y394" s="4"/>
      <c r="Z394" s="49"/>
      <c r="AA394" s="7"/>
      <c r="AB394" s="4"/>
      <c r="AC394" s="49"/>
      <c r="AD394" s="4"/>
      <c r="AE394" s="4"/>
      <c r="AF394" s="4"/>
      <c r="AG394" s="4"/>
      <c r="AH394" s="4"/>
      <c r="AI394" s="4"/>
      <c r="AJ394" s="4"/>
    </row>
    <row r="395">
      <c r="A395" s="4"/>
      <c r="B395" s="4"/>
      <c r="C395" s="4"/>
      <c r="D395" s="4"/>
      <c r="E395" s="4"/>
      <c r="F395" s="4"/>
      <c r="G395" s="4"/>
      <c r="H395" s="4"/>
      <c r="I395" s="4"/>
      <c r="J395" s="4"/>
      <c r="K395" s="4"/>
      <c r="L395" s="5"/>
      <c r="M395" s="4"/>
      <c r="N395" s="4"/>
      <c r="O395" s="4"/>
      <c r="P395" s="6"/>
      <c r="Q395" s="4"/>
      <c r="R395" s="4"/>
      <c r="S395" s="6"/>
      <c r="T395" s="4"/>
      <c r="U395" s="4"/>
      <c r="V395" s="4"/>
      <c r="W395" s="4"/>
      <c r="X395" s="4"/>
      <c r="Y395" s="4"/>
      <c r="Z395" s="49"/>
      <c r="AA395" s="7"/>
      <c r="AB395" s="4"/>
      <c r="AC395" s="49"/>
      <c r="AD395" s="4"/>
      <c r="AE395" s="4"/>
      <c r="AF395" s="4"/>
      <c r="AG395" s="4"/>
      <c r="AH395" s="4"/>
      <c r="AI395" s="4"/>
      <c r="AJ395" s="4"/>
    </row>
    <row r="396">
      <c r="A396" s="4"/>
      <c r="B396" s="4"/>
      <c r="C396" s="4"/>
      <c r="D396" s="4"/>
      <c r="E396" s="4"/>
      <c r="F396" s="4"/>
      <c r="G396" s="4"/>
      <c r="H396" s="4"/>
      <c r="I396" s="4"/>
      <c r="J396" s="4"/>
      <c r="K396" s="4"/>
      <c r="L396" s="5"/>
      <c r="M396" s="4"/>
      <c r="N396" s="4"/>
      <c r="O396" s="4"/>
      <c r="P396" s="6"/>
      <c r="Q396" s="4"/>
      <c r="R396" s="4"/>
      <c r="S396" s="6"/>
      <c r="T396" s="4"/>
      <c r="U396" s="4"/>
      <c r="V396" s="4"/>
      <c r="W396" s="4"/>
      <c r="X396" s="4"/>
      <c r="Y396" s="4"/>
      <c r="Z396" s="49"/>
      <c r="AA396" s="7"/>
      <c r="AB396" s="4"/>
      <c r="AC396" s="49"/>
      <c r="AD396" s="4"/>
      <c r="AE396" s="4"/>
      <c r="AF396" s="4"/>
      <c r="AG396" s="4"/>
      <c r="AH396" s="4"/>
      <c r="AI396" s="4"/>
      <c r="AJ396" s="4"/>
    </row>
    <row r="397">
      <c r="A397" s="4"/>
      <c r="B397" s="4"/>
      <c r="C397" s="4"/>
      <c r="D397" s="4"/>
      <c r="E397" s="4"/>
      <c r="F397" s="4"/>
      <c r="G397" s="4"/>
      <c r="H397" s="4"/>
      <c r="I397" s="4"/>
      <c r="J397" s="4"/>
      <c r="K397" s="4"/>
      <c r="L397" s="5"/>
      <c r="M397" s="4"/>
      <c r="N397" s="4"/>
      <c r="O397" s="4"/>
      <c r="P397" s="6"/>
      <c r="Q397" s="4"/>
      <c r="R397" s="4"/>
      <c r="S397" s="6"/>
      <c r="T397" s="4"/>
      <c r="U397" s="4"/>
      <c r="V397" s="4"/>
      <c r="W397" s="4"/>
      <c r="X397" s="4"/>
      <c r="Y397" s="4"/>
      <c r="Z397" s="49"/>
      <c r="AA397" s="7"/>
      <c r="AB397" s="4"/>
      <c r="AC397" s="49"/>
      <c r="AD397" s="4"/>
      <c r="AE397" s="4"/>
      <c r="AF397" s="4"/>
      <c r="AG397" s="4"/>
      <c r="AH397" s="4"/>
      <c r="AI397" s="4"/>
      <c r="AJ397" s="4"/>
    </row>
    <row r="398">
      <c r="A398" s="4"/>
      <c r="B398" s="4"/>
      <c r="C398" s="4"/>
      <c r="D398" s="4"/>
      <c r="E398" s="4"/>
      <c r="F398" s="4"/>
      <c r="G398" s="4"/>
      <c r="H398" s="4"/>
      <c r="I398" s="4"/>
      <c r="J398" s="4"/>
      <c r="K398" s="4"/>
      <c r="L398" s="5"/>
      <c r="M398" s="4"/>
      <c r="N398" s="4"/>
      <c r="O398" s="4"/>
      <c r="P398" s="6"/>
      <c r="Q398" s="4"/>
      <c r="R398" s="4"/>
      <c r="S398" s="6"/>
      <c r="T398" s="4"/>
      <c r="U398" s="4"/>
      <c r="V398" s="4"/>
      <c r="W398" s="4"/>
      <c r="X398" s="4"/>
      <c r="Y398" s="4"/>
      <c r="Z398" s="49"/>
      <c r="AA398" s="7"/>
      <c r="AB398" s="4"/>
      <c r="AC398" s="49"/>
      <c r="AD398" s="4"/>
      <c r="AE398" s="4"/>
      <c r="AF398" s="4"/>
      <c r="AG398" s="4"/>
      <c r="AH398" s="4"/>
      <c r="AI398" s="4"/>
      <c r="AJ398" s="4"/>
    </row>
    <row r="399">
      <c r="A399" s="4"/>
      <c r="B399" s="4"/>
      <c r="C399" s="4"/>
      <c r="D399" s="4"/>
      <c r="E399" s="4"/>
      <c r="F399" s="4"/>
      <c r="G399" s="4"/>
      <c r="H399" s="4"/>
      <c r="I399" s="4"/>
      <c r="J399" s="4"/>
      <c r="K399" s="4"/>
      <c r="L399" s="5"/>
      <c r="M399" s="4"/>
      <c r="N399" s="4"/>
      <c r="O399" s="4"/>
      <c r="P399" s="6"/>
      <c r="Q399" s="4"/>
      <c r="R399" s="4"/>
      <c r="S399" s="6"/>
      <c r="T399" s="4"/>
      <c r="U399" s="4"/>
      <c r="V399" s="4"/>
      <c r="W399" s="4"/>
      <c r="X399" s="4"/>
      <c r="Y399" s="4"/>
      <c r="Z399" s="49"/>
      <c r="AA399" s="7"/>
      <c r="AB399" s="4"/>
      <c r="AC399" s="49"/>
      <c r="AD399" s="4"/>
      <c r="AE399" s="4"/>
      <c r="AF399" s="4"/>
      <c r="AG399" s="4"/>
      <c r="AH399" s="4"/>
      <c r="AI399" s="4"/>
      <c r="AJ399" s="4"/>
    </row>
    <row r="400">
      <c r="A400" s="4"/>
      <c r="B400" s="4"/>
      <c r="C400" s="4"/>
      <c r="D400" s="4"/>
      <c r="E400" s="4"/>
      <c r="F400" s="4"/>
      <c r="G400" s="4"/>
      <c r="H400" s="4"/>
      <c r="I400" s="4"/>
      <c r="J400" s="4"/>
      <c r="K400" s="4"/>
      <c r="L400" s="5"/>
      <c r="M400" s="4"/>
      <c r="N400" s="4"/>
      <c r="O400" s="4"/>
      <c r="P400" s="6"/>
      <c r="Q400" s="4"/>
      <c r="R400" s="4"/>
      <c r="S400" s="6"/>
      <c r="T400" s="4"/>
      <c r="U400" s="4"/>
      <c r="V400" s="4"/>
      <c r="W400" s="4"/>
      <c r="X400" s="4"/>
      <c r="Y400" s="4"/>
      <c r="Z400" s="49"/>
      <c r="AA400" s="7"/>
      <c r="AB400" s="4"/>
      <c r="AC400" s="49"/>
      <c r="AD400" s="4"/>
      <c r="AE400" s="4"/>
      <c r="AF400" s="4"/>
      <c r="AG400" s="4"/>
      <c r="AH400" s="4"/>
      <c r="AI400" s="4"/>
      <c r="AJ400" s="4"/>
    </row>
    <row r="401">
      <c r="A401" s="4"/>
      <c r="B401" s="4"/>
      <c r="C401" s="4"/>
      <c r="D401" s="4"/>
      <c r="E401" s="4"/>
      <c r="F401" s="4"/>
      <c r="G401" s="4"/>
      <c r="H401" s="4"/>
      <c r="I401" s="4"/>
      <c r="J401" s="4"/>
      <c r="K401" s="4"/>
      <c r="L401" s="5"/>
      <c r="M401" s="4"/>
      <c r="N401" s="4"/>
      <c r="O401" s="4"/>
      <c r="P401" s="6"/>
      <c r="Q401" s="4"/>
      <c r="R401" s="4"/>
      <c r="S401" s="6"/>
      <c r="T401" s="4"/>
      <c r="U401" s="4"/>
      <c r="V401" s="4"/>
      <c r="W401" s="4"/>
      <c r="X401" s="4"/>
      <c r="Y401" s="4"/>
      <c r="Z401" s="49"/>
      <c r="AA401" s="7"/>
      <c r="AB401" s="4"/>
      <c r="AC401" s="49"/>
      <c r="AD401" s="4"/>
      <c r="AE401" s="4"/>
      <c r="AF401" s="4"/>
      <c r="AG401" s="4"/>
      <c r="AH401" s="4"/>
      <c r="AI401" s="4"/>
      <c r="AJ401" s="4"/>
    </row>
    <row r="402">
      <c r="A402" s="4"/>
      <c r="B402" s="4"/>
      <c r="C402" s="4"/>
      <c r="D402" s="4"/>
      <c r="E402" s="4"/>
      <c r="F402" s="4"/>
      <c r="G402" s="4"/>
      <c r="H402" s="4"/>
      <c r="I402" s="4"/>
      <c r="J402" s="4"/>
      <c r="K402" s="4"/>
      <c r="L402" s="5"/>
      <c r="M402" s="4"/>
      <c r="N402" s="4"/>
      <c r="O402" s="4"/>
      <c r="P402" s="6"/>
      <c r="Q402" s="4"/>
      <c r="R402" s="4"/>
      <c r="S402" s="6"/>
      <c r="T402" s="4"/>
      <c r="U402" s="4"/>
      <c r="V402" s="4"/>
      <c r="W402" s="4"/>
      <c r="X402" s="4"/>
      <c r="Y402" s="4"/>
      <c r="Z402" s="49"/>
      <c r="AA402" s="7"/>
      <c r="AB402" s="4"/>
      <c r="AC402" s="49"/>
      <c r="AD402" s="4"/>
      <c r="AE402" s="4"/>
      <c r="AF402" s="4"/>
      <c r="AG402" s="4"/>
      <c r="AH402" s="4"/>
      <c r="AI402" s="4"/>
      <c r="AJ402" s="4"/>
    </row>
    <row r="403">
      <c r="A403" s="4"/>
      <c r="B403" s="4"/>
      <c r="C403" s="4"/>
      <c r="D403" s="4"/>
      <c r="E403" s="4"/>
      <c r="F403" s="4"/>
      <c r="G403" s="4"/>
      <c r="H403" s="4"/>
      <c r="I403" s="4"/>
      <c r="J403" s="4"/>
      <c r="K403" s="4"/>
      <c r="L403" s="5"/>
      <c r="M403" s="4"/>
      <c r="N403" s="4"/>
      <c r="O403" s="4"/>
      <c r="P403" s="6"/>
      <c r="Q403" s="4"/>
      <c r="R403" s="4"/>
      <c r="S403" s="6"/>
      <c r="T403" s="4"/>
      <c r="U403" s="4"/>
      <c r="V403" s="4"/>
      <c r="W403" s="4"/>
      <c r="X403" s="4"/>
      <c r="Y403" s="4"/>
      <c r="Z403" s="49"/>
      <c r="AA403" s="7"/>
      <c r="AB403" s="4"/>
      <c r="AC403" s="49"/>
      <c r="AD403" s="4"/>
      <c r="AE403" s="4"/>
      <c r="AF403" s="4"/>
      <c r="AG403" s="4"/>
      <c r="AH403" s="4"/>
      <c r="AI403" s="4"/>
      <c r="AJ403" s="4"/>
    </row>
    <row r="404">
      <c r="A404" s="4"/>
      <c r="B404" s="4"/>
      <c r="C404" s="4"/>
      <c r="D404" s="4"/>
      <c r="E404" s="4"/>
      <c r="F404" s="4"/>
      <c r="G404" s="4"/>
      <c r="H404" s="4"/>
      <c r="I404" s="4"/>
      <c r="J404" s="4"/>
      <c r="K404" s="4"/>
      <c r="L404" s="5"/>
      <c r="M404" s="4"/>
      <c r="N404" s="4"/>
      <c r="O404" s="4"/>
      <c r="P404" s="6"/>
      <c r="Q404" s="4"/>
      <c r="R404" s="4"/>
      <c r="S404" s="6"/>
      <c r="T404" s="4"/>
      <c r="U404" s="4"/>
      <c r="V404" s="4"/>
      <c r="W404" s="4"/>
      <c r="X404" s="4"/>
      <c r="Y404" s="4"/>
      <c r="Z404" s="49"/>
      <c r="AA404" s="7"/>
      <c r="AB404" s="4"/>
      <c r="AC404" s="49"/>
      <c r="AD404" s="4"/>
      <c r="AE404" s="4"/>
      <c r="AF404" s="4"/>
      <c r="AG404" s="4"/>
      <c r="AH404" s="4"/>
      <c r="AI404" s="4"/>
      <c r="AJ404" s="4"/>
    </row>
    <row r="405">
      <c r="A405" s="4"/>
      <c r="B405" s="4"/>
      <c r="C405" s="4"/>
      <c r="D405" s="4"/>
      <c r="E405" s="4"/>
      <c r="F405" s="4"/>
      <c r="G405" s="4"/>
      <c r="H405" s="4"/>
      <c r="I405" s="4"/>
      <c r="J405" s="4"/>
      <c r="K405" s="4"/>
      <c r="L405" s="5"/>
      <c r="M405" s="4"/>
      <c r="N405" s="4"/>
      <c r="O405" s="4"/>
      <c r="P405" s="6"/>
      <c r="Q405" s="4"/>
      <c r="R405" s="4"/>
      <c r="S405" s="6"/>
      <c r="T405" s="4"/>
      <c r="U405" s="4"/>
      <c r="V405" s="4"/>
      <c r="W405" s="4"/>
      <c r="X405" s="4"/>
      <c r="Y405" s="4"/>
      <c r="Z405" s="49"/>
      <c r="AA405" s="7"/>
      <c r="AB405" s="4"/>
      <c r="AC405" s="49"/>
      <c r="AD405" s="4"/>
      <c r="AE405" s="4"/>
      <c r="AF405" s="4"/>
      <c r="AG405" s="4"/>
      <c r="AH405" s="4"/>
      <c r="AI405" s="4"/>
      <c r="AJ405" s="4"/>
    </row>
    <row r="406">
      <c r="A406" s="4"/>
      <c r="B406" s="4"/>
      <c r="C406" s="4"/>
      <c r="D406" s="4"/>
      <c r="E406" s="4"/>
      <c r="F406" s="4"/>
      <c r="G406" s="4"/>
      <c r="H406" s="4"/>
      <c r="I406" s="4"/>
      <c r="J406" s="4"/>
      <c r="K406" s="4"/>
      <c r="L406" s="5"/>
      <c r="M406" s="4"/>
      <c r="N406" s="4"/>
      <c r="O406" s="4"/>
      <c r="P406" s="6"/>
      <c r="Q406" s="4"/>
      <c r="R406" s="4"/>
      <c r="S406" s="6"/>
      <c r="T406" s="4"/>
      <c r="U406" s="4"/>
      <c r="V406" s="4"/>
      <c r="W406" s="4"/>
      <c r="X406" s="4"/>
      <c r="Y406" s="4"/>
      <c r="Z406" s="49"/>
      <c r="AA406" s="7"/>
      <c r="AB406" s="4"/>
      <c r="AC406" s="49"/>
      <c r="AD406" s="4"/>
      <c r="AE406" s="4"/>
      <c r="AF406" s="4"/>
      <c r="AG406" s="4"/>
      <c r="AH406" s="4"/>
      <c r="AI406" s="4"/>
      <c r="AJ406" s="4"/>
    </row>
    <row r="407">
      <c r="A407" s="4"/>
      <c r="B407" s="4"/>
      <c r="C407" s="4"/>
      <c r="D407" s="4"/>
      <c r="E407" s="4"/>
      <c r="F407" s="4"/>
      <c r="G407" s="4"/>
      <c r="H407" s="4"/>
      <c r="I407" s="4"/>
      <c r="J407" s="4"/>
      <c r="K407" s="4"/>
      <c r="L407" s="5"/>
      <c r="M407" s="4"/>
      <c r="N407" s="4"/>
      <c r="O407" s="4"/>
      <c r="P407" s="6"/>
      <c r="Q407" s="4"/>
      <c r="R407" s="4"/>
      <c r="S407" s="6"/>
      <c r="T407" s="4"/>
      <c r="U407" s="4"/>
      <c r="V407" s="4"/>
      <c r="W407" s="4"/>
      <c r="X407" s="4"/>
      <c r="Y407" s="4"/>
      <c r="Z407" s="49"/>
      <c r="AA407" s="7"/>
      <c r="AB407" s="4"/>
      <c r="AC407" s="49"/>
      <c r="AD407" s="4"/>
      <c r="AE407" s="4"/>
      <c r="AF407" s="4"/>
      <c r="AG407" s="4"/>
      <c r="AH407" s="4"/>
      <c r="AI407" s="4"/>
      <c r="AJ407" s="4"/>
    </row>
    <row r="408">
      <c r="A408" s="4"/>
      <c r="B408" s="4"/>
      <c r="C408" s="4"/>
      <c r="D408" s="4"/>
      <c r="E408" s="4"/>
      <c r="F408" s="4"/>
      <c r="G408" s="4"/>
      <c r="H408" s="4"/>
      <c r="I408" s="4"/>
      <c r="J408" s="4"/>
      <c r="K408" s="4"/>
      <c r="L408" s="5"/>
      <c r="M408" s="4"/>
      <c r="N408" s="4"/>
      <c r="O408" s="4"/>
      <c r="P408" s="6"/>
      <c r="Q408" s="4"/>
      <c r="R408" s="4"/>
      <c r="S408" s="6"/>
      <c r="T408" s="4"/>
      <c r="U408" s="4"/>
      <c r="V408" s="4"/>
      <c r="W408" s="4"/>
      <c r="X408" s="4"/>
      <c r="Y408" s="4"/>
      <c r="Z408" s="49"/>
      <c r="AA408" s="7"/>
      <c r="AB408" s="4"/>
      <c r="AC408" s="49"/>
      <c r="AD408" s="4"/>
      <c r="AE408" s="4"/>
      <c r="AF408" s="4"/>
      <c r="AG408" s="4"/>
      <c r="AH408" s="4"/>
      <c r="AI408" s="4"/>
      <c r="AJ408" s="4"/>
    </row>
    <row r="409">
      <c r="A409" s="4"/>
      <c r="B409" s="4"/>
      <c r="C409" s="4"/>
      <c r="D409" s="4"/>
      <c r="E409" s="4"/>
      <c r="F409" s="4"/>
      <c r="G409" s="4"/>
      <c r="H409" s="4"/>
      <c r="I409" s="4"/>
      <c r="J409" s="4"/>
      <c r="K409" s="4"/>
      <c r="L409" s="5"/>
      <c r="M409" s="4"/>
      <c r="N409" s="4"/>
      <c r="O409" s="4"/>
      <c r="P409" s="6"/>
      <c r="Q409" s="4"/>
      <c r="R409" s="4"/>
      <c r="S409" s="6"/>
      <c r="T409" s="4"/>
      <c r="U409" s="4"/>
      <c r="V409" s="4"/>
      <c r="W409" s="4"/>
      <c r="X409" s="4"/>
      <c r="Y409" s="4"/>
      <c r="Z409" s="49"/>
      <c r="AA409" s="7"/>
      <c r="AB409" s="4"/>
      <c r="AC409" s="49"/>
      <c r="AD409" s="4"/>
      <c r="AE409" s="4"/>
      <c r="AF409" s="4"/>
      <c r="AG409" s="4"/>
      <c r="AH409" s="4"/>
      <c r="AI409" s="4"/>
      <c r="AJ409" s="4"/>
    </row>
    <row r="410">
      <c r="A410" s="4"/>
      <c r="B410" s="4"/>
      <c r="C410" s="4"/>
      <c r="D410" s="4"/>
      <c r="E410" s="4"/>
      <c r="F410" s="4"/>
      <c r="G410" s="4"/>
      <c r="H410" s="4"/>
      <c r="I410" s="4"/>
      <c r="J410" s="4"/>
      <c r="K410" s="4"/>
      <c r="L410" s="5"/>
      <c r="M410" s="4"/>
      <c r="N410" s="4"/>
      <c r="O410" s="4"/>
      <c r="P410" s="6"/>
      <c r="Q410" s="4"/>
      <c r="R410" s="4"/>
      <c r="S410" s="6"/>
      <c r="T410" s="4"/>
      <c r="U410" s="4"/>
      <c r="V410" s="4"/>
      <c r="W410" s="4"/>
      <c r="X410" s="4"/>
      <c r="Y410" s="4"/>
      <c r="Z410" s="49"/>
      <c r="AA410" s="7"/>
      <c r="AB410" s="4"/>
      <c r="AC410" s="49"/>
      <c r="AD410" s="4"/>
      <c r="AE410" s="4"/>
      <c r="AF410" s="4"/>
      <c r="AG410" s="4"/>
      <c r="AH410" s="4"/>
      <c r="AI410" s="4"/>
      <c r="AJ410" s="4"/>
    </row>
    <row r="411">
      <c r="A411" s="4"/>
      <c r="B411" s="4"/>
      <c r="C411" s="4"/>
      <c r="D411" s="4"/>
      <c r="E411" s="4"/>
      <c r="F411" s="4"/>
      <c r="G411" s="4"/>
      <c r="H411" s="4"/>
      <c r="I411" s="4"/>
      <c r="J411" s="4"/>
      <c r="K411" s="4"/>
      <c r="L411" s="5"/>
      <c r="M411" s="4"/>
      <c r="N411" s="4"/>
      <c r="O411" s="4"/>
      <c r="P411" s="6"/>
      <c r="Q411" s="4"/>
      <c r="R411" s="4"/>
      <c r="S411" s="6"/>
      <c r="T411" s="4"/>
      <c r="U411" s="4"/>
      <c r="V411" s="4"/>
      <c r="W411" s="4"/>
      <c r="X411" s="4"/>
      <c r="Y411" s="4"/>
      <c r="Z411" s="49"/>
      <c r="AA411" s="7"/>
      <c r="AB411" s="4"/>
      <c r="AC411" s="49"/>
      <c r="AD411" s="4"/>
      <c r="AE411" s="4"/>
      <c r="AF411" s="4"/>
      <c r="AG411" s="4"/>
      <c r="AH411" s="4"/>
      <c r="AI411" s="4"/>
      <c r="AJ411" s="4"/>
    </row>
    <row r="412">
      <c r="A412" s="4"/>
      <c r="B412" s="4"/>
      <c r="C412" s="4"/>
      <c r="D412" s="4"/>
      <c r="E412" s="4"/>
      <c r="F412" s="4"/>
      <c r="G412" s="4"/>
      <c r="H412" s="4"/>
      <c r="I412" s="4"/>
      <c r="J412" s="4"/>
      <c r="K412" s="4"/>
      <c r="L412" s="5"/>
      <c r="M412" s="4"/>
      <c r="N412" s="4"/>
      <c r="O412" s="4"/>
      <c r="P412" s="6"/>
      <c r="Q412" s="4"/>
      <c r="R412" s="4"/>
      <c r="S412" s="6"/>
      <c r="T412" s="4"/>
      <c r="U412" s="4"/>
      <c r="V412" s="4"/>
      <c r="W412" s="4"/>
      <c r="X412" s="4"/>
      <c r="Y412" s="4"/>
      <c r="Z412" s="49"/>
      <c r="AA412" s="7"/>
      <c r="AB412" s="4"/>
      <c r="AC412" s="49"/>
      <c r="AD412" s="4"/>
      <c r="AE412" s="4"/>
      <c r="AF412" s="4"/>
      <c r="AG412" s="4"/>
      <c r="AH412" s="4"/>
      <c r="AI412" s="4"/>
      <c r="AJ412" s="4"/>
    </row>
    <row r="413">
      <c r="A413" s="4"/>
      <c r="B413" s="4"/>
      <c r="C413" s="4"/>
      <c r="D413" s="4"/>
      <c r="E413" s="4"/>
      <c r="F413" s="4"/>
      <c r="G413" s="4"/>
      <c r="H413" s="4"/>
      <c r="I413" s="4"/>
      <c r="J413" s="4"/>
      <c r="K413" s="4"/>
      <c r="L413" s="5"/>
      <c r="M413" s="4"/>
      <c r="N413" s="4"/>
      <c r="O413" s="4"/>
      <c r="P413" s="6"/>
      <c r="Q413" s="4"/>
      <c r="R413" s="4"/>
      <c r="S413" s="6"/>
      <c r="T413" s="4"/>
      <c r="U413" s="4"/>
      <c r="V413" s="4"/>
      <c r="W413" s="4"/>
      <c r="X413" s="4"/>
      <c r="Y413" s="4"/>
      <c r="Z413" s="49"/>
      <c r="AA413" s="7"/>
      <c r="AB413" s="4"/>
      <c r="AC413" s="49"/>
      <c r="AD413" s="4"/>
      <c r="AE413" s="4"/>
      <c r="AF413" s="4"/>
      <c r="AG413" s="4"/>
      <c r="AH413" s="4"/>
      <c r="AI413" s="4"/>
      <c r="AJ413" s="4"/>
    </row>
    <row r="414">
      <c r="A414" s="4"/>
      <c r="B414" s="4"/>
      <c r="C414" s="4"/>
      <c r="D414" s="4"/>
      <c r="E414" s="4"/>
      <c r="F414" s="4"/>
      <c r="G414" s="4"/>
      <c r="H414" s="4"/>
      <c r="I414" s="4"/>
      <c r="J414" s="4"/>
      <c r="K414" s="4"/>
      <c r="L414" s="5"/>
      <c r="M414" s="4"/>
      <c r="N414" s="4"/>
      <c r="O414" s="4"/>
      <c r="P414" s="6"/>
      <c r="Q414" s="4"/>
      <c r="R414" s="4"/>
      <c r="S414" s="6"/>
      <c r="T414" s="4"/>
      <c r="U414" s="4"/>
      <c r="V414" s="4"/>
      <c r="W414" s="4"/>
      <c r="X414" s="4"/>
      <c r="Y414" s="4"/>
      <c r="Z414" s="49"/>
      <c r="AA414" s="7"/>
      <c r="AB414" s="4"/>
      <c r="AC414" s="49"/>
      <c r="AD414" s="4"/>
      <c r="AE414" s="4"/>
      <c r="AF414" s="4"/>
      <c r="AG414" s="4"/>
      <c r="AH414" s="4"/>
      <c r="AI414" s="4"/>
      <c r="AJ414" s="4"/>
    </row>
    <row r="415">
      <c r="A415" s="4"/>
      <c r="B415" s="4"/>
      <c r="C415" s="4"/>
      <c r="D415" s="4"/>
      <c r="E415" s="4"/>
      <c r="F415" s="4"/>
      <c r="G415" s="4"/>
      <c r="H415" s="4"/>
      <c r="I415" s="4"/>
      <c r="J415" s="4"/>
      <c r="K415" s="4"/>
      <c r="L415" s="5"/>
      <c r="M415" s="4"/>
      <c r="N415" s="4"/>
      <c r="O415" s="4"/>
      <c r="P415" s="6"/>
      <c r="Q415" s="4"/>
      <c r="R415" s="4"/>
      <c r="S415" s="6"/>
      <c r="T415" s="4"/>
      <c r="U415" s="4"/>
      <c r="V415" s="4"/>
      <c r="W415" s="4"/>
      <c r="X415" s="4"/>
      <c r="Y415" s="4"/>
      <c r="Z415" s="49"/>
      <c r="AA415" s="7"/>
      <c r="AB415" s="4"/>
      <c r="AC415" s="49"/>
      <c r="AD415" s="4"/>
      <c r="AE415" s="4"/>
      <c r="AF415" s="4"/>
      <c r="AG415" s="4"/>
      <c r="AH415" s="4"/>
      <c r="AI415" s="4"/>
      <c r="AJ415" s="4"/>
    </row>
    <row r="416">
      <c r="A416" s="4"/>
      <c r="B416" s="4"/>
      <c r="C416" s="4"/>
      <c r="D416" s="4"/>
      <c r="E416" s="4"/>
      <c r="F416" s="4"/>
      <c r="G416" s="4"/>
      <c r="H416" s="4"/>
      <c r="I416" s="4"/>
      <c r="J416" s="4"/>
      <c r="K416" s="4"/>
      <c r="L416" s="5"/>
      <c r="M416" s="4"/>
      <c r="N416" s="4"/>
      <c r="O416" s="4"/>
      <c r="P416" s="6"/>
      <c r="Q416" s="4"/>
      <c r="R416" s="4"/>
      <c r="S416" s="6"/>
      <c r="T416" s="4"/>
      <c r="U416" s="4"/>
      <c r="V416" s="4"/>
      <c r="W416" s="4"/>
      <c r="X416" s="4"/>
      <c r="Y416" s="4"/>
      <c r="Z416" s="49"/>
      <c r="AA416" s="7"/>
      <c r="AB416" s="4"/>
      <c r="AC416" s="49"/>
      <c r="AD416" s="4"/>
      <c r="AE416" s="4"/>
      <c r="AF416" s="4"/>
      <c r="AG416" s="4"/>
      <c r="AH416" s="4"/>
      <c r="AI416" s="4"/>
      <c r="AJ416" s="4"/>
    </row>
    <row r="417">
      <c r="A417" s="4"/>
      <c r="B417" s="4"/>
      <c r="C417" s="4"/>
      <c r="D417" s="4"/>
      <c r="E417" s="4"/>
      <c r="F417" s="4"/>
      <c r="G417" s="4"/>
      <c r="H417" s="4"/>
      <c r="I417" s="4"/>
      <c r="J417" s="4"/>
      <c r="K417" s="4"/>
      <c r="L417" s="5"/>
      <c r="M417" s="4"/>
      <c r="N417" s="4"/>
      <c r="O417" s="4"/>
      <c r="P417" s="6"/>
      <c r="Q417" s="4"/>
      <c r="R417" s="4"/>
      <c r="S417" s="6"/>
      <c r="T417" s="4"/>
      <c r="U417" s="4"/>
      <c r="V417" s="4"/>
      <c r="W417" s="4"/>
      <c r="X417" s="4"/>
      <c r="Y417" s="4"/>
      <c r="Z417" s="49"/>
      <c r="AA417" s="7"/>
      <c r="AB417" s="4"/>
      <c r="AC417" s="49"/>
      <c r="AD417" s="4"/>
      <c r="AE417" s="4"/>
      <c r="AF417" s="4"/>
      <c r="AG417" s="4"/>
      <c r="AH417" s="4"/>
      <c r="AI417" s="4"/>
      <c r="AJ417" s="4"/>
    </row>
    <row r="418">
      <c r="A418" s="4"/>
      <c r="B418" s="4"/>
      <c r="C418" s="4"/>
      <c r="D418" s="4"/>
      <c r="E418" s="4"/>
      <c r="F418" s="4"/>
      <c r="G418" s="4"/>
      <c r="H418" s="4"/>
      <c r="I418" s="4"/>
      <c r="J418" s="4"/>
      <c r="K418" s="4"/>
      <c r="L418" s="5"/>
      <c r="M418" s="4"/>
      <c r="N418" s="4"/>
      <c r="O418" s="4"/>
      <c r="P418" s="6"/>
      <c r="Q418" s="4"/>
      <c r="R418" s="4"/>
      <c r="S418" s="6"/>
      <c r="T418" s="4"/>
      <c r="U418" s="4"/>
      <c r="V418" s="4"/>
      <c r="W418" s="4"/>
      <c r="X418" s="4"/>
      <c r="Y418" s="4"/>
      <c r="Z418" s="49"/>
      <c r="AA418" s="7"/>
      <c r="AB418" s="4"/>
      <c r="AC418" s="49"/>
      <c r="AD418" s="4"/>
      <c r="AE418" s="4"/>
      <c r="AF418" s="4"/>
      <c r="AG418" s="4"/>
      <c r="AH418" s="4"/>
      <c r="AI418" s="4"/>
      <c r="AJ418" s="4"/>
    </row>
    <row r="419">
      <c r="A419" s="4"/>
      <c r="B419" s="4"/>
      <c r="C419" s="4"/>
      <c r="D419" s="4"/>
      <c r="E419" s="4"/>
      <c r="F419" s="4"/>
      <c r="G419" s="4"/>
      <c r="H419" s="4"/>
      <c r="I419" s="4"/>
      <c r="J419" s="4"/>
      <c r="K419" s="4"/>
      <c r="L419" s="5"/>
      <c r="M419" s="4"/>
      <c r="N419" s="4"/>
      <c r="O419" s="4"/>
      <c r="P419" s="6"/>
      <c r="Q419" s="4"/>
      <c r="R419" s="4"/>
      <c r="S419" s="6"/>
      <c r="T419" s="4"/>
      <c r="U419" s="4"/>
      <c r="V419" s="4"/>
      <c r="W419" s="4"/>
      <c r="X419" s="4"/>
      <c r="Y419" s="4"/>
      <c r="Z419" s="49"/>
      <c r="AA419" s="7"/>
      <c r="AB419" s="4"/>
      <c r="AC419" s="49"/>
      <c r="AD419" s="4"/>
      <c r="AE419" s="4"/>
      <c r="AF419" s="4"/>
      <c r="AG419" s="4"/>
      <c r="AH419" s="4"/>
      <c r="AI419" s="4"/>
      <c r="AJ419" s="4"/>
    </row>
    <row r="420">
      <c r="A420" s="4"/>
      <c r="B420" s="4"/>
      <c r="C420" s="4"/>
      <c r="D420" s="4"/>
      <c r="E420" s="4"/>
      <c r="F420" s="4"/>
      <c r="G420" s="4"/>
      <c r="H420" s="4"/>
      <c r="I420" s="4"/>
      <c r="J420" s="4"/>
      <c r="K420" s="4"/>
      <c r="L420" s="5"/>
      <c r="M420" s="4"/>
      <c r="N420" s="4"/>
      <c r="O420" s="4"/>
      <c r="P420" s="6"/>
      <c r="Q420" s="4"/>
      <c r="R420" s="4"/>
      <c r="S420" s="6"/>
      <c r="T420" s="4"/>
      <c r="U420" s="4"/>
      <c r="V420" s="4"/>
      <c r="W420" s="4"/>
      <c r="X420" s="4"/>
      <c r="Y420" s="4"/>
      <c r="Z420" s="49"/>
      <c r="AA420" s="7"/>
      <c r="AB420" s="4"/>
      <c r="AC420" s="49"/>
      <c r="AD420" s="4"/>
      <c r="AE420" s="4"/>
      <c r="AF420" s="4"/>
      <c r="AG420" s="4"/>
      <c r="AH420" s="4"/>
      <c r="AI420" s="4"/>
      <c r="AJ420" s="4"/>
    </row>
    <row r="421">
      <c r="A421" s="4"/>
      <c r="B421" s="4"/>
      <c r="C421" s="4"/>
      <c r="D421" s="4"/>
      <c r="E421" s="4"/>
      <c r="F421" s="4"/>
      <c r="G421" s="4"/>
      <c r="H421" s="4"/>
      <c r="I421" s="4"/>
      <c r="J421" s="4"/>
      <c r="K421" s="4"/>
      <c r="L421" s="5"/>
      <c r="M421" s="4"/>
      <c r="N421" s="4"/>
      <c r="O421" s="4"/>
      <c r="P421" s="6"/>
      <c r="Q421" s="4"/>
      <c r="R421" s="4"/>
      <c r="S421" s="6"/>
      <c r="T421" s="4"/>
      <c r="U421" s="4"/>
      <c r="V421" s="4"/>
      <c r="W421" s="4"/>
      <c r="X421" s="4"/>
      <c r="Y421" s="4"/>
      <c r="Z421" s="49"/>
      <c r="AA421" s="7"/>
      <c r="AB421" s="4"/>
      <c r="AC421" s="49"/>
      <c r="AD421" s="4"/>
      <c r="AE421" s="4"/>
      <c r="AF421" s="4"/>
      <c r="AG421" s="4"/>
      <c r="AH421" s="4"/>
      <c r="AI421" s="4"/>
      <c r="AJ421" s="4"/>
    </row>
    <row r="422">
      <c r="A422" s="4"/>
      <c r="B422" s="4"/>
      <c r="C422" s="4"/>
      <c r="D422" s="4"/>
      <c r="E422" s="4"/>
      <c r="F422" s="4"/>
      <c r="G422" s="4"/>
      <c r="H422" s="4"/>
      <c r="I422" s="4"/>
      <c r="J422" s="4"/>
      <c r="K422" s="4"/>
      <c r="L422" s="5"/>
      <c r="M422" s="4"/>
      <c r="N422" s="4"/>
      <c r="O422" s="4"/>
      <c r="P422" s="6"/>
      <c r="Q422" s="4"/>
      <c r="R422" s="4"/>
      <c r="S422" s="6"/>
      <c r="T422" s="4"/>
      <c r="U422" s="4"/>
      <c r="V422" s="4"/>
      <c r="W422" s="4"/>
      <c r="X422" s="4"/>
      <c r="Y422" s="4"/>
      <c r="Z422" s="49"/>
      <c r="AA422" s="7"/>
      <c r="AB422" s="4"/>
      <c r="AC422" s="49"/>
      <c r="AD422" s="4"/>
      <c r="AE422" s="4"/>
      <c r="AF422" s="4"/>
      <c r="AG422" s="4"/>
      <c r="AH422" s="4"/>
      <c r="AI422" s="4"/>
      <c r="AJ422" s="4"/>
    </row>
    <row r="423">
      <c r="A423" s="4"/>
      <c r="B423" s="4"/>
      <c r="C423" s="4"/>
      <c r="D423" s="4"/>
      <c r="E423" s="4"/>
      <c r="F423" s="4"/>
      <c r="G423" s="4"/>
      <c r="H423" s="4"/>
      <c r="I423" s="4"/>
      <c r="J423" s="4"/>
      <c r="K423" s="4"/>
      <c r="L423" s="5"/>
      <c r="M423" s="4"/>
      <c r="N423" s="4"/>
      <c r="O423" s="4"/>
      <c r="P423" s="6"/>
      <c r="Q423" s="4"/>
      <c r="R423" s="4"/>
      <c r="S423" s="6"/>
      <c r="T423" s="4"/>
      <c r="U423" s="4"/>
      <c r="V423" s="4"/>
      <c r="W423" s="4"/>
      <c r="X423" s="4"/>
      <c r="Y423" s="4"/>
      <c r="Z423" s="49"/>
      <c r="AA423" s="7"/>
      <c r="AB423" s="4"/>
      <c r="AC423" s="49"/>
      <c r="AD423" s="4"/>
      <c r="AE423" s="4"/>
      <c r="AF423" s="4"/>
      <c r="AG423" s="4"/>
      <c r="AH423" s="4"/>
      <c r="AI423" s="4"/>
      <c r="AJ423" s="4"/>
    </row>
    <row r="424">
      <c r="A424" s="4"/>
      <c r="B424" s="4"/>
      <c r="C424" s="4"/>
      <c r="D424" s="4"/>
      <c r="E424" s="4"/>
      <c r="F424" s="4"/>
      <c r="G424" s="4"/>
      <c r="H424" s="4"/>
      <c r="I424" s="4"/>
      <c r="J424" s="4"/>
      <c r="K424" s="4"/>
      <c r="L424" s="5"/>
      <c r="M424" s="4"/>
      <c r="N424" s="4"/>
      <c r="O424" s="4"/>
      <c r="P424" s="6"/>
      <c r="Q424" s="4"/>
      <c r="R424" s="4"/>
      <c r="S424" s="6"/>
      <c r="T424" s="4"/>
      <c r="U424" s="4"/>
      <c r="V424" s="4"/>
      <c r="W424" s="4"/>
      <c r="X424" s="4"/>
      <c r="Y424" s="4"/>
      <c r="Z424" s="49"/>
      <c r="AA424" s="7"/>
      <c r="AB424" s="4"/>
      <c r="AC424" s="49"/>
      <c r="AD424" s="4"/>
      <c r="AE424" s="4"/>
      <c r="AF424" s="4"/>
      <c r="AG424" s="4"/>
      <c r="AH424" s="4"/>
      <c r="AI424" s="4"/>
      <c r="AJ424" s="4"/>
    </row>
    <row r="425">
      <c r="A425" s="4"/>
      <c r="B425" s="4"/>
      <c r="C425" s="4"/>
      <c r="D425" s="4"/>
      <c r="E425" s="4"/>
      <c r="F425" s="4"/>
      <c r="G425" s="4"/>
      <c r="H425" s="4"/>
      <c r="I425" s="4"/>
      <c r="J425" s="4"/>
      <c r="K425" s="4"/>
      <c r="L425" s="5"/>
      <c r="M425" s="4"/>
      <c r="N425" s="4"/>
      <c r="O425" s="4"/>
      <c r="P425" s="6"/>
      <c r="Q425" s="4"/>
      <c r="R425" s="4"/>
      <c r="S425" s="6"/>
      <c r="T425" s="4"/>
      <c r="U425" s="4"/>
      <c r="V425" s="4"/>
      <c r="W425" s="4"/>
      <c r="X425" s="4"/>
      <c r="Y425" s="4"/>
      <c r="Z425" s="49"/>
      <c r="AA425" s="7"/>
      <c r="AB425" s="4"/>
      <c r="AC425" s="49"/>
      <c r="AD425" s="4"/>
      <c r="AE425" s="4"/>
      <c r="AF425" s="4"/>
      <c r="AG425" s="4"/>
      <c r="AH425" s="4"/>
      <c r="AI425" s="4"/>
      <c r="AJ425" s="4"/>
    </row>
    <row r="426">
      <c r="A426" s="4"/>
      <c r="B426" s="4"/>
      <c r="C426" s="4"/>
      <c r="D426" s="4"/>
      <c r="E426" s="4"/>
      <c r="F426" s="4"/>
      <c r="G426" s="4"/>
      <c r="H426" s="4"/>
      <c r="I426" s="4"/>
      <c r="J426" s="4"/>
      <c r="K426" s="4"/>
      <c r="L426" s="5"/>
      <c r="M426" s="4"/>
      <c r="N426" s="4"/>
      <c r="O426" s="4"/>
      <c r="P426" s="6"/>
      <c r="Q426" s="4"/>
      <c r="R426" s="4"/>
      <c r="S426" s="6"/>
      <c r="T426" s="4"/>
      <c r="U426" s="4"/>
      <c r="V426" s="4"/>
      <c r="W426" s="4"/>
      <c r="X426" s="4"/>
      <c r="Y426" s="4"/>
      <c r="Z426" s="49"/>
      <c r="AA426" s="7"/>
      <c r="AB426" s="4"/>
      <c r="AC426" s="49"/>
      <c r="AD426" s="4"/>
      <c r="AE426" s="4"/>
      <c r="AF426" s="4"/>
      <c r="AG426" s="4"/>
      <c r="AH426" s="4"/>
      <c r="AI426" s="4"/>
      <c r="AJ426" s="4"/>
    </row>
    <row r="427">
      <c r="A427" s="4"/>
      <c r="B427" s="4"/>
      <c r="C427" s="4"/>
      <c r="D427" s="4"/>
      <c r="E427" s="4"/>
      <c r="F427" s="4"/>
      <c r="G427" s="4"/>
      <c r="H427" s="4"/>
      <c r="I427" s="4"/>
      <c r="J427" s="4"/>
      <c r="K427" s="4"/>
      <c r="L427" s="5"/>
      <c r="M427" s="4"/>
      <c r="N427" s="4"/>
      <c r="O427" s="4"/>
      <c r="P427" s="6"/>
      <c r="Q427" s="4"/>
      <c r="R427" s="4"/>
      <c r="S427" s="6"/>
      <c r="T427" s="4"/>
      <c r="U427" s="4"/>
      <c r="V427" s="4"/>
      <c r="W427" s="4"/>
      <c r="X427" s="4"/>
      <c r="Y427" s="4"/>
      <c r="Z427" s="49"/>
      <c r="AA427" s="7"/>
      <c r="AB427" s="4"/>
      <c r="AC427" s="49"/>
      <c r="AD427" s="4"/>
      <c r="AE427" s="4"/>
      <c r="AF427" s="4"/>
      <c r="AG427" s="4"/>
      <c r="AH427" s="4"/>
      <c r="AI427" s="4"/>
      <c r="AJ427" s="4"/>
    </row>
    <row r="428">
      <c r="A428" s="4"/>
      <c r="B428" s="4"/>
      <c r="C428" s="4"/>
      <c r="D428" s="4"/>
      <c r="E428" s="4"/>
      <c r="F428" s="4"/>
      <c r="G428" s="4"/>
      <c r="H428" s="4"/>
      <c r="I428" s="4"/>
      <c r="J428" s="4"/>
      <c r="K428" s="4"/>
      <c r="L428" s="5"/>
      <c r="M428" s="4"/>
      <c r="N428" s="4"/>
      <c r="O428" s="4"/>
      <c r="P428" s="6"/>
      <c r="Q428" s="4"/>
      <c r="R428" s="4"/>
      <c r="S428" s="6"/>
      <c r="T428" s="4"/>
      <c r="U428" s="4"/>
      <c r="V428" s="4"/>
      <c r="W428" s="4"/>
      <c r="X428" s="4"/>
      <c r="Y428" s="4"/>
      <c r="Z428" s="49"/>
      <c r="AA428" s="7"/>
      <c r="AB428" s="4"/>
      <c r="AC428" s="49"/>
      <c r="AD428" s="4"/>
      <c r="AE428" s="4"/>
      <c r="AF428" s="4"/>
      <c r="AG428" s="4"/>
      <c r="AH428" s="4"/>
      <c r="AI428" s="4"/>
      <c r="AJ428" s="4"/>
    </row>
    <row r="429">
      <c r="A429" s="4"/>
      <c r="B429" s="4"/>
      <c r="C429" s="4"/>
      <c r="D429" s="4"/>
      <c r="E429" s="4"/>
      <c r="F429" s="4"/>
      <c r="G429" s="4"/>
      <c r="H429" s="4"/>
      <c r="I429" s="4"/>
      <c r="J429" s="4"/>
      <c r="K429" s="4"/>
      <c r="L429" s="5"/>
      <c r="M429" s="4"/>
      <c r="N429" s="4"/>
      <c r="O429" s="4"/>
      <c r="P429" s="6"/>
      <c r="Q429" s="4"/>
      <c r="R429" s="4"/>
      <c r="S429" s="6"/>
      <c r="T429" s="4"/>
      <c r="U429" s="4"/>
      <c r="V429" s="4"/>
      <c r="W429" s="4"/>
      <c r="X429" s="4"/>
      <c r="Y429" s="4"/>
      <c r="Z429" s="49"/>
      <c r="AA429" s="7"/>
      <c r="AB429" s="4"/>
      <c r="AC429" s="49"/>
      <c r="AD429" s="4"/>
      <c r="AE429" s="4"/>
      <c r="AF429" s="4"/>
      <c r="AG429" s="4"/>
      <c r="AH429" s="4"/>
      <c r="AI429" s="4"/>
      <c r="AJ429" s="4"/>
    </row>
    <row r="430">
      <c r="A430" s="4"/>
      <c r="B430" s="4"/>
      <c r="C430" s="4"/>
      <c r="D430" s="4"/>
      <c r="E430" s="4"/>
      <c r="F430" s="4"/>
      <c r="G430" s="4"/>
      <c r="H430" s="4"/>
      <c r="I430" s="4"/>
      <c r="J430" s="4"/>
      <c r="K430" s="4"/>
      <c r="L430" s="5"/>
      <c r="M430" s="4"/>
      <c r="N430" s="4"/>
      <c r="O430" s="4"/>
      <c r="P430" s="6"/>
      <c r="Q430" s="4"/>
      <c r="R430" s="4"/>
      <c r="S430" s="6"/>
      <c r="T430" s="4"/>
      <c r="U430" s="4"/>
      <c r="V430" s="4"/>
      <c r="W430" s="4"/>
      <c r="X430" s="4"/>
      <c r="Y430" s="4"/>
      <c r="Z430" s="49"/>
      <c r="AA430" s="7"/>
      <c r="AB430" s="4"/>
      <c r="AC430" s="49"/>
      <c r="AD430" s="4"/>
      <c r="AE430" s="4"/>
      <c r="AF430" s="4"/>
      <c r="AG430" s="4"/>
      <c r="AH430" s="4"/>
      <c r="AI430" s="4"/>
      <c r="AJ430" s="4"/>
    </row>
    <row r="431">
      <c r="A431" s="4"/>
      <c r="B431" s="4"/>
      <c r="C431" s="4"/>
      <c r="D431" s="4"/>
      <c r="E431" s="4"/>
      <c r="F431" s="4"/>
      <c r="G431" s="4"/>
      <c r="H431" s="4"/>
      <c r="I431" s="4"/>
      <c r="J431" s="4"/>
      <c r="K431" s="4"/>
      <c r="L431" s="5"/>
      <c r="M431" s="4"/>
      <c r="N431" s="4"/>
      <c r="O431" s="4"/>
      <c r="P431" s="6"/>
      <c r="Q431" s="4"/>
      <c r="R431" s="4"/>
      <c r="S431" s="6"/>
      <c r="T431" s="4"/>
      <c r="U431" s="4"/>
      <c r="V431" s="4"/>
      <c r="W431" s="4"/>
      <c r="X431" s="4"/>
      <c r="Y431" s="4"/>
      <c r="Z431" s="49"/>
      <c r="AA431" s="7"/>
      <c r="AB431" s="4"/>
      <c r="AC431" s="49"/>
      <c r="AD431" s="4"/>
      <c r="AE431" s="4"/>
      <c r="AF431" s="4"/>
      <c r="AG431" s="4"/>
      <c r="AH431" s="4"/>
      <c r="AI431" s="4"/>
      <c r="AJ431" s="4"/>
    </row>
    <row r="432">
      <c r="A432" s="4"/>
      <c r="B432" s="4"/>
      <c r="C432" s="4"/>
      <c r="D432" s="4"/>
      <c r="E432" s="4"/>
      <c r="F432" s="4"/>
      <c r="G432" s="4"/>
      <c r="H432" s="4"/>
      <c r="I432" s="4"/>
      <c r="J432" s="4"/>
      <c r="K432" s="4"/>
      <c r="L432" s="5"/>
      <c r="M432" s="4"/>
      <c r="N432" s="4"/>
      <c r="O432" s="4"/>
      <c r="P432" s="6"/>
      <c r="Q432" s="4"/>
      <c r="R432" s="4"/>
      <c r="S432" s="6"/>
      <c r="T432" s="4"/>
      <c r="U432" s="4"/>
      <c r="V432" s="4"/>
      <c r="W432" s="4"/>
      <c r="X432" s="4"/>
      <c r="Y432" s="4"/>
      <c r="Z432" s="49"/>
      <c r="AA432" s="7"/>
      <c r="AB432" s="4"/>
      <c r="AC432" s="49"/>
      <c r="AD432" s="4"/>
      <c r="AE432" s="4"/>
      <c r="AF432" s="4"/>
      <c r="AG432" s="4"/>
      <c r="AH432" s="4"/>
      <c r="AI432" s="4"/>
      <c r="AJ432" s="4"/>
    </row>
    <row r="433">
      <c r="A433" s="4"/>
      <c r="B433" s="4"/>
      <c r="C433" s="4"/>
      <c r="D433" s="4"/>
      <c r="E433" s="4"/>
      <c r="F433" s="4"/>
      <c r="G433" s="4"/>
      <c r="H433" s="4"/>
      <c r="I433" s="4"/>
      <c r="J433" s="4"/>
      <c r="K433" s="4"/>
      <c r="L433" s="5"/>
      <c r="M433" s="4"/>
      <c r="N433" s="4"/>
      <c r="O433" s="4"/>
      <c r="P433" s="6"/>
      <c r="Q433" s="4"/>
      <c r="R433" s="4"/>
      <c r="S433" s="6"/>
      <c r="T433" s="4"/>
      <c r="U433" s="4"/>
      <c r="V433" s="4"/>
      <c r="W433" s="4"/>
      <c r="X433" s="4"/>
      <c r="Y433" s="4"/>
      <c r="Z433" s="49"/>
      <c r="AA433" s="7"/>
      <c r="AB433" s="4"/>
      <c r="AC433" s="49"/>
      <c r="AD433" s="4"/>
      <c r="AE433" s="4"/>
      <c r="AF433" s="4"/>
      <c r="AG433" s="4"/>
      <c r="AH433" s="4"/>
      <c r="AI433" s="4"/>
      <c r="AJ433" s="4"/>
    </row>
    <row r="434">
      <c r="A434" s="4"/>
      <c r="B434" s="4"/>
      <c r="C434" s="4"/>
      <c r="D434" s="4"/>
      <c r="E434" s="4"/>
      <c r="F434" s="4"/>
      <c r="G434" s="4"/>
      <c r="H434" s="4"/>
      <c r="I434" s="4"/>
      <c r="J434" s="4"/>
      <c r="K434" s="4"/>
      <c r="L434" s="5"/>
      <c r="M434" s="4"/>
      <c r="N434" s="4"/>
      <c r="O434" s="4"/>
      <c r="P434" s="6"/>
      <c r="Q434" s="4"/>
      <c r="R434" s="4"/>
      <c r="S434" s="6"/>
      <c r="T434" s="4"/>
      <c r="U434" s="4"/>
      <c r="V434" s="4"/>
      <c r="W434" s="4"/>
      <c r="X434" s="4"/>
      <c r="Y434" s="4"/>
      <c r="Z434" s="49"/>
      <c r="AA434" s="7"/>
      <c r="AB434" s="4"/>
      <c r="AC434" s="49"/>
      <c r="AD434" s="4"/>
      <c r="AE434" s="4"/>
      <c r="AF434" s="4"/>
      <c r="AG434" s="4"/>
      <c r="AH434" s="4"/>
      <c r="AI434" s="4"/>
      <c r="AJ434" s="4"/>
    </row>
    <row r="435">
      <c r="A435" s="4"/>
      <c r="B435" s="4"/>
      <c r="C435" s="4"/>
      <c r="D435" s="4"/>
      <c r="E435" s="4"/>
      <c r="F435" s="4"/>
      <c r="G435" s="4"/>
      <c r="H435" s="4"/>
      <c r="I435" s="4"/>
      <c r="J435" s="4"/>
      <c r="K435" s="4"/>
      <c r="L435" s="5"/>
      <c r="M435" s="4"/>
      <c r="N435" s="4"/>
      <c r="O435" s="4"/>
      <c r="P435" s="6"/>
      <c r="Q435" s="4"/>
      <c r="R435" s="4"/>
      <c r="S435" s="6"/>
      <c r="T435" s="4"/>
      <c r="U435" s="4"/>
      <c r="V435" s="4"/>
      <c r="W435" s="4"/>
      <c r="X435" s="4"/>
      <c r="Y435" s="4"/>
      <c r="Z435" s="49"/>
      <c r="AA435" s="7"/>
      <c r="AB435" s="4"/>
      <c r="AC435" s="49"/>
      <c r="AD435" s="4"/>
      <c r="AE435" s="4"/>
      <c r="AF435" s="4"/>
      <c r="AG435" s="4"/>
      <c r="AH435" s="4"/>
      <c r="AI435" s="4"/>
      <c r="AJ435" s="4"/>
    </row>
    <row r="436">
      <c r="A436" s="4"/>
      <c r="B436" s="4"/>
      <c r="C436" s="4"/>
      <c r="D436" s="4"/>
      <c r="E436" s="4"/>
      <c r="F436" s="4"/>
      <c r="G436" s="4"/>
      <c r="H436" s="4"/>
      <c r="I436" s="4"/>
      <c r="J436" s="4"/>
      <c r="K436" s="4"/>
      <c r="L436" s="5"/>
      <c r="M436" s="4"/>
      <c r="N436" s="4"/>
      <c r="O436" s="4"/>
      <c r="P436" s="6"/>
      <c r="Q436" s="4"/>
      <c r="R436" s="4"/>
      <c r="S436" s="6"/>
      <c r="T436" s="4"/>
      <c r="U436" s="4"/>
      <c r="V436" s="4"/>
      <c r="W436" s="4"/>
      <c r="X436" s="4"/>
      <c r="Y436" s="4"/>
      <c r="Z436" s="49"/>
      <c r="AA436" s="7"/>
      <c r="AB436" s="4"/>
      <c r="AC436" s="49"/>
      <c r="AD436" s="4"/>
      <c r="AE436" s="4"/>
      <c r="AF436" s="4"/>
      <c r="AG436" s="4"/>
      <c r="AH436" s="4"/>
      <c r="AI436" s="4"/>
      <c r="AJ436" s="4"/>
    </row>
    <row r="437">
      <c r="A437" s="4"/>
      <c r="B437" s="4"/>
      <c r="C437" s="4"/>
      <c r="D437" s="4"/>
      <c r="E437" s="4"/>
      <c r="F437" s="4"/>
      <c r="G437" s="4"/>
      <c r="H437" s="4"/>
      <c r="I437" s="4"/>
      <c r="J437" s="4"/>
      <c r="K437" s="4"/>
      <c r="L437" s="5"/>
      <c r="M437" s="4"/>
      <c r="N437" s="4"/>
      <c r="O437" s="4"/>
      <c r="P437" s="6"/>
      <c r="Q437" s="4"/>
      <c r="R437" s="4"/>
      <c r="S437" s="6"/>
      <c r="T437" s="4"/>
      <c r="U437" s="4"/>
      <c r="V437" s="4"/>
      <c r="W437" s="4"/>
      <c r="X437" s="4"/>
      <c r="Y437" s="4"/>
      <c r="Z437" s="49"/>
      <c r="AA437" s="7"/>
      <c r="AB437" s="4"/>
      <c r="AC437" s="49"/>
      <c r="AD437" s="4"/>
      <c r="AE437" s="4"/>
      <c r="AF437" s="4"/>
      <c r="AG437" s="4"/>
      <c r="AH437" s="4"/>
      <c r="AI437" s="4"/>
      <c r="AJ437" s="4"/>
    </row>
    <row r="438">
      <c r="A438" s="4"/>
      <c r="B438" s="4"/>
      <c r="C438" s="4"/>
      <c r="D438" s="4"/>
      <c r="E438" s="4"/>
      <c r="F438" s="4"/>
      <c r="G438" s="4"/>
      <c r="H438" s="4"/>
      <c r="I438" s="4"/>
      <c r="J438" s="4"/>
      <c r="K438" s="4"/>
      <c r="L438" s="5"/>
      <c r="M438" s="4"/>
      <c r="N438" s="4"/>
      <c r="O438" s="4"/>
      <c r="P438" s="6"/>
      <c r="Q438" s="4"/>
      <c r="R438" s="4"/>
      <c r="S438" s="6"/>
      <c r="T438" s="4"/>
      <c r="U438" s="4"/>
      <c r="V438" s="4"/>
      <c r="W438" s="4"/>
      <c r="X438" s="4"/>
      <c r="Y438" s="4"/>
      <c r="Z438" s="49"/>
      <c r="AA438" s="7"/>
      <c r="AB438" s="4"/>
      <c r="AC438" s="49"/>
      <c r="AD438" s="4"/>
      <c r="AE438" s="4"/>
      <c r="AF438" s="4"/>
      <c r="AG438" s="4"/>
      <c r="AH438" s="4"/>
      <c r="AI438" s="4"/>
      <c r="AJ438" s="4"/>
    </row>
    <row r="439">
      <c r="A439" s="4"/>
      <c r="B439" s="4"/>
      <c r="C439" s="4"/>
      <c r="D439" s="4"/>
      <c r="E439" s="4"/>
      <c r="F439" s="4"/>
      <c r="G439" s="4"/>
      <c r="H439" s="4"/>
      <c r="I439" s="4"/>
      <c r="J439" s="4"/>
      <c r="K439" s="4"/>
      <c r="L439" s="5"/>
      <c r="M439" s="4"/>
      <c r="N439" s="4"/>
      <c r="O439" s="4"/>
      <c r="P439" s="6"/>
      <c r="Q439" s="4"/>
      <c r="R439" s="4"/>
      <c r="S439" s="6"/>
      <c r="T439" s="4"/>
      <c r="U439" s="4"/>
      <c r="V439" s="4"/>
      <c r="W439" s="4"/>
      <c r="X439" s="4"/>
      <c r="Y439" s="4"/>
      <c r="Z439" s="49"/>
      <c r="AA439" s="7"/>
      <c r="AB439" s="4"/>
      <c r="AC439" s="49"/>
      <c r="AD439" s="4"/>
      <c r="AE439" s="4"/>
      <c r="AF439" s="4"/>
      <c r="AG439" s="4"/>
      <c r="AH439" s="4"/>
      <c r="AI439" s="4"/>
      <c r="AJ439" s="4"/>
    </row>
    <row r="440">
      <c r="A440" s="4"/>
      <c r="B440" s="4"/>
      <c r="C440" s="4"/>
      <c r="D440" s="4"/>
      <c r="E440" s="4"/>
      <c r="F440" s="4"/>
      <c r="G440" s="4"/>
      <c r="H440" s="4"/>
      <c r="I440" s="4"/>
      <c r="J440" s="4"/>
      <c r="K440" s="4"/>
      <c r="L440" s="5"/>
      <c r="M440" s="4"/>
      <c r="N440" s="4"/>
      <c r="O440" s="4"/>
      <c r="P440" s="6"/>
      <c r="Q440" s="4"/>
      <c r="R440" s="4"/>
      <c r="S440" s="6"/>
      <c r="T440" s="4"/>
      <c r="U440" s="4"/>
      <c r="V440" s="4"/>
      <c r="W440" s="4"/>
      <c r="X440" s="4"/>
      <c r="Y440" s="4"/>
      <c r="Z440" s="49"/>
      <c r="AA440" s="7"/>
      <c r="AB440" s="4"/>
      <c r="AC440" s="49"/>
      <c r="AD440" s="4"/>
      <c r="AE440" s="4"/>
      <c r="AF440" s="4"/>
      <c r="AG440" s="4"/>
      <c r="AH440" s="4"/>
      <c r="AI440" s="4"/>
      <c r="AJ440" s="4"/>
    </row>
    <row r="441">
      <c r="A441" s="4"/>
      <c r="B441" s="4"/>
      <c r="C441" s="4"/>
      <c r="D441" s="4"/>
      <c r="E441" s="4"/>
      <c r="F441" s="4"/>
      <c r="G441" s="4"/>
      <c r="H441" s="4"/>
      <c r="I441" s="4"/>
      <c r="J441" s="4"/>
      <c r="K441" s="4"/>
      <c r="L441" s="5"/>
      <c r="M441" s="4"/>
      <c r="N441" s="4"/>
      <c r="O441" s="4"/>
      <c r="P441" s="6"/>
      <c r="Q441" s="4"/>
      <c r="R441" s="4"/>
      <c r="S441" s="6"/>
      <c r="T441" s="4"/>
      <c r="U441" s="4"/>
      <c r="V441" s="4"/>
      <c r="W441" s="4"/>
      <c r="X441" s="4"/>
      <c r="Y441" s="4"/>
      <c r="Z441" s="49"/>
      <c r="AA441" s="7"/>
      <c r="AB441" s="4"/>
      <c r="AC441" s="49"/>
      <c r="AD441" s="4"/>
      <c r="AE441" s="4"/>
      <c r="AF441" s="4"/>
      <c r="AG441" s="4"/>
      <c r="AH441" s="4"/>
      <c r="AI441" s="4"/>
      <c r="AJ441" s="4"/>
    </row>
    <row r="442">
      <c r="A442" s="4"/>
      <c r="B442" s="4"/>
      <c r="C442" s="4"/>
      <c r="D442" s="4"/>
      <c r="E442" s="4"/>
      <c r="F442" s="4"/>
      <c r="G442" s="4"/>
      <c r="H442" s="4"/>
      <c r="I442" s="4"/>
      <c r="J442" s="4"/>
      <c r="K442" s="4"/>
      <c r="L442" s="5"/>
      <c r="M442" s="4"/>
      <c r="N442" s="4"/>
      <c r="O442" s="4"/>
      <c r="P442" s="6"/>
      <c r="Q442" s="4"/>
      <c r="R442" s="4"/>
      <c r="S442" s="6"/>
      <c r="T442" s="4"/>
      <c r="U442" s="4"/>
      <c r="V442" s="4"/>
      <c r="W442" s="4"/>
      <c r="X442" s="4"/>
      <c r="Y442" s="4"/>
      <c r="Z442" s="49"/>
      <c r="AA442" s="7"/>
      <c r="AB442" s="4"/>
      <c r="AC442" s="49"/>
      <c r="AD442" s="4"/>
      <c r="AE442" s="4"/>
      <c r="AF442" s="4"/>
      <c r="AG442" s="4"/>
      <c r="AH442" s="4"/>
      <c r="AI442" s="4"/>
      <c r="AJ442" s="4"/>
    </row>
    <row r="443">
      <c r="A443" s="4"/>
      <c r="B443" s="4"/>
      <c r="C443" s="4"/>
      <c r="D443" s="4"/>
      <c r="E443" s="4"/>
      <c r="F443" s="4"/>
      <c r="G443" s="4"/>
      <c r="H443" s="4"/>
      <c r="I443" s="4"/>
      <c r="J443" s="4"/>
      <c r="K443" s="4"/>
      <c r="L443" s="5"/>
      <c r="M443" s="4"/>
      <c r="N443" s="4"/>
      <c r="O443" s="4"/>
      <c r="P443" s="6"/>
      <c r="Q443" s="4"/>
      <c r="R443" s="4"/>
      <c r="S443" s="6"/>
      <c r="T443" s="4"/>
      <c r="U443" s="4"/>
      <c r="V443" s="4"/>
      <c r="W443" s="4"/>
      <c r="X443" s="4"/>
      <c r="Y443" s="4"/>
      <c r="Z443" s="49"/>
      <c r="AA443" s="7"/>
      <c r="AB443" s="4"/>
      <c r="AC443" s="49"/>
      <c r="AD443" s="4"/>
      <c r="AE443" s="4"/>
      <c r="AF443" s="4"/>
      <c r="AG443" s="4"/>
      <c r="AH443" s="4"/>
      <c r="AI443" s="4"/>
      <c r="AJ443" s="4"/>
    </row>
    <row r="444">
      <c r="A444" s="4"/>
      <c r="B444" s="4"/>
      <c r="C444" s="4"/>
      <c r="D444" s="4"/>
      <c r="E444" s="4"/>
      <c r="F444" s="4"/>
      <c r="G444" s="4"/>
      <c r="H444" s="4"/>
      <c r="I444" s="4"/>
      <c r="J444" s="4"/>
      <c r="K444" s="4"/>
      <c r="L444" s="5"/>
      <c r="M444" s="4"/>
      <c r="N444" s="4"/>
      <c r="O444" s="4"/>
      <c r="P444" s="6"/>
      <c r="Q444" s="4"/>
      <c r="R444" s="4"/>
      <c r="S444" s="6"/>
      <c r="T444" s="4"/>
      <c r="U444" s="4"/>
      <c r="V444" s="4"/>
      <c r="W444" s="4"/>
      <c r="X444" s="4"/>
      <c r="Y444" s="4"/>
      <c r="Z444" s="49"/>
      <c r="AA444" s="7"/>
      <c r="AB444" s="4"/>
      <c r="AC444" s="49"/>
      <c r="AD444" s="4"/>
      <c r="AE444" s="4"/>
      <c r="AF444" s="4"/>
      <c r="AG444" s="4"/>
      <c r="AH444" s="4"/>
      <c r="AI444" s="4"/>
      <c r="AJ444" s="4"/>
    </row>
    <row r="445">
      <c r="A445" s="4"/>
      <c r="B445" s="4"/>
      <c r="C445" s="4"/>
      <c r="D445" s="4"/>
      <c r="E445" s="4"/>
      <c r="F445" s="4"/>
      <c r="G445" s="4"/>
      <c r="H445" s="4"/>
      <c r="I445" s="4"/>
      <c r="J445" s="4"/>
      <c r="K445" s="4"/>
      <c r="L445" s="5"/>
      <c r="M445" s="4"/>
      <c r="N445" s="4"/>
      <c r="O445" s="4"/>
      <c r="P445" s="6"/>
      <c r="Q445" s="4"/>
      <c r="R445" s="4"/>
      <c r="S445" s="6"/>
      <c r="T445" s="4"/>
      <c r="U445" s="4"/>
      <c r="V445" s="4"/>
      <c r="W445" s="4"/>
      <c r="X445" s="4"/>
      <c r="Y445" s="4"/>
      <c r="Z445" s="49"/>
      <c r="AA445" s="7"/>
      <c r="AB445" s="4"/>
      <c r="AC445" s="49"/>
      <c r="AD445" s="4"/>
      <c r="AE445" s="4"/>
      <c r="AF445" s="4"/>
      <c r="AG445" s="4"/>
      <c r="AH445" s="4"/>
      <c r="AI445" s="4"/>
      <c r="AJ445" s="4"/>
    </row>
    <row r="446">
      <c r="A446" s="4"/>
      <c r="B446" s="4"/>
      <c r="C446" s="4"/>
      <c r="D446" s="4"/>
      <c r="E446" s="4"/>
      <c r="F446" s="4"/>
      <c r="G446" s="4"/>
      <c r="H446" s="4"/>
      <c r="I446" s="4"/>
      <c r="J446" s="4"/>
      <c r="K446" s="4"/>
      <c r="L446" s="5"/>
      <c r="M446" s="4"/>
      <c r="N446" s="4"/>
      <c r="O446" s="4"/>
      <c r="P446" s="6"/>
      <c r="Q446" s="4"/>
      <c r="R446" s="4"/>
      <c r="S446" s="6"/>
      <c r="T446" s="4"/>
      <c r="U446" s="4"/>
      <c r="V446" s="4"/>
      <c r="W446" s="4"/>
      <c r="X446" s="4"/>
      <c r="Y446" s="4"/>
      <c r="Z446" s="49"/>
      <c r="AA446" s="7"/>
      <c r="AB446" s="4"/>
      <c r="AC446" s="49"/>
      <c r="AD446" s="4"/>
      <c r="AE446" s="4"/>
      <c r="AF446" s="4"/>
      <c r="AG446" s="4"/>
      <c r="AH446" s="4"/>
      <c r="AI446" s="4"/>
      <c r="AJ446" s="4"/>
    </row>
    <row r="447">
      <c r="A447" s="4"/>
      <c r="B447" s="4"/>
      <c r="C447" s="4"/>
      <c r="D447" s="4"/>
      <c r="E447" s="4"/>
      <c r="F447" s="4"/>
      <c r="G447" s="4"/>
      <c r="H447" s="4"/>
      <c r="I447" s="4"/>
      <c r="J447" s="4"/>
      <c r="K447" s="4"/>
      <c r="L447" s="5"/>
      <c r="M447" s="4"/>
      <c r="N447" s="4"/>
      <c r="O447" s="4"/>
      <c r="P447" s="6"/>
      <c r="Q447" s="4"/>
      <c r="R447" s="4"/>
      <c r="S447" s="6"/>
      <c r="T447" s="4"/>
      <c r="U447" s="4"/>
      <c r="V447" s="4"/>
      <c r="W447" s="4"/>
      <c r="X447" s="4"/>
      <c r="Y447" s="4"/>
      <c r="Z447" s="49"/>
      <c r="AA447" s="7"/>
      <c r="AB447" s="4"/>
      <c r="AC447" s="49"/>
      <c r="AD447" s="4"/>
      <c r="AE447" s="4"/>
      <c r="AF447" s="4"/>
      <c r="AG447" s="4"/>
      <c r="AH447" s="4"/>
      <c r="AI447" s="4"/>
      <c r="AJ447" s="4"/>
    </row>
    <row r="448">
      <c r="A448" s="4"/>
      <c r="B448" s="4"/>
      <c r="C448" s="4"/>
      <c r="D448" s="4"/>
      <c r="E448" s="4"/>
      <c r="F448" s="4"/>
      <c r="G448" s="4"/>
      <c r="H448" s="4"/>
      <c r="I448" s="4"/>
      <c r="J448" s="4"/>
      <c r="K448" s="4"/>
      <c r="L448" s="5"/>
      <c r="M448" s="4"/>
      <c r="N448" s="4"/>
      <c r="O448" s="4"/>
      <c r="P448" s="6"/>
      <c r="Q448" s="4"/>
      <c r="R448" s="4"/>
      <c r="S448" s="6"/>
      <c r="T448" s="4"/>
      <c r="U448" s="4"/>
      <c r="V448" s="4"/>
      <c r="W448" s="4"/>
      <c r="X448" s="4"/>
      <c r="Y448" s="4"/>
      <c r="Z448" s="49"/>
      <c r="AA448" s="7"/>
      <c r="AB448" s="4"/>
      <c r="AC448" s="49"/>
      <c r="AD448" s="4"/>
      <c r="AE448" s="4"/>
      <c r="AF448" s="4"/>
      <c r="AG448" s="4"/>
      <c r="AH448" s="4"/>
      <c r="AI448" s="4"/>
      <c r="AJ448" s="4"/>
    </row>
    <row r="449">
      <c r="A449" s="4"/>
      <c r="B449" s="4"/>
      <c r="C449" s="4"/>
      <c r="D449" s="4"/>
      <c r="E449" s="4"/>
      <c r="F449" s="4"/>
      <c r="G449" s="4"/>
      <c r="H449" s="4"/>
      <c r="I449" s="4"/>
      <c r="J449" s="4"/>
      <c r="K449" s="4"/>
      <c r="L449" s="5"/>
      <c r="M449" s="4"/>
      <c r="N449" s="4"/>
      <c r="O449" s="4"/>
      <c r="P449" s="6"/>
      <c r="Q449" s="4"/>
      <c r="R449" s="4"/>
      <c r="S449" s="6"/>
      <c r="T449" s="4"/>
      <c r="U449" s="4"/>
      <c r="V449" s="4"/>
      <c r="W449" s="4"/>
      <c r="X449" s="4"/>
      <c r="Y449" s="4"/>
      <c r="Z449" s="49"/>
      <c r="AA449" s="7"/>
      <c r="AB449" s="4"/>
      <c r="AC449" s="49"/>
      <c r="AD449" s="4"/>
      <c r="AE449" s="4"/>
      <c r="AF449" s="4"/>
      <c r="AG449" s="4"/>
      <c r="AH449" s="4"/>
      <c r="AI449" s="4"/>
      <c r="AJ449" s="4"/>
    </row>
    <row r="450">
      <c r="A450" s="4"/>
      <c r="B450" s="4"/>
      <c r="C450" s="4"/>
      <c r="D450" s="4"/>
      <c r="E450" s="4"/>
      <c r="F450" s="4"/>
      <c r="G450" s="4"/>
      <c r="H450" s="4"/>
      <c r="I450" s="4"/>
      <c r="J450" s="4"/>
      <c r="K450" s="4"/>
      <c r="L450" s="5"/>
      <c r="M450" s="4"/>
      <c r="N450" s="4"/>
      <c r="O450" s="4"/>
      <c r="P450" s="6"/>
      <c r="Q450" s="4"/>
      <c r="R450" s="4"/>
      <c r="S450" s="6"/>
      <c r="T450" s="4"/>
      <c r="U450" s="4"/>
      <c r="V450" s="4"/>
      <c r="W450" s="4"/>
      <c r="X450" s="4"/>
      <c r="Y450" s="4"/>
      <c r="Z450" s="49"/>
      <c r="AA450" s="7"/>
      <c r="AB450" s="4"/>
      <c r="AC450" s="49"/>
      <c r="AD450" s="4"/>
      <c r="AE450" s="4"/>
      <c r="AF450" s="4"/>
      <c r="AG450" s="4"/>
      <c r="AH450" s="4"/>
      <c r="AI450" s="4"/>
      <c r="AJ450" s="4"/>
    </row>
    <row r="451">
      <c r="A451" s="4"/>
      <c r="B451" s="4"/>
      <c r="C451" s="4"/>
      <c r="D451" s="4"/>
      <c r="E451" s="4"/>
      <c r="F451" s="4"/>
      <c r="G451" s="4"/>
      <c r="H451" s="4"/>
      <c r="I451" s="4"/>
      <c r="J451" s="4"/>
      <c r="K451" s="4"/>
      <c r="L451" s="5"/>
      <c r="M451" s="4"/>
      <c r="N451" s="4"/>
      <c r="O451" s="4"/>
      <c r="P451" s="6"/>
      <c r="Q451" s="4"/>
      <c r="R451" s="4"/>
      <c r="S451" s="6"/>
      <c r="T451" s="4"/>
      <c r="U451" s="4"/>
      <c r="V451" s="4"/>
      <c r="W451" s="4"/>
      <c r="X451" s="4"/>
      <c r="Y451" s="4"/>
      <c r="Z451" s="49"/>
      <c r="AA451" s="7"/>
      <c r="AB451" s="4"/>
      <c r="AC451" s="49"/>
      <c r="AD451" s="4"/>
      <c r="AE451" s="4"/>
      <c r="AF451" s="4"/>
      <c r="AG451" s="4"/>
      <c r="AH451" s="4"/>
      <c r="AI451" s="4"/>
      <c r="AJ451" s="4"/>
    </row>
    <row r="452">
      <c r="A452" s="4"/>
      <c r="B452" s="4"/>
      <c r="C452" s="4"/>
      <c r="D452" s="4"/>
      <c r="E452" s="4"/>
      <c r="F452" s="4"/>
      <c r="G452" s="4"/>
      <c r="H452" s="4"/>
      <c r="I452" s="4"/>
      <c r="J452" s="4"/>
      <c r="K452" s="4"/>
      <c r="L452" s="5"/>
      <c r="M452" s="4"/>
      <c r="N452" s="4"/>
      <c r="O452" s="4"/>
      <c r="P452" s="6"/>
      <c r="Q452" s="4"/>
      <c r="R452" s="4"/>
      <c r="S452" s="6"/>
      <c r="T452" s="4"/>
      <c r="U452" s="4"/>
      <c r="V452" s="4"/>
      <c r="W452" s="4"/>
      <c r="X452" s="4"/>
      <c r="Y452" s="4"/>
      <c r="Z452" s="49"/>
      <c r="AA452" s="7"/>
      <c r="AB452" s="4"/>
      <c r="AC452" s="49"/>
      <c r="AD452" s="4"/>
      <c r="AE452" s="4"/>
      <c r="AF452" s="4"/>
      <c r="AG452" s="4"/>
      <c r="AH452" s="4"/>
      <c r="AI452" s="4"/>
      <c r="AJ452" s="4"/>
    </row>
    <row r="453">
      <c r="A453" s="4"/>
      <c r="B453" s="4"/>
      <c r="C453" s="4"/>
      <c r="D453" s="4"/>
      <c r="E453" s="4"/>
      <c r="F453" s="4"/>
      <c r="G453" s="4"/>
      <c r="H453" s="4"/>
      <c r="I453" s="4"/>
      <c r="J453" s="4"/>
      <c r="K453" s="4"/>
      <c r="L453" s="5"/>
      <c r="M453" s="4"/>
      <c r="N453" s="4"/>
      <c r="O453" s="4"/>
      <c r="P453" s="6"/>
      <c r="Q453" s="4"/>
      <c r="R453" s="4"/>
      <c r="S453" s="6"/>
      <c r="T453" s="4"/>
      <c r="U453" s="4"/>
      <c r="V453" s="4"/>
      <c r="W453" s="4"/>
      <c r="X453" s="4"/>
      <c r="Y453" s="4"/>
      <c r="Z453" s="49"/>
      <c r="AA453" s="7"/>
      <c r="AB453" s="4"/>
      <c r="AC453" s="49"/>
      <c r="AD453" s="4"/>
      <c r="AE453" s="4"/>
      <c r="AF453" s="4"/>
      <c r="AG453" s="4"/>
      <c r="AH453" s="4"/>
      <c r="AI453" s="4"/>
      <c r="AJ453" s="4"/>
    </row>
    <row r="454">
      <c r="A454" s="4"/>
      <c r="B454" s="4"/>
      <c r="C454" s="4"/>
      <c r="D454" s="4"/>
      <c r="E454" s="4"/>
      <c r="F454" s="4"/>
      <c r="G454" s="4"/>
      <c r="H454" s="4"/>
      <c r="I454" s="4"/>
      <c r="J454" s="4"/>
      <c r="K454" s="4"/>
      <c r="L454" s="5"/>
      <c r="M454" s="4"/>
      <c r="N454" s="4"/>
      <c r="O454" s="4"/>
      <c r="P454" s="6"/>
      <c r="Q454" s="4"/>
      <c r="R454" s="4"/>
      <c r="S454" s="6"/>
      <c r="T454" s="4"/>
      <c r="U454" s="4"/>
      <c r="V454" s="4"/>
      <c r="W454" s="4"/>
      <c r="X454" s="4"/>
      <c r="Y454" s="4"/>
      <c r="Z454" s="49"/>
      <c r="AA454" s="7"/>
      <c r="AB454" s="4"/>
      <c r="AC454" s="49"/>
      <c r="AD454" s="4"/>
      <c r="AE454" s="4"/>
      <c r="AF454" s="4"/>
      <c r="AG454" s="4"/>
      <c r="AH454" s="4"/>
      <c r="AI454" s="4"/>
      <c r="AJ454" s="4"/>
    </row>
    <row r="455">
      <c r="A455" s="4"/>
      <c r="B455" s="4"/>
      <c r="C455" s="4"/>
      <c r="D455" s="4"/>
      <c r="E455" s="4"/>
      <c r="F455" s="4"/>
      <c r="G455" s="4"/>
      <c r="H455" s="4"/>
      <c r="I455" s="4"/>
      <c r="J455" s="4"/>
      <c r="K455" s="4"/>
      <c r="L455" s="5"/>
      <c r="M455" s="4"/>
      <c r="N455" s="4"/>
      <c r="O455" s="4"/>
      <c r="P455" s="6"/>
      <c r="Q455" s="4"/>
      <c r="R455" s="4"/>
      <c r="S455" s="6"/>
      <c r="T455" s="4"/>
      <c r="U455" s="4"/>
      <c r="V455" s="4"/>
      <c r="W455" s="4"/>
      <c r="X455" s="4"/>
      <c r="Y455" s="4"/>
      <c r="Z455" s="49"/>
      <c r="AA455" s="7"/>
      <c r="AB455" s="4"/>
      <c r="AC455" s="49"/>
      <c r="AD455" s="4"/>
      <c r="AE455" s="4"/>
      <c r="AF455" s="4"/>
      <c r="AG455" s="4"/>
      <c r="AH455" s="4"/>
      <c r="AI455" s="4"/>
      <c r="AJ455" s="4"/>
    </row>
    <row r="456">
      <c r="A456" s="4"/>
      <c r="B456" s="4"/>
      <c r="C456" s="4"/>
      <c r="D456" s="4"/>
      <c r="E456" s="4"/>
      <c r="F456" s="4"/>
      <c r="G456" s="4"/>
      <c r="H456" s="4"/>
      <c r="I456" s="4"/>
      <c r="J456" s="4"/>
      <c r="K456" s="4"/>
      <c r="L456" s="5"/>
      <c r="M456" s="4"/>
      <c r="N456" s="4"/>
      <c r="O456" s="4"/>
      <c r="P456" s="6"/>
      <c r="Q456" s="4"/>
      <c r="R456" s="4"/>
      <c r="S456" s="6"/>
      <c r="T456" s="4"/>
      <c r="U456" s="4"/>
      <c r="V456" s="4"/>
      <c r="W456" s="4"/>
      <c r="X456" s="4"/>
      <c r="Y456" s="4"/>
      <c r="Z456" s="49"/>
      <c r="AA456" s="7"/>
      <c r="AB456" s="4"/>
      <c r="AC456" s="49"/>
      <c r="AD456" s="4"/>
      <c r="AE456" s="4"/>
      <c r="AF456" s="4"/>
      <c r="AG456" s="4"/>
      <c r="AH456" s="4"/>
      <c r="AI456" s="4"/>
      <c r="AJ456" s="4"/>
    </row>
    <row r="457">
      <c r="A457" s="4"/>
      <c r="B457" s="4"/>
      <c r="C457" s="4"/>
      <c r="D457" s="4"/>
      <c r="E457" s="4"/>
      <c r="F457" s="4"/>
      <c r="G457" s="4"/>
      <c r="H457" s="4"/>
      <c r="I457" s="4"/>
      <c r="J457" s="4"/>
      <c r="K457" s="4"/>
      <c r="L457" s="5"/>
      <c r="M457" s="4"/>
      <c r="N457" s="4"/>
      <c r="O457" s="4"/>
      <c r="P457" s="6"/>
      <c r="Q457" s="4"/>
      <c r="R457" s="4"/>
      <c r="S457" s="6"/>
      <c r="T457" s="4"/>
      <c r="U457" s="4"/>
      <c r="V457" s="4"/>
      <c r="W457" s="4"/>
      <c r="X457" s="4"/>
      <c r="Y457" s="4"/>
      <c r="Z457" s="49"/>
      <c r="AA457" s="7"/>
      <c r="AB457" s="4"/>
      <c r="AC457" s="49"/>
      <c r="AD457" s="4"/>
      <c r="AE457" s="4"/>
      <c r="AF457" s="4"/>
      <c r="AG457" s="4"/>
      <c r="AH457" s="4"/>
      <c r="AI457" s="4"/>
      <c r="AJ457" s="4"/>
    </row>
    <row r="458">
      <c r="A458" s="4"/>
      <c r="B458" s="4"/>
      <c r="C458" s="4"/>
      <c r="D458" s="4"/>
      <c r="E458" s="4"/>
      <c r="F458" s="4"/>
      <c r="G458" s="4"/>
      <c r="H458" s="4"/>
      <c r="I458" s="4"/>
      <c r="J458" s="4"/>
      <c r="K458" s="4"/>
      <c r="L458" s="5"/>
      <c r="M458" s="4"/>
      <c r="N458" s="4"/>
      <c r="O458" s="4"/>
      <c r="P458" s="6"/>
      <c r="Q458" s="4"/>
      <c r="R458" s="4"/>
      <c r="S458" s="6"/>
      <c r="T458" s="4"/>
      <c r="U458" s="4"/>
      <c r="V458" s="4"/>
      <c r="W458" s="4"/>
      <c r="X458" s="4"/>
      <c r="Y458" s="4"/>
      <c r="Z458" s="49"/>
      <c r="AA458" s="7"/>
      <c r="AB458" s="4"/>
      <c r="AC458" s="49"/>
      <c r="AD458" s="4"/>
      <c r="AE458" s="4"/>
      <c r="AF458" s="4"/>
      <c r="AG458" s="4"/>
      <c r="AH458" s="4"/>
      <c r="AI458" s="4"/>
      <c r="AJ458" s="4"/>
    </row>
    <row r="459">
      <c r="A459" s="4"/>
      <c r="B459" s="4"/>
      <c r="C459" s="4"/>
      <c r="D459" s="4"/>
      <c r="E459" s="4"/>
      <c r="F459" s="4"/>
      <c r="G459" s="4"/>
      <c r="H459" s="4"/>
      <c r="I459" s="4"/>
      <c r="J459" s="4"/>
      <c r="K459" s="4"/>
      <c r="L459" s="5"/>
      <c r="M459" s="4"/>
      <c r="N459" s="4"/>
      <c r="O459" s="4"/>
      <c r="P459" s="6"/>
      <c r="Q459" s="4"/>
      <c r="R459" s="4"/>
      <c r="S459" s="6"/>
      <c r="T459" s="4"/>
      <c r="U459" s="4"/>
      <c r="V459" s="4"/>
      <c r="W459" s="4"/>
      <c r="X459" s="4"/>
      <c r="Y459" s="4"/>
      <c r="Z459" s="49"/>
      <c r="AA459" s="7"/>
      <c r="AB459" s="4"/>
      <c r="AC459" s="49"/>
      <c r="AD459" s="4"/>
      <c r="AE459" s="4"/>
      <c r="AF459" s="4"/>
      <c r="AG459" s="4"/>
      <c r="AH459" s="4"/>
      <c r="AI459" s="4"/>
      <c r="AJ459" s="4"/>
    </row>
    <row r="460">
      <c r="A460" s="4"/>
      <c r="B460" s="4"/>
      <c r="C460" s="4"/>
      <c r="D460" s="4"/>
      <c r="E460" s="4"/>
      <c r="F460" s="4"/>
      <c r="G460" s="4"/>
      <c r="H460" s="4"/>
      <c r="I460" s="4"/>
      <c r="J460" s="4"/>
      <c r="K460" s="4"/>
      <c r="L460" s="5"/>
      <c r="M460" s="4"/>
      <c r="N460" s="4"/>
      <c r="O460" s="4"/>
      <c r="P460" s="6"/>
      <c r="Q460" s="4"/>
      <c r="R460" s="4"/>
      <c r="S460" s="6"/>
      <c r="T460" s="4"/>
      <c r="U460" s="4"/>
      <c r="V460" s="4"/>
      <c r="W460" s="4"/>
      <c r="X460" s="4"/>
      <c r="Y460" s="4"/>
      <c r="Z460" s="49"/>
      <c r="AA460" s="7"/>
      <c r="AB460" s="4"/>
      <c r="AC460" s="49"/>
      <c r="AD460" s="4"/>
      <c r="AE460" s="4"/>
      <c r="AF460" s="4"/>
      <c r="AG460" s="4"/>
      <c r="AH460" s="4"/>
      <c r="AI460" s="4"/>
      <c r="AJ460" s="4"/>
    </row>
    <row r="461">
      <c r="A461" s="4"/>
      <c r="B461" s="4"/>
      <c r="C461" s="4"/>
      <c r="D461" s="4"/>
      <c r="E461" s="4"/>
      <c r="F461" s="4"/>
      <c r="G461" s="4"/>
      <c r="H461" s="4"/>
      <c r="I461" s="4"/>
      <c r="J461" s="4"/>
      <c r="K461" s="4"/>
      <c r="L461" s="5"/>
      <c r="M461" s="4"/>
      <c r="N461" s="4"/>
      <c r="O461" s="4"/>
      <c r="P461" s="6"/>
      <c r="Q461" s="4"/>
      <c r="R461" s="4"/>
      <c r="S461" s="6"/>
      <c r="T461" s="4"/>
      <c r="U461" s="4"/>
      <c r="V461" s="4"/>
      <c r="W461" s="4"/>
      <c r="X461" s="4"/>
      <c r="Y461" s="4"/>
      <c r="Z461" s="49"/>
      <c r="AA461" s="7"/>
      <c r="AB461" s="4"/>
      <c r="AC461" s="49"/>
      <c r="AD461" s="4"/>
      <c r="AE461" s="4"/>
      <c r="AF461" s="4"/>
      <c r="AG461" s="4"/>
      <c r="AH461" s="4"/>
      <c r="AI461" s="4"/>
      <c r="AJ461" s="4"/>
    </row>
    <row r="462">
      <c r="A462" s="4"/>
      <c r="B462" s="4"/>
      <c r="C462" s="4"/>
      <c r="D462" s="4"/>
      <c r="E462" s="4"/>
      <c r="F462" s="4"/>
      <c r="G462" s="4"/>
      <c r="H462" s="4"/>
      <c r="I462" s="4"/>
      <c r="J462" s="4"/>
      <c r="K462" s="4"/>
      <c r="L462" s="5"/>
      <c r="M462" s="4"/>
      <c r="N462" s="4"/>
      <c r="O462" s="4"/>
      <c r="P462" s="6"/>
      <c r="Q462" s="4"/>
      <c r="R462" s="4"/>
      <c r="S462" s="6"/>
      <c r="T462" s="4"/>
      <c r="U462" s="4"/>
      <c r="V462" s="4"/>
      <c r="W462" s="4"/>
      <c r="X462" s="4"/>
      <c r="Y462" s="4"/>
      <c r="Z462" s="49"/>
      <c r="AA462" s="7"/>
      <c r="AB462" s="4"/>
      <c r="AC462" s="49"/>
      <c r="AD462" s="4"/>
      <c r="AE462" s="4"/>
      <c r="AF462" s="4"/>
      <c r="AG462" s="4"/>
      <c r="AH462" s="4"/>
      <c r="AI462" s="4"/>
      <c r="AJ462" s="4"/>
    </row>
    <row r="463">
      <c r="A463" s="4"/>
      <c r="B463" s="4"/>
      <c r="C463" s="4"/>
      <c r="D463" s="4"/>
      <c r="E463" s="4"/>
      <c r="F463" s="4"/>
      <c r="G463" s="4"/>
      <c r="H463" s="4"/>
      <c r="I463" s="4"/>
      <c r="J463" s="4"/>
      <c r="K463" s="4"/>
      <c r="L463" s="5"/>
      <c r="M463" s="4"/>
      <c r="N463" s="4"/>
      <c r="O463" s="4"/>
      <c r="P463" s="6"/>
      <c r="Q463" s="4"/>
      <c r="R463" s="4"/>
      <c r="S463" s="6"/>
      <c r="T463" s="4"/>
      <c r="U463" s="4"/>
      <c r="V463" s="4"/>
      <c r="W463" s="4"/>
      <c r="X463" s="4"/>
      <c r="Y463" s="4"/>
      <c r="Z463" s="49"/>
      <c r="AA463" s="7"/>
      <c r="AB463" s="4"/>
      <c r="AC463" s="49"/>
      <c r="AD463" s="4"/>
      <c r="AE463" s="4"/>
      <c r="AF463" s="4"/>
      <c r="AG463" s="4"/>
      <c r="AH463" s="4"/>
      <c r="AI463" s="4"/>
      <c r="AJ463" s="4"/>
    </row>
    <row r="464">
      <c r="A464" s="4"/>
      <c r="B464" s="4"/>
      <c r="C464" s="4"/>
      <c r="D464" s="4"/>
      <c r="E464" s="4"/>
      <c r="F464" s="4"/>
      <c r="G464" s="4"/>
      <c r="H464" s="4"/>
      <c r="I464" s="4"/>
      <c r="J464" s="4"/>
      <c r="K464" s="4"/>
      <c r="L464" s="5"/>
      <c r="M464" s="4"/>
      <c r="N464" s="4"/>
      <c r="O464" s="4"/>
      <c r="P464" s="6"/>
      <c r="Q464" s="4"/>
      <c r="R464" s="4"/>
      <c r="S464" s="6"/>
      <c r="T464" s="4"/>
      <c r="U464" s="4"/>
      <c r="V464" s="4"/>
      <c r="W464" s="4"/>
      <c r="X464" s="4"/>
      <c r="Y464" s="4"/>
      <c r="Z464" s="49"/>
      <c r="AA464" s="7"/>
      <c r="AB464" s="4"/>
      <c r="AC464" s="49"/>
      <c r="AD464" s="4"/>
      <c r="AE464" s="4"/>
      <c r="AF464" s="4"/>
      <c r="AG464" s="4"/>
      <c r="AH464" s="4"/>
      <c r="AI464" s="4"/>
      <c r="AJ464" s="4"/>
    </row>
    <row r="465">
      <c r="A465" s="4"/>
      <c r="B465" s="4"/>
      <c r="C465" s="4"/>
      <c r="D465" s="4"/>
      <c r="E465" s="4"/>
      <c r="F465" s="4"/>
      <c r="G465" s="4"/>
      <c r="H465" s="4"/>
      <c r="I465" s="4"/>
      <c r="J465" s="4"/>
      <c r="K465" s="4"/>
      <c r="L465" s="5"/>
      <c r="M465" s="4"/>
      <c r="N465" s="4"/>
      <c r="O465" s="4"/>
      <c r="P465" s="6"/>
      <c r="Q465" s="4"/>
      <c r="R465" s="4"/>
      <c r="S465" s="6"/>
      <c r="T465" s="4"/>
      <c r="U465" s="4"/>
      <c r="V465" s="4"/>
      <c r="W465" s="4"/>
      <c r="X465" s="4"/>
      <c r="Y465" s="4"/>
      <c r="Z465" s="49"/>
      <c r="AA465" s="7"/>
      <c r="AB465" s="4"/>
      <c r="AC465" s="49"/>
      <c r="AD465" s="4"/>
      <c r="AE465" s="4"/>
      <c r="AF465" s="4"/>
      <c r="AG465" s="4"/>
      <c r="AH465" s="4"/>
      <c r="AI465" s="4"/>
      <c r="AJ465" s="4"/>
    </row>
    <row r="466">
      <c r="A466" s="4"/>
      <c r="B466" s="4"/>
      <c r="C466" s="4"/>
      <c r="D466" s="4"/>
      <c r="E466" s="4"/>
      <c r="F466" s="4"/>
      <c r="G466" s="4"/>
      <c r="H466" s="4"/>
      <c r="I466" s="4"/>
      <c r="J466" s="4"/>
      <c r="K466" s="4"/>
      <c r="L466" s="5"/>
      <c r="M466" s="4"/>
      <c r="N466" s="4"/>
      <c r="O466" s="4"/>
      <c r="P466" s="6"/>
      <c r="Q466" s="4"/>
      <c r="R466" s="4"/>
      <c r="S466" s="6"/>
      <c r="T466" s="4"/>
      <c r="U466" s="4"/>
      <c r="V466" s="4"/>
      <c r="W466" s="4"/>
      <c r="X466" s="4"/>
      <c r="Y466" s="4"/>
      <c r="Z466" s="49"/>
      <c r="AA466" s="7"/>
      <c r="AB466" s="4"/>
      <c r="AC466" s="49"/>
      <c r="AD466" s="4"/>
      <c r="AE466" s="4"/>
      <c r="AF466" s="4"/>
      <c r="AG466" s="4"/>
      <c r="AH466" s="4"/>
      <c r="AI466" s="4"/>
      <c r="AJ466" s="4"/>
    </row>
    <row r="467">
      <c r="A467" s="4"/>
      <c r="B467" s="4"/>
      <c r="C467" s="4"/>
      <c r="D467" s="4"/>
      <c r="E467" s="4"/>
      <c r="F467" s="4"/>
      <c r="G467" s="4"/>
      <c r="H467" s="4"/>
      <c r="I467" s="4"/>
      <c r="J467" s="4"/>
      <c r="K467" s="4"/>
      <c r="L467" s="5"/>
      <c r="M467" s="4"/>
      <c r="N467" s="4"/>
      <c r="O467" s="4"/>
      <c r="P467" s="6"/>
      <c r="Q467" s="4"/>
      <c r="R467" s="4"/>
      <c r="S467" s="6"/>
      <c r="T467" s="4"/>
      <c r="U467" s="4"/>
      <c r="V467" s="4"/>
      <c r="W467" s="4"/>
      <c r="X467" s="4"/>
      <c r="Y467" s="4"/>
      <c r="Z467" s="49"/>
      <c r="AA467" s="7"/>
      <c r="AB467" s="4"/>
      <c r="AC467" s="49"/>
      <c r="AD467" s="4"/>
      <c r="AE467" s="4"/>
      <c r="AF467" s="4"/>
      <c r="AG467" s="4"/>
      <c r="AH467" s="4"/>
      <c r="AI467" s="4"/>
      <c r="AJ467" s="4"/>
    </row>
    <row r="468">
      <c r="A468" s="4"/>
      <c r="B468" s="4"/>
      <c r="C468" s="4"/>
      <c r="D468" s="4"/>
      <c r="E468" s="4"/>
      <c r="F468" s="4"/>
      <c r="G468" s="4"/>
      <c r="H468" s="4"/>
      <c r="I468" s="4"/>
      <c r="J468" s="4"/>
      <c r="K468" s="4"/>
      <c r="L468" s="5"/>
      <c r="M468" s="4"/>
      <c r="N468" s="4"/>
      <c r="O468" s="4"/>
      <c r="P468" s="6"/>
      <c r="Q468" s="4"/>
      <c r="R468" s="4"/>
      <c r="S468" s="6"/>
      <c r="T468" s="4"/>
      <c r="U468" s="4"/>
      <c r="V468" s="4"/>
      <c r="W468" s="4"/>
      <c r="X468" s="4"/>
      <c r="Y468" s="4"/>
      <c r="Z468" s="49"/>
      <c r="AA468" s="7"/>
      <c r="AB468" s="4"/>
      <c r="AC468" s="49"/>
      <c r="AD468" s="4"/>
      <c r="AE468" s="4"/>
      <c r="AF468" s="4"/>
      <c r="AG468" s="4"/>
      <c r="AH468" s="4"/>
      <c r="AI468" s="4"/>
      <c r="AJ468" s="4"/>
    </row>
    <row r="469">
      <c r="A469" s="4"/>
      <c r="B469" s="4"/>
      <c r="C469" s="4"/>
      <c r="D469" s="4"/>
      <c r="E469" s="4"/>
      <c r="F469" s="4"/>
      <c r="G469" s="4"/>
      <c r="H469" s="4"/>
      <c r="I469" s="4"/>
      <c r="J469" s="4"/>
      <c r="K469" s="4"/>
      <c r="L469" s="5"/>
      <c r="M469" s="4"/>
      <c r="N469" s="4"/>
      <c r="O469" s="4"/>
      <c r="P469" s="6"/>
      <c r="Q469" s="4"/>
      <c r="R469" s="4"/>
      <c r="S469" s="6"/>
      <c r="T469" s="4"/>
      <c r="U469" s="4"/>
      <c r="V469" s="4"/>
      <c r="W469" s="4"/>
      <c r="X469" s="4"/>
      <c r="Y469" s="4"/>
      <c r="Z469" s="49"/>
      <c r="AA469" s="7"/>
      <c r="AB469" s="4"/>
      <c r="AC469" s="49"/>
      <c r="AD469" s="4"/>
      <c r="AE469" s="4"/>
      <c r="AF469" s="4"/>
      <c r="AG469" s="4"/>
      <c r="AH469" s="4"/>
      <c r="AI469" s="4"/>
      <c r="AJ469" s="4"/>
    </row>
    <row r="470">
      <c r="A470" s="4"/>
      <c r="B470" s="4"/>
      <c r="C470" s="4"/>
      <c r="D470" s="4"/>
      <c r="E470" s="4"/>
      <c r="F470" s="4"/>
      <c r="G470" s="4"/>
      <c r="H470" s="4"/>
      <c r="I470" s="4"/>
      <c r="J470" s="4"/>
      <c r="K470" s="4"/>
      <c r="L470" s="5"/>
      <c r="M470" s="4"/>
      <c r="N470" s="4"/>
      <c r="O470" s="4"/>
      <c r="P470" s="6"/>
      <c r="Q470" s="4"/>
      <c r="R470" s="4"/>
      <c r="S470" s="6"/>
      <c r="T470" s="4"/>
      <c r="U470" s="4"/>
      <c r="V470" s="4"/>
      <c r="W470" s="4"/>
      <c r="X470" s="4"/>
      <c r="Y470" s="4"/>
      <c r="Z470" s="49"/>
      <c r="AA470" s="7"/>
      <c r="AB470" s="4"/>
      <c r="AC470" s="49"/>
      <c r="AD470" s="4"/>
      <c r="AE470" s="4"/>
      <c r="AF470" s="4"/>
      <c r="AG470" s="4"/>
      <c r="AH470" s="4"/>
      <c r="AI470" s="4"/>
      <c r="AJ470" s="4"/>
    </row>
    <row r="471">
      <c r="A471" s="4"/>
      <c r="B471" s="4"/>
      <c r="C471" s="4"/>
      <c r="D471" s="4"/>
      <c r="E471" s="4"/>
      <c r="F471" s="4"/>
      <c r="G471" s="4"/>
      <c r="H471" s="4"/>
      <c r="I471" s="4"/>
      <c r="J471" s="4"/>
      <c r="K471" s="4"/>
      <c r="L471" s="5"/>
      <c r="M471" s="4"/>
      <c r="N471" s="4"/>
      <c r="O471" s="4"/>
      <c r="P471" s="6"/>
      <c r="Q471" s="4"/>
      <c r="R471" s="4"/>
      <c r="S471" s="6"/>
      <c r="T471" s="4"/>
      <c r="U471" s="4"/>
      <c r="V471" s="4"/>
      <c r="W471" s="4"/>
      <c r="X471" s="4"/>
      <c r="Y471" s="4"/>
      <c r="Z471" s="49"/>
      <c r="AA471" s="7"/>
      <c r="AB471" s="4"/>
      <c r="AC471" s="49"/>
      <c r="AD471" s="4"/>
      <c r="AE471" s="4"/>
      <c r="AF471" s="4"/>
      <c r="AG471" s="4"/>
      <c r="AH471" s="4"/>
      <c r="AI471" s="4"/>
      <c r="AJ471" s="4"/>
    </row>
    <row r="472">
      <c r="A472" s="4"/>
      <c r="B472" s="4"/>
      <c r="C472" s="4"/>
      <c r="D472" s="4"/>
      <c r="E472" s="4"/>
      <c r="F472" s="4"/>
      <c r="G472" s="4"/>
      <c r="H472" s="4"/>
      <c r="I472" s="4"/>
      <c r="J472" s="4"/>
      <c r="K472" s="4"/>
      <c r="L472" s="5"/>
      <c r="M472" s="4"/>
      <c r="N472" s="4"/>
      <c r="O472" s="4"/>
      <c r="P472" s="6"/>
      <c r="Q472" s="4"/>
      <c r="R472" s="4"/>
      <c r="S472" s="6"/>
      <c r="T472" s="4"/>
      <c r="U472" s="4"/>
      <c r="V472" s="4"/>
      <c r="W472" s="4"/>
      <c r="X472" s="4"/>
      <c r="Y472" s="4"/>
      <c r="Z472" s="49"/>
      <c r="AA472" s="7"/>
      <c r="AB472" s="4"/>
      <c r="AC472" s="49"/>
      <c r="AD472" s="4"/>
      <c r="AE472" s="4"/>
      <c r="AF472" s="4"/>
      <c r="AG472" s="4"/>
      <c r="AH472" s="4"/>
      <c r="AI472" s="4"/>
      <c r="AJ472" s="4"/>
    </row>
    <row r="473">
      <c r="A473" s="4"/>
      <c r="B473" s="4"/>
      <c r="C473" s="4"/>
      <c r="D473" s="4"/>
      <c r="E473" s="4"/>
      <c r="F473" s="4"/>
      <c r="G473" s="4"/>
      <c r="H473" s="4"/>
      <c r="I473" s="4"/>
      <c r="J473" s="4"/>
      <c r="K473" s="4"/>
      <c r="L473" s="5"/>
      <c r="M473" s="4"/>
      <c r="N473" s="4"/>
      <c r="O473" s="4"/>
      <c r="P473" s="6"/>
      <c r="Q473" s="4"/>
      <c r="R473" s="4"/>
      <c r="S473" s="6"/>
      <c r="T473" s="4"/>
      <c r="U473" s="4"/>
      <c r="V473" s="4"/>
      <c r="W473" s="4"/>
      <c r="X473" s="4"/>
      <c r="Y473" s="4"/>
      <c r="Z473" s="49"/>
      <c r="AA473" s="7"/>
      <c r="AB473" s="4"/>
      <c r="AC473" s="49"/>
      <c r="AD473" s="4"/>
      <c r="AE473" s="4"/>
      <c r="AF473" s="4"/>
      <c r="AG473" s="4"/>
      <c r="AH473" s="4"/>
      <c r="AI473" s="4"/>
      <c r="AJ473" s="4"/>
    </row>
    <row r="474">
      <c r="A474" s="4"/>
      <c r="B474" s="4"/>
      <c r="C474" s="4"/>
      <c r="D474" s="4"/>
      <c r="E474" s="4"/>
      <c r="F474" s="4"/>
      <c r="G474" s="4"/>
      <c r="H474" s="4"/>
      <c r="I474" s="4"/>
      <c r="J474" s="4"/>
      <c r="K474" s="4"/>
      <c r="L474" s="5"/>
      <c r="M474" s="4"/>
      <c r="N474" s="4"/>
      <c r="O474" s="4"/>
      <c r="P474" s="6"/>
      <c r="Q474" s="4"/>
      <c r="R474" s="4"/>
      <c r="S474" s="6"/>
      <c r="T474" s="4"/>
      <c r="U474" s="4"/>
      <c r="V474" s="4"/>
      <c r="W474" s="4"/>
      <c r="X474" s="4"/>
      <c r="Y474" s="4"/>
      <c r="Z474" s="49"/>
      <c r="AA474" s="7"/>
      <c r="AB474" s="4"/>
      <c r="AC474" s="49"/>
      <c r="AD474" s="4"/>
      <c r="AE474" s="4"/>
      <c r="AF474" s="4"/>
      <c r="AG474" s="4"/>
      <c r="AH474" s="4"/>
      <c r="AI474" s="4"/>
      <c r="AJ474" s="4"/>
    </row>
    <row r="475">
      <c r="A475" s="4"/>
      <c r="B475" s="4"/>
      <c r="C475" s="4"/>
      <c r="D475" s="4"/>
      <c r="E475" s="4"/>
      <c r="F475" s="4"/>
      <c r="G475" s="4"/>
      <c r="H475" s="4"/>
      <c r="I475" s="4"/>
      <c r="J475" s="4"/>
      <c r="K475" s="4"/>
      <c r="L475" s="5"/>
      <c r="M475" s="4"/>
      <c r="N475" s="4"/>
      <c r="O475" s="4"/>
      <c r="P475" s="6"/>
      <c r="Q475" s="4"/>
      <c r="R475" s="4"/>
      <c r="S475" s="6"/>
      <c r="T475" s="4"/>
      <c r="U475" s="4"/>
      <c r="V475" s="4"/>
      <c r="W475" s="4"/>
      <c r="X475" s="4"/>
      <c r="Y475" s="4"/>
      <c r="Z475" s="49"/>
      <c r="AA475" s="7"/>
      <c r="AB475" s="4"/>
      <c r="AC475" s="49"/>
      <c r="AD475" s="4"/>
      <c r="AE475" s="4"/>
      <c r="AF475" s="4"/>
      <c r="AG475" s="4"/>
      <c r="AH475" s="4"/>
      <c r="AI475" s="4"/>
      <c r="AJ475" s="4"/>
    </row>
    <row r="476">
      <c r="A476" s="4"/>
      <c r="B476" s="4"/>
      <c r="C476" s="4"/>
      <c r="D476" s="4"/>
      <c r="E476" s="4"/>
      <c r="F476" s="4"/>
      <c r="G476" s="4"/>
      <c r="H476" s="4"/>
      <c r="I476" s="4"/>
      <c r="J476" s="4"/>
      <c r="K476" s="4"/>
      <c r="L476" s="5"/>
      <c r="M476" s="4"/>
      <c r="N476" s="4"/>
      <c r="O476" s="4"/>
      <c r="P476" s="6"/>
      <c r="Q476" s="4"/>
      <c r="R476" s="4"/>
      <c r="S476" s="6"/>
      <c r="T476" s="4"/>
      <c r="U476" s="4"/>
      <c r="V476" s="4"/>
      <c r="W476" s="4"/>
      <c r="X476" s="4"/>
      <c r="Y476" s="4"/>
      <c r="Z476" s="49"/>
      <c r="AA476" s="7"/>
      <c r="AB476" s="4"/>
      <c r="AC476" s="49"/>
      <c r="AD476" s="4"/>
      <c r="AE476" s="4"/>
      <c r="AF476" s="4"/>
      <c r="AG476" s="4"/>
      <c r="AH476" s="4"/>
      <c r="AI476" s="4"/>
      <c r="AJ476" s="4"/>
    </row>
    <row r="477">
      <c r="A477" s="4"/>
      <c r="B477" s="4"/>
      <c r="C477" s="4"/>
      <c r="D477" s="4"/>
      <c r="E477" s="4"/>
      <c r="F477" s="4"/>
      <c r="G477" s="4"/>
      <c r="H477" s="4"/>
      <c r="I477" s="4"/>
      <c r="J477" s="4"/>
      <c r="K477" s="4"/>
      <c r="L477" s="5"/>
      <c r="M477" s="4"/>
      <c r="N477" s="4"/>
      <c r="O477" s="4"/>
      <c r="P477" s="6"/>
      <c r="Q477" s="4"/>
      <c r="R477" s="4"/>
      <c r="S477" s="6"/>
      <c r="T477" s="4"/>
      <c r="U477" s="4"/>
      <c r="V477" s="4"/>
      <c r="W477" s="4"/>
      <c r="X477" s="4"/>
      <c r="Y477" s="4"/>
      <c r="Z477" s="49"/>
      <c r="AA477" s="7"/>
      <c r="AB477" s="4"/>
      <c r="AC477" s="49"/>
      <c r="AD477" s="4"/>
      <c r="AE477" s="4"/>
      <c r="AF477" s="4"/>
      <c r="AG477" s="4"/>
      <c r="AH477" s="4"/>
      <c r="AI477" s="4"/>
      <c r="AJ477" s="4"/>
    </row>
    <row r="478">
      <c r="A478" s="4"/>
      <c r="B478" s="4"/>
      <c r="C478" s="4"/>
      <c r="D478" s="4"/>
      <c r="E478" s="4"/>
      <c r="F478" s="4"/>
      <c r="G478" s="4"/>
      <c r="H478" s="4"/>
      <c r="I478" s="4"/>
      <c r="J478" s="4"/>
      <c r="K478" s="4"/>
      <c r="L478" s="5"/>
      <c r="M478" s="4"/>
      <c r="N478" s="4"/>
      <c r="O478" s="4"/>
      <c r="P478" s="6"/>
      <c r="Q478" s="4"/>
      <c r="R478" s="4"/>
      <c r="S478" s="6"/>
      <c r="T478" s="4"/>
      <c r="U478" s="4"/>
      <c r="V478" s="4"/>
      <c r="W478" s="4"/>
      <c r="X478" s="4"/>
      <c r="Y478" s="4"/>
      <c r="Z478" s="49"/>
      <c r="AA478" s="7"/>
      <c r="AB478" s="4"/>
      <c r="AC478" s="49"/>
      <c r="AD478" s="4"/>
      <c r="AE478" s="4"/>
      <c r="AF478" s="4"/>
      <c r="AG478" s="4"/>
      <c r="AH478" s="4"/>
      <c r="AI478" s="4"/>
      <c r="AJ478" s="4"/>
    </row>
    <row r="479">
      <c r="A479" s="4"/>
      <c r="B479" s="4"/>
      <c r="C479" s="4"/>
      <c r="D479" s="4"/>
      <c r="E479" s="4"/>
      <c r="F479" s="4"/>
      <c r="G479" s="4"/>
      <c r="H479" s="4"/>
      <c r="I479" s="4"/>
      <c r="J479" s="4"/>
      <c r="K479" s="4"/>
      <c r="L479" s="5"/>
      <c r="M479" s="4"/>
      <c r="N479" s="4"/>
      <c r="O479" s="4"/>
      <c r="P479" s="6"/>
      <c r="Q479" s="4"/>
      <c r="R479" s="4"/>
      <c r="S479" s="6"/>
      <c r="T479" s="4"/>
      <c r="U479" s="4"/>
      <c r="V479" s="4"/>
      <c r="W479" s="4"/>
      <c r="X479" s="4"/>
      <c r="Y479" s="4"/>
      <c r="Z479" s="49"/>
      <c r="AA479" s="7"/>
      <c r="AB479" s="4"/>
      <c r="AC479" s="49"/>
      <c r="AD479" s="4"/>
      <c r="AE479" s="4"/>
      <c r="AF479" s="4"/>
      <c r="AG479" s="4"/>
      <c r="AH479" s="4"/>
      <c r="AI479" s="4"/>
      <c r="AJ479" s="4"/>
    </row>
    <row r="480">
      <c r="A480" s="4"/>
      <c r="B480" s="4"/>
      <c r="C480" s="4"/>
      <c r="D480" s="4"/>
      <c r="E480" s="4"/>
      <c r="F480" s="4"/>
      <c r="G480" s="4"/>
      <c r="H480" s="4"/>
      <c r="I480" s="4"/>
      <c r="J480" s="4"/>
      <c r="K480" s="4"/>
      <c r="L480" s="5"/>
      <c r="M480" s="4"/>
      <c r="N480" s="4"/>
      <c r="O480" s="4"/>
      <c r="P480" s="6"/>
      <c r="Q480" s="4"/>
      <c r="R480" s="4"/>
      <c r="S480" s="6"/>
      <c r="T480" s="4"/>
      <c r="U480" s="4"/>
      <c r="V480" s="4"/>
      <c r="W480" s="4"/>
      <c r="X480" s="4"/>
      <c r="Y480" s="4"/>
      <c r="Z480" s="49"/>
      <c r="AA480" s="7"/>
      <c r="AB480" s="4"/>
      <c r="AC480" s="49"/>
      <c r="AD480" s="4"/>
      <c r="AE480" s="4"/>
      <c r="AF480" s="4"/>
      <c r="AG480" s="4"/>
      <c r="AH480" s="4"/>
      <c r="AI480" s="4"/>
      <c r="AJ480" s="4"/>
    </row>
    <row r="481">
      <c r="A481" s="4"/>
      <c r="B481" s="4"/>
      <c r="C481" s="4"/>
      <c r="D481" s="4"/>
      <c r="E481" s="4"/>
      <c r="F481" s="4"/>
      <c r="G481" s="4"/>
      <c r="H481" s="4"/>
      <c r="I481" s="4"/>
      <c r="J481" s="4"/>
      <c r="K481" s="4"/>
      <c r="L481" s="5"/>
      <c r="M481" s="4"/>
      <c r="N481" s="4"/>
      <c r="O481" s="4"/>
      <c r="P481" s="6"/>
      <c r="Q481" s="4"/>
      <c r="R481" s="4"/>
      <c r="S481" s="6"/>
      <c r="T481" s="4"/>
      <c r="U481" s="4"/>
      <c r="V481" s="4"/>
      <c r="W481" s="4"/>
      <c r="X481" s="4"/>
      <c r="Y481" s="4"/>
      <c r="Z481" s="49"/>
      <c r="AA481" s="7"/>
      <c r="AB481" s="4"/>
      <c r="AC481" s="49"/>
      <c r="AD481" s="4"/>
      <c r="AE481" s="4"/>
      <c r="AF481" s="4"/>
      <c r="AG481" s="4"/>
      <c r="AH481" s="4"/>
      <c r="AI481" s="4"/>
      <c r="AJ481" s="4"/>
    </row>
    <row r="482">
      <c r="A482" s="4"/>
      <c r="B482" s="4"/>
      <c r="C482" s="4"/>
      <c r="D482" s="4"/>
      <c r="E482" s="4"/>
      <c r="F482" s="4"/>
      <c r="G482" s="4"/>
      <c r="H482" s="4"/>
      <c r="I482" s="4"/>
      <c r="J482" s="4"/>
      <c r="K482" s="4"/>
      <c r="L482" s="5"/>
      <c r="M482" s="4"/>
      <c r="N482" s="4"/>
      <c r="O482" s="4"/>
      <c r="P482" s="6"/>
      <c r="Q482" s="4"/>
      <c r="R482" s="4"/>
      <c r="S482" s="6"/>
      <c r="T482" s="4"/>
      <c r="U482" s="4"/>
      <c r="V482" s="4"/>
      <c r="W482" s="4"/>
      <c r="X482" s="4"/>
      <c r="Y482" s="4"/>
      <c r="Z482" s="49"/>
      <c r="AA482" s="7"/>
      <c r="AB482" s="4"/>
      <c r="AC482" s="49"/>
      <c r="AD482" s="4"/>
      <c r="AE482" s="4"/>
      <c r="AF482" s="4"/>
      <c r="AG482" s="4"/>
      <c r="AH482" s="4"/>
      <c r="AI482" s="4"/>
      <c r="AJ482" s="4"/>
    </row>
    <row r="483">
      <c r="A483" s="4"/>
      <c r="B483" s="4"/>
      <c r="C483" s="4"/>
      <c r="D483" s="4"/>
      <c r="E483" s="4"/>
      <c r="F483" s="4"/>
      <c r="G483" s="4"/>
      <c r="H483" s="4"/>
      <c r="I483" s="4"/>
      <c r="J483" s="4"/>
      <c r="K483" s="4"/>
      <c r="L483" s="5"/>
      <c r="M483" s="4"/>
      <c r="N483" s="4"/>
      <c r="O483" s="4"/>
      <c r="P483" s="6"/>
      <c r="Q483" s="4"/>
      <c r="R483" s="4"/>
      <c r="S483" s="6"/>
      <c r="T483" s="4"/>
      <c r="U483" s="4"/>
      <c r="V483" s="4"/>
      <c r="W483" s="4"/>
      <c r="X483" s="4"/>
      <c r="Y483" s="4"/>
      <c r="Z483" s="49"/>
      <c r="AA483" s="7"/>
      <c r="AB483" s="4"/>
      <c r="AC483" s="49"/>
      <c r="AD483" s="4"/>
      <c r="AE483" s="4"/>
      <c r="AF483" s="4"/>
      <c r="AG483" s="4"/>
      <c r="AH483" s="4"/>
      <c r="AI483" s="4"/>
      <c r="AJ483" s="4"/>
    </row>
    <row r="484">
      <c r="A484" s="4"/>
      <c r="B484" s="4"/>
      <c r="C484" s="4"/>
      <c r="D484" s="4"/>
      <c r="E484" s="4"/>
      <c r="F484" s="4"/>
      <c r="G484" s="4"/>
      <c r="H484" s="4"/>
      <c r="I484" s="4"/>
      <c r="J484" s="4"/>
      <c r="K484" s="4"/>
      <c r="L484" s="5"/>
      <c r="M484" s="4"/>
      <c r="N484" s="4"/>
      <c r="O484" s="4"/>
      <c r="P484" s="6"/>
      <c r="Q484" s="4"/>
      <c r="R484" s="4"/>
      <c r="S484" s="6"/>
      <c r="T484" s="4"/>
      <c r="U484" s="4"/>
      <c r="V484" s="4"/>
      <c r="W484" s="4"/>
      <c r="X484" s="4"/>
      <c r="Y484" s="4"/>
      <c r="Z484" s="49"/>
      <c r="AA484" s="7"/>
      <c r="AB484" s="4"/>
      <c r="AC484" s="49"/>
      <c r="AD484" s="4"/>
      <c r="AE484" s="4"/>
      <c r="AF484" s="4"/>
      <c r="AG484" s="4"/>
      <c r="AH484" s="4"/>
      <c r="AI484" s="4"/>
      <c r="AJ484" s="4"/>
    </row>
    <row r="485">
      <c r="A485" s="4"/>
      <c r="B485" s="4"/>
      <c r="C485" s="4"/>
      <c r="D485" s="4"/>
      <c r="E485" s="4"/>
      <c r="F485" s="4"/>
      <c r="G485" s="4"/>
      <c r="H485" s="4"/>
      <c r="I485" s="4"/>
      <c r="J485" s="4"/>
      <c r="K485" s="4"/>
      <c r="L485" s="5"/>
      <c r="M485" s="4"/>
      <c r="N485" s="4"/>
      <c r="O485" s="4"/>
      <c r="P485" s="6"/>
      <c r="Q485" s="4"/>
      <c r="R485" s="4"/>
      <c r="S485" s="6"/>
      <c r="T485" s="4"/>
      <c r="U485" s="4"/>
      <c r="V485" s="4"/>
      <c r="W485" s="4"/>
      <c r="X485" s="4"/>
      <c r="Y485" s="4"/>
      <c r="Z485" s="49"/>
      <c r="AA485" s="7"/>
      <c r="AB485" s="4"/>
      <c r="AC485" s="49"/>
      <c r="AD485" s="4"/>
      <c r="AE485" s="4"/>
      <c r="AF485" s="4"/>
      <c r="AG485" s="4"/>
      <c r="AH485" s="4"/>
      <c r="AI485" s="4"/>
      <c r="AJ485" s="4"/>
    </row>
    <row r="486">
      <c r="A486" s="4"/>
      <c r="B486" s="4"/>
      <c r="C486" s="4"/>
      <c r="D486" s="4"/>
      <c r="E486" s="4"/>
      <c r="F486" s="4"/>
      <c r="G486" s="4"/>
      <c r="H486" s="4"/>
      <c r="I486" s="4"/>
      <c r="J486" s="4"/>
      <c r="K486" s="4"/>
      <c r="L486" s="5"/>
      <c r="M486" s="4"/>
      <c r="N486" s="4"/>
      <c r="O486" s="4"/>
      <c r="P486" s="6"/>
      <c r="Q486" s="4"/>
      <c r="R486" s="4"/>
      <c r="S486" s="6"/>
      <c r="T486" s="4"/>
      <c r="U486" s="4"/>
      <c r="V486" s="4"/>
      <c r="W486" s="4"/>
      <c r="X486" s="4"/>
      <c r="Y486" s="4"/>
      <c r="Z486" s="49"/>
      <c r="AA486" s="7"/>
      <c r="AB486" s="4"/>
      <c r="AC486" s="49"/>
      <c r="AD486" s="4"/>
      <c r="AE486" s="4"/>
      <c r="AF486" s="4"/>
      <c r="AG486" s="4"/>
      <c r="AH486" s="4"/>
      <c r="AI486" s="4"/>
      <c r="AJ486" s="4"/>
    </row>
    <row r="487">
      <c r="A487" s="4"/>
      <c r="B487" s="4"/>
      <c r="C487" s="4"/>
      <c r="D487" s="4"/>
      <c r="E487" s="4"/>
      <c r="F487" s="4"/>
      <c r="G487" s="4"/>
      <c r="H487" s="4"/>
      <c r="I487" s="4"/>
      <c r="J487" s="4"/>
      <c r="K487" s="4"/>
      <c r="L487" s="5"/>
      <c r="M487" s="4"/>
      <c r="N487" s="4"/>
      <c r="O487" s="4"/>
      <c r="P487" s="6"/>
      <c r="Q487" s="4"/>
      <c r="R487" s="4"/>
      <c r="S487" s="6"/>
      <c r="T487" s="4"/>
      <c r="U487" s="4"/>
      <c r="V487" s="4"/>
      <c r="W487" s="4"/>
      <c r="X487" s="4"/>
      <c r="Y487" s="4"/>
      <c r="Z487" s="49"/>
      <c r="AA487" s="7"/>
      <c r="AB487" s="4"/>
      <c r="AC487" s="49"/>
      <c r="AD487" s="4"/>
      <c r="AE487" s="4"/>
      <c r="AF487" s="4"/>
      <c r="AG487" s="4"/>
      <c r="AH487" s="4"/>
      <c r="AI487" s="4"/>
      <c r="AJ487" s="4"/>
    </row>
    <row r="488">
      <c r="A488" s="4"/>
      <c r="B488" s="4"/>
      <c r="C488" s="4"/>
      <c r="D488" s="4"/>
      <c r="E488" s="4"/>
      <c r="F488" s="4"/>
      <c r="G488" s="4"/>
      <c r="H488" s="4"/>
      <c r="I488" s="4"/>
      <c r="J488" s="4"/>
      <c r="K488" s="4"/>
      <c r="L488" s="5"/>
      <c r="M488" s="4"/>
      <c r="N488" s="4"/>
      <c r="O488" s="4"/>
      <c r="P488" s="6"/>
      <c r="Q488" s="4"/>
      <c r="R488" s="4"/>
      <c r="S488" s="6"/>
      <c r="T488" s="4"/>
      <c r="U488" s="4"/>
      <c r="V488" s="4"/>
      <c r="W488" s="4"/>
      <c r="X488" s="4"/>
      <c r="Y488" s="4"/>
      <c r="Z488" s="49"/>
      <c r="AA488" s="7"/>
      <c r="AB488" s="4"/>
      <c r="AC488" s="49"/>
      <c r="AD488" s="4"/>
      <c r="AE488" s="4"/>
      <c r="AF488" s="4"/>
      <c r="AG488" s="4"/>
      <c r="AH488" s="4"/>
      <c r="AI488" s="4"/>
      <c r="AJ488" s="4"/>
    </row>
    <row r="489">
      <c r="A489" s="4"/>
      <c r="B489" s="4"/>
      <c r="C489" s="4"/>
      <c r="D489" s="4"/>
      <c r="E489" s="4"/>
      <c r="F489" s="4"/>
      <c r="G489" s="4"/>
      <c r="H489" s="4"/>
      <c r="I489" s="4"/>
      <c r="J489" s="4"/>
      <c r="K489" s="4"/>
      <c r="L489" s="5"/>
      <c r="M489" s="4"/>
      <c r="N489" s="4"/>
      <c r="O489" s="4"/>
      <c r="P489" s="6"/>
      <c r="Q489" s="4"/>
      <c r="R489" s="4"/>
      <c r="S489" s="6"/>
      <c r="T489" s="4"/>
      <c r="U489" s="4"/>
      <c r="V489" s="4"/>
      <c r="W489" s="4"/>
      <c r="X489" s="4"/>
      <c r="Y489" s="4"/>
      <c r="Z489" s="49"/>
      <c r="AA489" s="7"/>
      <c r="AB489" s="4"/>
      <c r="AC489" s="49"/>
      <c r="AD489" s="4"/>
      <c r="AE489" s="4"/>
      <c r="AF489" s="4"/>
      <c r="AG489" s="4"/>
      <c r="AH489" s="4"/>
      <c r="AI489" s="4"/>
      <c r="AJ489" s="4"/>
    </row>
    <row r="490">
      <c r="A490" s="4"/>
      <c r="B490" s="4"/>
      <c r="C490" s="4"/>
      <c r="D490" s="4"/>
      <c r="E490" s="4"/>
      <c r="F490" s="4"/>
      <c r="G490" s="4"/>
      <c r="H490" s="4"/>
      <c r="I490" s="4"/>
      <c r="J490" s="4"/>
      <c r="K490" s="4"/>
      <c r="L490" s="5"/>
      <c r="M490" s="4"/>
      <c r="N490" s="4"/>
      <c r="O490" s="4"/>
      <c r="P490" s="6"/>
      <c r="Q490" s="4"/>
      <c r="R490" s="4"/>
      <c r="S490" s="6"/>
      <c r="T490" s="4"/>
      <c r="U490" s="4"/>
      <c r="V490" s="4"/>
      <c r="W490" s="4"/>
      <c r="X490" s="4"/>
      <c r="Y490" s="4"/>
      <c r="Z490" s="49"/>
      <c r="AA490" s="7"/>
      <c r="AB490" s="4"/>
      <c r="AC490" s="49"/>
      <c r="AD490" s="4"/>
      <c r="AE490" s="4"/>
      <c r="AF490" s="4"/>
      <c r="AG490" s="4"/>
      <c r="AH490" s="4"/>
      <c r="AI490" s="4"/>
      <c r="AJ490" s="4"/>
    </row>
    <row r="491">
      <c r="A491" s="4"/>
      <c r="B491" s="4"/>
      <c r="C491" s="4"/>
      <c r="D491" s="4"/>
      <c r="E491" s="4"/>
      <c r="F491" s="4"/>
      <c r="G491" s="4"/>
      <c r="H491" s="4"/>
      <c r="I491" s="4"/>
      <c r="J491" s="4"/>
      <c r="K491" s="4"/>
      <c r="L491" s="5"/>
      <c r="M491" s="4"/>
      <c r="N491" s="4"/>
      <c r="O491" s="4"/>
      <c r="P491" s="6"/>
      <c r="Q491" s="4"/>
      <c r="R491" s="4"/>
      <c r="S491" s="6"/>
      <c r="T491" s="4"/>
      <c r="U491" s="4"/>
      <c r="V491" s="4"/>
      <c r="W491" s="4"/>
      <c r="X491" s="4"/>
      <c r="Y491" s="4"/>
      <c r="Z491" s="49"/>
      <c r="AA491" s="7"/>
      <c r="AB491" s="4"/>
      <c r="AC491" s="49"/>
      <c r="AD491" s="4"/>
      <c r="AE491" s="4"/>
      <c r="AF491" s="4"/>
      <c r="AG491" s="4"/>
      <c r="AH491" s="4"/>
      <c r="AI491" s="4"/>
      <c r="AJ491" s="4"/>
    </row>
    <row r="492">
      <c r="A492" s="4"/>
      <c r="B492" s="4"/>
      <c r="C492" s="4"/>
      <c r="D492" s="4"/>
      <c r="E492" s="4"/>
      <c r="F492" s="4"/>
      <c r="G492" s="4"/>
      <c r="H492" s="4"/>
      <c r="I492" s="4"/>
      <c r="J492" s="4"/>
      <c r="K492" s="4"/>
      <c r="L492" s="5"/>
      <c r="M492" s="4"/>
      <c r="N492" s="4"/>
      <c r="O492" s="4"/>
      <c r="P492" s="6"/>
      <c r="Q492" s="4"/>
      <c r="R492" s="4"/>
      <c r="S492" s="6"/>
      <c r="T492" s="4"/>
      <c r="U492" s="4"/>
      <c r="V492" s="4"/>
      <c r="W492" s="4"/>
      <c r="X492" s="4"/>
      <c r="Y492" s="4"/>
      <c r="Z492" s="49"/>
      <c r="AA492" s="7"/>
      <c r="AB492" s="4"/>
      <c r="AC492" s="49"/>
      <c r="AD492" s="4"/>
      <c r="AE492" s="4"/>
      <c r="AF492" s="4"/>
      <c r="AG492" s="4"/>
      <c r="AH492" s="4"/>
      <c r="AI492" s="4"/>
      <c r="AJ492" s="4"/>
    </row>
    <row r="493">
      <c r="A493" s="4"/>
      <c r="B493" s="4"/>
      <c r="C493" s="4"/>
      <c r="D493" s="4"/>
      <c r="E493" s="4"/>
      <c r="F493" s="4"/>
      <c r="G493" s="4"/>
      <c r="H493" s="4"/>
      <c r="I493" s="4"/>
      <c r="J493" s="4"/>
      <c r="K493" s="4"/>
      <c r="L493" s="5"/>
      <c r="M493" s="4"/>
      <c r="N493" s="4"/>
      <c r="O493" s="4"/>
      <c r="P493" s="6"/>
      <c r="Q493" s="4"/>
      <c r="R493" s="4"/>
      <c r="S493" s="6"/>
      <c r="T493" s="4"/>
      <c r="U493" s="4"/>
      <c r="V493" s="4"/>
      <c r="W493" s="4"/>
      <c r="X493" s="4"/>
      <c r="Y493" s="4"/>
      <c r="Z493" s="49"/>
      <c r="AA493" s="7"/>
      <c r="AB493" s="4"/>
      <c r="AC493" s="49"/>
      <c r="AD493" s="4"/>
      <c r="AE493" s="4"/>
      <c r="AF493" s="4"/>
      <c r="AG493" s="4"/>
      <c r="AH493" s="4"/>
      <c r="AI493" s="4"/>
      <c r="AJ493" s="4"/>
    </row>
    <row r="494">
      <c r="A494" s="4"/>
      <c r="B494" s="4"/>
      <c r="C494" s="4"/>
      <c r="D494" s="4"/>
      <c r="E494" s="4"/>
      <c r="F494" s="4"/>
      <c r="G494" s="4"/>
      <c r="H494" s="4"/>
      <c r="I494" s="4"/>
      <c r="J494" s="4"/>
      <c r="K494" s="4"/>
      <c r="L494" s="5"/>
      <c r="M494" s="4"/>
      <c r="N494" s="4"/>
      <c r="O494" s="4"/>
      <c r="P494" s="6"/>
      <c r="Q494" s="4"/>
      <c r="R494" s="4"/>
      <c r="S494" s="6"/>
      <c r="T494" s="4"/>
      <c r="U494" s="4"/>
      <c r="V494" s="4"/>
      <c r="W494" s="4"/>
      <c r="X494" s="4"/>
      <c r="Y494" s="4"/>
      <c r="Z494" s="49"/>
      <c r="AA494" s="7"/>
      <c r="AB494" s="4"/>
      <c r="AC494" s="49"/>
      <c r="AD494" s="4"/>
      <c r="AE494" s="4"/>
      <c r="AF494" s="4"/>
      <c r="AG494" s="4"/>
      <c r="AH494" s="4"/>
      <c r="AI494" s="4"/>
      <c r="AJ494" s="4"/>
    </row>
    <row r="495">
      <c r="A495" s="4"/>
      <c r="B495" s="4"/>
      <c r="C495" s="4"/>
      <c r="D495" s="4"/>
      <c r="E495" s="4"/>
      <c r="F495" s="4"/>
      <c r="G495" s="4"/>
      <c r="H495" s="4"/>
      <c r="I495" s="4"/>
      <c r="J495" s="4"/>
      <c r="K495" s="4"/>
      <c r="L495" s="5"/>
      <c r="M495" s="4"/>
      <c r="N495" s="4"/>
      <c r="O495" s="4"/>
      <c r="P495" s="6"/>
      <c r="Q495" s="4"/>
      <c r="R495" s="4"/>
      <c r="S495" s="6"/>
      <c r="T495" s="4"/>
      <c r="U495" s="4"/>
      <c r="V495" s="4"/>
      <c r="W495" s="4"/>
      <c r="X495" s="4"/>
      <c r="Y495" s="4"/>
      <c r="Z495" s="49"/>
      <c r="AA495" s="7"/>
      <c r="AB495" s="4"/>
      <c r="AC495" s="49"/>
      <c r="AD495" s="4"/>
      <c r="AE495" s="4"/>
      <c r="AF495" s="4"/>
      <c r="AG495" s="4"/>
      <c r="AH495" s="4"/>
      <c r="AI495" s="4"/>
      <c r="AJ495" s="4"/>
    </row>
    <row r="496">
      <c r="A496" s="4"/>
      <c r="B496" s="4"/>
      <c r="C496" s="4"/>
      <c r="D496" s="4"/>
      <c r="E496" s="4"/>
      <c r="F496" s="4"/>
      <c r="G496" s="4"/>
      <c r="H496" s="4"/>
      <c r="I496" s="4"/>
      <c r="J496" s="4"/>
      <c r="K496" s="4"/>
      <c r="L496" s="5"/>
      <c r="M496" s="4"/>
      <c r="N496" s="4"/>
      <c r="O496" s="4"/>
      <c r="P496" s="6"/>
      <c r="Q496" s="4"/>
      <c r="R496" s="4"/>
      <c r="S496" s="6"/>
      <c r="T496" s="4"/>
      <c r="U496" s="4"/>
      <c r="V496" s="4"/>
      <c r="W496" s="4"/>
      <c r="X496" s="4"/>
      <c r="Y496" s="4"/>
      <c r="Z496" s="49"/>
      <c r="AA496" s="7"/>
      <c r="AB496" s="4"/>
      <c r="AC496" s="49"/>
      <c r="AD496" s="4"/>
      <c r="AE496" s="4"/>
      <c r="AF496" s="4"/>
      <c r="AG496" s="4"/>
      <c r="AH496" s="4"/>
      <c r="AI496" s="4"/>
      <c r="AJ496" s="4"/>
    </row>
    <row r="497">
      <c r="A497" s="4"/>
      <c r="B497" s="4"/>
      <c r="C497" s="4"/>
      <c r="D497" s="4"/>
      <c r="E497" s="4"/>
      <c r="F497" s="4"/>
      <c r="G497" s="4"/>
      <c r="H497" s="4"/>
      <c r="I497" s="4"/>
      <c r="J497" s="4"/>
      <c r="K497" s="4"/>
      <c r="L497" s="5"/>
      <c r="M497" s="4"/>
      <c r="N497" s="4"/>
      <c r="O497" s="4"/>
      <c r="P497" s="6"/>
      <c r="Q497" s="4"/>
      <c r="R497" s="4"/>
      <c r="S497" s="6"/>
      <c r="T497" s="4"/>
      <c r="U497" s="4"/>
      <c r="V497" s="4"/>
      <c r="W497" s="4"/>
      <c r="X497" s="4"/>
      <c r="Y497" s="4"/>
      <c r="Z497" s="49"/>
      <c r="AA497" s="7"/>
      <c r="AB497" s="4"/>
      <c r="AC497" s="49"/>
      <c r="AD497" s="4"/>
      <c r="AE497" s="4"/>
      <c r="AF497" s="4"/>
      <c r="AG497" s="4"/>
      <c r="AH497" s="4"/>
      <c r="AI497" s="4"/>
      <c r="AJ497" s="4"/>
    </row>
    <row r="498">
      <c r="A498" s="4"/>
      <c r="B498" s="4"/>
      <c r="C498" s="4"/>
      <c r="D498" s="4"/>
      <c r="E498" s="4"/>
      <c r="F498" s="4"/>
      <c r="G498" s="4"/>
      <c r="H498" s="4"/>
      <c r="I498" s="4"/>
      <c r="J498" s="4"/>
      <c r="K498" s="4"/>
      <c r="L498" s="5"/>
      <c r="M498" s="4"/>
      <c r="N498" s="4"/>
      <c r="O498" s="4"/>
      <c r="P498" s="6"/>
      <c r="Q498" s="4"/>
      <c r="R498" s="4"/>
      <c r="S498" s="6"/>
      <c r="T498" s="4"/>
      <c r="U498" s="4"/>
      <c r="V498" s="4"/>
      <c r="W498" s="4"/>
      <c r="X498" s="4"/>
      <c r="Y498" s="4"/>
      <c r="Z498" s="49"/>
      <c r="AA498" s="7"/>
      <c r="AB498" s="4"/>
      <c r="AC498" s="49"/>
      <c r="AD498" s="4"/>
      <c r="AE498" s="4"/>
      <c r="AF498" s="4"/>
      <c r="AG498" s="4"/>
      <c r="AH498" s="4"/>
      <c r="AI498" s="4"/>
      <c r="AJ498" s="4"/>
    </row>
    <row r="499">
      <c r="A499" s="4"/>
      <c r="B499" s="4"/>
      <c r="C499" s="4"/>
      <c r="D499" s="4"/>
      <c r="E499" s="4"/>
      <c r="F499" s="4"/>
      <c r="G499" s="4"/>
      <c r="H499" s="4"/>
      <c r="I499" s="4"/>
      <c r="J499" s="4"/>
      <c r="K499" s="4"/>
      <c r="L499" s="5"/>
      <c r="M499" s="4"/>
      <c r="N499" s="4"/>
      <c r="O499" s="4"/>
      <c r="P499" s="6"/>
      <c r="Q499" s="4"/>
      <c r="R499" s="4"/>
      <c r="S499" s="6"/>
      <c r="T499" s="4"/>
      <c r="U499" s="4"/>
      <c r="V499" s="4"/>
      <c r="W499" s="4"/>
      <c r="X499" s="4"/>
      <c r="Y499" s="4"/>
      <c r="Z499" s="49"/>
      <c r="AA499" s="7"/>
      <c r="AB499" s="4"/>
      <c r="AC499" s="49"/>
      <c r="AD499" s="4"/>
      <c r="AE499" s="4"/>
      <c r="AF499" s="4"/>
      <c r="AG499" s="4"/>
      <c r="AH499" s="4"/>
      <c r="AI499" s="4"/>
      <c r="AJ499" s="4"/>
    </row>
    <row r="500">
      <c r="A500" s="4"/>
      <c r="B500" s="4"/>
      <c r="C500" s="4"/>
      <c r="D500" s="4"/>
      <c r="E500" s="4"/>
      <c r="F500" s="4"/>
      <c r="G500" s="4"/>
      <c r="H500" s="4"/>
      <c r="I500" s="4"/>
      <c r="J500" s="4"/>
      <c r="K500" s="4"/>
      <c r="L500" s="5"/>
      <c r="M500" s="4"/>
      <c r="N500" s="4"/>
      <c r="O500" s="4"/>
      <c r="P500" s="6"/>
      <c r="Q500" s="4"/>
      <c r="R500" s="4"/>
      <c r="S500" s="6"/>
      <c r="T500" s="4"/>
      <c r="U500" s="4"/>
      <c r="V500" s="4"/>
      <c r="W500" s="4"/>
      <c r="X500" s="4"/>
      <c r="Y500" s="4"/>
      <c r="Z500" s="49"/>
      <c r="AA500" s="7"/>
      <c r="AB500" s="4"/>
      <c r="AC500" s="49"/>
      <c r="AD500" s="4"/>
      <c r="AE500" s="4"/>
      <c r="AF500" s="4"/>
      <c r="AG500" s="4"/>
      <c r="AH500" s="4"/>
      <c r="AI500" s="4"/>
      <c r="AJ500" s="4"/>
    </row>
    <row r="501">
      <c r="A501" s="4"/>
      <c r="B501" s="4"/>
      <c r="C501" s="4"/>
      <c r="D501" s="4"/>
      <c r="E501" s="4"/>
      <c r="F501" s="4"/>
      <c r="G501" s="4"/>
      <c r="H501" s="4"/>
      <c r="I501" s="4"/>
      <c r="J501" s="4"/>
      <c r="K501" s="4"/>
      <c r="L501" s="5"/>
      <c r="M501" s="4"/>
      <c r="N501" s="4"/>
      <c r="O501" s="4"/>
      <c r="P501" s="6"/>
      <c r="Q501" s="4"/>
      <c r="R501" s="4"/>
      <c r="S501" s="6"/>
      <c r="T501" s="4"/>
      <c r="U501" s="4"/>
      <c r="V501" s="4"/>
      <c r="W501" s="4"/>
      <c r="X501" s="4"/>
      <c r="Y501" s="4"/>
      <c r="Z501" s="49"/>
      <c r="AA501" s="7"/>
      <c r="AB501" s="4"/>
      <c r="AC501" s="49"/>
      <c r="AD501" s="4"/>
      <c r="AE501" s="4"/>
      <c r="AF501" s="4"/>
      <c r="AG501" s="4"/>
      <c r="AH501" s="4"/>
      <c r="AI501" s="4"/>
      <c r="AJ501" s="4"/>
    </row>
    <row r="502">
      <c r="A502" s="4"/>
      <c r="B502" s="4"/>
      <c r="C502" s="4"/>
      <c r="D502" s="4"/>
      <c r="E502" s="4"/>
      <c r="F502" s="4"/>
      <c r="G502" s="4"/>
      <c r="H502" s="4"/>
      <c r="I502" s="4"/>
      <c r="J502" s="4"/>
      <c r="K502" s="4"/>
      <c r="L502" s="5"/>
      <c r="M502" s="4"/>
      <c r="N502" s="4"/>
      <c r="O502" s="4"/>
      <c r="P502" s="6"/>
      <c r="Q502" s="4"/>
      <c r="R502" s="4"/>
      <c r="S502" s="6"/>
      <c r="T502" s="4"/>
      <c r="U502" s="4"/>
      <c r="V502" s="4"/>
      <c r="W502" s="4"/>
      <c r="X502" s="4"/>
      <c r="Y502" s="4"/>
      <c r="Z502" s="49"/>
      <c r="AA502" s="7"/>
      <c r="AB502" s="4"/>
      <c r="AC502" s="49"/>
      <c r="AD502" s="4"/>
      <c r="AE502" s="4"/>
      <c r="AF502" s="4"/>
      <c r="AG502" s="4"/>
      <c r="AH502" s="4"/>
      <c r="AI502" s="4"/>
      <c r="AJ502" s="4"/>
    </row>
    <row r="503">
      <c r="A503" s="4"/>
      <c r="B503" s="4"/>
      <c r="C503" s="4"/>
      <c r="D503" s="4"/>
      <c r="E503" s="4"/>
      <c r="F503" s="4"/>
      <c r="G503" s="4"/>
      <c r="H503" s="4"/>
      <c r="I503" s="4"/>
      <c r="J503" s="4"/>
      <c r="K503" s="4"/>
      <c r="L503" s="5"/>
      <c r="M503" s="4"/>
      <c r="N503" s="4"/>
      <c r="O503" s="4"/>
      <c r="P503" s="6"/>
      <c r="Q503" s="4"/>
      <c r="R503" s="4"/>
      <c r="S503" s="6"/>
      <c r="T503" s="4"/>
      <c r="U503" s="4"/>
      <c r="V503" s="4"/>
      <c r="W503" s="4"/>
      <c r="X503" s="4"/>
      <c r="Y503" s="4"/>
      <c r="Z503" s="49"/>
      <c r="AA503" s="7"/>
      <c r="AB503" s="4"/>
      <c r="AC503" s="49"/>
      <c r="AD503" s="4"/>
      <c r="AE503" s="4"/>
      <c r="AF503" s="4"/>
      <c r="AG503" s="4"/>
      <c r="AH503" s="4"/>
      <c r="AI503" s="4"/>
      <c r="AJ503" s="4"/>
    </row>
    <row r="504">
      <c r="A504" s="4"/>
      <c r="B504" s="4"/>
      <c r="C504" s="4"/>
      <c r="D504" s="4"/>
      <c r="E504" s="4"/>
      <c r="F504" s="4"/>
      <c r="G504" s="4"/>
      <c r="H504" s="4"/>
      <c r="I504" s="4"/>
      <c r="J504" s="4"/>
      <c r="K504" s="4"/>
      <c r="L504" s="5"/>
      <c r="M504" s="4"/>
      <c r="N504" s="4"/>
      <c r="O504" s="4"/>
      <c r="P504" s="6"/>
      <c r="Q504" s="4"/>
      <c r="R504" s="4"/>
      <c r="S504" s="6"/>
      <c r="T504" s="4"/>
      <c r="U504" s="4"/>
      <c r="V504" s="4"/>
      <c r="W504" s="4"/>
      <c r="X504" s="4"/>
      <c r="Y504" s="4"/>
      <c r="Z504" s="49"/>
      <c r="AA504" s="7"/>
      <c r="AB504" s="4"/>
      <c r="AC504" s="49"/>
      <c r="AD504" s="4"/>
      <c r="AE504" s="4"/>
      <c r="AF504" s="4"/>
      <c r="AG504" s="4"/>
      <c r="AH504" s="4"/>
      <c r="AI504" s="4"/>
      <c r="AJ504" s="4"/>
    </row>
    <row r="505">
      <c r="A505" s="4"/>
      <c r="B505" s="4"/>
      <c r="C505" s="4"/>
      <c r="D505" s="4"/>
      <c r="E505" s="4"/>
      <c r="F505" s="4"/>
      <c r="G505" s="4"/>
      <c r="H505" s="4"/>
      <c r="I505" s="4"/>
      <c r="J505" s="4"/>
      <c r="K505" s="4"/>
      <c r="L505" s="5"/>
      <c r="M505" s="4"/>
      <c r="N505" s="4"/>
      <c r="O505" s="4"/>
      <c r="P505" s="6"/>
      <c r="Q505" s="4"/>
      <c r="R505" s="4"/>
      <c r="S505" s="6"/>
      <c r="T505" s="4"/>
      <c r="U505" s="4"/>
      <c r="V505" s="4"/>
      <c r="W505" s="4"/>
      <c r="X505" s="4"/>
      <c r="Y505" s="4"/>
      <c r="Z505" s="49"/>
      <c r="AA505" s="7"/>
      <c r="AB505" s="4"/>
      <c r="AC505" s="49"/>
      <c r="AD505" s="4"/>
      <c r="AE505" s="4"/>
      <c r="AF505" s="4"/>
      <c r="AG505" s="4"/>
      <c r="AH505" s="4"/>
      <c r="AI505" s="4"/>
      <c r="AJ505" s="4"/>
    </row>
    <row r="506">
      <c r="A506" s="4"/>
      <c r="B506" s="4"/>
      <c r="C506" s="4"/>
      <c r="D506" s="4"/>
      <c r="E506" s="4"/>
      <c r="F506" s="4"/>
      <c r="G506" s="4"/>
      <c r="H506" s="4"/>
      <c r="I506" s="4"/>
      <c r="J506" s="4"/>
      <c r="K506" s="4"/>
      <c r="L506" s="5"/>
      <c r="M506" s="4"/>
      <c r="N506" s="4"/>
      <c r="O506" s="4"/>
      <c r="P506" s="6"/>
      <c r="Q506" s="4"/>
      <c r="R506" s="4"/>
      <c r="S506" s="6"/>
      <c r="T506" s="4"/>
      <c r="U506" s="4"/>
      <c r="V506" s="4"/>
      <c r="W506" s="4"/>
      <c r="X506" s="4"/>
      <c r="Y506" s="4"/>
      <c r="Z506" s="49"/>
      <c r="AA506" s="7"/>
      <c r="AB506" s="4"/>
      <c r="AC506" s="49"/>
      <c r="AD506" s="4"/>
      <c r="AE506" s="4"/>
      <c r="AF506" s="4"/>
      <c r="AG506" s="4"/>
      <c r="AH506" s="4"/>
      <c r="AI506" s="4"/>
      <c r="AJ506" s="4"/>
    </row>
    <row r="507">
      <c r="A507" s="4"/>
      <c r="B507" s="4"/>
      <c r="C507" s="4"/>
      <c r="D507" s="4"/>
      <c r="E507" s="4"/>
      <c r="F507" s="4"/>
      <c r="G507" s="4"/>
      <c r="H507" s="4"/>
      <c r="I507" s="4"/>
      <c r="J507" s="4"/>
      <c r="K507" s="4"/>
      <c r="L507" s="5"/>
      <c r="M507" s="4"/>
      <c r="N507" s="4"/>
      <c r="O507" s="4"/>
      <c r="P507" s="6"/>
      <c r="Q507" s="4"/>
      <c r="R507" s="4"/>
      <c r="S507" s="6"/>
      <c r="T507" s="4"/>
      <c r="U507" s="4"/>
      <c r="V507" s="4"/>
      <c r="W507" s="4"/>
      <c r="X507" s="4"/>
      <c r="Y507" s="4"/>
      <c r="Z507" s="49"/>
      <c r="AA507" s="7"/>
      <c r="AB507" s="4"/>
      <c r="AC507" s="49"/>
      <c r="AD507" s="4"/>
      <c r="AE507" s="4"/>
      <c r="AF507" s="4"/>
      <c r="AG507" s="4"/>
      <c r="AH507" s="4"/>
      <c r="AI507" s="4"/>
      <c r="AJ507" s="4"/>
    </row>
    <row r="508">
      <c r="A508" s="4"/>
      <c r="B508" s="4"/>
      <c r="C508" s="4"/>
      <c r="D508" s="4"/>
      <c r="E508" s="4"/>
      <c r="F508" s="4"/>
      <c r="G508" s="4"/>
      <c r="H508" s="4"/>
      <c r="I508" s="4"/>
      <c r="J508" s="4"/>
      <c r="K508" s="4"/>
      <c r="L508" s="5"/>
      <c r="M508" s="4"/>
      <c r="N508" s="4"/>
      <c r="O508" s="4"/>
      <c r="P508" s="6"/>
      <c r="Q508" s="4"/>
      <c r="R508" s="4"/>
      <c r="S508" s="6"/>
      <c r="T508" s="4"/>
      <c r="U508" s="4"/>
      <c r="V508" s="4"/>
      <c r="W508" s="4"/>
      <c r="X508" s="4"/>
      <c r="Y508" s="4"/>
      <c r="Z508" s="49"/>
      <c r="AA508" s="7"/>
      <c r="AB508" s="4"/>
      <c r="AC508" s="49"/>
      <c r="AD508" s="4"/>
      <c r="AE508" s="4"/>
      <c r="AF508" s="4"/>
      <c r="AG508" s="4"/>
      <c r="AH508" s="4"/>
      <c r="AI508" s="4"/>
      <c r="AJ508" s="4"/>
    </row>
    <row r="509">
      <c r="A509" s="4"/>
      <c r="B509" s="4"/>
      <c r="C509" s="4"/>
      <c r="D509" s="4"/>
      <c r="E509" s="4"/>
      <c r="F509" s="4"/>
      <c r="G509" s="4"/>
      <c r="H509" s="4"/>
      <c r="I509" s="4"/>
      <c r="J509" s="4"/>
      <c r="K509" s="4"/>
      <c r="L509" s="5"/>
      <c r="M509" s="4"/>
      <c r="N509" s="4"/>
      <c r="O509" s="4"/>
      <c r="P509" s="6"/>
      <c r="Q509" s="4"/>
      <c r="R509" s="4"/>
      <c r="S509" s="6"/>
      <c r="T509" s="4"/>
      <c r="U509" s="4"/>
      <c r="V509" s="4"/>
      <c r="W509" s="4"/>
      <c r="X509" s="4"/>
      <c r="Y509" s="4"/>
      <c r="Z509" s="49"/>
      <c r="AA509" s="7"/>
      <c r="AB509" s="4"/>
      <c r="AC509" s="49"/>
      <c r="AD509" s="4"/>
      <c r="AE509" s="4"/>
      <c r="AF509" s="4"/>
      <c r="AG509" s="4"/>
      <c r="AH509" s="4"/>
      <c r="AI509" s="4"/>
      <c r="AJ509" s="4"/>
    </row>
    <row r="510">
      <c r="A510" s="4"/>
      <c r="B510" s="4"/>
      <c r="C510" s="4"/>
      <c r="D510" s="4"/>
      <c r="E510" s="4"/>
      <c r="F510" s="4"/>
      <c r="G510" s="4"/>
      <c r="H510" s="4"/>
      <c r="I510" s="4"/>
      <c r="J510" s="4"/>
      <c r="K510" s="4"/>
      <c r="L510" s="5"/>
      <c r="M510" s="4"/>
      <c r="N510" s="4"/>
      <c r="O510" s="4"/>
      <c r="P510" s="6"/>
      <c r="Q510" s="4"/>
      <c r="R510" s="4"/>
      <c r="S510" s="6"/>
      <c r="T510" s="4"/>
      <c r="U510" s="4"/>
      <c r="V510" s="4"/>
      <c r="W510" s="4"/>
      <c r="X510" s="4"/>
      <c r="Y510" s="4"/>
      <c r="Z510" s="49"/>
      <c r="AA510" s="7"/>
      <c r="AB510" s="4"/>
      <c r="AC510" s="49"/>
      <c r="AD510" s="4"/>
      <c r="AE510" s="4"/>
      <c r="AF510" s="4"/>
      <c r="AG510" s="4"/>
      <c r="AH510" s="4"/>
      <c r="AI510" s="4"/>
      <c r="AJ510" s="4"/>
    </row>
    <row r="511">
      <c r="A511" s="4"/>
      <c r="B511" s="4"/>
      <c r="C511" s="4"/>
      <c r="D511" s="4"/>
      <c r="E511" s="4"/>
      <c r="F511" s="4"/>
      <c r="G511" s="4"/>
      <c r="H511" s="4"/>
      <c r="I511" s="4"/>
      <c r="J511" s="4"/>
      <c r="K511" s="4"/>
      <c r="L511" s="5"/>
      <c r="M511" s="4"/>
      <c r="N511" s="4"/>
      <c r="O511" s="4"/>
      <c r="P511" s="6"/>
      <c r="Q511" s="4"/>
      <c r="R511" s="4"/>
      <c r="S511" s="6"/>
      <c r="T511" s="4"/>
      <c r="U511" s="4"/>
      <c r="V511" s="4"/>
      <c r="W511" s="4"/>
      <c r="X511" s="4"/>
      <c r="Y511" s="4"/>
      <c r="Z511" s="49"/>
      <c r="AA511" s="7"/>
      <c r="AB511" s="4"/>
      <c r="AC511" s="49"/>
      <c r="AD511" s="4"/>
      <c r="AE511" s="4"/>
      <c r="AF511" s="4"/>
      <c r="AG511" s="4"/>
      <c r="AH511" s="4"/>
      <c r="AI511" s="4"/>
      <c r="AJ511" s="4"/>
    </row>
    <row r="512">
      <c r="A512" s="4"/>
      <c r="B512" s="4"/>
      <c r="C512" s="4"/>
      <c r="D512" s="4"/>
      <c r="E512" s="4"/>
      <c r="F512" s="4"/>
      <c r="G512" s="4"/>
      <c r="H512" s="4"/>
      <c r="I512" s="4"/>
      <c r="J512" s="4"/>
      <c r="K512" s="4"/>
      <c r="L512" s="5"/>
      <c r="M512" s="4"/>
      <c r="N512" s="4"/>
      <c r="O512" s="4"/>
      <c r="P512" s="6"/>
      <c r="Q512" s="4"/>
      <c r="R512" s="4"/>
      <c r="S512" s="6"/>
      <c r="T512" s="4"/>
      <c r="U512" s="4"/>
      <c r="V512" s="4"/>
      <c r="W512" s="4"/>
      <c r="X512" s="4"/>
      <c r="Y512" s="4"/>
      <c r="Z512" s="49"/>
      <c r="AA512" s="7"/>
      <c r="AB512" s="4"/>
      <c r="AC512" s="49"/>
      <c r="AD512" s="4"/>
      <c r="AE512" s="4"/>
      <c r="AF512" s="4"/>
      <c r="AG512" s="4"/>
      <c r="AH512" s="4"/>
      <c r="AI512" s="4"/>
      <c r="AJ512" s="4"/>
    </row>
    <row r="513">
      <c r="A513" s="4"/>
      <c r="B513" s="4"/>
      <c r="C513" s="4"/>
      <c r="D513" s="4"/>
      <c r="E513" s="4"/>
      <c r="F513" s="4"/>
      <c r="G513" s="4"/>
      <c r="H513" s="4"/>
      <c r="I513" s="4"/>
      <c r="J513" s="4"/>
      <c r="K513" s="4"/>
      <c r="L513" s="5"/>
      <c r="M513" s="4"/>
      <c r="N513" s="4"/>
      <c r="O513" s="4"/>
      <c r="P513" s="6"/>
      <c r="Q513" s="4"/>
      <c r="R513" s="4"/>
      <c r="S513" s="6"/>
      <c r="T513" s="4"/>
      <c r="U513" s="4"/>
      <c r="V513" s="4"/>
      <c r="W513" s="4"/>
      <c r="X513" s="4"/>
      <c r="Y513" s="4"/>
      <c r="Z513" s="49"/>
      <c r="AA513" s="7"/>
      <c r="AB513" s="4"/>
      <c r="AC513" s="49"/>
      <c r="AD513" s="4"/>
      <c r="AE513" s="4"/>
      <c r="AF513" s="4"/>
      <c r="AG513" s="4"/>
      <c r="AH513" s="4"/>
      <c r="AI513" s="4"/>
      <c r="AJ513" s="4"/>
    </row>
    <row r="514">
      <c r="A514" s="4"/>
      <c r="B514" s="4"/>
      <c r="C514" s="4"/>
      <c r="D514" s="4"/>
      <c r="E514" s="4"/>
      <c r="F514" s="4"/>
      <c r="G514" s="4"/>
      <c r="H514" s="4"/>
      <c r="I514" s="4"/>
      <c r="J514" s="4"/>
      <c r="K514" s="4"/>
      <c r="L514" s="5"/>
      <c r="M514" s="4"/>
      <c r="N514" s="4"/>
      <c r="O514" s="4"/>
      <c r="P514" s="6"/>
      <c r="Q514" s="4"/>
      <c r="R514" s="4"/>
      <c r="S514" s="6"/>
      <c r="T514" s="4"/>
      <c r="U514" s="4"/>
      <c r="V514" s="4"/>
      <c r="W514" s="4"/>
      <c r="X514" s="4"/>
      <c r="Y514" s="4"/>
      <c r="Z514" s="49"/>
      <c r="AA514" s="7"/>
      <c r="AB514" s="4"/>
      <c r="AC514" s="49"/>
      <c r="AD514" s="4"/>
      <c r="AE514" s="4"/>
      <c r="AF514" s="4"/>
      <c r="AG514" s="4"/>
      <c r="AH514" s="4"/>
      <c r="AI514" s="4"/>
      <c r="AJ514" s="4"/>
    </row>
    <row r="515">
      <c r="A515" s="4"/>
      <c r="B515" s="4"/>
      <c r="C515" s="4"/>
      <c r="D515" s="4"/>
      <c r="E515" s="4"/>
      <c r="F515" s="4"/>
      <c r="G515" s="4"/>
      <c r="H515" s="4"/>
      <c r="I515" s="4"/>
      <c r="J515" s="4"/>
      <c r="K515" s="4"/>
      <c r="L515" s="5"/>
      <c r="M515" s="4"/>
      <c r="N515" s="4"/>
      <c r="O515" s="4"/>
      <c r="P515" s="6"/>
      <c r="Q515" s="4"/>
      <c r="R515" s="4"/>
      <c r="S515" s="6"/>
      <c r="T515" s="4"/>
      <c r="U515" s="4"/>
      <c r="V515" s="4"/>
      <c r="W515" s="4"/>
      <c r="X515" s="4"/>
      <c r="Y515" s="4"/>
      <c r="Z515" s="49"/>
      <c r="AA515" s="7"/>
      <c r="AB515" s="4"/>
      <c r="AC515" s="49"/>
      <c r="AD515" s="4"/>
      <c r="AE515" s="4"/>
      <c r="AF515" s="4"/>
      <c r="AG515" s="4"/>
      <c r="AH515" s="4"/>
      <c r="AI515" s="4"/>
      <c r="AJ515" s="4"/>
    </row>
    <row r="516">
      <c r="A516" s="4"/>
      <c r="B516" s="4"/>
      <c r="C516" s="4"/>
      <c r="D516" s="4"/>
      <c r="E516" s="4"/>
      <c r="F516" s="4"/>
      <c r="G516" s="4"/>
      <c r="H516" s="4"/>
      <c r="I516" s="4"/>
      <c r="J516" s="4"/>
      <c r="K516" s="4"/>
      <c r="L516" s="5"/>
      <c r="M516" s="4"/>
      <c r="N516" s="4"/>
      <c r="O516" s="4"/>
      <c r="P516" s="6"/>
      <c r="Q516" s="4"/>
      <c r="R516" s="4"/>
      <c r="S516" s="6"/>
      <c r="T516" s="4"/>
      <c r="U516" s="4"/>
      <c r="V516" s="4"/>
      <c r="W516" s="4"/>
      <c r="X516" s="4"/>
      <c r="Y516" s="4"/>
      <c r="Z516" s="49"/>
      <c r="AA516" s="7"/>
      <c r="AB516" s="4"/>
      <c r="AC516" s="49"/>
      <c r="AD516" s="4"/>
      <c r="AE516" s="4"/>
      <c r="AF516" s="4"/>
      <c r="AG516" s="4"/>
      <c r="AH516" s="4"/>
      <c r="AI516" s="4"/>
      <c r="AJ516" s="4"/>
    </row>
    <row r="517">
      <c r="A517" s="4"/>
      <c r="B517" s="4"/>
      <c r="C517" s="4"/>
      <c r="D517" s="4"/>
      <c r="E517" s="4"/>
      <c r="F517" s="4"/>
      <c r="G517" s="4"/>
      <c r="H517" s="4"/>
      <c r="I517" s="4"/>
      <c r="J517" s="4"/>
      <c r="K517" s="4"/>
      <c r="L517" s="5"/>
      <c r="M517" s="4"/>
      <c r="N517" s="4"/>
      <c r="O517" s="4"/>
      <c r="P517" s="6"/>
      <c r="Q517" s="4"/>
      <c r="R517" s="4"/>
      <c r="S517" s="6"/>
      <c r="T517" s="4"/>
      <c r="U517" s="4"/>
      <c r="V517" s="4"/>
      <c r="W517" s="4"/>
      <c r="X517" s="4"/>
      <c r="Y517" s="4"/>
      <c r="Z517" s="49"/>
      <c r="AA517" s="7"/>
      <c r="AB517" s="4"/>
      <c r="AC517" s="49"/>
      <c r="AD517" s="4"/>
      <c r="AE517" s="4"/>
      <c r="AF517" s="4"/>
      <c r="AG517" s="4"/>
      <c r="AH517" s="4"/>
      <c r="AI517" s="4"/>
      <c r="AJ517" s="4"/>
    </row>
    <row r="518">
      <c r="A518" s="4"/>
      <c r="B518" s="4"/>
      <c r="C518" s="4"/>
      <c r="D518" s="4"/>
      <c r="E518" s="4"/>
      <c r="F518" s="4"/>
      <c r="G518" s="4"/>
      <c r="H518" s="4"/>
      <c r="I518" s="4"/>
      <c r="J518" s="4"/>
      <c r="K518" s="4"/>
      <c r="L518" s="5"/>
      <c r="M518" s="4"/>
      <c r="N518" s="4"/>
      <c r="O518" s="4"/>
      <c r="P518" s="6"/>
      <c r="Q518" s="4"/>
      <c r="R518" s="4"/>
      <c r="S518" s="6"/>
      <c r="T518" s="4"/>
      <c r="U518" s="4"/>
      <c r="V518" s="4"/>
      <c r="W518" s="4"/>
      <c r="X518" s="4"/>
      <c r="Y518" s="4"/>
      <c r="Z518" s="49"/>
      <c r="AA518" s="7"/>
      <c r="AB518" s="4"/>
      <c r="AC518" s="49"/>
      <c r="AD518" s="4"/>
      <c r="AE518" s="4"/>
      <c r="AF518" s="4"/>
      <c r="AG518" s="4"/>
      <c r="AH518" s="4"/>
      <c r="AI518" s="4"/>
      <c r="AJ518" s="4"/>
    </row>
    <row r="519">
      <c r="A519" s="4"/>
      <c r="B519" s="4"/>
      <c r="C519" s="4"/>
      <c r="D519" s="4"/>
      <c r="E519" s="4"/>
      <c r="F519" s="4"/>
      <c r="G519" s="4"/>
      <c r="H519" s="4"/>
      <c r="I519" s="4"/>
      <c r="J519" s="4"/>
      <c r="K519" s="4"/>
      <c r="L519" s="5"/>
      <c r="M519" s="4"/>
      <c r="N519" s="4"/>
      <c r="O519" s="4"/>
      <c r="P519" s="6"/>
      <c r="Q519" s="4"/>
      <c r="R519" s="4"/>
      <c r="S519" s="6"/>
      <c r="T519" s="4"/>
      <c r="U519" s="4"/>
      <c r="V519" s="4"/>
      <c r="W519" s="4"/>
      <c r="X519" s="4"/>
      <c r="Y519" s="4"/>
      <c r="Z519" s="49"/>
      <c r="AA519" s="7"/>
      <c r="AB519" s="4"/>
      <c r="AC519" s="49"/>
      <c r="AD519" s="4"/>
      <c r="AE519" s="4"/>
      <c r="AF519" s="4"/>
      <c r="AG519" s="4"/>
      <c r="AH519" s="4"/>
      <c r="AI519" s="4"/>
      <c r="AJ519" s="4"/>
    </row>
    <row r="520">
      <c r="A520" s="4"/>
      <c r="B520" s="4"/>
      <c r="C520" s="4"/>
      <c r="D520" s="4"/>
      <c r="E520" s="4"/>
      <c r="F520" s="4"/>
      <c r="G520" s="4"/>
      <c r="H520" s="4"/>
      <c r="I520" s="4"/>
      <c r="J520" s="4"/>
      <c r="K520" s="4"/>
      <c r="L520" s="5"/>
      <c r="M520" s="4"/>
      <c r="N520" s="4"/>
      <c r="O520" s="4"/>
      <c r="P520" s="6"/>
      <c r="Q520" s="4"/>
      <c r="R520" s="4"/>
      <c r="S520" s="6"/>
      <c r="T520" s="4"/>
      <c r="U520" s="4"/>
      <c r="V520" s="4"/>
      <c r="W520" s="4"/>
      <c r="X520" s="4"/>
      <c r="Y520" s="4"/>
      <c r="Z520" s="49"/>
      <c r="AA520" s="7"/>
      <c r="AB520" s="4"/>
      <c r="AC520" s="49"/>
      <c r="AD520" s="4"/>
      <c r="AE520" s="4"/>
      <c r="AF520" s="4"/>
      <c r="AG520" s="4"/>
      <c r="AH520" s="4"/>
      <c r="AI520" s="4"/>
      <c r="AJ520" s="4"/>
    </row>
    <row r="521">
      <c r="A521" s="4"/>
      <c r="B521" s="4"/>
      <c r="C521" s="4"/>
      <c r="D521" s="4"/>
      <c r="E521" s="4"/>
      <c r="F521" s="4"/>
      <c r="G521" s="4"/>
      <c r="H521" s="4"/>
      <c r="I521" s="4"/>
      <c r="J521" s="4"/>
      <c r="K521" s="4"/>
      <c r="L521" s="5"/>
      <c r="M521" s="4"/>
      <c r="N521" s="4"/>
      <c r="O521" s="4"/>
      <c r="P521" s="6"/>
      <c r="Q521" s="4"/>
      <c r="R521" s="4"/>
      <c r="S521" s="6"/>
      <c r="T521" s="4"/>
      <c r="U521" s="4"/>
      <c r="V521" s="4"/>
      <c r="W521" s="4"/>
      <c r="X521" s="4"/>
      <c r="Y521" s="4"/>
      <c r="Z521" s="49"/>
      <c r="AA521" s="7"/>
      <c r="AB521" s="4"/>
      <c r="AC521" s="49"/>
      <c r="AD521" s="4"/>
      <c r="AE521" s="4"/>
      <c r="AF521" s="4"/>
      <c r="AG521" s="4"/>
      <c r="AH521" s="4"/>
      <c r="AI521" s="4"/>
      <c r="AJ521" s="4"/>
    </row>
    <row r="522">
      <c r="A522" s="4"/>
      <c r="B522" s="4"/>
      <c r="C522" s="4"/>
      <c r="D522" s="4"/>
      <c r="E522" s="4"/>
      <c r="F522" s="4"/>
      <c r="G522" s="4"/>
      <c r="H522" s="4"/>
      <c r="I522" s="4"/>
      <c r="J522" s="4"/>
      <c r="K522" s="4"/>
      <c r="L522" s="5"/>
      <c r="M522" s="4"/>
      <c r="N522" s="4"/>
      <c r="O522" s="4"/>
      <c r="P522" s="6"/>
      <c r="Q522" s="4"/>
      <c r="R522" s="4"/>
      <c r="S522" s="6"/>
      <c r="T522" s="4"/>
      <c r="U522" s="4"/>
      <c r="V522" s="4"/>
      <c r="W522" s="4"/>
      <c r="X522" s="4"/>
      <c r="Y522" s="4"/>
      <c r="Z522" s="49"/>
      <c r="AA522" s="7"/>
      <c r="AB522" s="4"/>
      <c r="AC522" s="49"/>
      <c r="AD522" s="4"/>
      <c r="AE522" s="4"/>
      <c r="AF522" s="4"/>
      <c r="AG522" s="4"/>
      <c r="AH522" s="4"/>
      <c r="AI522" s="4"/>
      <c r="AJ522" s="4"/>
    </row>
    <row r="523">
      <c r="A523" s="4"/>
      <c r="B523" s="4"/>
      <c r="C523" s="4"/>
      <c r="D523" s="4"/>
      <c r="E523" s="4"/>
      <c r="F523" s="4"/>
      <c r="G523" s="4"/>
      <c r="H523" s="4"/>
      <c r="I523" s="4"/>
      <c r="J523" s="4"/>
      <c r="K523" s="4"/>
      <c r="L523" s="5"/>
      <c r="M523" s="4"/>
      <c r="N523" s="4"/>
      <c r="O523" s="4"/>
      <c r="P523" s="6"/>
      <c r="Q523" s="4"/>
      <c r="R523" s="4"/>
      <c r="S523" s="6"/>
      <c r="T523" s="4"/>
      <c r="U523" s="4"/>
      <c r="V523" s="4"/>
      <c r="W523" s="4"/>
      <c r="X523" s="4"/>
      <c r="Y523" s="4"/>
      <c r="Z523" s="49"/>
      <c r="AA523" s="7"/>
      <c r="AB523" s="4"/>
      <c r="AC523" s="49"/>
      <c r="AD523" s="4"/>
      <c r="AE523" s="4"/>
      <c r="AF523" s="4"/>
      <c r="AG523" s="4"/>
      <c r="AH523" s="4"/>
      <c r="AI523" s="4"/>
      <c r="AJ523" s="4"/>
    </row>
    <row r="524">
      <c r="A524" s="4"/>
      <c r="B524" s="4"/>
      <c r="C524" s="4"/>
      <c r="D524" s="4"/>
      <c r="E524" s="4"/>
      <c r="F524" s="4"/>
      <c r="G524" s="4"/>
      <c r="H524" s="4"/>
      <c r="I524" s="4"/>
      <c r="J524" s="4"/>
      <c r="K524" s="4"/>
      <c r="L524" s="5"/>
      <c r="M524" s="4"/>
      <c r="N524" s="4"/>
      <c r="O524" s="4"/>
      <c r="P524" s="6"/>
      <c r="Q524" s="4"/>
      <c r="R524" s="4"/>
      <c r="S524" s="6"/>
      <c r="T524" s="4"/>
      <c r="U524" s="4"/>
      <c r="V524" s="4"/>
      <c r="W524" s="4"/>
      <c r="X524" s="4"/>
      <c r="Y524" s="4"/>
      <c r="Z524" s="49"/>
      <c r="AA524" s="7"/>
      <c r="AB524" s="4"/>
      <c r="AC524" s="49"/>
      <c r="AD524" s="4"/>
      <c r="AE524" s="4"/>
      <c r="AF524" s="4"/>
      <c r="AG524" s="4"/>
      <c r="AH524" s="4"/>
      <c r="AI524" s="4"/>
      <c r="AJ524" s="4"/>
    </row>
    <row r="525">
      <c r="A525" s="4"/>
      <c r="B525" s="4"/>
      <c r="C525" s="4"/>
      <c r="D525" s="4"/>
      <c r="E525" s="4"/>
      <c r="F525" s="4"/>
      <c r="G525" s="4"/>
      <c r="H525" s="4"/>
      <c r="I525" s="4"/>
      <c r="J525" s="4"/>
      <c r="K525" s="4"/>
      <c r="L525" s="5"/>
      <c r="M525" s="4"/>
      <c r="N525" s="4"/>
      <c r="O525" s="4"/>
      <c r="P525" s="6"/>
      <c r="Q525" s="4"/>
      <c r="R525" s="4"/>
      <c r="S525" s="6"/>
      <c r="T525" s="4"/>
      <c r="U525" s="4"/>
      <c r="V525" s="4"/>
      <c r="W525" s="4"/>
      <c r="X525" s="4"/>
      <c r="Y525" s="4"/>
      <c r="Z525" s="49"/>
      <c r="AA525" s="7"/>
      <c r="AB525" s="4"/>
      <c r="AC525" s="49"/>
      <c r="AD525" s="4"/>
      <c r="AE525" s="4"/>
      <c r="AF525" s="4"/>
      <c r="AG525" s="4"/>
      <c r="AH525" s="4"/>
      <c r="AI525" s="4"/>
      <c r="AJ525" s="4"/>
    </row>
    <row r="526">
      <c r="A526" s="4"/>
      <c r="B526" s="4"/>
      <c r="C526" s="4"/>
      <c r="D526" s="4"/>
      <c r="E526" s="4"/>
      <c r="F526" s="4"/>
      <c r="G526" s="4"/>
      <c r="H526" s="4"/>
      <c r="I526" s="4"/>
      <c r="J526" s="4"/>
      <c r="K526" s="4"/>
      <c r="L526" s="5"/>
      <c r="M526" s="4"/>
      <c r="N526" s="4"/>
      <c r="O526" s="4"/>
      <c r="P526" s="6"/>
      <c r="Q526" s="4"/>
      <c r="R526" s="4"/>
      <c r="S526" s="6"/>
      <c r="T526" s="4"/>
      <c r="U526" s="4"/>
      <c r="V526" s="4"/>
      <c r="W526" s="4"/>
      <c r="X526" s="4"/>
      <c r="Y526" s="4"/>
      <c r="Z526" s="49"/>
      <c r="AA526" s="7"/>
      <c r="AB526" s="4"/>
      <c r="AC526" s="49"/>
      <c r="AD526" s="4"/>
      <c r="AE526" s="4"/>
      <c r="AF526" s="4"/>
      <c r="AG526" s="4"/>
      <c r="AH526" s="4"/>
      <c r="AI526" s="4"/>
      <c r="AJ526" s="4"/>
    </row>
    <row r="527">
      <c r="A527" s="4"/>
      <c r="B527" s="4"/>
      <c r="C527" s="4"/>
      <c r="D527" s="4"/>
      <c r="E527" s="4"/>
      <c r="F527" s="4"/>
      <c r="G527" s="4"/>
      <c r="H527" s="4"/>
      <c r="I527" s="4"/>
      <c r="J527" s="4"/>
      <c r="K527" s="4"/>
      <c r="L527" s="5"/>
      <c r="M527" s="4"/>
      <c r="N527" s="4"/>
      <c r="O527" s="4"/>
      <c r="P527" s="6"/>
      <c r="Q527" s="4"/>
      <c r="R527" s="4"/>
      <c r="S527" s="6"/>
      <c r="T527" s="4"/>
      <c r="U527" s="4"/>
      <c r="V527" s="4"/>
      <c r="W527" s="4"/>
      <c r="X527" s="4"/>
      <c r="Y527" s="4"/>
      <c r="Z527" s="49"/>
      <c r="AA527" s="7"/>
      <c r="AB527" s="4"/>
      <c r="AC527" s="49"/>
      <c r="AD527" s="4"/>
      <c r="AE527" s="4"/>
      <c r="AF527" s="4"/>
      <c r="AG527" s="4"/>
      <c r="AH527" s="4"/>
      <c r="AI527" s="4"/>
      <c r="AJ527" s="4"/>
    </row>
    <row r="528">
      <c r="A528" s="4"/>
      <c r="B528" s="4"/>
      <c r="C528" s="4"/>
      <c r="D528" s="4"/>
      <c r="E528" s="4"/>
      <c r="F528" s="4"/>
      <c r="G528" s="4"/>
      <c r="H528" s="4"/>
      <c r="I528" s="4"/>
      <c r="J528" s="4"/>
      <c r="K528" s="4"/>
      <c r="L528" s="5"/>
      <c r="M528" s="4"/>
      <c r="N528" s="4"/>
      <c r="O528" s="4"/>
      <c r="P528" s="6"/>
      <c r="Q528" s="4"/>
      <c r="R528" s="4"/>
      <c r="S528" s="6"/>
      <c r="T528" s="4"/>
      <c r="U528" s="4"/>
      <c r="V528" s="4"/>
      <c r="W528" s="4"/>
      <c r="X528" s="4"/>
      <c r="Y528" s="4"/>
      <c r="Z528" s="49"/>
      <c r="AA528" s="7"/>
      <c r="AB528" s="4"/>
      <c r="AC528" s="49"/>
      <c r="AD528" s="4"/>
      <c r="AE528" s="4"/>
      <c r="AF528" s="4"/>
      <c r="AG528" s="4"/>
      <c r="AH528" s="4"/>
      <c r="AI528" s="4"/>
      <c r="AJ528" s="4"/>
    </row>
    <row r="529">
      <c r="A529" s="4"/>
      <c r="B529" s="4"/>
      <c r="C529" s="4"/>
      <c r="D529" s="4"/>
      <c r="E529" s="4"/>
      <c r="F529" s="4"/>
      <c r="G529" s="4"/>
      <c r="H529" s="4"/>
      <c r="I529" s="4"/>
      <c r="J529" s="4"/>
      <c r="K529" s="4"/>
      <c r="L529" s="5"/>
      <c r="M529" s="4"/>
      <c r="N529" s="4"/>
      <c r="O529" s="4"/>
      <c r="P529" s="6"/>
      <c r="Q529" s="4"/>
      <c r="R529" s="4"/>
      <c r="S529" s="6"/>
      <c r="T529" s="4"/>
      <c r="U529" s="4"/>
      <c r="V529" s="4"/>
      <c r="W529" s="4"/>
      <c r="X529" s="4"/>
      <c r="Y529" s="4"/>
      <c r="Z529" s="49"/>
      <c r="AA529" s="7"/>
      <c r="AB529" s="4"/>
      <c r="AC529" s="49"/>
      <c r="AD529" s="4"/>
      <c r="AE529" s="4"/>
      <c r="AF529" s="4"/>
      <c r="AG529" s="4"/>
      <c r="AH529" s="4"/>
      <c r="AI529" s="4"/>
      <c r="AJ529" s="4"/>
    </row>
    <row r="530">
      <c r="A530" s="4"/>
      <c r="B530" s="4"/>
      <c r="C530" s="4"/>
      <c r="D530" s="4"/>
      <c r="E530" s="4"/>
      <c r="F530" s="4"/>
      <c r="G530" s="4"/>
      <c r="H530" s="4"/>
      <c r="I530" s="4"/>
      <c r="J530" s="4"/>
      <c r="K530" s="4"/>
      <c r="L530" s="5"/>
      <c r="M530" s="4"/>
      <c r="N530" s="4"/>
      <c r="O530" s="4"/>
      <c r="P530" s="6"/>
      <c r="Q530" s="4"/>
      <c r="R530" s="4"/>
      <c r="S530" s="6"/>
      <c r="T530" s="4"/>
      <c r="U530" s="4"/>
      <c r="V530" s="4"/>
      <c r="W530" s="4"/>
      <c r="X530" s="4"/>
      <c r="Y530" s="4"/>
      <c r="Z530" s="49"/>
      <c r="AA530" s="7"/>
      <c r="AB530" s="4"/>
      <c r="AC530" s="49"/>
      <c r="AD530" s="4"/>
      <c r="AE530" s="4"/>
      <c r="AF530" s="4"/>
      <c r="AG530" s="4"/>
      <c r="AH530" s="4"/>
      <c r="AI530" s="4"/>
      <c r="AJ530" s="4"/>
    </row>
    <row r="531">
      <c r="A531" s="4"/>
      <c r="B531" s="4"/>
      <c r="C531" s="4"/>
      <c r="D531" s="4"/>
      <c r="E531" s="4"/>
      <c r="F531" s="4"/>
      <c r="G531" s="4"/>
      <c r="H531" s="4"/>
      <c r="I531" s="4"/>
      <c r="J531" s="4"/>
      <c r="K531" s="4"/>
      <c r="L531" s="5"/>
      <c r="M531" s="4"/>
      <c r="N531" s="4"/>
      <c r="O531" s="4"/>
      <c r="P531" s="6"/>
      <c r="Q531" s="4"/>
      <c r="R531" s="4"/>
      <c r="S531" s="6"/>
      <c r="T531" s="4"/>
      <c r="U531" s="4"/>
      <c r="V531" s="4"/>
      <c r="W531" s="4"/>
      <c r="X531" s="4"/>
      <c r="Y531" s="4"/>
      <c r="Z531" s="49"/>
      <c r="AA531" s="7"/>
      <c r="AB531" s="4"/>
      <c r="AC531" s="49"/>
      <c r="AD531" s="4"/>
      <c r="AE531" s="4"/>
      <c r="AF531" s="4"/>
      <c r="AG531" s="4"/>
      <c r="AH531" s="4"/>
      <c r="AI531" s="4"/>
      <c r="AJ531" s="4"/>
    </row>
    <row r="532">
      <c r="A532" s="4"/>
      <c r="B532" s="4"/>
      <c r="C532" s="4"/>
      <c r="D532" s="4"/>
      <c r="E532" s="4"/>
      <c r="F532" s="4"/>
      <c r="G532" s="4"/>
      <c r="H532" s="4"/>
      <c r="I532" s="4"/>
      <c r="J532" s="4"/>
      <c r="K532" s="4"/>
      <c r="L532" s="5"/>
      <c r="M532" s="4"/>
      <c r="N532" s="4"/>
      <c r="O532" s="4"/>
      <c r="P532" s="6"/>
      <c r="Q532" s="4"/>
      <c r="R532" s="4"/>
      <c r="S532" s="6"/>
      <c r="T532" s="4"/>
      <c r="U532" s="4"/>
      <c r="V532" s="4"/>
      <c r="W532" s="4"/>
      <c r="X532" s="4"/>
      <c r="Y532" s="4"/>
      <c r="Z532" s="49"/>
      <c r="AA532" s="7"/>
      <c r="AB532" s="4"/>
      <c r="AC532" s="49"/>
      <c r="AD532" s="4"/>
      <c r="AE532" s="4"/>
      <c r="AF532" s="4"/>
      <c r="AG532" s="4"/>
      <c r="AH532" s="4"/>
      <c r="AI532" s="4"/>
      <c r="AJ532" s="4"/>
    </row>
    <row r="533">
      <c r="A533" s="4"/>
      <c r="B533" s="4"/>
      <c r="C533" s="4"/>
      <c r="D533" s="4"/>
      <c r="E533" s="4"/>
      <c r="F533" s="4"/>
      <c r="G533" s="4"/>
      <c r="H533" s="4"/>
      <c r="I533" s="4"/>
      <c r="J533" s="4"/>
      <c r="K533" s="4"/>
      <c r="L533" s="5"/>
      <c r="M533" s="4"/>
      <c r="N533" s="4"/>
      <c r="O533" s="4"/>
      <c r="P533" s="6"/>
      <c r="Q533" s="4"/>
      <c r="R533" s="4"/>
      <c r="S533" s="6"/>
      <c r="T533" s="4"/>
      <c r="U533" s="4"/>
      <c r="V533" s="4"/>
      <c r="W533" s="4"/>
      <c r="X533" s="4"/>
      <c r="Y533" s="4"/>
      <c r="Z533" s="49"/>
      <c r="AA533" s="7"/>
      <c r="AB533" s="4"/>
      <c r="AC533" s="49"/>
      <c r="AD533" s="4"/>
      <c r="AE533" s="4"/>
      <c r="AF533" s="4"/>
      <c r="AG533" s="4"/>
      <c r="AH533" s="4"/>
      <c r="AI533" s="4"/>
      <c r="AJ533" s="4"/>
    </row>
    <row r="534">
      <c r="A534" s="4"/>
      <c r="B534" s="4"/>
      <c r="C534" s="4"/>
      <c r="D534" s="4"/>
      <c r="E534" s="4"/>
      <c r="F534" s="4"/>
      <c r="G534" s="4"/>
      <c r="H534" s="4"/>
      <c r="I534" s="4"/>
      <c r="J534" s="4"/>
      <c r="K534" s="4"/>
      <c r="L534" s="5"/>
      <c r="M534" s="4"/>
      <c r="N534" s="4"/>
      <c r="O534" s="4"/>
      <c r="P534" s="6"/>
      <c r="Q534" s="4"/>
      <c r="R534" s="4"/>
      <c r="S534" s="6"/>
      <c r="T534" s="4"/>
      <c r="U534" s="4"/>
      <c r="V534" s="4"/>
      <c r="W534" s="4"/>
      <c r="X534" s="4"/>
      <c r="Y534" s="4"/>
      <c r="Z534" s="49"/>
      <c r="AA534" s="7"/>
      <c r="AB534" s="4"/>
      <c r="AC534" s="49"/>
      <c r="AD534" s="4"/>
      <c r="AE534" s="4"/>
      <c r="AF534" s="4"/>
      <c r="AG534" s="4"/>
      <c r="AH534" s="4"/>
      <c r="AI534" s="4"/>
      <c r="AJ534" s="4"/>
    </row>
    <row r="535">
      <c r="A535" s="4"/>
      <c r="B535" s="4"/>
      <c r="C535" s="4"/>
      <c r="D535" s="4"/>
      <c r="E535" s="4"/>
      <c r="F535" s="4"/>
      <c r="G535" s="4"/>
      <c r="H535" s="4"/>
      <c r="I535" s="4"/>
      <c r="J535" s="4"/>
      <c r="K535" s="4"/>
      <c r="L535" s="5"/>
      <c r="M535" s="4"/>
      <c r="N535" s="4"/>
      <c r="O535" s="4"/>
      <c r="P535" s="6"/>
      <c r="Q535" s="4"/>
      <c r="R535" s="4"/>
      <c r="S535" s="6"/>
      <c r="T535" s="4"/>
      <c r="U535" s="4"/>
      <c r="V535" s="4"/>
      <c r="W535" s="4"/>
      <c r="X535" s="4"/>
      <c r="Y535" s="4"/>
      <c r="Z535" s="49"/>
      <c r="AA535" s="7"/>
      <c r="AB535" s="4"/>
      <c r="AC535" s="49"/>
      <c r="AD535" s="4"/>
      <c r="AE535" s="4"/>
      <c r="AF535" s="4"/>
      <c r="AG535" s="4"/>
      <c r="AH535" s="4"/>
      <c r="AI535" s="4"/>
      <c r="AJ535" s="4"/>
    </row>
    <row r="536">
      <c r="A536" s="4"/>
      <c r="B536" s="4"/>
      <c r="C536" s="4"/>
      <c r="D536" s="4"/>
      <c r="E536" s="4"/>
      <c r="F536" s="4"/>
      <c r="G536" s="4"/>
      <c r="H536" s="4"/>
      <c r="I536" s="4"/>
      <c r="J536" s="4"/>
      <c r="K536" s="4"/>
      <c r="L536" s="5"/>
      <c r="M536" s="4"/>
      <c r="N536" s="4"/>
      <c r="O536" s="4"/>
      <c r="P536" s="6"/>
      <c r="Q536" s="4"/>
      <c r="R536" s="4"/>
      <c r="S536" s="6"/>
      <c r="T536" s="4"/>
      <c r="U536" s="4"/>
      <c r="V536" s="4"/>
      <c r="W536" s="4"/>
      <c r="X536" s="4"/>
      <c r="Y536" s="4"/>
      <c r="Z536" s="49"/>
      <c r="AA536" s="7"/>
      <c r="AB536" s="4"/>
      <c r="AC536" s="49"/>
      <c r="AD536" s="4"/>
      <c r="AE536" s="4"/>
      <c r="AF536" s="4"/>
      <c r="AG536" s="4"/>
      <c r="AH536" s="4"/>
      <c r="AI536" s="4"/>
      <c r="AJ536" s="4"/>
    </row>
    <row r="537">
      <c r="A537" s="4"/>
      <c r="B537" s="4"/>
      <c r="C537" s="4"/>
      <c r="D537" s="4"/>
      <c r="E537" s="4"/>
      <c r="F537" s="4"/>
      <c r="G537" s="4"/>
      <c r="H537" s="4"/>
      <c r="I537" s="4"/>
      <c r="J537" s="4"/>
      <c r="K537" s="4"/>
      <c r="L537" s="5"/>
      <c r="M537" s="4"/>
      <c r="N537" s="4"/>
      <c r="O537" s="4"/>
      <c r="P537" s="6"/>
      <c r="Q537" s="4"/>
      <c r="R537" s="4"/>
      <c r="S537" s="6"/>
      <c r="T537" s="4"/>
      <c r="U537" s="4"/>
      <c r="V537" s="4"/>
      <c r="W537" s="4"/>
      <c r="X537" s="4"/>
      <c r="Y537" s="4"/>
      <c r="Z537" s="49"/>
      <c r="AA537" s="7"/>
      <c r="AB537" s="4"/>
      <c r="AC537" s="49"/>
      <c r="AD537" s="4"/>
      <c r="AE537" s="4"/>
      <c r="AF537" s="4"/>
      <c r="AG537" s="4"/>
      <c r="AH537" s="4"/>
      <c r="AI537" s="4"/>
      <c r="AJ537" s="4"/>
    </row>
    <row r="538">
      <c r="A538" s="4"/>
      <c r="B538" s="4"/>
      <c r="C538" s="4"/>
      <c r="D538" s="4"/>
      <c r="E538" s="4"/>
      <c r="F538" s="4"/>
      <c r="G538" s="4"/>
      <c r="H538" s="4"/>
      <c r="I538" s="4"/>
      <c r="J538" s="4"/>
      <c r="K538" s="4"/>
      <c r="L538" s="5"/>
      <c r="M538" s="4"/>
      <c r="N538" s="4"/>
      <c r="O538" s="4"/>
      <c r="P538" s="6"/>
      <c r="Q538" s="4"/>
      <c r="R538" s="4"/>
      <c r="S538" s="6"/>
      <c r="T538" s="4"/>
      <c r="U538" s="4"/>
      <c r="V538" s="4"/>
      <c r="W538" s="4"/>
      <c r="X538" s="4"/>
      <c r="Y538" s="4"/>
      <c r="Z538" s="49"/>
      <c r="AA538" s="7"/>
      <c r="AB538" s="4"/>
      <c r="AC538" s="49"/>
      <c r="AD538" s="4"/>
      <c r="AE538" s="4"/>
      <c r="AF538" s="4"/>
      <c r="AG538" s="4"/>
      <c r="AH538" s="4"/>
      <c r="AI538" s="4"/>
      <c r="AJ538" s="4"/>
    </row>
    <row r="539">
      <c r="A539" s="4"/>
      <c r="B539" s="4"/>
      <c r="C539" s="4"/>
      <c r="D539" s="4"/>
      <c r="E539" s="4"/>
      <c r="F539" s="4"/>
      <c r="G539" s="4"/>
      <c r="H539" s="4"/>
      <c r="I539" s="4"/>
      <c r="J539" s="4"/>
      <c r="K539" s="4"/>
      <c r="L539" s="5"/>
      <c r="M539" s="4"/>
      <c r="N539" s="4"/>
      <c r="O539" s="4"/>
      <c r="P539" s="6"/>
      <c r="Q539" s="4"/>
      <c r="R539" s="4"/>
      <c r="S539" s="6"/>
      <c r="T539" s="4"/>
      <c r="U539" s="4"/>
      <c r="V539" s="4"/>
      <c r="W539" s="4"/>
      <c r="X539" s="4"/>
      <c r="Y539" s="4"/>
      <c r="Z539" s="49"/>
      <c r="AA539" s="7"/>
      <c r="AB539" s="4"/>
      <c r="AC539" s="49"/>
      <c r="AD539" s="4"/>
      <c r="AE539" s="4"/>
      <c r="AF539" s="4"/>
      <c r="AG539" s="4"/>
      <c r="AH539" s="4"/>
      <c r="AI539" s="4"/>
      <c r="AJ539" s="4"/>
    </row>
    <row r="540">
      <c r="A540" s="4"/>
      <c r="B540" s="4"/>
      <c r="C540" s="4"/>
      <c r="D540" s="4"/>
      <c r="E540" s="4"/>
      <c r="F540" s="4"/>
      <c r="G540" s="4"/>
      <c r="H540" s="4"/>
      <c r="I540" s="4"/>
      <c r="J540" s="4"/>
      <c r="K540" s="4"/>
      <c r="L540" s="5"/>
      <c r="M540" s="4"/>
      <c r="N540" s="4"/>
      <c r="O540" s="4"/>
      <c r="P540" s="6"/>
      <c r="Q540" s="4"/>
      <c r="R540" s="4"/>
      <c r="S540" s="6"/>
      <c r="T540" s="4"/>
      <c r="U540" s="4"/>
      <c r="V540" s="4"/>
      <c r="W540" s="4"/>
      <c r="X540" s="4"/>
      <c r="Y540" s="4"/>
      <c r="Z540" s="49"/>
      <c r="AA540" s="7"/>
      <c r="AB540" s="4"/>
      <c r="AC540" s="49"/>
      <c r="AD540" s="4"/>
      <c r="AE540" s="4"/>
      <c r="AF540" s="4"/>
      <c r="AG540" s="4"/>
      <c r="AH540" s="4"/>
      <c r="AI540" s="4"/>
      <c r="AJ540" s="4"/>
    </row>
    <row r="541">
      <c r="A541" s="4"/>
      <c r="B541" s="4"/>
      <c r="C541" s="4"/>
      <c r="D541" s="4"/>
      <c r="E541" s="4"/>
      <c r="F541" s="4"/>
      <c r="G541" s="4"/>
      <c r="H541" s="4"/>
      <c r="I541" s="4"/>
      <c r="J541" s="4"/>
      <c r="K541" s="4"/>
      <c r="L541" s="5"/>
      <c r="M541" s="4"/>
      <c r="N541" s="4"/>
      <c r="O541" s="4"/>
      <c r="P541" s="6"/>
      <c r="Q541" s="4"/>
      <c r="R541" s="4"/>
      <c r="S541" s="6"/>
      <c r="T541" s="4"/>
      <c r="U541" s="4"/>
      <c r="V541" s="4"/>
      <c r="W541" s="4"/>
      <c r="X541" s="4"/>
      <c r="Y541" s="4"/>
      <c r="Z541" s="49"/>
      <c r="AA541" s="7"/>
      <c r="AB541" s="4"/>
      <c r="AC541" s="49"/>
      <c r="AD541" s="4"/>
      <c r="AE541" s="4"/>
      <c r="AF541" s="4"/>
      <c r="AG541" s="4"/>
      <c r="AH541" s="4"/>
      <c r="AI541" s="4"/>
      <c r="AJ541" s="4"/>
    </row>
    <row r="542">
      <c r="A542" s="4"/>
      <c r="B542" s="4"/>
      <c r="C542" s="4"/>
      <c r="D542" s="4"/>
      <c r="E542" s="4"/>
      <c r="F542" s="4"/>
      <c r="G542" s="4"/>
      <c r="H542" s="4"/>
      <c r="I542" s="4"/>
      <c r="J542" s="4"/>
      <c r="K542" s="4"/>
      <c r="L542" s="5"/>
      <c r="M542" s="4"/>
      <c r="N542" s="4"/>
      <c r="O542" s="4"/>
      <c r="P542" s="6"/>
      <c r="Q542" s="4"/>
      <c r="R542" s="4"/>
      <c r="S542" s="6"/>
      <c r="T542" s="4"/>
      <c r="U542" s="4"/>
      <c r="V542" s="4"/>
      <c r="W542" s="4"/>
      <c r="X542" s="4"/>
      <c r="Y542" s="4"/>
      <c r="Z542" s="49"/>
      <c r="AA542" s="7"/>
      <c r="AB542" s="4"/>
      <c r="AC542" s="49"/>
      <c r="AD542" s="4"/>
      <c r="AE542" s="4"/>
      <c r="AF542" s="4"/>
      <c r="AG542" s="4"/>
      <c r="AH542" s="4"/>
      <c r="AI542" s="4"/>
      <c r="AJ542" s="4"/>
    </row>
    <row r="543">
      <c r="A543" s="4"/>
      <c r="B543" s="4"/>
      <c r="C543" s="4"/>
      <c r="D543" s="4"/>
      <c r="E543" s="4"/>
      <c r="F543" s="4"/>
      <c r="G543" s="4"/>
      <c r="H543" s="4"/>
      <c r="I543" s="4"/>
      <c r="J543" s="4"/>
      <c r="K543" s="4"/>
      <c r="L543" s="5"/>
      <c r="M543" s="4"/>
      <c r="N543" s="4"/>
      <c r="O543" s="4"/>
      <c r="P543" s="6"/>
      <c r="Q543" s="4"/>
      <c r="R543" s="4"/>
      <c r="S543" s="6"/>
      <c r="T543" s="4"/>
      <c r="U543" s="4"/>
      <c r="V543" s="4"/>
      <c r="W543" s="4"/>
      <c r="X543" s="4"/>
      <c r="Y543" s="4"/>
      <c r="Z543" s="49"/>
      <c r="AA543" s="7"/>
      <c r="AB543" s="4"/>
      <c r="AC543" s="49"/>
      <c r="AD543" s="4"/>
      <c r="AE543" s="4"/>
      <c r="AF543" s="4"/>
      <c r="AG543" s="4"/>
      <c r="AH543" s="4"/>
      <c r="AI543" s="4"/>
      <c r="AJ543" s="4"/>
    </row>
    <row r="544">
      <c r="A544" s="4"/>
      <c r="B544" s="4"/>
      <c r="C544" s="4"/>
      <c r="D544" s="4"/>
      <c r="E544" s="4"/>
      <c r="F544" s="4"/>
      <c r="G544" s="4"/>
      <c r="H544" s="4"/>
      <c r="I544" s="4"/>
      <c r="J544" s="4"/>
      <c r="K544" s="4"/>
      <c r="L544" s="5"/>
      <c r="M544" s="4"/>
      <c r="N544" s="4"/>
      <c r="O544" s="4"/>
      <c r="P544" s="6"/>
      <c r="Q544" s="4"/>
      <c r="R544" s="4"/>
      <c r="S544" s="6"/>
      <c r="T544" s="4"/>
      <c r="U544" s="4"/>
      <c r="V544" s="4"/>
      <c r="W544" s="4"/>
      <c r="X544" s="4"/>
      <c r="Y544" s="4"/>
      <c r="Z544" s="49"/>
      <c r="AA544" s="7"/>
      <c r="AB544" s="4"/>
      <c r="AC544" s="49"/>
      <c r="AD544" s="4"/>
      <c r="AE544" s="4"/>
      <c r="AF544" s="4"/>
      <c r="AG544" s="4"/>
      <c r="AH544" s="4"/>
      <c r="AI544" s="4"/>
      <c r="AJ544" s="4"/>
    </row>
    <row r="545">
      <c r="A545" s="4"/>
      <c r="B545" s="4"/>
      <c r="C545" s="4"/>
      <c r="D545" s="4"/>
      <c r="E545" s="4"/>
      <c r="F545" s="4"/>
      <c r="G545" s="4"/>
      <c r="H545" s="4"/>
      <c r="I545" s="4"/>
      <c r="J545" s="4"/>
      <c r="K545" s="4"/>
      <c r="L545" s="5"/>
      <c r="M545" s="4"/>
      <c r="N545" s="4"/>
      <c r="O545" s="4"/>
      <c r="P545" s="6"/>
      <c r="Q545" s="4"/>
      <c r="R545" s="4"/>
      <c r="S545" s="6"/>
      <c r="T545" s="4"/>
      <c r="U545" s="4"/>
      <c r="V545" s="4"/>
      <c r="W545" s="4"/>
      <c r="X545" s="4"/>
      <c r="Y545" s="4"/>
      <c r="Z545" s="49"/>
      <c r="AA545" s="7"/>
      <c r="AB545" s="4"/>
      <c r="AC545" s="49"/>
      <c r="AD545" s="4"/>
      <c r="AE545" s="4"/>
      <c r="AF545" s="4"/>
      <c r="AG545" s="4"/>
      <c r="AH545" s="4"/>
      <c r="AI545" s="4"/>
      <c r="AJ545" s="4"/>
    </row>
    <row r="546">
      <c r="A546" s="4"/>
      <c r="B546" s="4"/>
      <c r="C546" s="4"/>
      <c r="D546" s="4"/>
      <c r="E546" s="4"/>
      <c r="F546" s="4"/>
      <c r="G546" s="4"/>
      <c r="H546" s="4"/>
      <c r="I546" s="4"/>
      <c r="J546" s="4"/>
      <c r="K546" s="4"/>
      <c r="L546" s="5"/>
      <c r="M546" s="4"/>
      <c r="N546" s="4"/>
      <c r="O546" s="4"/>
      <c r="P546" s="6"/>
      <c r="Q546" s="4"/>
      <c r="R546" s="4"/>
      <c r="S546" s="6"/>
      <c r="T546" s="4"/>
      <c r="U546" s="4"/>
      <c r="V546" s="4"/>
      <c r="W546" s="4"/>
      <c r="X546" s="4"/>
      <c r="Y546" s="4"/>
      <c r="Z546" s="49"/>
      <c r="AA546" s="7"/>
      <c r="AB546" s="4"/>
      <c r="AC546" s="49"/>
      <c r="AD546" s="4"/>
      <c r="AE546" s="4"/>
      <c r="AF546" s="4"/>
      <c r="AG546" s="4"/>
      <c r="AH546" s="4"/>
      <c r="AI546" s="4"/>
      <c r="AJ546" s="4"/>
    </row>
    <row r="547">
      <c r="A547" s="4"/>
      <c r="B547" s="4"/>
      <c r="C547" s="4"/>
      <c r="D547" s="4"/>
      <c r="E547" s="4"/>
      <c r="F547" s="4"/>
      <c r="G547" s="4"/>
      <c r="H547" s="4"/>
      <c r="I547" s="4"/>
      <c r="J547" s="4"/>
      <c r="K547" s="4"/>
      <c r="L547" s="5"/>
      <c r="M547" s="4"/>
      <c r="N547" s="4"/>
      <c r="O547" s="4"/>
      <c r="P547" s="6"/>
      <c r="Q547" s="4"/>
      <c r="R547" s="4"/>
      <c r="S547" s="6"/>
      <c r="T547" s="4"/>
      <c r="U547" s="4"/>
      <c r="V547" s="4"/>
      <c r="W547" s="4"/>
      <c r="X547" s="4"/>
      <c r="Y547" s="4"/>
      <c r="Z547" s="49"/>
      <c r="AA547" s="7"/>
      <c r="AB547" s="4"/>
      <c r="AC547" s="49"/>
      <c r="AD547" s="4"/>
      <c r="AE547" s="4"/>
      <c r="AF547" s="4"/>
      <c r="AG547" s="4"/>
      <c r="AH547" s="4"/>
      <c r="AI547" s="4"/>
      <c r="AJ547" s="4"/>
    </row>
    <row r="548">
      <c r="A548" s="4"/>
      <c r="B548" s="4"/>
      <c r="C548" s="4"/>
      <c r="D548" s="4"/>
      <c r="E548" s="4"/>
      <c r="F548" s="4"/>
      <c r="G548" s="4"/>
      <c r="H548" s="4"/>
      <c r="I548" s="4"/>
      <c r="J548" s="4"/>
      <c r="K548" s="4"/>
      <c r="L548" s="5"/>
      <c r="M548" s="4"/>
      <c r="N548" s="4"/>
      <c r="O548" s="4"/>
      <c r="P548" s="6"/>
      <c r="Q548" s="4"/>
      <c r="R548" s="4"/>
      <c r="S548" s="6"/>
      <c r="T548" s="4"/>
      <c r="U548" s="4"/>
      <c r="V548" s="4"/>
      <c r="W548" s="4"/>
      <c r="X548" s="4"/>
      <c r="Y548" s="4"/>
      <c r="Z548" s="49"/>
      <c r="AA548" s="7"/>
      <c r="AB548" s="4"/>
      <c r="AC548" s="49"/>
      <c r="AD548" s="4"/>
      <c r="AE548" s="4"/>
      <c r="AF548" s="4"/>
      <c r="AG548" s="4"/>
      <c r="AH548" s="4"/>
      <c r="AI548" s="4"/>
      <c r="AJ548" s="4"/>
    </row>
    <row r="549">
      <c r="A549" s="4"/>
      <c r="B549" s="4"/>
      <c r="C549" s="4"/>
      <c r="D549" s="4"/>
      <c r="E549" s="4"/>
      <c r="F549" s="4"/>
      <c r="G549" s="4"/>
      <c r="H549" s="4"/>
      <c r="I549" s="4"/>
      <c r="J549" s="4"/>
      <c r="K549" s="4"/>
      <c r="L549" s="5"/>
      <c r="M549" s="4"/>
      <c r="N549" s="4"/>
      <c r="O549" s="4"/>
      <c r="P549" s="6"/>
      <c r="Q549" s="4"/>
      <c r="R549" s="4"/>
      <c r="S549" s="6"/>
      <c r="T549" s="4"/>
      <c r="U549" s="4"/>
      <c r="V549" s="4"/>
      <c r="W549" s="4"/>
      <c r="X549" s="4"/>
      <c r="Y549" s="4"/>
      <c r="Z549" s="49"/>
      <c r="AA549" s="7"/>
      <c r="AB549" s="4"/>
      <c r="AC549" s="49"/>
      <c r="AD549" s="4"/>
      <c r="AE549" s="4"/>
      <c r="AF549" s="4"/>
      <c r="AG549" s="4"/>
      <c r="AH549" s="4"/>
      <c r="AI549" s="4"/>
      <c r="AJ549" s="4"/>
    </row>
    <row r="550">
      <c r="A550" s="4"/>
      <c r="B550" s="4"/>
      <c r="C550" s="4"/>
      <c r="D550" s="4"/>
      <c r="E550" s="4"/>
      <c r="F550" s="4"/>
      <c r="G550" s="4"/>
      <c r="H550" s="4"/>
      <c r="I550" s="4"/>
      <c r="J550" s="4"/>
      <c r="K550" s="4"/>
      <c r="L550" s="5"/>
      <c r="M550" s="4"/>
      <c r="N550" s="4"/>
      <c r="O550" s="4"/>
      <c r="P550" s="6"/>
      <c r="Q550" s="4"/>
      <c r="R550" s="4"/>
      <c r="S550" s="6"/>
      <c r="T550" s="4"/>
      <c r="U550" s="4"/>
      <c r="V550" s="4"/>
      <c r="W550" s="4"/>
      <c r="X550" s="4"/>
      <c r="Y550" s="4"/>
      <c r="Z550" s="49"/>
      <c r="AA550" s="7"/>
      <c r="AB550" s="4"/>
      <c r="AC550" s="49"/>
      <c r="AD550" s="4"/>
      <c r="AE550" s="4"/>
      <c r="AF550" s="4"/>
      <c r="AG550" s="4"/>
      <c r="AH550" s="4"/>
      <c r="AI550" s="4"/>
      <c r="AJ550" s="4"/>
    </row>
    <row r="551">
      <c r="A551" s="4"/>
      <c r="B551" s="4"/>
      <c r="C551" s="4"/>
      <c r="D551" s="4"/>
      <c r="E551" s="4"/>
      <c r="F551" s="4"/>
      <c r="G551" s="4"/>
      <c r="H551" s="4"/>
      <c r="I551" s="4"/>
      <c r="J551" s="4"/>
      <c r="K551" s="4"/>
      <c r="L551" s="5"/>
      <c r="M551" s="4"/>
      <c r="N551" s="4"/>
      <c r="O551" s="4"/>
      <c r="P551" s="6"/>
      <c r="Q551" s="4"/>
      <c r="R551" s="4"/>
      <c r="S551" s="6"/>
      <c r="T551" s="4"/>
      <c r="U551" s="4"/>
      <c r="V551" s="4"/>
      <c r="W551" s="4"/>
      <c r="X551" s="4"/>
      <c r="Y551" s="4"/>
      <c r="Z551" s="49"/>
      <c r="AA551" s="7"/>
      <c r="AB551" s="4"/>
      <c r="AC551" s="49"/>
      <c r="AD551" s="4"/>
      <c r="AE551" s="4"/>
      <c r="AF551" s="4"/>
      <c r="AG551" s="4"/>
      <c r="AH551" s="4"/>
      <c r="AI551" s="4"/>
      <c r="AJ551" s="4"/>
    </row>
    <row r="552">
      <c r="A552" s="4"/>
      <c r="B552" s="4"/>
      <c r="C552" s="4"/>
      <c r="D552" s="4"/>
      <c r="E552" s="4"/>
      <c r="F552" s="4"/>
      <c r="G552" s="4"/>
      <c r="H552" s="4"/>
      <c r="I552" s="4"/>
      <c r="J552" s="4"/>
      <c r="K552" s="4"/>
      <c r="L552" s="5"/>
      <c r="M552" s="4"/>
      <c r="N552" s="4"/>
      <c r="O552" s="4"/>
      <c r="P552" s="6"/>
      <c r="Q552" s="4"/>
      <c r="R552" s="4"/>
      <c r="S552" s="6"/>
      <c r="T552" s="4"/>
      <c r="U552" s="4"/>
      <c r="V552" s="4"/>
      <c r="W552" s="4"/>
      <c r="X552" s="4"/>
      <c r="Y552" s="4"/>
      <c r="Z552" s="49"/>
      <c r="AA552" s="7"/>
      <c r="AB552" s="4"/>
      <c r="AC552" s="49"/>
      <c r="AD552" s="4"/>
      <c r="AE552" s="4"/>
      <c r="AF552" s="4"/>
      <c r="AG552" s="4"/>
      <c r="AH552" s="4"/>
      <c r="AI552" s="4"/>
      <c r="AJ552" s="4"/>
    </row>
    <row r="553">
      <c r="A553" s="4"/>
      <c r="B553" s="4"/>
      <c r="C553" s="4"/>
      <c r="D553" s="4"/>
      <c r="E553" s="4"/>
      <c r="F553" s="4"/>
      <c r="G553" s="4"/>
      <c r="H553" s="4"/>
      <c r="I553" s="4"/>
      <c r="J553" s="4"/>
      <c r="K553" s="4"/>
      <c r="L553" s="5"/>
      <c r="M553" s="4"/>
      <c r="N553" s="4"/>
      <c r="O553" s="4"/>
      <c r="P553" s="6"/>
      <c r="Q553" s="4"/>
      <c r="R553" s="4"/>
      <c r="S553" s="6"/>
      <c r="T553" s="4"/>
      <c r="U553" s="4"/>
      <c r="V553" s="4"/>
      <c r="W553" s="4"/>
      <c r="X553" s="4"/>
      <c r="Y553" s="4"/>
      <c r="Z553" s="49"/>
      <c r="AA553" s="7"/>
      <c r="AB553" s="4"/>
      <c r="AC553" s="49"/>
      <c r="AD553" s="4"/>
      <c r="AE553" s="4"/>
      <c r="AF553" s="4"/>
      <c r="AG553" s="4"/>
      <c r="AH553" s="4"/>
      <c r="AI553" s="4"/>
      <c r="AJ553" s="4"/>
    </row>
    <row r="554">
      <c r="A554" s="4"/>
      <c r="B554" s="4"/>
      <c r="C554" s="4"/>
      <c r="D554" s="4"/>
      <c r="E554" s="4"/>
      <c r="F554" s="4"/>
      <c r="G554" s="4"/>
      <c r="H554" s="4"/>
      <c r="I554" s="4"/>
      <c r="J554" s="4"/>
      <c r="K554" s="4"/>
      <c r="L554" s="5"/>
      <c r="M554" s="4"/>
      <c r="N554" s="4"/>
      <c r="O554" s="4"/>
      <c r="P554" s="6"/>
      <c r="Q554" s="4"/>
      <c r="R554" s="4"/>
      <c r="S554" s="6"/>
      <c r="T554" s="4"/>
      <c r="U554" s="4"/>
      <c r="V554" s="4"/>
      <c r="W554" s="4"/>
      <c r="X554" s="4"/>
      <c r="Y554" s="4"/>
      <c r="Z554" s="49"/>
      <c r="AA554" s="7"/>
      <c r="AB554" s="4"/>
      <c r="AC554" s="49"/>
      <c r="AD554" s="4"/>
      <c r="AE554" s="4"/>
      <c r="AF554" s="4"/>
      <c r="AG554" s="4"/>
      <c r="AH554" s="4"/>
      <c r="AI554" s="4"/>
      <c r="AJ554" s="4"/>
    </row>
    <row r="555">
      <c r="A555" s="4"/>
      <c r="B555" s="4"/>
      <c r="C555" s="4"/>
      <c r="D555" s="4"/>
      <c r="E555" s="4"/>
      <c r="F555" s="4"/>
      <c r="G555" s="4"/>
      <c r="H555" s="4"/>
      <c r="I555" s="4"/>
      <c r="J555" s="4"/>
      <c r="K555" s="4"/>
      <c r="L555" s="5"/>
      <c r="M555" s="4"/>
      <c r="N555" s="4"/>
      <c r="O555" s="4"/>
      <c r="P555" s="6"/>
      <c r="Q555" s="4"/>
      <c r="R555" s="4"/>
      <c r="S555" s="6"/>
      <c r="T555" s="4"/>
      <c r="U555" s="4"/>
      <c r="V555" s="4"/>
      <c r="W555" s="4"/>
      <c r="X555" s="4"/>
      <c r="Y555" s="4"/>
      <c r="Z555" s="49"/>
      <c r="AA555" s="7"/>
      <c r="AB555" s="4"/>
      <c r="AC555" s="49"/>
      <c r="AD555" s="4"/>
      <c r="AE555" s="4"/>
      <c r="AF555" s="4"/>
      <c r="AG555" s="4"/>
      <c r="AH555" s="4"/>
      <c r="AI555" s="4"/>
      <c r="AJ555" s="4"/>
    </row>
    <row r="556">
      <c r="A556" s="4"/>
      <c r="B556" s="4"/>
      <c r="C556" s="4"/>
      <c r="D556" s="4"/>
      <c r="E556" s="4"/>
      <c r="F556" s="4"/>
      <c r="G556" s="4"/>
      <c r="H556" s="4"/>
      <c r="I556" s="4"/>
      <c r="J556" s="4"/>
      <c r="K556" s="4"/>
      <c r="L556" s="5"/>
      <c r="M556" s="4"/>
      <c r="N556" s="4"/>
      <c r="O556" s="4"/>
      <c r="P556" s="6"/>
      <c r="Q556" s="4"/>
      <c r="R556" s="4"/>
      <c r="S556" s="6"/>
      <c r="T556" s="4"/>
      <c r="U556" s="4"/>
      <c r="V556" s="4"/>
      <c r="W556" s="4"/>
      <c r="X556" s="4"/>
      <c r="Y556" s="4"/>
      <c r="Z556" s="49"/>
      <c r="AA556" s="7"/>
      <c r="AB556" s="4"/>
      <c r="AC556" s="49"/>
      <c r="AD556" s="4"/>
      <c r="AE556" s="4"/>
      <c r="AF556" s="4"/>
      <c r="AG556" s="4"/>
      <c r="AH556" s="4"/>
      <c r="AI556" s="4"/>
      <c r="AJ556" s="4"/>
    </row>
    <row r="557">
      <c r="A557" s="4"/>
      <c r="B557" s="4"/>
      <c r="C557" s="4"/>
      <c r="D557" s="4"/>
      <c r="E557" s="4"/>
      <c r="F557" s="4"/>
      <c r="G557" s="4"/>
      <c r="H557" s="4"/>
      <c r="I557" s="4"/>
      <c r="J557" s="4"/>
      <c r="K557" s="4"/>
      <c r="L557" s="5"/>
      <c r="M557" s="4"/>
      <c r="N557" s="4"/>
      <c r="O557" s="4"/>
      <c r="P557" s="6"/>
      <c r="Q557" s="4"/>
      <c r="R557" s="4"/>
      <c r="S557" s="6"/>
      <c r="T557" s="4"/>
      <c r="U557" s="4"/>
      <c r="V557" s="4"/>
      <c r="W557" s="4"/>
      <c r="X557" s="4"/>
      <c r="Y557" s="4"/>
      <c r="Z557" s="49"/>
      <c r="AA557" s="7"/>
      <c r="AB557" s="4"/>
      <c r="AC557" s="49"/>
      <c r="AD557" s="4"/>
      <c r="AE557" s="4"/>
      <c r="AF557" s="4"/>
      <c r="AG557" s="4"/>
      <c r="AH557" s="4"/>
      <c r="AI557" s="4"/>
      <c r="AJ557" s="4"/>
    </row>
    <row r="558">
      <c r="A558" s="4"/>
      <c r="B558" s="4"/>
      <c r="C558" s="4"/>
      <c r="D558" s="4"/>
      <c r="E558" s="4"/>
      <c r="F558" s="4"/>
      <c r="G558" s="4"/>
      <c r="H558" s="4"/>
      <c r="I558" s="4"/>
      <c r="J558" s="4"/>
      <c r="K558" s="4"/>
      <c r="L558" s="5"/>
      <c r="M558" s="4"/>
      <c r="N558" s="4"/>
      <c r="O558" s="4"/>
      <c r="P558" s="6"/>
      <c r="Q558" s="4"/>
      <c r="R558" s="4"/>
      <c r="S558" s="6"/>
      <c r="T558" s="4"/>
      <c r="U558" s="4"/>
      <c r="V558" s="4"/>
      <c r="W558" s="4"/>
      <c r="X558" s="4"/>
      <c r="Y558" s="4"/>
      <c r="Z558" s="49"/>
      <c r="AA558" s="7"/>
      <c r="AB558" s="4"/>
      <c r="AC558" s="49"/>
      <c r="AD558" s="4"/>
      <c r="AE558" s="4"/>
      <c r="AF558" s="4"/>
      <c r="AG558" s="4"/>
      <c r="AH558" s="4"/>
      <c r="AI558" s="4"/>
      <c r="AJ558" s="4"/>
    </row>
    <row r="559">
      <c r="A559" s="4"/>
      <c r="B559" s="4"/>
      <c r="C559" s="4"/>
      <c r="D559" s="4"/>
      <c r="E559" s="4"/>
      <c r="F559" s="4"/>
      <c r="G559" s="4"/>
      <c r="H559" s="4"/>
      <c r="I559" s="4"/>
      <c r="J559" s="4"/>
      <c r="K559" s="4"/>
      <c r="L559" s="5"/>
      <c r="M559" s="4"/>
      <c r="N559" s="4"/>
      <c r="O559" s="4"/>
      <c r="P559" s="6"/>
      <c r="Q559" s="4"/>
      <c r="R559" s="4"/>
      <c r="S559" s="6"/>
      <c r="T559" s="4"/>
      <c r="U559" s="4"/>
      <c r="V559" s="4"/>
      <c r="W559" s="4"/>
      <c r="X559" s="4"/>
      <c r="Y559" s="4"/>
      <c r="Z559" s="49"/>
      <c r="AA559" s="7"/>
      <c r="AB559" s="4"/>
      <c r="AC559" s="49"/>
      <c r="AD559" s="4"/>
      <c r="AE559" s="4"/>
      <c r="AF559" s="4"/>
      <c r="AG559" s="4"/>
      <c r="AH559" s="4"/>
      <c r="AI559" s="4"/>
      <c r="AJ559" s="4"/>
    </row>
    <row r="560">
      <c r="A560" s="4"/>
      <c r="B560" s="4"/>
      <c r="C560" s="4"/>
      <c r="D560" s="4"/>
      <c r="E560" s="4"/>
      <c r="F560" s="4"/>
      <c r="G560" s="4"/>
      <c r="H560" s="4"/>
      <c r="I560" s="4"/>
      <c r="J560" s="4"/>
      <c r="K560" s="4"/>
      <c r="L560" s="5"/>
      <c r="M560" s="4"/>
      <c r="N560" s="4"/>
      <c r="O560" s="4"/>
      <c r="P560" s="6"/>
      <c r="Q560" s="4"/>
      <c r="R560" s="4"/>
      <c r="S560" s="6"/>
      <c r="T560" s="4"/>
      <c r="U560" s="4"/>
      <c r="V560" s="4"/>
      <c r="W560" s="4"/>
      <c r="X560" s="4"/>
      <c r="Y560" s="4"/>
      <c r="Z560" s="49"/>
      <c r="AA560" s="7"/>
      <c r="AB560" s="4"/>
      <c r="AC560" s="49"/>
      <c r="AD560" s="4"/>
      <c r="AE560" s="4"/>
      <c r="AF560" s="4"/>
      <c r="AG560" s="4"/>
      <c r="AH560" s="4"/>
      <c r="AI560" s="4"/>
      <c r="AJ560" s="4"/>
    </row>
    <row r="561">
      <c r="A561" s="4"/>
      <c r="B561" s="4"/>
      <c r="C561" s="4"/>
      <c r="D561" s="4"/>
      <c r="E561" s="4"/>
      <c r="F561" s="4"/>
      <c r="G561" s="4"/>
      <c r="H561" s="4"/>
      <c r="I561" s="4"/>
      <c r="J561" s="4"/>
      <c r="K561" s="4"/>
      <c r="L561" s="5"/>
      <c r="M561" s="4"/>
      <c r="N561" s="4"/>
      <c r="O561" s="4"/>
      <c r="P561" s="6"/>
      <c r="Q561" s="4"/>
      <c r="R561" s="4"/>
      <c r="S561" s="6"/>
      <c r="T561" s="4"/>
      <c r="U561" s="4"/>
      <c r="V561" s="4"/>
      <c r="W561" s="4"/>
      <c r="X561" s="4"/>
      <c r="Y561" s="4"/>
      <c r="Z561" s="49"/>
      <c r="AA561" s="7"/>
      <c r="AB561" s="4"/>
      <c r="AC561" s="49"/>
      <c r="AD561" s="4"/>
      <c r="AE561" s="4"/>
      <c r="AF561" s="4"/>
      <c r="AG561" s="4"/>
      <c r="AH561" s="4"/>
      <c r="AI561" s="4"/>
      <c r="AJ561" s="4"/>
    </row>
    <row r="562">
      <c r="A562" s="4"/>
      <c r="B562" s="4"/>
      <c r="C562" s="4"/>
      <c r="D562" s="4"/>
      <c r="E562" s="4"/>
      <c r="F562" s="4"/>
      <c r="G562" s="4"/>
      <c r="H562" s="4"/>
      <c r="I562" s="4"/>
      <c r="J562" s="4"/>
      <c r="K562" s="4"/>
      <c r="L562" s="5"/>
      <c r="M562" s="4"/>
      <c r="N562" s="4"/>
      <c r="O562" s="4"/>
      <c r="P562" s="6"/>
      <c r="Q562" s="4"/>
      <c r="R562" s="4"/>
      <c r="S562" s="6"/>
      <c r="T562" s="4"/>
      <c r="U562" s="4"/>
      <c r="V562" s="4"/>
      <c r="W562" s="4"/>
      <c r="X562" s="4"/>
      <c r="Y562" s="4"/>
      <c r="Z562" s="49"/>
      <c r="AA562" s="7"/>
      <c r="AB562" s="4"/>
      <c r="AC562" s="49"/>
      <c r="AD562" s="4"/>
      <c r="AE562" s="4"/>
      <c r="AF562" s="4"/>
      <c r="AG562" s="4"/>
      <c r="AH562" s="4"/>
      <c r="AI562" s="4"/>
      <c r="AJ562" s="4"/>
    </row>
    <row r="563">
      <c r="A563" s="4"/>
      <c r="B563" s="4"/>
      <c r="C563" s="4"/>
      <c r="D563" s="4"/>
      <c r="E563" s="4"/>
      <c r="F563" s="4"/>
      <c r="G563" s="4"/>
      <c r="H563" s="4"/>
      <c r="I563" s="4"/>
      <c r="J563" s="4"/>
      <c r="K563" s="4"/>
      <c r="L563" s="5"/>
      <c r="M563" s="4"/>
      <c r="N563" s="4"/>
      <c r="O563" s="4"/>
      <c r="P563" s="6"/>
      <c r="Q563" s="4"/>
      <c r="R563" s="4"/>
      <c r="S563" s="6"/>
      <c r="T563" s="4"/>
      <c r="U563" s="4"/>
      <c r="V563" s="4"/>
      <c r="W563" s="4"/>
      <c r="X563" s="4"/>
      <c r="Y563" s="4"/>
      <c r="Z563" s="49"/>
      <c r="AA563" s="7"/>
      <c r="AB563" s="4"/>
      <c r="AC563" s="49"/>
      <c r="AD563" s="4"/>
      <c r="AE563" s="4"/>
      <c r="AF563" s="4"/>
      <c r="AG563" s="4"/>
      <c r="AH563" s="4"/>
      <c r="AI563" s="4"/>
      <c r="AJ563" s="4"/>
    </row>
    <row r="564">
      <c r="A564" s="4"/>
      <c r="B564" s="4"/>
      <c r="C564" s="4"/>
      <c r="D564" s="4"/>
      <c r="E564" s="4"/>
      <c r="F564" s="4"/>
      <c r="G564" s="4"/>
      <c r="H564" s="4"/>
      <c r="I564" s="4"/>
      <c r="J564" s="4"/>
      <c r="K564" s="4"/>
      <c r="L564" s="5"/>
      <c r="M564" s="4"/>
      <c r="N564" s="4"/>
      <c r="O564" s="4"/>
      <c r="P564" s="6"/>
      <c r="Q564" s="4"/>
      <c r="R564" s="4"/>
      <c r="S564" s="6"/>
      <c r="T564" s="4"/>
      <c r="U564" s="4"/>
      <c r="V564" s="4"/>
      <c r="W564" s="4"/>
      <c r="X564" s="4"/>
      <c r="Y564" s="4"/>
      <c r="Z564" s="49"/>
      <c r="AA564" s="7"/>
      <c r="AB564" s="4"/>
      <c r="AC564" s="49"/>
      <c r="AD564" s="4"/>
      <c r="AE564" s="4"/>
      <c r="AF564" s="4"/>
      <c r="AG564" s="4"/>
      <c r="AH564" s="4"/>
      <c r="AI564" s="4"/>
      <c r="AJ564" s="4"/>
    </row>
    <row r="565">
      <c r="A565" s="4"/>
      <c r="B565" s="4"/>
      <c r="C565" s="4"/>
      <c r="D565" s="4"/>
      <c r="E565" s="4"/>
      <c r="F565" s="4"/>
      <c r="G565" s="4"/>
      <c r="H565" s="4"/>
      <c r="I565" s="4"/>
      <c r="J565" s="4"/>
      <c r="K565" s="4"/>
      <c r="L565" s="5"/>
      <c r="M565" s="4"/>
      <c r="N565" s="4"/>
      <c r="O565" s="4"/>
      <c r="P565" s="6"/>
      <c r="Q565" s="4"/>
      <c r="R565" s="4"/>
      <c r="S565" s="6"/>
      <c r="T565" s="4"/>
      <c r="U565" s="4"/>
      <c r="V565" s="4"/>
      <c r="W565" s="4"/>
      <c r="X565" s="4"/>
      <c r="Y565" s="4"/>
      <c r="Z565" s="49"/>
      <c r="AA565" s="7"/>
      <c r="AB565" s="4"/>
      <c r="AC565" s="49"/>
      <c r="AD565" s="4"/>
      <c r="AE565" s="4"/>
      <c r="AF565" s="4"/>
      <c r="AG565" s="4"/>
      <c r="AH565" s="4"/>
      <c r="AI565" s="4"/>
      <c r="AJ565" s="4"/>
    </row>
    <row r="566">
      <c r="A566" s="4"/>
      <c r="B566" s="4"/>
      <c r="C566" s="4"/>
      <c r="D566" s="4"/>
      <c r="E566" s="4"/>
      <c r="F566" s="4"/>
      <c r="G566" s="4"/>
      <c r="H566" s="4"/>
      <c r="I566" s="4"/>
      <c r="J566" s="4"/>
      <c r="K566" s="4"/>
      <c r="L566" s="5"/>
      <c r="M566" s="4"/>
      <c r="N566" s="4"/>
      <c r="O566" s="4"/>
      <c r="P566" s="6"/>
      <c r="Q566" s="4"/>
      <c r="R566" s="4"/>
      <c r="S566" s="6"/>
      <c r="T566" s="4"/>
      <c r="U566" s="4"/>
      <c r="V566" s="4"/>
      <c r="W566" s="4"/>
      <c r="X566" s="4"/>
      <c r="Y566" s="4"/>
      <c r="Z566" s="49"/>
      <c r="AA566" s="7"/>
      <c r="AB566" s="4"/>
      <c r="AC566" s="49"/>
      <c r="AD566" s="4"/>
      <c r="AE566" s="4"/>
      <c r="AF566" s="4"/>
      <c r="AG566" s="4"/>
      <c r="AH566" s="4"/>
      <c r="AI566" s="4"/>
      <c r="AJ566" s="4"/>
    </row>
    <row r="567">
      <c r="A567" s="4"/>
      <c r="B567" s="4"/>
      <c r="C567" s="4"/>
      <c r="D567" s="4"/>
      <c r="E567" s="4"/>
      <c r="F567" s="4"/>
      <c r="G567" s="4"/>
      <c r="H567" s="4"/>
      <c r="I567" s="4"/>
      <c r="J567" s="4"/>
      <c r="K567" s="4"/>
      <c r="L567" s="5"/>
      <c r="M567" s="4"/>
      <c r="N567" s="4"/>
      <c r="O567" s="4"/>
      <c r="P567" s="6"/>
      <c r="Q567" s="4"/>
      <c r="R567" s="4"/>
      <c r="S567" s="6"/>
      <c r="T567" s="4"/>
      <c r="U567" s="4"/>
      <c r="V567" s="4"/>
      <c r="W567" s="4"/>
      <c r="X567" s="4"/>
      <c r="Y567" s="4"/>
      <c r="Z567" s="49"/>
      <c r="AA567" s="7"/>
      <c r="AB567" s="4"/>
      <c r="AC567" s="49"/>
      <c r="AD567" s="4"/>
      <c r="AE567" s="4"/>
      <c r="AF567" s="4"/>
      <c r="AG567" s="4"/>
      <c r="AH567" s="4"/>
      <c r="AI567" s="4"/>
      <c r="AJ567" s="4"/>
    </row>
    <row r="568">
      <c r="A568" s="4"/>
      <c r="B568" s="4"/>
      <c r="C568" s="4"/>
      <c r="D568" s="4"/>
      <c r="E568" s="4"/>
      <c r="F568" s="4"/>
      <c r="G568" s="4"/>
      <c r="H568" s="4"/>
      <c r="I568" s="4"/>
      <c r="J568" s="4"/>
      <c r="K568" s="4"/>
      <c r="L568" s="5"/>
      <c r="M568" s="4"/>
      <c r="N568" s="4"/>
      <c r="O568" s="4"/>
      <c r="P568" s="6"/>
      <c r="Q568" s="4"/>
      <c r="R568" s="4"/>
      <c r="S568" s="6"/>
      <c r="T568" s="4"/>
      <c r="U568" s="4"/>
      <c r="V568" s="4"/>
      <c r="W568" s="4"/>
      <c r="X568" s="4"/>
      <c r="Y568" s="4"/>
      <c r="Z568" s="49"/>
      <c r="AA568" s="7"/>
      <c r="AB568" s="4"/>
      <c r="AC568" s="49"/>
      <c r="AD568" s="4"/>
      <c r="AE568" s="4"/>
      <c r="AF568" s="4"/>
      <c r="AG568" s="4"/>
      <c r="AH568" s="4"/>
      <c r="AI568" s="4"/>
      <c r="AJ568" s="4"/>
    </row>
    <row r="569">
      <c r="A569" s="4"/>
      <c r="B569" s="4"/>
      <c r="C569" s="4"/>
      <c r="D569" s="4"/>
      <c r="E569" s="4"/>
      <c r="F569" s="4"/>
      <c r="G569" s="4"/>
      <c r="H569" s="4"/>
      <c r="I569" s="4"/>
      <c r="J569" s="4"/>
      <c r="K569" s="4"/>
      <c r="L569" s="5"/>
      <c r="M569" s="4"/>
      <c r="N569" s="4"/>
      <c r="O569" s="4"/>
      <c r="P569" s="6"/>
      <c r="Q569" s="4"/>
      <c r="R569" s="4"/>
      <c r="S569" s="6"/>
      <c r="T569" s="4"/>
      <c r="U569" s="4"/>
      <c r="V569" s="4"/>
      <c r="W569" s="4"/>
      <c r="X569" s="4"/>
      <c r="Y569" s="4"/>
      <c r="Z569" s="49"/>
      <c r="AA569" s="7"/>
      <c r="AB569" s="4"/>
      <c r="AC569" s="49"/>
      <c r="AD569" s="4"/>
      <c r="AE569" s="4"/>
      <c r="AF569" s="4"/>
      <c r="AG569" s="4"/>
      <c r="AH569" s="4"/>
      <c r="AI569" s="4"/>
      <c r="AJ569" s="4"/>
    </row>
    <row r="570">
      <c r="A570" s="4"/>
      <c r="B570" s="4"/>
      <c r="C570" s="4"/>
      <c r="D570" s="4"/>
      <c r="E570" s="4"/>
      <c r="F570" s="4"/>
      <c r="G570" s="4"/>
      <c r="H570" s="4"/>
      <c r="I570" s="4"/>
      <c r="J570" s="4"/>
      <c r="K570" s="4"/>
      <c r="L570" s="5"/>
      <c r="M570" s="4"/>
      <c r="N570" s="4"/>
      <c r="O570" s="4"/>
      <c r="P570" s="6"/>
      <c r="Q570" s="4"/>
      <c r="R570" s="4"/>
      <c r="S570" s="6"/>
      <c r="T570" s="4"/>
      <c r="U570" s="4"/>
      <c r="V570" s="4"/>
      <c r="W570" s="4"/>
      <c r="X570" s="4"/>
      <c r="Y570" s="4"/>
      <c r="Z570" s="49"/>
      <c r="AA570" s="7"/>
      <c r="AB570" s="4"/>
      <c r="AC570" s="49"/>
      <c r="AD570" s="4"/>
      <c r="AE570" s="4"/>
      <c r="AF570" s="4"/>
      <c r="AG570" s="4"/>
      <c r="AH570" s="4"/>
      <c r="AI570" s="4"/>
      <c r="AJ570" s="4"/>
    </row>
    <row r="571">
      <c r="A571" s="4"/>
      <c r="B571" s="4"/>
      <c r="C571" s="4"/>
      <c r="D571" s="4"/>
      <c r="E571" s="4"/>
      <c r="F571" s="4"/>
      <c r="G571" s="4"/>
      <c r="H571" s="4"/>
      <c r="I571" s="4"/>
      <c r="J571" s="4"/>
      <c r="K571" s="4"/>
      <c r="L571" s="5"/>
      <c r="M571" s="4"/>
      <c r="N571" s="4"/>
      <c r="O571" s="4"/>
      <c r="P571" s="6"/>
      <c r="Q571" s="4"/>
      <c r="R571" s="4"/>
      <c r="S571" s="6"/>
      <c r="T571" s="4"/>
      <c r="U571" s="4"/>
      <c r="V571" s="4"/>
      <c r="W571" s="4"/>
      <c r="X571" s="4"/>
      <c r="Y571" s="4"/>
      <c r="Z571" s="49"/>
      <c r="AA571" s="7"/>
      <c r="AB571" s="4"/>
      <c r="AC571" s="49"/>
      <c r="AD571" s="4"/>
      <c r="AE571" s="4"/>
      <c r="AF571" s="4"/>
      <c r="AG571" s="4"/>
      <c r="AH571" s="4"/>
      <c r="AI571" s="4"/>
      <c r="AJ571" s="4"/>
    </row>
    <row r="572">
      <c r="A572" s="4"/>
      <c r="B572" s="4"/>
      <c r="C572" s="4"/>
      <c r="D572" s="4"/>
      <c r="E572" s="4"/>
      <c r="F572" s="4"/>
      <c r="G572" s="4"/>
      <c r="H572" s="4"/>
      <c r="I572" s="4"/>
      <c r="J572" s="4"/>
      <c r="K572" s="4"/>
      <c r="L572" s="5"/>
      <c r="M572" s="4"/>
      <c r="N572" s="4"/>
      <c r="O572" s="4"/>
      <c r="P572" s="6"/>
      <c r="Q572" s="4"/>
      <c r="R572" s="4"/>
      <c r="S572" s="6"/>
      <c r="T572" s="4"/>
      <c r="U572" s="4"/>
      <c r="V572" s="4"/>
      <c r="W572" s="4"/>
      <c r="X572" s="4"/>
      <c r="Y572" s="4"/>
      <c r="Z572" s="49"/>
      <c r="AA572" s="7"/>
      <c r="AB572" s="4"/>
      <c r="AC572" s="49"/>
      <c r="AD572" s="4"/>
      <c r="AE572" s="4"/>
      <c r="AF572" s="4"/>
      <c r="AG572" s="4"/>
      <c r="AH572" s="4"/>
      <c r="AI572" s="4"/>
      <c r="AJ572" s="4"/>
    </row>
    <row r="573">
      <c r="A573" s="4"/>
      <c r="B573" s="4"/>
      <c r="C573" s="4"/>
      <c r="D573" s="4"/>
      <c r="E573" s="4"/>
      <c r="F573" s="4"/>
      <c r="G573" s="4"/>
      <c r="H573" s="4"/>
      <c r="I573" s="4"/>
      <c r="J573" s="4"/>
      <c r="K573" s="4"/>
      <c r="L573" s="5"/>
      <c r="M573" s="4"/>
      <c r="N573" s="4"/>
      <c r="O573" s="4"/>
      <c r="P573" s="6"/>
      <c r="Q573" s="4"/>
      <c r="R573" s="4"/>
      <c r="S573" s="6"/>
      <c r="T573" s="4"/>
      <c r="U573" s="4"/>
      <c r="V573" s="4"/>
      <c r="W573" s="4"/>
      <c r="X573" s="4"/>
      <c r="Y573" s="4"/>
      <c r="Z573" s="49"/>
      <c r="AA573" s="7"/>
      <c r="AB573" s="4"/>
      <c r="AC573" s="49"/>
      <c r="AD573" s="4"/>
      <c r="AE573" s="4"/>
      <c r="AF573" s="4"/>
      <c r="AG573" s="4"/>
      <c r="AH573" s="4"/>
      <c r="AI573" s="4"/>
      <c r="AJ573" s="4"/>
    </row>
    <row r="574">
      <c r="A574" s="4"/>
      <c r="B574" s="4"/>
      <c r="C574" s="4"/>
      <c r="D574" s="4"/>
      <c r="E574" s="4"/>
      <c r="F574" s="4"/>
      <c r="G574" s="4"/>
      <c r="H574" s="4"/>
      <c r="I574" s="4"/>
      <c r="J574" s="4"/>
      <c r="K574" s="4"/>
      <c r="L574" s="5"/>
      <c r="M574" s="4"/>
      <c r="N574" s="4"/>
      <c r="O574" s="4"/>
      <c r="P574" s="6"/>
      <c r="Q574" s="4"/>
      <c r="R574" s="4"/>
      <c r="S574" s="6"/>
      <c r="T574" s="4"/>
      <c r="U574" s="4"/>
      <c r="V574" s="4"/>
      <c r="W574" s="4"/>
      <c r="X574" s="4"/>
      <c r="Y574" s="4"/>
      <c r="Z574" s="49"/>
      <c r="AA574" s="7"/>
      <c r="AB574" s="4"/>
      <c r="AC574" s="49"/>
      <c r="AD574" s="4"/>
      <c r="AE574" s="4"/>
      <c r="AF574" s="4"/>
      <c r="AG574" s="4"/>
      <c r="AH574" s="4"/>
      <c r="AI574" s="4"/>
      <c r="AJ574" s="4"/>
    </row>
    <row r="575">
      <c r="A575" s="4"/>
      <c r="B575" s="4"/>
      <c r="C575" s="4"/>
      <c r="D575" s="4"/>
      <c r="E575" s="4"/>
      <c r="F575" s="4"/>
      <c r="G575" s="4"/>
      <c r="H575" s="4"/>
      <c r="I575" s="4"/>
      <c r="J575" s="4"/>
      <c r="K575" s="4"/>
      <c r="L575" s="5"/>
      <c r="M575" s="4"/>
      <c r="N575" s="4"/>
      <c r="O575" s="4"/>
      <c r="P575" s="6"/>
      <c r="Q575" s="4"/>
      <c r="R575" s="4"/>
      <c r="S575" s="6"/>
      <c r="T575" s="4"/>
      <c r="U575" s="4"/>
      <c r="V575" s="4"/>
      <c r="W575" s="4"/>
      <c r="X575" s="4"/>
      <c r="Y575" s="4"/>
      <c r="Z575" s="49"/>
      <c r="AA575" s="7"/>
      <c r="AB575" s="4"/>
      <c r="AC575" s="49"/>
      <c r="AD575" s="4"/>
      <c r="AE575" s="4"/>
      <c r="AF575" s="4"/>
      <c r="AG575" s="4"/>
      <c r="AH575" s="4"/>
      <c r="AI575" s="4"/>
      <c r="AJ575" s="4"/>
    </row>
    <row r="576">
      <c r="A576" s="4"/>
      <c r="B576" s="4"/>
      <c r="C576" s="4"/>
      <c r="D576" s="4"/>
      <c r="E576" s="4"/>
      <c r="F576" s="4"/>
      <c r="G576" s="4"/>
      <c r="H576" s="4"/>
      <c r="I576" s="4"/>
      <c r="J576" s="4"/>
      <c r="K576" s="4"/>
      <c r="L576" s="5"/>
      <c r="M576" s="4"/>
      <c r="N576" s="4"/>
      <c r="O576" s="4"/>
      <c r="P576" s="6"/>
      <c r="Q576" s="4"/>
      <c r="R576" s="4"/>
      <c r="S576" s="6"/>
      <c r="T576" s="4"/>
      <c r="U576" s="4"/>
      <c r="V576" s="4"/>
      <c r="W576" s="4"/>
      <c r="X576" s="4"/>
      <c r="Y576" s="4"/>
      <c r="Z576" s="49"/>
      <c r="AA576" s="7"/>
      <c r="AB576" s="4"/>
      <c r="AC576" s="49"/>
      <c r="AD576" s="4"/>
      <c r="AE576" s="4"/>
      <c r="AF576" s="4"/>
      <c r="AG576" s="4"/>
      <c r="AH576" s="4"/>
      <c r="AI576" s="4"/>
      <c r="AJ576" s="4"/>
    </row>
    <row r="577">
      <c r="A577" s="4"/>
      <c r="B577" s="4"/>
      <c r="C577" s="4"/>
      <c r="D577" s="4"/>
      <c r="E577" s="4"/>
      <c r="F577" s="4"/>
      <c r="G577" s="4"/>
      <c r="H577" s="4"/>
      <c r="I577" s="4"/>
      <c r="J577" s="4"/>
      <c r="K577" s="4"/>
      <c r="L577" s="5"/>
      <c r="M577" s="4"/>
      <c r="N577" s="4"/>
      <c r="O577" s="4"/>
      <c r="P577" s="6"/>
      <c r="Q577" s="4"/>
      <c r="R577" s="4"/>
      <c r="S577" s="6"/>
      <c r="T577" s="4"/>
      <c r="U577" s="4"/>
      <c r="V577" s="4"/>
      <c r="W577" s="4"/>
      <c r="X577" s="4"/>
      <c r="Y577" s="4"/>
      <c r="Z577" s="49"/>
      <c r="AA577" s="7"/>
      <c r="AB577" s="4"/>
      <c r="AC577" s="49"/>
      <c r="AD577" s="4"/>
      <c r="AE577" s="4"/>
      <c r="AF577" s="4"/>
      <c r="AG577" s="4"/>
      <c r="AH577" s="4"/>
      <c r="AI577" s="4"/>
      <c r="AJ577" s="4"/>
    </row>
    <row r="578">
      <c r="A578" s="4"/>
      <c r="B578" s="4"/>
      <c r="C578" s="4"/>
      <c r="D578" s="4"/>
      <c r="E578" s="4"/>
      <c r="F578" s="4"/>
      <c r="G578" s="4"/>
      <c r="H578" s="4"/>
      <c r="I578" s="4"/>
      <c r="J578" s="4"/>
      <c r="K578" s="4"/>
      <c r="L578" s="5"/>
      <c r="M578" s="4"/>
      <c r="N578" s="4"/>
      <c r="O578" s="4"/>
      <c r="P578" s="6"/>
      <c r="Q578" s="4"/>
      <c r="R578" s="4"/>
      <c r="S578" s="6"/>
      <c r="T578" s="4"/>
      <c r="U578" s="4"/>
      <c r="V578" s="4"/>
      <c r="W578" s="4"/>
      <c r="X578" s="4"/>
      <c r="Y578" s="4"/>
      <c r="Z578" s="49"/>
      <c r="AA578" s="7"/>
      <c r="AB578" s="4"/>
      <c r="AC578" s="49"/>
      <c r="AD578" s="4"/>
      <c r="AE578" s="4"/>
      <c r="AF578" s="4"/>
      <c r="AG578" s="4"/>
      <c r="AH578" s="4"/>
      <c r="AI578" s="4"/>
      <c r="AJ578" s="4"/>
    </row>
    <row r="579">
      <c r="A579" s="4"/>
      <c r="B579" s="4"/>
      <c r="C579" s="4"/>
      <c r="D579" s="4"/>
      <c r="E579" s="4"/>
      <c r="F579" s="4"/>
      <c r="G579" s="4"/>
      <c r="H579" s="4"/>
      <c r="I579" s="4"/>
      <c r="J579" s="4"/>
      <c r="K579" s="4"/>
      <c r="L579" s="5"/>
      <c r="M579" s="4"/>
      <c r="N579" s="4"/>
      <c r="O579" s="4"/>
      <c r="P579" s="6"/>
      <c r="Q579" s="4"/>
      <c r="R579" s="4"/>
      <c r="S579" s="6"/>
      <c r="T579" s="4"/>
      <c r="U579" s="4"/>
      <c r="V579" s="4"/>
      <c r="W579" s="4"/>
      <c r="X579" s="4"/>
      <c r="Y579" s="4"/>
      <c r="Z579" s="49"/>
      <c r="AA579" s="7"/>
      <c r="AB579" s="4"/>
      <c r="AC579" s="49"/>
      <c r="AD579" s="4"/>
      <c r="AE579" s="4"/>
      <c r="AF579" s="4"/>
      <c r="AG579" s="4"/>
      <c r="AH579" s="4"/>
      <c r="AI579" s="4"/>
      <c r="AJ579" s="4"/>
    </row>
    <row r="580">
      <c r="A580" s="4"/>
      <c r="B580" s="4"/>
      <c r="C580" s="4"/>
      <c r="D580" s="4"/>
      <c r="E580" s="4"/>
      <c r="F580" s="4"/>
      <c r="G580" s="4"/>
      <c r="H580" s="4"/>
      <c r="I580" s="4"/>
      <c r="J580" s="4"/>
      <c r="K580" s="4"/>
      <c r="L580" s="5"/>
      <c r="M580" s="4"/>
      <c r="N580" s="4"/>
      <c r="O580" s="4"/>
      <c r="P580" s="6"/>
      <c r="Q580" s="4"/>
      <c r="R580" s="4"/>
      <c r="S580" s="6"/>
      <c r="T580" s="4"/>
      <c r="U580" s="4"/>
      <c r="V580" s="4"/>
      <c r="W580" s="4"/>
      <c r="X580" s="4"/>
      <c r="Y580" s="4"/>
      <c r="Z580" s="49"/>
      <c r="AA580" s="7"/>
      <c r="AB580" s="4"/>
      <c r="AC580" s="49"/>
      <c r="AD580" s="4"/>
      <c r="AE580" s="4"/>
      <c r="AF580" s="4"/>
      <c r="AG580" s="4"/>
      <c r="AH580" s="4"/>
      <c r="AI580" s="4"/>
      <c r="AJ580" s="4"/>
    </row>
    <row r="581">
      <c r="A581" s="4"/>
      <c r="B581" s="4"/>
      <c r="C581" s="4"/>
      <c r="D581" s="4"/>
      <c r="E581" s="4"/>
      <c r="F581" s="4"/>
      <c r="G581" s="4"/>
      <c r="H581" s="4"/>
      <c r="I581" s="4"/>
      <c r="J581" s="4"/>
      <c r="K581" s="4"/>
      <c r="L581" s="5"/>
      <c r="M581" s="4"/>
      <c r="N581" s="4"/>
      <c r="O581" s="4"/>
      <c r="P581" s="6"/>
      <c r="Q581" s="4"/>
      <c r="R581" s="4"/>
      <c r="S581" s="6"/>
      <c r="T581" s="4"/>
      <c r="U581" s="4"/>
      <c r="V581" s="4"/>
      <c r="W581" s="4"/>
      <c r="X581" s="4"/>
      <c r="Y581" s="4"/>
      <c r="Z581" s="49"/>
      <c r="AA581" s="7"/>
      <c r="AB581" s="4"/>
      <c r="AC581" s="49"/>
      <c r="AD581" s="4"/>
      <c r="AE581" s="4"/>
      <c r="AF581" s="4"/>
      <c r="AG581" s="4"/>
      <c r="AH581" s="4"/>
      <c r="AI581" s="4"/>
      <c r="AJ581" s="4"/>
    </row>
    <row r="582">
      <c r="A582" s="4"/>
      <c r="B582" s="4"/>
      <c r="C582" s="4"/>
      <c r="D582" s="4"/>
      <c r="E582" s="4"/>
      <c r="F582" s="4"/>
      <c r="G582" s="4"/>
      <c r="H582" s="4"/>
      <c r="I582" s="4"/>
      <c r="J582" s="4"/>
      <c r="K582" s="4"/>
      <c r="L582" s="5"/>
      <c r="M582" s="4"/>
      <c r="N582" s="4"/>
      <c r="O582" s="4"/>
      <c r="P582" s="6"/>
      <c r="Q582" s="4"/>
      <c r="R582" s="4"/>
      <c r="S582" s="6"/>
      <c r="T582" s="4"/>
      <c r="U582" s="4"/>
      <c r="V582" s="4"/>
      <c r="W582" s="4"/>
      <c r="X582" s="4"/>
      <c r="Y582" s="4"/>
      <c r="Z582" s="49"/>
      <c r="AA582" s="7"/>
      <c r="AB582" s="4"/>
      <c r="AC582" s="49"/>
      <c r="AD582" s="4"/>
      <c r="AE582" s="4"/>
      <c r="AF582" s="4"/>
      <c r="AG582" s="4"/>
      <c r="AH582" s="4"/>
      <c r="AI582" s="4"/>
      <c r="AJ582" s="4"/>
    </row>
    <row r="583">
      <c r="A583" s="4"/>
      <c r="B583" s="4"/>
      <c r="C583" s="4"/>
      <c r="D583" s="4"/>
      <c r="E583" s="4"/>
      <c r="F583" s="4"/>
      <c r="G583" s="4"/>
      <c r="H583" s="4"/>
      <c r="I583" s="4"/>
      <c r="J583" s="4"/>
      <c r="K583" s="4"/>
      <c r="L583" s="5"/>
      <c r="M583" s="4"/>
      <c r="N583" s="4"/>
      <c r="O583" s="4"/>
      <c r="P583" s="6"/>
      <c r="Q583" s="4"/>
      <c r="R583" s="4"/>
      <c r="S583" s="6"/>
      <c r="T583" s="4"/>
      <c r="U583" s="4"/>
      <c r="V583" s="4"/>
      <c r="W583" s="4"/>
      <c r="X583" s="4"/>
      <c r="Y583" s="4"/>
      <c r="Z583" s="49"/>
      <c r="AA583" s="7"/>
      <c r="AB583" s="4"/>
      <c r="AC583" s="49"/>
      <c r="AD583" s="4"/>
      <c r="AE583" s="4"/>
      <c r="AF583" s="4"/>
      <c r="AG583" s="4"/>
      <c r="AH583" s="4"/>
      <c r="AI583" s="4"/>
      <c r="AJ583" s="4"/>
    </row>
    <row r="584">
      <c r="A584" s="4"/>
      <c r="B584" s="4"/>
      <c r="C584" s="4"/>
      <c r="D584" s="4"/>
      <c r="E584" s="4"/>
      <c r="F584" s="4"/>
      <c r="G584" s="4"/>
      <c r="H584" s="4"/>
      <c r="I584" s="4"/>
      <c r="J584" s="4"/>
      <c r="K584" s="4"/>
      <c r="L584" s="5"/>
      <c r="M584" s="4"/>
      <c r="N584" s="4"/>
      <c r="O584" s="4"/>
      <c r="P584" s="6"/>
      <c r="Q584" s="4"/>
      <c r="R584" s="4"/>
      <c r="S584" s="6"/>
      <c r="T584" s="4"/>
      <c r="U584" s="4"/>
      <c r="V584" s="4"/>
      <c r="W584" s="4"/>
      <c r="X584" s="4"/>
      <c r="Y584" s="4"/>
      <c r="Z584" s="49"/>
      <c r="AA584" s="7"/>
      <c r="AB584" s="4"/>
      <c r="AC584" s="49"/>
      <c r="AD584" s="4"/>
      <c r="AE584" s="4"/>
      <c r="AF584" s="4"/>
      <c r="AG584" s="4"/>
      <c r="AH584" s="4"/>
      <c r="AI584" s="4"/>
      <c r="AJ584" s="4"/>
    </row>
    <row r="585">
      <c r="A585" s="4"/>
      <c r="B585" s="4"/>
      <c r="C585" s="4"/>
      <c r="D585" s="4"/>
      <c r="E585" s="4"/>
      <c r="F585" s="4"/>
      <c r="G585" s="4"/>
      <c r="H585" s="4"/>
      <c r="I585" s="4"/>
      <c r="J585" s="4"/>
      <c r="K585" s="4"/>
      <c r="L585" s="5"/>
      <c r="M585" s="4"/>
      <c r="N585" s="4"/>
      <c r="O585" s="4"/>
      <c r="P585" s="6"/>
      <c r="Q585" s="4"/>
      <c r="R585" s="4"/>
      <c r="S585" s="6"/>
      <c r="T585" s="4"/>
      <c r="U585" s="4"/>
      <c r="V585" s="4"/>
      <c r="W585" s="4"/>
      <c r="X585" s="4"/>
      <c r="Y585" s="4"/>
      <c r="Z585" s="49"/>
      <c r="AA585" s="7"/>
      <c r="AB585" s="4"/>
      <c r="AC585" s="49"/>
      <c r="AD585" s="4"/>
      <c r="AE585" s="4"/>
      <c r="AF585" s="4"/>
      <c r="AG585" s="4"/>
      <c r="AH585" s="4"/>
      <c r="AI585" s="4"/>
      <c r="AJ585" s="4"/>
    </row>
    <row r="586">
      <c r="A586" s="4"/>
      <c r="B586" s="4"/>
      <c r="C586" s="4"/>
      <c r="D586" s="4"/>
      <c r="E586" s="4"/>
      <c r="F586" s="4"/>
      <c r="G586" s="4"/>
      <c r="H586" s="4"/>
      <c r="I586" s="4"/>
      <c r="J586" s="4"/>
      <c r="K586" s="4"/>
      <c r="L586" s="5"/>
      <c r="M586" s="4"/>
      <c r="N586" s="4"/>
      <c r="O586" s="4"/>
      <c r="P586" s="6"/>
      <c r="Q586" s="4"/>
      <c r="R586" s="4"/>
      <c r="S586" s="6"/>
      <c r="T586" s="4"/>
      <c r="U586" s="4"/>
      <c r="V586" s="4"/>
      <c r="W586" s="4"/>
      <c r="X586" s="4"/>
      <c r="Y586" s="4"/>
      <c r="Z586" s="49"/>
      <c r="AA586" s="7"/>
      <c r="AB586" s="4"/>
      <c r="AC586" s="49"/>
      <c r="AD586" s="4"/>
      <c r="AE586" s="4"/>
      <c r="AF586" s="4"/>
      <c r="AG586" s="4"/>
      <c r="AH586" s="4"/>
      <c r="AI586" s="4"/>
      <c r="AJ586" s="4"/>
    </row>
    <row r="587">
      <c r="A587" s="4"/>
      <c r="B587" s="4"/>
      <c r="C587" s="4"/>
      <c r="D587" s="4"/>
      <c r="E587" s="4"/>
      <c r="F587" s="4"/>
      <c r="G587" s="4"/>
      <c r="H587" s="4"/>
      <c r="I587" s="4"/>
      <c r="J587" s="4"/>
      <c r="K587" s="4"/>
      <c r="L587" s="5"/>
      <c r="M587" s="4"/>
      <c r="N587" s="4"/>
      <c r="O587" s="4"/>
      <c r="P587" s="6"/>
      <c r="Q587" s="4"/>
      <c r="R587" s="4"/>
      <c r="S587" s="6"/>
      <c r="T587" s="4"/>
      <c r="U587" s="4"/>
      <c r="V587" s="4"/>
      <c r="W587" s="4"/>
      <c r="X587" s="4"/>
      <c r="Y587" s="4"/>
      <c r="Z587" s="49"/>
      <c r="AA587" s="7"/>
      <c r="AB587" s="4"/>
      <c r="AC587" s="49"/>
      <c r="AD587" s="4"/>
      <c r="AE587" s="4"/>
      <c r="AF587" s="4"/>
      <c r="AG587" s="4"/>
      <c r="AH587" s="4"/>
      <c r="AI587" s="4"/>
      <c r="AJ587" s="4"/>
    </row>
    <row r="588">
      <c r="A588" s="4"/>
      <c r="B588" s="4"/>
      <c r="C588" s="4"/>
      <c r="D588" s="4"/>
      <c r="E588" s="4"/>
      <c r="F588" s="4"/>
      <c r="G588" s="4"/>
      <c r="H588" s="4"/>
      <c r="I588" s="4"/>
      <c r="J588" s="4"/>
      <c r="K588" s="4"/>
      <c r="L588" s="5"/>
      <c r="M588" s="4"/>
      <c r="N588" s="4"/>
      <c r="O588" s="4"/>
      <c r="P588" s="6"/>
      <c r="Q588" s="4"/>
      <c r="R588" s="4"/>
      <c r="S588" s="6"/>
      <c r="T588" s="4"/>
      <c r="U588" s="4"/>
      <c r="V588" s="4"/>
      <c r="W588" s="4"/>
      <c r="X588" s="4"/>
      <c r="Y588" s="4"/>
      <c r="Z588" s="49"/>
      <c r="AA588" s="7"/>
      <c r="AB588" s="4"/>
      <c r="AC588" s="49"/>
      <c r="AD588" s="4"/>
      <c r="AE588" s="4"/>
      <c r="AF588" s="4"/>
      <c r="AG588" s="4"/>
      <c r="AH588" s="4"/>
      <c r="AI588" s="4"/>
      <c r="AJ588" s="4"/>
    </row>
    <row r="589">
      <c r="A589" s="4"/>
      <c r="B589" s="4"/>
      <c r="C589" s="4"/>
      <c r="D589" s="4"/>
      <c r="E589" s="4"/>
      <c r="F589" s="4"/>
      <c r="G589" s="4"/>
      <c r="H589" s="4"/>
      <c r="I589" s="4"/>
      <c r="J589" s="4"/>
      <c r="K589" s="4"/>
      <c r="L589" s="5"/>
      <c r="M589" s="4"/>
      <c r="N589" s="4"/>
      <c r="O589" s="4"/>
      <c r="P589" s="6"/>
      <c r="Q589" s="4"/>
      <c r="R589" s="4"/>
      <c r="S589" s="6"/>
      <c r="T589" s="4"/>
      <c r="U589" s="4"/>
      <c r="V589" s="4"/>
      <c r="W589" s="4"/>
      <c r="X589" s="4"/>
      <c r="Y589" s="4"/>
      <c r="Z589" s="49"/>
      <c r="AA589" s="7"/>
      <c r="AB589" s="4"/>
      <c r="AC589" s="49"/>
      <c r="AD589" s="4"/>
      <c r="AE589" s="4"/>
      <c r="AF589" s="4"/>
      <c r="AG589" s="4"/>
      <c r="AH589" s="4"/>
      <c r="AI589" s="4"/>
      <c r="AJ589" s="4"/>
    </row>
    <row r="590">
      <c r="A590" s="4"/>
      <c r="B590" s="4"/>
      <c r="C590" s="4"/>
      <c r="D590" s="4"/>
      <c r="E590" s="4"/>
      <c r="F590" s="4"/>
      <c r="G590" s="4"/>
      <c r="H590" s="4"/>
      <c r="I590" s="4"/>
      <c r="J590" s="4"/>
      <c r="K590" s="4"/>
      <c r="L590" s="5"/>
      <c r="M590" s="4"/>
      <c r="N590" s="4"/>
      <c r="O590" s="4"/>
      <c r="P590" s="6"/>
      <c r="Q590" s="4"/>
      <c r="R590" s="4"/>
      <c r="S590" s="6"/>
      <c r="T590" s="4"/>
      <c r="U590" s="4"/>
      <c r="V590" s="4"/>
      <c r="W590" s="4"/>
      <c r="X590" s="4"/>
      <c r="Y590" s="4"/>
      <c r="Z590" s="49"/>
      <c r="AA590" s="7"/>
      <c r="AB590" s="4"/>
      <c r="AC590" s="49"/>
      <c r="AD590" s="4"/>
      <c r="AE590" s="4"/>
      <c r="AF590" s="4"/>
      <c r="AG590" s="4"/>
      <c r="AH590" s="4"/>
      <c r="AI590" s="4"/>
      <c r="AJ590" s="4"/>
    </row>
    <row r="591">
      <c r="A591" s="4"/>
      <c r="B591" s="4"/>
      <c r="C591" s="4"/>
      <c r="D591" s="4"/>
      <c r="E591" s="4"/>
      <c r="F591" s="4"/>
      <c r="G591" s="4"/>
      <c r="H591" s="4"/>
      <c r="I591" s="4"/>
      <c r="J591" s="4"/>
      <c r="K591" s="4"/>
      <c r="L591" s="5"/>
      <c r="M591" s="4"/>
      <c r="N591" s="4"/>
      <c r="O591" s="4"/>
      <c r="P591" s="6"/>
      <c r="Q591" s="4"/>
      <c r="R591" s="4"/>
      <c r="S591" s="6"/>
      <c r="T591" s="4"/>
      <c r="U591" s="4"/>
      <c r="V591" s="4"/>
      <c r="W591" s="4"/>
      <c r="X591" s="4"/>
      <c r="Y591" s="4"/>
      <c r="Z591" s="49"/>
      <c r="AA591" s="7"/>
      <c r="AB591" s="4"/>
      <c r="AC591" s="49"/>
      <c r="AD591" s="4"/>
      <c r="AE591" s="4"/>
      <c r="AF591" s="4"/>
      <c r="AG591" s="4"/>
      <c r="AH591" s="4"/>
      <c r="AI591" s="4"/>
      <c r="AJ591" s="4"/>
    </row>
    <row r="592">
      <c r="A592" s="4"/>
      <c r="B592" s="4"/>
      <c r="C592" s="4"/>
      <c r="D592" s="4"/>
      <c r="E592" s="4"/>
      <c r="F592" s="4"/>
      <c r="G592" s="4"/>
      <c r="H592" s="4"/>
      <c r="I592" s="4"/>
      <c r="J592" s="4"/>
      <c r="K592" s="4"/>
      <c r="L592" s="5"/>
      <c r="M592" s="4"/>
      <c r="N592" s="4"/>
      <c r="O592" s="4"/>
      <c r="P592" s="6"/>
      <c r="Q592" s="4"/>
      <c r="R592" s="4"/>
      <c r="S592" s="6"/>
      <c r="T592" s="4"/>
      <c r="U592" s="4"/>
      <c r="V592" s="4"/>
      <c r="W592" s="4"/>
      <c r="X592" s="4"/>
      <c r="Y592" s="4"/>
      <c r="Z592" s="49"/>
      <c r="AA592" s="7"/>
      <c r="AB592" s="4"/>
      <c r="AC592" s="49"/>
      <c r="AD592" s="4"/>
      <c r="AE592" s="4"/>
      <c r="AF592" s="4"/>
      <c r="AG592" s="4"/>
      <c r="AH592" s="4"/>
      <c r="AI592" s="4"/>
      <c r="AJ592" s="4"/>
    </row>
    <row r="593">
      <c r="A593" s="4"/>
      <c r="B593" s="4"/>
      <c r="C593" s="4"/>
      <c r="D593" s="4"/>
      <c r="E593" s="4"/>
      <c r="F593" s="4"/>
      <c r="G593" s="4"/>
      <c r="H593" s="4"/>
      <c r="I593" s="4"/>
      <c r="J593" s="4"/>
      <c r="K593" s="4"/>
      <c r="L593" s="5"/>
      <c r="M593" s="4"/>
      <c r="N593" s="4"/>
      <c r="O593" s="4"/>
      <c r="P593" s="6"/>
      <c r="Q593" s="4"/>
      <c r="R593" s="4"/>
      <c r="S593" s="6"/>
      <c r="T593" s="4"/>
      <c r="U593" s="4"/>
      <c r="V593" s="4"/>
      <c r="W593" s="4"/>
      <c r="X593" s="4"/>
      <c r="Y593" s="4"/>
      <c r="Z593" s="49"/>
      <c r="AA593" s="7"/>
      <c r="AB593" s="4"/>
      <c r="AC593" s="49"/>
      <c r="AD593" s="4"/>
      <c r="AE593" s="4"/>
      <c r="AF593" s="4"/>
      <c r="AG593" s="4"/>
      <c r="AH593" s="4"/>
      <c r="AI593" s="4"/>
      <c r="AJ593" s="4"/>
    </row>
    <row r="594">
      <c r="A594" s="4"/>
      <c r="B594" s="4"/>
      <c r="C594" s="4"/>
      <c r="D594" s="4"/>
      <c r="E594" s="4"/>
      <c r="F594" s="4"/>
      <c r="G594" s="4"/>
      <c r="H594" s="4"/>
      <c r="I594" s="4"/>
      <c r="J594" s="4"/>
      <c r="K594" s="4"/>
      <c r="L594" s="5"/>
      <c r="M594" s="4"/>
      <c r="N594" s="4"/>
      <c r="O594" s="4"/>
      <c r="P594" s="6"/>
      <c r="Q594" s="4"/>
      <c r="R594" s="4"/>
      <c r="S594" s="6"/>
      <c r="T594" s="4"/>
      <c r="U594" s="4"/>
      <c r="V594" s="4"/>
      <c r="W594" s="4"/>
      <c r="X594" s="4"/>
      <c r="Y594" s="4"/>
      <c r="Z594" s="49"/>
      <c r="AA594" s="7"/>
      <c r="AB594" s="4"/>
      <c r="AC594" s="49"/>
      <c r="AD594" s="4"/>
      <c r="AE594" s="4"/>
      <c r="AF594" s="4"/>
      <c r="AG594" s="4"/>
      <c r="AH594" s="4"/>
      <c r="AI594" s="4"/>
      <c r="AJ594" s="4"/>
    </row>
    <row r="595">
      <c r="A595" s="4"/>
      <c r="B595" s="4"/>
      <c r="C595" s="4"/>
      <c r="D595" s="4"/>
      <c r="E595" s="4"/>
      <c r="F595" s="4"/>
      <c r="G595" s="4"/>
      <c r="H595" s="4"/>
      <c r="I595" s="4"/>
      <c r="J595" s="4"/>
      <c r="K595" s="4"/>
      <c r="L595" s="5"/>
      <c r="M595" s="4"/>
      <c r="N595" s="4"/>
      <c r="O595" s="4"/>
      <c r="P595" s="6"/>
      <c r="Q595" s="4"/>
      <c r="R595" s="4"/>
      <c r="S595" s="6"/>
      <c r="T595" s="4"/>
      <c r="U595" s="4"/>
      <c r="V595" s="4"/>
      <c r="W595" s="4"/>
      <c r="X595" s="4"/>
      <c r="Y595" s="4"/>
      <c r="Z595" s="49"/>
      <c r="AA595" s="7"/>
      <c r="AB595" s="4"/>
      <c r="AC595" s="49"/>
      <c r="AD595" s="4"/>
      <c r="AE595" s="4"/>
      <c r="AF595" s="4"/>
      <c r="AG595" s="4"/>
      <c r="AH595" s="4"/>
      <c r="AI595" s="4"/>
      <c r="AJ595" s="4"/>
    </row>
    <row r="596">
      <c r="A596" s="4"/>
      <c r="B596" s="4"/>
      <c r="C596" s="4"/>
      <c r="D596" s="4"/>
      <c r="E596" s="4"/>
      <c r="F596" s="4"/>
      <c r="G596" s="4"/>
      <c r="H596" s="4"/>
      <c r="I596" s="4"/>
      <c r="J596" s="4"/>
      <c r="K596" s="4"/>
      <c r="L596" s="5"/>
      <c r="M596" s="4"/>
      <c r="N596" s="4"/>
      <c r="O596" s="4"/>
      <c r="P596" s="6"/>
      <c r="Q596" s="4"/>
      <c r="R596" s="4"/>
      <c r="S596" s="6"/>
      <c r="T596" s="4"/>
      <c r="U596" s="4"/>
      <c r="V596" s="4"/>
      <c r="W596" s="4"/>
      <c r="X596" s="4"/>
      <c r="Y596" s="4"/>
      <c r="Z596" s="49"/>
      <c r="AA596" s="7"/>
      <c r="AB596" s="4"/>
      <c r="AC596" s="49"/>
      <c r="AD596" s="4"/>
      <c r="AE596" s="4"/>
      <c r="AF596" s="4"/>
      <c r="AG596" s="4"/>
      <c r="AH596" s="4"/>
      <c r="AI596" s="4"/>
      <c r="AJ596" s="4"/>
    </row>
    <row r="597">
      <c r="A597" s="4"/>
      <c r="B597" s="4"/>
      <c r="C597" s="4"/>
      <c r="D597" s="4"/>
      <c r="E597" s="4"/>
      <c r="F597" s="4"/>
      <c r="G597" s="4"/>
      <c r="H597" s="4"/>
      <c r="I597" s="4"/>
      <c r="J597" s="4"/>
      <c r="K597" s="4"/>
      <c r="L597" s="5"/>
      <c r="M597" s="4"/>
      <c r="N597" s="4"/>
      <c r="O597" s="4"/>
      <c r="P597" s="6"/>
      <c r="Q597" s="4"/>
      <c r="R597" s="4"/>
      <c r="S597" s="6"/>
      <c r="T597" s="4"/>
      <c r="U597" s="4"/>
      <c r="V597" s="4"/>
      <c r="W597" s="4"/>
      <c r="X597" s="4"/>
      <c r="Y597" s="4"/>
      <c r="Z597" s="49"/>
      <c r="AA597" s="7"/>
      <c r="AB597" s="4"/>
      <c r="AC597" s="49"/>
      <c r="AD597" s="4"/>
      <c r="AE597" s="4"/>
      <c r="AF597" s="4"/>
      <c r="AG597" s="4"/>
      <c r="AH597" s="4"/>
      <c r="AI597" s="4"/>
      <c r="AJ597" s="4"/>
    </row>
    <row r="598">
      <c r="A598" s="4"/>
      <c r="B598" s="4"/>
      <c r="C598" s="4"/>
      <c r="D598" s="4"/>
      <c r="E598" s="4"/>
      <c r="F598" s="4"/>
      <c r="G598" s="4"/>
      <c r="H598" s="4"/>
      <c r="I598" s="4"/>
      <c r="J598" s="4"/>
      <c r="K598" s="4"/>
      <c r="L598" s="5"/>
      <c r="M598" s="4"/>
      <c r="N598" s="4"/>
      <c r="O598" s="4"/>
      <c r="P598" s="6"/>
      <c r="Q598" s="4"/>
      <c r="R598" s="4"/>
      <c r="S598" s="6"/>
      <c r="T598" s="4"/>
      <c r="U598" s="4"/>
      <c r="V598" s="4"/>
      <c r="W598" s="4"/>
      <c r="X598" s="4"/>
      <c r="Y598" s="4"/>
      <c r="Z598" s="49"/>
      <c r="AA598" s="7"/>
      <c r="AB598" s="4"/>
      <c r="AC598" s="49"/>
      <c r="AD598" s="4"/>
      <c r="AE598" s="4"/>
      <c r="AF598" s="4"/>
      <c r="AG598" s="4"/>
      <c r="AH598" s="4"/>
      <c r="AI598" s="4"/>
      <c r="AJ598" s="4"/>
    </row>
    <row r="599">
      <c r="A599" s="4"/>
      <c r="B599" s="4"/>
      <c r="C599" s="4"/>
      <c r="D599" s="4"/>
      <c r="E599" s="4"/>
      <c r="F599" s="4"/>
      <c r="G599" s="4"/>
      <c r="H599" s="4"/>
      <c r="I599" s="4"/>
      <c r="J599" s="4"/>
      <c r="K599" s="4"/>
      <c r="L599" s="5"/>
      <c r="M599" s="4"/>
      <c r="N599" s="4"/>
      <c r="O599" s="4"/>
      <c r="P599" s="6"/>
      <c r="Q599" s="4"/>
      <c r="R599" s="4"/>
      <c r="S599" s="6"/>
      <c r="T599" s="4"/>
      <c r="U599" s="4"/>
      <c r="V599" s="4"/>
      <c r="W599" s="4"/>
      <c r="X599" s="4"/>
      <c r="Y599" s="4"/>
      <c r="Z599" s="49"/>
      <c r="AA599" s="7"/>
      <c r="AB599" s="4"/>
      <c r="AC599" s="49"/>
      <c r="AD599" s="4"/>
      <c r="AE599" s="4"/>
      <c r="AF599" s="4"/>
      <c r="AG599" s="4"/>
      <c r="AH599" s="4"/>
      <c r="AI599" s="4"/>
      <c r="AJ599" s="4"/>
    </row>
    <row r="600">
      <c r="A600" s="4"/>
      <c r="B600" s="4"/>
      <c r="C600" s="4"/>
      <c r="D600" s="4"/>
      <c r="E600" s="4"/>
      <c r="F600" s="4"/>
      <c r="G600" s="4"/>
      <c r="H600" s="4"/>
      <c r="I600" s="4"/>
      <c r="J600" s="4"/>
      <c r="K600" s="4"/>
      <c r="L600" s="5"/>
      <c r="M600" s="4"/>
      <c r="N600" s="4"/>
      <c r="O600" s="4"/>
      <c r="P600" s="6"/>
      <c r="Q600" s="4"/>
      <c r="R600" s="4"/>
      <c r="S600" s="6"/>
      <c r="T600" s="4"/>
      <c r="U600" s="4"/>
      <c r="V600" s="4"/>
      <c r="W600" s="4"/>
      <c r="X600" s="4"/>
      <c r="Y600" s="4"/>
      <c r="Z600" s="49"/>
      <c r="AA600" s="7"/>
      <c r="AB600" s="4"/>
      <c r="AC600" s="49"/>
      <c r="AD600" s="4"/>
      <c r="AE600" s="4"/>
      <c r="AF600" s="4"/>
      <c r="AG600" s="4"/>
      <c r="AH600" s="4"/>
      <c r="AI600" s="4"/>
      <c r="AJ600" s="4"/>
    </row>
    <row r="601">
      <c r="A601" s="4"/>
      <c r="B601" s="4"/>
      <c r="C601" s="4"/>
      <c r="D601" s="4"/>
      <c r="E601" s="4"/>
      <c r="F601" s="4"/>
      <c r="G601" s="4"/>
      <c r="H601" s="4"/>
      <c r="I601" s="4"/>
      <c r="J601" s="4"/>
      <c r="K601" s="4"/>
      <c r="L601" s="5"/>
      <c r="M601" s="4"/>
      <c r="N601" s="4"/>
      <c r="O601" s="4"/>
      <c r="P601" s="6"/>
      <c r="Q601" s="4"/>
      <c r="R601" s="4"/>
      <c r="S601" s="6"/>
      <c r="T601" s="4"/>
      <c r="U601" s="4"/>
      <c r="V601" s="4"/>
      <c r="W601" s="4"/>
      <c r="X601" s="4"/>
      <c r="Y601" s="4"/>
      <c r="Z601" s="49"/>
      <c r="AA601" s="7"/>
      <c r="AB601" s="4"/>
      <c r="AC601" s="49"/>
      <c r="AD601" s="4"/>
      <c r="AE601" s="4"/>
      <c r="AF601" s="4"/>
      <c r="AG601" s="4"/>
      <c r="AH601" s="4"/>
      <c r="AI601" s="4"/>
      <c r="AJ601" s="4"/>
    </row>
    <row r="602">
      <c r="A602" s="4"/>
      <c r="B602" s="4"/>
      <c r="C602" s="4"/>
      <c r="D602" s="4"/>
      <c r="E602" s="4"/>
      <c r="F602" s="4"/>
      <c r="G602" s="4"/>
      <c r="H602" s="4"/>
      <c r="I602" s="4"/>
      <c r="J602" s="4"/>
      <c r="K602" s="4"/>
      <c r="L602" s="5"/>
      <c r="M602" s="4"/>
      <c r="N602" s="4"/>
      <c r="O602" s="4"/>
      <c r="P602" s="6"/>
      <c r="Q602" s="4"/>
      <c r="R602" s="4"/>
      <c r="S602" s="6"/>
      <c r="T602" s="4"/>
      <c r="U602" s="4"/>
      <c r="V602" s="4"/>
      <c r="W602" s="4"/>
      <c r="X602" s="4"/>
      <c r="Y602" s="4"/>
      <c r="Z602" s="49"/>
      <c r="AA602" s="7"/>
      <c r="AB602" s="4"/>
      <c r="AC602" s="49"/>
      <c r="AD602" s="4"/>
      <c r="AE602" s="4"/>
      <c r="AF602" s="4"/>
      <c r="AG602" s="4"/>
      <c r="AH602" s="4"/>
      <c r="AI602" s="4"/>
      <c r="AJ602" s="4"/>
    </row>
    <row r="603">
      <c r="A603" s="4"/>
      <c r="B603" s="4"/>
      <c r="C603" s="4"/>
      <c r="D603" s="4"/>
      <c r="E603" s="4"/>
      <c r="F603" s="4"/>
      <c r="G603" s="4"/>
      <c r="H603" s="4"/>
      <c r="I603" s="4"/>
      <c r="J603" s="4"/>
      <c r="K603" s="4"/>
      <c r="L603" s="5"/>
      <c r="M603" s="4"/>
      <c r="N603" s="4"/>
      <c r="O603" s="4"/>
      <c r="P603" s="6"/>
      <c r="Q603" s="4"/>
      <c r="R603" s="4"/>
      <c r="S603" s="6"/>
      <c r="T603" s="4"/>
      <c r="U603" s="4"/>
      <c r="V603" s="4"/>
      <c r="W603" s="4"/>
      <c r="X603" s="4"/>
      <c r="Y603" s="4"/>
      <c r="Z603" s="49"/>
      <c r="AA603" s="7"/>
      <c r="AB603" s="4"/>
      <c r="AC603" s="49"/>
      <c r="AD603" s="4"/>
      <c r="AE603" s="4"/>
      <c r="AF603" s="4"/>
      <c r="AG603" s="4"/>
      <c r="AH603" s="4"/>
      <c r="AI603" s="4"/>
      <c r="AJ603" s="4"/>
    </row>
    <row r="604">
      <c r="A604" s="4"/>
      <c r="B604" s="4"/>
      <c r="C604" s="4"/>
      <c r="D604" s="4"/>
      <c r="E604" s="4"/>
      <c r="F604" s="4"/>
      <c r="G604" s="4"/>
      <c r="H604" s="4"/>
      <c r="I604" s="4"/>
      <c r="J604" s="4"/>
      <c r="K604" s="4"/>
      <c r="L604" s="5"/>
      <c r="M604" s="4"/>
      <c r="N604" s="4"/>
      <c r="O604" s="4"/>
      <c r="P604" s="6"/>
      <c r="Q604" s="4"/>
      <c r="R604" s="4"/>
      <c r="S604" s="6"/>
      <c r="T604" s="4"/>
      <c r="U604" s="4"/>
      <c r="V604" s="4"/>
      <c r="W604" s="4"/>
      <c r="X604" s="4"/>
      <c r="Y604" s="4"/>
      <c r="Z604" s="49"/>
      <c r="AA604" s="7"/>
      <c r="AB604" s="4"/>
      <c r="AC604" s="49"/>
      <c r="AD604" s="4"/>
      <c r="AE604" s="4"/>
      <c r="AF604" s="4"/>
      <c r="AG604" s="4"/>
      <c r="AH604" s="4"/>
      <c r="AI604" s="4"/>
      <c r="AJ604" s="4"/>
    </row>
    <row r="605">
      <c r="A605" s="4"/>
      <c r="B605" s="4"/>
      <c r="C605" s="4"/>
      <c r="D605" s="4"/>
      <c r="E605" s="4"/>
      <c r="F605" s="4"/>
      <c r="G605" s="4"/>
      <c r="H605" s="4"/>
      <c r="I605" s="4"/>
      <c r="J605" s="4"/>
      <c r="K605" s="4"/>
      <c r="L605" s="5"/>
      <c r="M605" s="4"/>
      <c r="N605" s="4"/>
      <c r="O605" s="4"/>
      <c r="P605" s="6"/>
      <c r="Q605" s="4"/>
      <c r="R605" s="4"/>
      <c r="S605" s="6"/>
      <c r="T605" s="4"/>
      <c r="U605" s="4"/>
      <c r="V605" s="4"/>
      <c r="W605" s="4"/>
      <c r="X605" s="4"/>
      <c r="Y605" s="4"/>
      <c r="Z605" s="49"/>
      <c r="AA605" s="7"/>
      <c r="AB605" s="4"/>
      <c r="AC605" s="49"/>
      <c r="AD605" s="4"/>
      <c r="AE605" s="4"/>
      <c r="AF605" s="4"/>
      <c r="AG605" s="4"/>
      <c r="AH605" s="4"/>
      <c r="AI605" s="4"/>
      <c r="AJ605" s="4"/>
    </row>
    <row r="606">
      <c r="A606" s="4"/>
      <c r="B606" s="4"/>
      <c r="C606" s="4"/>
      <c r="D606" s="4"/>
      <c r="E606" s="4"/>
      <c r="F606" s="4"/>
      <c r="G606" s="4"/>
      <c r="H606" s="4"/>
      <c r="I606" s="4"/>
      <c r="J606" s="4"/>
      <c r="K606" s="4"/>
      <c r="L606" s="5"/>
      <c r="M606" s="4"/>
      <c r="N606" s="4"/>
      <c r="O606" s="4"/>
      <c r="P606" s="6"/>
      <c r="Q606" s="4"/>
      <c r="R606" s="4"/>
      <c r="S606" s="6"/>
      <c r="T606" s="4"/>
      <c r="U606" s="4"/>
      <c r="V606" s="4"/>
      <c r="W606" s="4"/>
      <c r="X606" s="4"/>
      <c r="Y606" s="4"/>
      <c r="Z606" s="49"/>
      <c r="AA606" s="7"/>
      <c r="AB606" s="4"/>
      <c r="AC606" s="49"/>
      <c r="AD606" s="4"/>
      <c r="AE606" s="4"/>
      <c r="AF606" s="4"/>
      <c r="AG606" s="4"/>
      <c r="AH606" s="4"/>
      <c r="AI606" s="4"/>
      <c r="AJ606" s="4"/>
    </row>
    <row r="607">
      <c r="A607" s="4"/>
      <c r="B607" s="4"/>
      <c r="C607" s="4"/>
      <c r="D607" s="4"/>
      <c r="E607" s="4"/>
      <c r="F607" s="4"/>
      <c r="G607" s="4"/>
      <c r="H607" s="4"/>
      <c r="I607" s="4"/>
      <c r="J607" s="4"/>
      <c r="K607" s="4"/>
      <c r="L607" s="5"/>
      <c r="M607" s="4"/>
      <c r="N607" s="4"/>
      <c r="O607" s="4"/>
      <c r="P607" s="6"/>
      <c r="Q607" s="4"/>
      <c r="R607" s="4"/>
      <c r="S607" s="6"/>
      <c r="T607" s="4"/>
      <c r="U607" s="4"/>
      <c r="V607" s="4"/>
      <c r="W607" s="4"/>
      <c r="X607" s="4"/>
      <c r="Y607" s="4"/>
      <c r="Z607" s="49"/>
      <c r="AA607" s="7"/>
      <c r="AB607" s="4"/>
      <c r="AC607" s="49"/>
      <c r="AD607" s="4"/>
      <c r="AE607" s="4"/>
      <c r="AF607" s="4"/>
      <c r="AG607" s="4"/>
      <c r="AH607" s="4"/>
      <c r="AI607" s="4"/>
      <c r="AJ607" s="4"/>
    </row>
    <row r="608">
      <c r="A608" s="4"/>
      <c r="B608" s="4"/>
      <c r="C608" s="4"/>
      <c r="D608" s="4"/>
      <c r="E608" s="4"/>
      <c r="F608" s="4"/>
      <c r="G608" s="4"/>
      <c r="H608" s="4"/>
      <c r="I608" s="4"/>
      <c r="J608" s="4"/>
      <c r="K608" s="4"/>
      <c r="L608" s="5"/>
      <c r="M608" s="4"/>
      <c r="N608" s="4"/>
      <c r="O608" s="4"/>
      <c r="P608" s="6"/>
      <c r="Q608" s="4"/>
      <c r="R608" s="4"/>
      <c r="S608" s="6"/>
      <c r="T608" s="4"/>
      <c r="U608" s="4"/>
      <c r="V608" s="4"/>
      <c r="W608" s="4"/>
      <c r="X608" s="4"/>
      <c r="Y608" s="4"/>
      <c r="Z608" s="49"/>
      <c r="AA608" s="7"/>
      <c r="AB608" s="4"/>
      <c r="AC608" s="49"/>
      <c r="AD608" s="4"/>
      <c r="AE608" s="4"/>
      <c r="AF608" s="4"/>
      <c r="AG608" s="4"/>
      <c r="AH608" s="4"/>
      <c r="AI608" s="4"/>
      <c r="AJ608" s="4"/>
    </row>
    <row r="609">
      <c r="A609" s="4"/>
      <c r="B609" s="4"/>
      <c r="C609" s="4"/>
      <c r="D609" s="4"/>
      <c r="E609" s="4"/>
      <c r="F609" s="4"/>
      <c r="G609" s="4"/>
      <c r="H609" s="4"/>
      <c r="I609" s="4"/>
      <c r="J609" s="4"/>
      <c r="K609" s="4"/>
      <c r="L609" s="5"/>
      <c r="M609" s="4"/>
      <c r="N609" s="4"/>
      <c r="O609" s="4"/>
      <c r="P609" s="6"/>
      <c r="Q609" s="4"/>
      <c r="R609" s="4"/>
      <c r="S609" s="6"/>
      <c r="T609" s="4"/>
      <c r="U609" s="4"/>
      <c r="V609" s="4"/>
      <c r="W609" s="4"/>
      <c r="X609" s="4"/>
      <c r="Y609" s="4"/>
      <c r="Z609" s="49"/>
      <c r="AA609" s="7"/>
      <c r="AB609" s="4"/>
      <c r="AC609" s="49"/>
      <c r="AD609" s="4"/>
      <c r="AE609" s="4"/>
      <c r="AF609" s="4"/>
      <c r="AG609" s="4"/>
      <c r="AH609" s="4"/>
      <c r="AI609" s="4"/>
      <c r="AJ609" s="4"/>
    </row>
    <row r="610">
      <c r="A610" s="4"/>
      <c r="B610" s="4"/>
      <c r="C610" s="4"/>
      <c r="D610" s="4"/>
      <c r="E610" s="4"/>
      <c r="F610" s="4"/>
      <c r="G610" s="4"/>
      <c r="H610" s="4"/>
      <c r="I610" s="4"/>
      <c r="J610" s="4"/>
      <c r="K610" s="4"/>
      <c r="L610" s="5"/>
      <c r="M610" s="4"/>
      <c r="N610" s="4"/>
      <c r="O610" s="4"/>
      <c r="P610" s="6"/>
      <c r="Q610" s="4"/>
      <c r="R610" s="4"/>
      <c r="S610" s="6"/>
      <c r="T610" s="4"/>
      <c r="U610" s="4"/>
      <c r="V610" s="4"/>
      <c r="W610" s="4"/>
      <c r="X610" s="4"/>
      <c r="Y610" s="4"/>
      <c r="Z610" s="49"/>
      <c r="AA610" s="7"/>
      <c r="AB610" s="4"/>
      <c r="AC610" s="49"/>
      <c r="AD610" s="4"/>
      <c r="AE610" s="4"/>
      <c r="AF610" s="4"/>
      <c r="AG610" s="4"/>
      <c r="AH610" s="4"/>
      <c r="AI610" s="4"/>
      <c r="AJ610" s="4"/>
    </row>
    <row r="611">
      <c r="A611" s="4"/>
      <c r="B611" s="4"/>
      <c r="C611" s="4"/>
      <c r="D611" s="4"/>
      <c r="E611" s="4"/>
      <c r="F611" s="4"/>
      <c r="G611" s="4"/>
      <c r="H611" s="4"/>
      <c r="I611" s="4"/>
      <c r="J611" s="4"/>
      <c r="K611" s="4"/>
      <c r="L611" s="5"/>
      <c r="M611" s="4"/>
      <c r="N611" s="4"/>
      <c r="O611" s="4"/>
      <c r="P611" s="6"/>
      <c r="Q611" s="4"/>
      <c r="R611" s="4"/>
      <c r="S611" s="6"/>
      <c r="T611" s="4"/>
      <c r="U611" s="4"/>
      <c r="V611" s="4"/>
      <c r="W611" s="4"/>
      <c r="X611" s="4"/>
      <c r="Y611" s="4"/>
      <c r="Z611" s="49"/>
      <c r="AA611" s="7"/>
      <c r="AB611" s="4"/>
      <c r="AC611" s="49"/>
      <c r="AD611" s="4"/>
      <c r="AE611" s="4"/>
      <c r="AF611" s="4"/>
      <c r="AG611" s="4"/>
      <c r="AH611" s="4"/>
      <c r="AI611" s="4"/>
      <c r="AJ611" s="4"/>
    </row>
    <row r="612">
      <c r="A612" s="4"/>
      <c r="B612" s="4"/>
      <c r="C612" s="4"/>
      <c r="D612" s="4"/>
      <c r="E612" s="4"/>
      <c r="F612" s="4"/>
      <c r="G612" s="4"/>
      <c r="H612" s="4"/>
      <c r="I612" s="4"/>
      <c r="J612" s="4"/>
      <c r="K612" s="4"/>
      <c r="L612" s="5"/>
      <c r="M612" s="4"/>
      <c r="N612" s="4"/>
      <c r="O612" s="4"/>
      <c r="P612" s="6"/>
      <c r="Q612" s="4"/>
      <c r="R612" s="4"/>
      <c r="S612" s="6"/>
      <c r="T612" s="4"/>
      <c r="U612" s="4"/>
      <c r="V612" s="4"/>
      <c r="W612" s="4"/>
      <c r="X612" s="4"/>
      <c r="Y612" s="4"/>
      <c r="Z612" s="49"/>
      <c r="AA612" s="7"/>
      <c r="AB612" s="4"/>
      <c r="AC612" s="49"/>
      <c r="AD612" s="4"/>
      <c r="AE612" s="4"/>
      <c r="AF612" s="4"/>
      <c r="AG612" s="4"/>
      <c r="AH612" s="4"/>
      <c r="AI612" s="4"/>
      <c r="AJ612" s="4"/>
    </row>
    <row r="613">
      <c r="A613" s="4"/>
      <c r="B613" s="4"/>
      <c r="C613" s="4"/>
      <c r="D613" s="4"/>
      <c r="E613" s="4"/>
      <c r="F613" s="4"/>
      <c r="G613" s="4"/>
      <c r="H613" s="4"/>
      <c r="I613" s="4"/>
      <c r="J613" s="4"/>
      <c r="K613" s="4"/>
      <c r="L613" s="5"/>
      <c r="M613" s="4"/>
      <c r="N613" s="4"/>
      <c r="O613" s="4"/>
      <c r="P613" s="6"/>
      <c r="Q613" s="4"/>
      <c r="R613" s="4"/>
      <c r="S613" s="6"/>
      <c r="T613" s="4"/>
      <c r="U613" s="4"/>
      <c r="V613" s="4"/>
      <c r="W613" s="4"/>
      <c r="X613" s="4"/>
      <c r="Y613" s="4"/>
      <c r="Z613" s="49"/>
      <c r="AA613" s="7"/>
      <c r="AB613" s="4"/>
      <c r="AC613" s="49"/>
      <c r="AD613" s="4"/>
      <c r="AE613" s="4"/>
      <c r="AF613" s="4"/>
      <c r="AG613" s="4"/>
      <c r="AH613" s="4"/>
      <c r="AI613" s="4"/>
      <c r="AJ613" s="4"/>
    </row>
    <row r="614">
      <c r="A614" s="4"/>
      <c r="B614" s="4"/>
      <c r="C614" s="4"/>
      <c r="D614" s="4"/>
      <c r="E614" s="4"/>
      <c r="F614" s="4"/>
      <c r="G614" s="4"/>
      <c r="H614" s="4"/>
      <c r="I614" s="4"/>
      <c r="J614" s="4"/>
      <c r="K614" s="4"/>
      <c r="L614" s="5"/>
      <c r="M614" s="4"/>
      <c r="N614" s="4"/>
      <c r="O614" s="4"/>
      <c r="P614" s="6"/>
      <c r="Q614" s="4"/>
      <c r="R614" s="4"/>
      <c r="S614" s="6"/>
      <c r="T614" s="4"/>
      <c r="U614" s="4"/>
      <c r="V614" s="4"/>
      <c r="W614" s="4"/>
      <c r="X614" s="4"/>
      <c r="Y614" s="4"/>
      <c r="Z614" s="49"/>
      <c r="AA614" s="7"/>
      <c r="AB614" s="4"/>
      <c r="AC614" s="49"/>
      <c r="AD614" s="4"/>
      <c r="AE614" s="4"/>
      <c r="AF614" s="4"/>
      <c r="AG614" s="4"/>
      <c r="AH614" s="4"/>
      <c r="AI614" s="4"/>
      <c r="AJ614" s="4"/>
    </row>
    <row r="615">
      <c r="A615" s="4"/>
      <c r="B615" s="4"/>
      <c r="C615" s="4"/>
      <c r="D615" s="4"/>
      <c r="E615" s="4"/>
      <c r="F615" s="4"/>
      <c r="G615" s="4"/>
      <c r="H615" s="4"/>
      <c r="I615" s="4"/>
      <c r="J615" s="4"/>
      <c r="K615" s="4"/>
      <c r="L615" s="5"/>
      <c r="M615" s="4"/>
      <c r="N615" s="4"/>
      <c r="O615" s="4"/>
      <c r="P615" s="6"/>
      <c r="Q615" s="4"/>
      <c r="R615" s="4"/>
      <c r="S615" s="6"/>
      <c r="T615" s="4"/>
      <c r="U615" s="4"/>
      <c r="V615" s="4"/>
      <c r="W615" s="4"/>
      <c r="X615" s="4"/>
      <c r="Y615" s="4"/>
      <c r="Z615" s="49"/>
      <c r="AA615" s="7"/>
      <c r="AB615" s="4"/>
      <c r="AC615" s="49"/>
      <c r="AD615" s="4"/>
      <c r="AE615" s="4"/>
      <c r="AF615" s="4"/>
      <c r="AG615" s="4"/>
      <c r="AH615" s="4"/>
      <c r="AI615" s="4"/>
      <c r="AJ615" s="4"/>
    </row>
    <row r="616">
      <c r="A616" s="4"/>
      <c r="B616" s="4"/>
      <c r="C616" s="4"/>
      <c r="D616" s="4"/>
      <c r="E616" s="4"/>
      <c r="F616" s="4"/>
      <c r="G616" s="4"/>
      <c r="H616" s="4"/>
      <c r="I616" s="4"/>
      <c r="J616" s="4"/>
      <c r="K616" s="4"/>
      <c r="L616" s="5"/>
      <c r="M616" s="4"/>
      <c r="N616" s="4"/>
      <c r="O616" s="4"/>
      <c r="P616" s="6"/>
      <c r="Q616" s="4"/>
      <c r="R616" s="4"/>
      <c r="S616" s="6"/>
      <c r="T616" s="4"/>
      <c r="U616" s="4"/>
      <c r="V616" s="4"/>
      <c r="W616" s="4"/>
      <c r="X616" s="4"/>
      <c r="Y616" s="4"/>
      <c r="Z616" s="49"/>
      <c r="AA616" s="7"/>
      <c r="AB616" s="4"/>
      <c r="AC616" s="49"/>
      <c r="AD616" s="4"/>
      <c r="AE616" s="4"/>
      <c r="AF616" s="4"/>
      <c r="AG616" s="4"/>
      <c r="AH616" s="4"/>
      <c r="AI616" s="4"/>
      <c r="AJ616" s="4"/>
    </row>
    <row r="617">
      <c r="A617" s="4"/>
      <c r="B617" s="4"/>
      <c r="C617" s="4"/>
      <c r="D617" s="4"/>
      <c r="E617" s="4"/>
      <c r="F617" s="4"/>
      <c r="G617" s="4"/>
      <c r="H617" s="4"/>
      <c r="I617" s="4"/>
      <c r="J617" s="4"/>
      <c r="K617" s="4"/>
      <c r="L617" s="5"/>
      <c r="M617" s="4"/>
      <c r="N617" s="4"/>
      <c r="O617" s="4"/>
      <c r="P617" s="6"/>
      <c r="Q617" s="4"/>
      <c r="R617" s="4"/>
      <c r="S617" s="6"/>
      <c r="T617" s="4"/>
      <c r="U617" s="4"/>
      <c r="V617" s="4"/>
      <c r="W617" s="4"/>
      <c r="X617" s="4"/>
      <c r="Y617" s="4"/>
      <c r="Z617" s="49"/>
      <c r="AA617" s="7"/>
      <c r="AB617" s="4"/>
      <c r="AC617" s="49"/>
      <c r="AD617" s="4"/>
      <c r="AE617" s="4"/>
      <c r="AF617" s="4"/>
      <c r="AG617" s="4"/>
      <c r="AH617" s="4"/>
      <c r="AI617" s="4"/>
      <c r="AJ617" s="4"/>
    </row>
    <row r="618">
      <c r="A618" s="4"/>
      <c r="B618" s="4"/>
      <c r="C618" s="4"/>
      <c r="D618" s="4"/>
      <c r="E618" s="4"/>
      <c r="F618" s="4"/>
      <c r="G618" s="4"/>
      <c r="H618" s="4"/>
      <c r="I618" s="4"/>
      <c r="J618" s="4"/>
      <c r="K618" s="4"/>
      <c r="L618" s="5"/>
      <c r="M618" s="4"/>
      <c r="N618" s="4"/>
      <c r="O618" s="4"/>
      <c r="P618" s="6"/>
      <c r="Q618" s="4"/>
      <c r="R618" s="4"/>
      <c r="S618" s="6"/>
      <c r="T618" s="4"/>
      <c r="U618" s="4"/>
      <c r="V618" s="4"/>
      <c r="W618" s="4"/>
      <c r="X618" s="4"/>
      <c r="Y618" s="4"/>
      <c r="Z618" s="49"/>
      <c r="AA618" s="7"/>
      <c r="AB618" s="4"/>
      <c r="AC618" s="49"/>
      <c r="AD618" s="4"/>
      <c r="AE618" s="4"/>
      <c r="AF618" s="4"/>
      <c r="AG618" s="4"/>
      <c r="AH618" s="4"/>
      <c r="AI618" s="4"/>
      <c r="AJ618" s="4"/>
    </row>
    <row r="619">
      <c r="A619" s="4"/>
      <c r="B619" s="4"/>
      <c r="C619" s="4"/>
      <c r="D619" s="4"/>
      <c r="E619" s="4"/>
      <c r="F619" s="4"/>
      <c r="G619" s="4"/>
      <c r="H619" s="4"/>
      <c r="I619" s="4"/>
      <c r="J619" s="4"/>
      <c r="K619" s="4"/>
      <c r="L619" s="5"/>
      <c r="M619" s="4"/>
      <c r="N619" s="4"/>
      <c r="O619" s="4"/>
      <c r="P619" s="6"/>
      <c r="Q619" s="4"/>
      <c r="R619" s="4"/>
      <c r="S619" s="6"/>
      <c r="T619" s="4"/>
      <c r="U619" s="4"/>
      <c r="V619" s="4"/>
      <c r="W619" s="4"/>
      <c r="X619" s="4"/>
      <c r="Y619" s="4"/>
      <c r="Z619" s="49"/>
      <c r="AA619" s="7"/>
      <c r="AB619" s="4"/>
      <c r="AC619" s="49"/>
      <c r="AD619" s="4"/>
      <c r="AE619" s="4"/>
      <c r="AF619" s="4"/>
      <c r="AG619" s="4"/>
      <c r="AH619" s="4"/>
      <c r="AI619" s="4"/>
      <c r="AJ619" s="4"/>
    </row>
    <row r="620">
      <c r="A620" s="4"/>
      <c r="B620" s="4"/>
      <c r="C620" s="4"/>
      <c r="D620" s="4"/>
      <c r="E620" s="4"/>
      <c r="F620" s="4"/>
      <c r="G620" s="4"/>
      <c r="H620" s="4"/>
      <c r="I620" s="4"/>
      <c r="J620" s="4"/>
      <c r="K620" s="4"/>
      <c r="L620" s="5"/>
      <c r="M620" s="4"/>
      <c r="N620" s="4"/>
      <c r="O620" s="4"/>
      <c r="P620" s="6"/>
      <c r="Q620" s="4"/>
      <c r="R620" s="4"/>
      <c r="S620" s="6"/>
      <c r="T620" s="4"/>
      <c r="U620" s="4"/>
      <c r="V620" s="4"/>
      <c r="W620" s="4"/>
      <c r="X620" s="4"/>
      <c r="Y620" s="4"/>
      <c r="Z620" s="49"/>
      <c r="AA620" s="7"/>
      <c r="AB620" s="4"/>
      <c r="AC620" s="49"/>
      <c r="AD620" s="4"/>
      <c r="AE620" s="4"/>
      <c r="AF620" s="4"/>
      <c r="AG620" s="4"/>
      <c r="AH620" s="4"/>
      <c r="AI620" s="4"/>
      <c r="AJ620" s="4"/>
    </row>
    <row r="621">
      <c r="A621" s="4"/>
      <c r="B621" s="4"/>
      <c r="C621" s="4"/>
      <c r="D621" s="4"/>
      <c r="E621" s="4"/>
      <c r="F621" s="4"/>
      <c r="G621" s="4"/>
      <c r="H621" s="4"/>
      <c r="I621" s="4"/>
      <c r="J621" s="4"/>
      <c r="K621" s="4"/>
      <c r="L621" s="5"/>
      <c r="M621" s="4"/>
      <c r="N621" s="4"/>
      <c r="O621" s="4"/>
      <c r="P621" s="6"/>
      <c r="Q621" s="4"/>
      <c r="R621" s="4"/>
      <c r="S621" s="6"/>
      <c r="T621" s="4"/>
      <c r="U621" s="4"/>
      <c r="V621" s="4"/>
      <c r="W621" s="4"/>
      <c r="X621" s="4"/>
      <c r="Y621" s="4"/>
      <c r="Z621" s="49"/>
      <c r="AA621" s="7"/>
      <c r="AB621" s="4"/>
      <c r="AC621" s="49"/>
      <c r="AD621" s="4"/>
      <c r="AE621" s="4"/>
      <c r="AF621" s="4"/>
      <c r="AG621" s="4"/>
      <c r="AH621" s="4"/>
      <c r="AI621" s="4"/>
      <c r="AJ621" s="4"/>
    </row>
    <row r="622">
      <c r="A622" s="4"/>
      <c r="B622" s="4"/>
      <c r="C622" s="4"/>
      <c r="D622" s="4"/>
      <c r="E622" s="4"/>
      <c r="F622" s="4"/>
      <c r="G622" s="4"/>
      <c r="H622" s="4"/>
      <c r="I622" s="4"/>
      <c r="J622" s="4"/>
      <c r="K622" s="4"/>
      <c r="L622" s="5"/>
      <c r="M622" s="4"/>
      <c r="N622" s="4"/>
      <c r="O622" s="4"/>
      <c r="P622" s="6"/>
      <c r="Q622" s="4"/>
      <c r="R622" s="4"/>
      <c r="S622" s="6"/>
      <c r="T622" s="4"/>
      <c r="U622" s="4"/>
      <c r="V622" s="4"/>
      <c r="W622" s="4"/>
      <c r="X622" s="4"/>
      <c r="Y622" s="4"/>
      <c r="Z622" s="49"/>
      <c r="AA622" s="7"/>
      <c r="AB622" s="4"/>
      <c r="AC622" s="49"/>
      <c r="AD622" s="4"/>
      <c r="AE622" s="4"/>
      <c r="AF622" s="4"/>
      <c r="AG622" s="4"/>
      <c r="AH622" s="4"/>
      <c r="AI622" s="4"/>
      <c r="AJ622" s="4"/>
    </row>
    <row r="623">
      <c r="A623" s="4"/>
      <c r="B623" s="4"/>
      <c r="C623" s="4"/>
      <c r="D623" s="4"/>
      <c r="E623" s="4"/>
      <c r="F623" s="4"/>
      <c r="G623" s="4"/>
      <c r="H623" s="4"/>
      <c r="I623" s="4"/>
      <c r="J623" s="4"/>
      <c r="K623" s="4"/>
      <c r="L623" s="5"/>
      <c r="M623" s="4"/>
      <c r="N623" s="4"/>
      <c r="O623" s="4"/>
      <c r="P623" s="6"/>
      <c r="Q623" s="4"/>
      <c r="R623" s="4"/>
      <c r="S623" s="6"/>
      <c r="T623" s="4"/>
      <c r="U623" s="4"/>
      <c r="V623" s="4"/>
      <c r="W623" s="4"/>
      <c r="X623" s="4"/>
      <c r="Y623" s="4"/>
      <c r="Z623" s="49"/>
      <c r="AA623" s="7"/>
      <c r="AB623" s="4"/>
      <c r="AC623" s="49"/>
      <c r="AD623" s="4"/>
      <c r="AE623" s="4"/>
      <c r="AF623" s="4"/>
      <c r="AG623" s="4"/>
      <c r="AH623" s="4"/>
      <c r="AI623" s="4"/>
      <c r="AJ623" s="4"/>
    </row>
    <row r="624">
      <c r="A624" s="4"/>
      <c r="B624" s="4"/>
      <c r="C624" s="4"/>
      <c r="D624" s="4"/>
      <c r="E624" s="4"/>
      <c r="F624" s="4"/>
      <c r="G624" s="4"/>
      <c r="H624" s="4"/>
      <c r="I624" s="4"/>
      <c r="J624" s="4"/>
      <c r="K624" s="4"/>
      <c r="L624" s="5"/>
      <c r="M624" s="4"/>
      <c r="N624" s="4"/>
      <c r="O624" s="4"/>
      <c r="P624" s="6"/>
      <c r="Q624" s="4"/>
      <c r="R624" s="4"/>
      <c r="S624" s="6"/>
      <c r="T624" s="4"/>
      <c r="U624" s="4"/>
      <c r="V624" s="4"/>
      <c r="W624" s="4"/>
      <c r="X624" s="4"/>
      <c r="Y624" s="4"/>
      <c r="Z624" s="49"/>
      <c r="AA624" s="7"/>
      <c r="AB624" s="4"/>
      <c r="AC624" s="49"/>
      <c r="AD624" s="4"/>
      <c r="AE624" s="4"/>
      <c r="AF624" s="4"/>
      <c r="AG624" s="4"/>
      <c r="AH624" s="4"/>
      <c r="AI624" s="4"/>
      <c r="AJ624" s="4"/>
    </row>
    <row r="625">
      <c r="A625" s="4"/>
      <c r="B625" s="4"/>
      <c r="C625" s="4"/>
      <c r="D625" s="4"/>
      <c r="E625" s="4"/>
      <c r="F625" s="4"/>
      <c r="G625" s="4"/>
      <c r="H625" s="4"/>
      <c r="I625" s="4"/>
      <c r="J625" s="4"/>
      <c r="K625" s="4"/>
      <c r="L625" s="5"/>
      <c r="M625" s="4"/>
      <c r="N625" s="4"/>
      <c r="O625" s="4"/>
      <c r="P625" s="6"/>
      <c r="Q625" s="4"/>
      <c r="R625" s="4"/>
      <c r="S625" s="6"/>
      <c r="T625" s="4"/>
      <c r="U625" s="4"/>
      <c r="V625" s="4"/>
      <c r="W625" s="4"/>
      <c r="X625" s="4"/>
      <c r="Y625" s="4"/>
      <c r="Z625" s="49"/>
      <c r="AA625" s="7"/>
      <c r="AB625" s="4"/>
      <c r="AC625" s="49"/>
      <c r="AD625" s="4"/>
      <c r="AE625" s="4"/>
      <c r="AF625" s="4"/>
      <c r="AG625" s="4"/>
      <c r="AH625" s="4"/>
      <c r="AI625" s="4"/>
      <c r="AJ625" s="4"/>
    </row>
    <row r="626">
      <c r="A626" s="4"/>
      <c r="B626" s="4"/>
      <c r="C626" s="4"/>
      <c r="D626" s="4"/>
      <c r="E626" s="4"/>
      <c r="F626" s="4"/>
      <c r="G626" s="4"/>
      <c r="H626" s="4"/>
      <c r="I626" s="4"/>
      <c r="J626" s="4"/>
      <c r="K626" s="4"/>
      <c r="L626" s="5"/>
      <c r="M626" s="4"/>
      <c r="N626" s="4"/>
      <c r="O626" s="4"/>
      <c r="P626" s="6"/>
      <c r="Q626" s="4"/>
      <c r="R626" s="4"/>
      <c r="S626" s="6"/>
      <c r="T626" s="4"/>
      <c r="U626" s="4"/>
      <c r="V626" s="4"/>
      <c r="W626" s="4"/>
      <c r="X626" s="4"/>
      <c r="Y626" s="4"/>
      <c r="Z626" s="49"/>
      <c r="AA626" s="7"/>
      <c r="AB626" s="4"/>
      <c r="AC626" s="49"/>
      <c r="AD626" s="4"/>
      <c r="AE626" s="4"/>
      <c r="AF626" s="4"/>
      <c r="AG626" s="4"/>
      <c r="AH626" s="4"/>
      <c r="AI626" s="4"/>
      <c r="AJ626" s="4"/>
    </row>
    <row r="627">
      <c r="A627" s="4"/>
      <c r="B627" s="4"/>
      <c r="C627" s="4"/>
      <c r="D627" s="4"/>
      <c r="E627" s="4"/>
      <c r="F627" s="4"/>
      <c r="G627" s="4"/>
      <c r="H627" s="4"/>
      <c r="I627" s="4"/>
      <c r="J627" s="4"/>
      <c r="K627" s="4"/>
      <c r="L627" s="5"/>
      <c r="M627" s="4"/>
      <c r="N627" s="4"/>
      <c r="O627" s="4"/>
      <c r="P627" s="6"/>
      <c r="Q627" s="4"/>
      <c r="R627" s="4"/>
      <c r="S627" s="6"/>
      <c r="T627" s="4"/>
      <c r="U627" s="4"/>
      <c r="V627" s="4"/>
      <c r="W627" s="4"/>
      <c r="X627" s="4"/>
      <c r="Y627" s="4"/>
      <c r="Z627" s="49"/>
      <c r="AA627" s="7"/>
      <c r="AB627" s="4"/>
      <c r="AC627" s="49"/>
      <c r="AD627" s="4"/>
      <c r="AE627" s="4"/>
      <c r="AF627" s="4"/>
      <c r="AG627" s="4"/>
      <c r="AH627" s="4"/>
      <c r="AI627" s="4"/>
      <c r="AJ627" s="4"/>
    </row>
    <row r="628">
      <c r="A628" s="4"/>
      <c r="B628" s="4"/>
      <c r="C628" s="4"/>
      <c r="D628" s="4"/>
      <c r="E628" s="4"/>
      <c r="F628" s="4"/>
      <c r="G628" s="4"/>
      <c r="H628" s="4"/>
      <c r="I628" s="4"/>
      <c r="J628" s="4"/>
      <c r="K628" s="4"/>
      <c r="L628" s="5"/>
      <c r="M628" s="4"/>
      <c r="N628" s="4"/>
      <c r="O628" s="4"/>
      <c r="P628" s="6"/>
      <c r="Q628" s="4"/>
      <c r="R628" s="4"/>
      <c r="S628" s="6"/>
      <c r="T628" s="4"/>
      <c r="U628" s="4"/>
      <c r="V628" s="4"/>
      <c r="W628" s="4"/>
      <c r="X628" s="4"/>
      <c r="Y628" s="4"/>
      <c r="Z628" s="49"/>
      <c r="AA628" s="7"/>
      <c r="AB628" s="4"/>
      <c r="AC628" s="49"/>
      <c r="AD628" s="4"/>
      <c r="AE628" s="4"/>
      <c r="AF628" s="4"/>
      <c r="AG628" s="4"/>
      <c r="AH628" s="4"/>
      <c r="AI628" s="4"/>
      <c r="AJ628" s="4"/>
    </row>
    <row r="629">
      <c r="A629" s="4"/>
      <c r="B629" s="4"/>
      <c r="C629" s="4"/>
      <c r="D629" s="4"/>
      <c r="E629" s="4"/>
      <c r="F629" s="4"/>
      <c r="G629" s="4"/>
      <c r="H629" s="4"/>
      <c r="I629" s="4"/>
      <c r="J629" s="4"/>
      <c r="K629" s="4"/>
      <c r="L629" s="5"/>
      <c r="M629" s="4"/>
      <c r="N629" s="4"/>
      <c r="O629" s="4"/>
      <c r="P629" s="6"/>
      <c r="Q629" s="4"/>
      <c r="R629" s="4"/>
      <c r="S629" s="6"/>
      <c r="T629" s="4"/>
      <c r="U629" s="4"/>
      <c r="V629" s="4"/>
      <c r="W629" s="4"/>
      <c r="X629" s="4"/>
      <c r="Y629" s="4"/>
      <c r="Z629" s="49"/>
      <c r="AA629" s="7"/>
      <c r="AB629" s="4"/>
      <c r="AC629" s="49"/>
      <c r="AD629" s="4"/>
      <c r="AE629" s="4"/>
      <c r="AF629" s="4"/>
      <c r="AG629" s="4"/>
      <c r="AH629" s="4"/>
      <c r="AI629" s="4"/>
      <c r="AJ629" s="4"/>
    </row>
    <row r="630">
      <c r="A630" s="4"/>
      <c r="B630" s="4"/>
      <c r="C630" s="4"/>
      <c r="D630" s="4"/>
      <c r="E630" s="4"/>
      <c r="F630" s="4"/>
      <c r="G630" s="4"/>
      <c r="H630" s="4"/>
      <c r="I630" s="4"/>
      <c r="J630" s="4"/>
      <c r="K630" s="4"/>
      <c r="L630" s="5"/>
      <c r="M630" s="4"/>
      <c r="N630" s="4"/>
      <c r="O630" s="4"/>
      <c r="P630" s="6"/>
      <c r="Q630" s="4"/>
      <c r="R630" s="4"/>
      <c r="S630" s="6"/>
      <c r="T630" s="4"/>
      <c r="U630" s="4"/>
      <c r="V630" s="4"/>
      <c r="W630" s="4"/>
      <c r="X630" s="4"/>
      <c r="Y630" s="4"/>
      <c r="Z630" s="49"/>
      <c r="AA630" s="7"/>
      <c r="AB630" s="4"/>
      <c r="AC630" s="49"/>
      <c r="AD630" s="4"/>
      <c r="AE630" s="4"/>
      <c r="AF630" s="4"/>
      <c r="AG630" s="4"/>
      <c r="AH630" s="4"/>
      <c r="AI630" s="4"/>
      <c r="AJ630" s="4"/>
    </row>
    <row r="631">
      <c r="A631" s="4"/>
      <c r="B631" s="4"/>
      <c r="C631" s="4"/>
      <c r="D631" s="4"/>
      <c r="E631" s="4"/>
      <c r="F631" s="4"/>
      <c r="G631" s="4"/>
      <c r="H631" s="4"/>
      <c r="I631" s="4"/>
      <c r="J631" s="4"/>
      <c r="K631" s="4"/>
      <c r="L631" s="5"/>
      <c r="M631" s="4"/>
      <c r="N631" s="4"/>
      <c r="O631" s="4"/>
      <c r="P631" s="6"/>
      <c r="Q631" s="4"/>
      <c r="R631" s="4"/>
      <c r="S631" s="6"/>
      <c r="T631" s="4"/>
      <c r="U631" s="4"/>
      <c r="V631" s="4"/>
      <c r="W631" s="4"/>
      <c r="X631" s="4"/>
      <c r="Y631" s="4"/>
      <c r="Z631" s="49"/>
      <c r="AA631" s="7"/>
      <c r="AB631" s="4"/>
      <c r="AC631" s="49"/>
      <c r="AD631" s="4"/>
      <c r="AE631" s="4"/>
      <c r="AF631" s="4"/>
      <c r="AG631" s="4"/>
      <c r="AH631" s="4"/>
      <c r="AI631" s="4"/>
      <c r="AJ631" s="4"/>
    </row>
    <row r="632">
      <c r="A632" s="4"/>
      <c r="B632" s="4"/>
      <c r="C632" s="4"/>
      <c r="D632" s="4"/>
      <c r="E632" s="4"/>
      <c r="F632" s="4"/>
      <c r="G632" s="4"/>
      <c r="H632" s="4"/>
      <c r="I632" s="4"/>
      <c r="J632" s="4"/>
      <c r="K632" s="4"/>
      <c r="L632" s="5"/>
      <c r="M632" s="4"/>
      <c r="N632" s="4"/>
      <c r="O632" s="4"/>
      <c r="P632" s="6"/>
      <c r="Q632" s="4"/>
      <c r="R632" s="4"/>
      <c r="S632" s="6"/>
      <c r="T632" s="4"/>
      <c r="U632" s="4"/>
      <c r="V632" s="4"/>
      <c r="W632" s="4"/>
      <c r="X632" s="4"/>
      <c r="Y632" s="4"/>
      <c r="Z632" s="49"/>
      <c r="AA632" s="7"/>
      <c r="AB632" s="4"/>
      <c r="AC632" s="49"/>
      <c r="AD632" s="4"/>
      <c r="AE632" s="4"/>
      <c r="AF632" s="4"/>
      <c r="AG632" s="4"/>
      <c r="AH632" s="4"/>
      <c r="AI632" s="4"/>
      <c r="AJ632" s="4"/>
    </row>
    <row r="633">
      <c r="A633" s="4"/>
      <c r="B633" s="4"/>
      <c r="C633" s="4"/>
      <c r="D633" s="4"/>
      <c r="E633" s="4"/>
      <c r="F633" s="4"/>
      <c r="G633" s="4"/>
      <c r="H633" s="4"/>
      <c r="I633" s="4"/>
      <c r="J633" s="4"/>
      <c r="K633" s="4"/>
      <c r="L633" s="5"/>
      <c r="M633" s="4"/>
      <c r="N633" s="4"/>
      <c r="O633" s="4"/>
      <c r="P633" s="6"/>
      <c r="Q633" s="4"/>
      <c r="R633" s="4"/>
      <c r="S633" s="6"/>
      <c r="T633" s="4"/>
      <c r="U633" s="4"/>
      <c r="V633" s="4"/>
      <c r="W633" s="4"/>
      <c r="X633" s="4"/>
      <c r="Y633" s="4"/>
      <c r="Z633" s="49"/>
      <c r="AA633" s="7"/>
      <c r="AB633" s="4"/>
      <c r="AC633" s="49"/>
      <c r="AD633" s="4"/>
      <c r="AE633" s="4"/>
      <c r="AF633" s="4"/>
      <c r="AG633" s="4"/>
      <c r="AH633" s="4"/>
      <c r="AI633" s="4"/>
      <c r="AJ633" s="4"/>
    </row>
    <row r="634">
      <c r="A634" s="4"/>
      <c r="B634" s="4"/>
      <c r="C634" s="4"/>
      <c r="D634" s="4"/>
      <c r="E634" s="4"/>
      <c r="F634" s="4"/>
      <c r="G634" s="4"/>
      <c r="H634" s="4"/>
      <c r="I634" s="4"/>
      <c r="J634" s="4"/>
      <c r="K634" s="4"/>
      <c r="L634" s="5"/>
      <c r="M634" s="4"/>
      <c r="N634" s="4"/>
      <c r="O634" s="4"/>
      <c r="P634" s="6"/>
      <c r="Q634" s="4"/>
      <c r="R634" s="4"/>
      <c r="S634" s="6"/>
      <c r="T634" s="4"/>
      <c r="U634" s="4"/>
      <c r="V634" s="4"/>
      <c r="W634" s="4"/>
      <c r="X634" s="4"/>
      <c r="Y634" s="4"/>
      <c r="Z634" s="49"/>
      <c r="AA634" s="7"/>
      <c r="AB634" s="4"/>
      <c r="AC634" s="49"/>
      <c r="AD634" s="4"/>
      <c r="AE634" s="4"/>
      <c r="AF634" s="4"/>
      <c r="AG634" s="4"/>
      <c r="AH634" s="4"/>
      <c r="AI634" s="4"/>
      <c r="AJ634" s="4"/>
    </row>
    <row r="635">
      <c r="A635" s="4"/>
      <c r="B635" s="4"/>
      <c r="C635" s="4"/>
      <c r="D635" s="4"/>
      <c r="E635" s="4"/>
      <c r="F635" s="4"/>
      <c r="G635" s="4"/>
      <c r="H635" s="4"/>
      <c r="I635" s="4"/>
      <c r="J635" s="4"/>
      <c r="K635" s="4"/>
      <c r="L635" s="5"/>
      <c r="M635" s="4"/>
      <c r="N635" s="4"/>
      <c r="O635" s="4"/>
      <c r="P635" s="6"/>
      <c r="Q635" s="4"/>
      <c r="R635" s="4"/>
      <c r="S635" s="6"/>
      <c r="T635" s="4"/>
      <c r="U635" s="4"/>
      <c r="V635" s="4"/>
      <c r="W635" s="4"/>
      <c r="X635" s="4"/>
      <c r="Y635" s="4"/>
      <c r="Z635" s="49"/>
      <c r="AA635" s="7"/>
      <c r="AB635" s="4"/>
      <c r="AC635" s="49"/>
      <c r="AD635" s="4"/>
      <c r="AE635" s="4"/>
      <c r="AF635" s="4"/>
      <c r="AG635" s="4"/>
      <c r="AH635" s="4"/>
      <c r="AI635" s="4"/>
      <c r="AJ635" s="4"/>
    </row>
    <row r="636">
      <c r="A636" s="4"/>
      <c r="B636" s="4"/>
      <c r="C636" s="4"/>
      <c r="D636" s="4"/>
      <c r="E636" s="4"/>
      <c r="F636" s="4"/>
      <c r="G636" s="4"/>
      <c r="H636" s="4"/>
      <c r="I636" s="4"/>
      <c r="J636" s="4"/>
      <c r="K636" s="4"/>
      <c r="L636" s="5"/>
      <c r="M636" s="4"/>
      <c r="N636" s="4"/>
      <c r="O636" s="4"/>
      <c r="P636" s="6"/>
      <c r="Q636" s="4"/>
      <c r="R636" s="4"/>
      <c r="S636" s="6"/>
      <c r="T636" s="4"/>
      <c r="U636" s="4"/>
      <c r="V636" s="4"/>
      <c r="W636" s="4"/>
      <c r="X636" s="4"/>
      <c r="Y636" s="4"/>
      <c r="Z636" s="49"/>
      <c r="AA636" s="7"/>
      <c r="AB636" s="4"/>
      <c r="AC636" s="49"/>
      <c r="AD636" s="4"/>
      <c r="AE636" s="4"/>
      <c r="AF636" s="4"/>
      <c r="AG636" s="4"/>
      <c r="AH636" s="4"/>
      <c r="AI636" s="4"/>
      <c r="AJ636" s="4"/>
    </row>
    <row r="637">
      <c r="A637" s="4"/>
      <c r="B637" s="4"/>
      <c r="C637" s="4"/>
      <c r="D637" s="4"/>
      <c r="E637" s="4"/>
      <c r="F637" s="4"/>
      <c r="G637" s="4"/>
      <c r="H637" s="4"/>
      <c r="I637" s="4"/>
      <c r="J637" s="4"/>
      <c r="K637" s="4"/>
      <c r="L637" s="5"/>
      <c r="M637" s="4"/>
      <c r="N637" s="4"/>
      <c r="O637" s="4"/>
      <c r="P637" s="6"/>
      <c r="Q637" s="4"/>
      <c r="R637" s="4"/>
      <c r="S637" s="6"/>
      <c r="T637" s="4"/>
      <c r="U637" s="4"/>
      <c r="V637" s="4"/>
      <c r="W637" s="4"/>
      <c r="X637" s="4"/>
      <c r="Y637" s="4"/>
      <c r="Z637" s="49"/>
      <c r="AA637" s="7"/>
      <c r="AB637" s="4"/>
      <c r="AC637" s="49"/>
      <c r="AD637" s="4"/>
      <c r="AE637" s="4"/>
      <c r="AF637" s="4"/>
      <c r="AG637" s="4"/>
      <c r="AH637" s="4"/>
      <c r="AI637" s="4"/>
      <c r="AJ637" s="4"/>
    </row>
    <row r="638">
      <c r="A638" s="4"/>
      <c r="B638" s="4"/>
      <c r="C638" s="4"/>
      <c r="D638" s="4"/>
      <c r="E638" s="4"/>
      <c r="F638" s="4"/>
      <c r="G638" s="4"/>
      <c r="H638" s="4"/>
      <c r="I638" s="4"/>
      <c r="J638" s="4"/>
      <c r="K638" s="4"/>
      <c r="L638" s="5"/>
      <c r="M638" s="4"/>
      <c r="N638" s="4"/>
      <c r="O638" s="4"/>
      <c r="P638" s="6"/>
      <c r="Q638" s="4"/>
      <c r="R638" s="4"/>
      <c r="S638" s="6"/>
      <c r="T638" s="4"/>
      <c r="U638" s="4"/>
      <c r="V638" s="4"/>
      <c r="W638" s="4"/>
      <c r="X638" s="4"/>
      <c r="Y638" s="4"/>
      <c r="Z638" s="49"/>
      <c r="AA638" s="7"/>
      <c r="AB638" s="4"/>
      <c r="AC638" s="49"/>
      <c r="AD638" s="4"/>
      <c r="AE638" s="4"/>
      <c r="AF638" s="4"/>
      <c r="AG638" s="4"/>
      <c r="AH638" s="4"/>
      <c r="AI638" s="4"/>
      <c r="AJ638" s="4"/>
    </row>
    <row r="639">
      <c r="A639" s="4"/>
      <c r="B639" s="4"/>
      <c r="C639" s="4"/>
      <c r="D639" s="4"/>
      <c r="E639" s="4"/>
      <c r="F639" s="4"/>
      <c r="G639" s="4"/>
      <c r="H639" s="4"/>
      <c r="I639" s="4"/>
      <c r="J639" s="4"/>
      <c r="K639" s="4"/>
      <c r="L639" s="5"/>
      <c r="M639" s="4"/>
      <c r="N639" s="4"/>
      <c r="O639" s="4"/>
      <c r="P639" s="6"/>
      <c r="Q639" s="4"/>
      <c r="R639" s="4"/>
      <c r="S639" s="6"/>
      <c r="T639" s="4"/>
      <c r="U639" s="4"/>
      <c r="V639" s="4"/>
      <c r="W639" s="4"/>
      <c r="X639" s="4"/>
      <c r="Y639" s="4"/>
      <c r="Z639" s="49"/>
      <c r="AA639" s="7"/>
      <c r="AB639" s="4"/>
      <c r="AC639" s="49"/>
      <c r="AD639" s="4"/>
      <c r="AE639" s="4"/>
      <c r="AF639" s="4"/>
      <c r="AG639" s="4"/>
      <c r="AH639" s="4"/>
      <c r="AI639" s="4"/>
      <c r="AJ639" s="4"/>
    </row>
    <row r="640">
      <c r="A640" s="4"/>
      <c r="B640" s="4"/>
      <c r="C640" s="4"/>
      <c r="D640" s="4"/>
      <c r="E640" s="4"/>
      <c r="F640" s="4"/>
      <c r="G640" s="4"/>
      <c r="H640" s="4"/>
      <c r="I640" s="4"/>
      <c r="J640" s="4"/>
      <c r="K640" s="4"/>
      <c r="L640" s="5"/>
      <c r="M640" s="4"/>
      <c r="N640" s="4"/>
      <c r="O640" s="4"/>
      <c r="P640" s="6"/>
      <c r="Q640" s="4"/>
      <c r="R640" s="4"/>
      <c r="S640" s="6"/>
      <c r="T640" s="4"/>
      <c r="U640" s="4"/>
      <c r="V640" s="4"/>
      <c r="W640" s="4"/>
      <c r="X640" s="4"/>
      <c r="Y640" s="4"/>
      <c r="Z640" s="49"/>
      <c r="AA640" s="7"/>
      <c r="AB640" s="4"/>
      <c r="AC640" s="49"/>
      <c r="AD640" s="4"/>
      <c r="AE640" s="4"/>
      <c r="AF640" s="4"/>
      <c r="AG640" s="4"/>
      <c r="AH640" s="4"/>
      <c r="AI640" s="4"/>
      <c r="AJ640" s="4"/>
    </row>
    <row r="641">
      <c r="A641" s="4"/>
      <c r="B641" s="4"/>
      <c r="C641" s="4"/>
      <c r="D641" s="4"/>
      <c r="E641" s="4"/>
      <c r="F641" s="4"/>
      <c r="G641" s="4"/>
      <c r="H641" s="4"/>
      <c r="I641" s="4"/>
      <c r="J641" s="4"/>
      <c r="K641" s="4"/>
      <c r="L641" s="5"/>
      <c r="M641" s="4"/>
      <c r="N641" s="4"/>
      <c r="O641" s="4"/>
      <c r="P641" s="6"/>
      <c r="Q641" s="4"/>
      <c r="R641" s="4"/>
      <c r="S641" s="6"/>
      <c r="T641" s="4"/>
      <c r="U641" s="4"/>
      <c r="V641" s="4"/>
      <c r="W641" s="4"/>
      <c r="X641" s="4"/>
      <c r="Y641" s="4"/>
      <c r="Z641" s="49"/>
      <c r="AA641" s="7"/>
      <c r="AB641" s="4"/>
      <c r="AC641" s="49"/>
      <c r="AD641" s="4"/>
      <c r="AE641" s="4"/>
      <c r="AF641" s="4"/>
      <c r="AG641" s="4"/>
      <c r="AH641" s="4"/>
      <c r="AI641" s="4"/>
      <c r="AJ641" s="4"/>
    </row>
    <row r="642">
      <c r="A642" s="4"/>
      <c r="B642" s="4"/>
      <c r="C642" s="4"/>
      <c r="D642" s="4"/>
      <c r="E642" s="4"/>
      <c r="F642" s="4"/>
      <c r="G642" s="4"/>
      <c r="H642" s="4"/>
      <c r="I642" s="4"/>
      <c r="J642" s="4"/>
      <c r="K642" s="4"/>
      <c r="L642" s="5"/>
      <c r="M642" s="4"/>
      <c r="N642" s="4"/>
      <c r="O642" s="4"/>
      <c r="P642" s="6"/>
      <c r="Q642" s="4"/>
      <c r="R642" s="4"/>
      <c r="S642" s="6"/>
      <c r="T642" s="4"/>
      <c r="U642" s="4"/>
      <c r="V642" s="4"/>
      <c r="W642" s="4"/>
      <c r="X642" s="4"/>
      <c r="Y642" s="4"/>
      <c r="Z642" s="49"/>
      <c r="AA642" s="7"/>
      <c r="AB642" s="4"/>
      <c r="AC642" s="49"/>
      <c r="AD642" s="4"/>
      <c r="AE642" s="4"/>
      <c r="AF642" s="4"/>
      <c r="AG642" s="4"/>
      <c r="AH642" s="4"/>
      <c r="AI642" s="4"/>
      <c r="AJ642" s="4"/>
    </row>
    <row r="643">
      <c r="A643" s="4"/>
      <c r="B643" s="4"/>
      <c r="C643" s="4"/>
      <c r="D643" s="4"/>
      <c r="E643" s="4"/>
      <c r="F643" s="4"/>
      <c r="G643" s="4"/>
      <c r="H643" s="4"/>
      <c r="I643" s="4"/>
      <c r="J643" s="4"/>
      <c r="K643" s="4"/>
      <c r="L643" s="5"/>
      <c r="M643" s="4"/>
      <c r="N643" s="4"/>
      <c r="O643" s="4"/>
      <c r="P643" s="6"/>
      <c r="Q643" s="4"/>
      <c r="R643" s="4"/>
      <c r="S643" s="6"/>
      <c r="T643" s="4"/>
      <c r="U643" s="4"/>
      <c r="V643" s="4"/>
      <c r="W643" s="4"/>
      <c r="X643" s="4"/>
      <c r="Y643" s="4"/>
      <c r="Z643" s="49"/>
      <c r="AA643" s="7"/>
      <c r="AB643" s="4"/>
      <c r="AC643" s="49"/>
      <c r="AD643" s="4"/>
      <c r="AE643" s="4"/>
      <c r="AF643" s="4"/>
      <c r="AG643" s="4"/>
      <c r="AH643" s="4"/>
      <c r="AI643" s="4"/>
      <c r="AJ643" s="4"/>
    </row>
    <row r="644">
      <c r="A644" s="4"/>
      <c r="B644" s="4"/>
      <c r="C644" s="4"/>
      <c r="D644" s="4"/>
      <c r="E644" s="4"/>
      <c r="F644" s="4"/>
      <c r="G644" s="4"/>
      <c r="H644" s="4"/>
      <c r="I644" s="4"/>
      <c r="J644" s="4"/>
      <c r="K644" s="4"/>
      <c r="L644" s="5"/>
      <c r="M644" s="4"/>
      <c r="N644" s="4"/>
      <c r="O644" s="4"/>
      <c r="P644" s="6"/>
      <c r="Q644" s="4"/>
      <c r="R644" s="4"/>
      <c r="S644" s="6"/>
      <c r="T644" s="4"/>
      <c r="U644" s="4"/>
      <c r="V644" s="4"/>
      <c r="W644" s="4"/>
      <c r="X644" s="4"/>
      <c r="Y644" s="4"/>
      <c r="Z644" s="49"/>
      <c r="AA644" s="7"/>
      <c r="AB644" s="4"/>
      <c r="AC644" s="49"/>
      <c r="AD644" s="4"/>
      <c r="AE644" s="4"/>
      <c r="AF644" s="4"/>
      <c r="AG644" s="4"/>
      <c r="AH644" s="4"/>
      <c r="AI644" s="4"/>
      <c r="AJ644" s="4"/>
    </row>
    <row r="645">
      <c r="A645" s="4"/>
      <c r="B645" s="4"/>
      <c r="C645" s="4"/>
      <c r="D645" s="4"/>
      <c r="E645" s="4"/>
      <c r="F645" s="4"/>
      <c r="G645" s="4"/>
      <c r="H645" s="4"/>
      <c r="I645" s="4"/>
      <c r="J645" s="4"/>
      <c r="K645" s="4"/>
      <c r="L645" s="5"/>
      <c r="M645" s="4"/>
      <c r="N645" s="4"/>
      <c r="O645" s="4"/>
      <c r="P645" s="6"/>
      <c r="Q645" s="4"/>
      <c r="R645" s="4"/>
      <c r="S645" s="6"/>
      <c r="T645" s="4"/>
      <c r="U645" s="4"/>
      <c r="V645" s="4"/>
      <c r="W645" s="4"/>
      <c r="X645" s="4"/>
      <c r="Y645" s="4"/>
      <c r="Z645" s="49"/>
      <c r="AA645" s="7"/>
      <c r="AB645" s="4"/>
      <c r="AC645" s="49"/>
      <c r="AD645" s="4"/>
      <c r="AE645" s="4"/>
      <c r="AF645" s="4"/>
      <c r="AG645" s="4"/>
      <c r="AH645" s="4"/>
      <c r="AI645" s="4"/>
      <c r="AJ645" s="4"/>
    </row>
    <row r="646">
      <c r="A646" s="4"/>
      <c r="B646" s="4"/>
      <c r="C646" s="4"/>
      <c r="D646" s="4"/>
      <c r="E646" s="4"/>
      <c r="F646" s="4"/>
      <c r="G646" s="4"/>
      <c r="H646" s="4"/>
      <c r="I646" s="4"/>
      <c r="J646" s="4"/>
      <c r="K646" s="4"/>
      <c r="L646" s="5"/>
      <c r="M646" s="4"/>
      <c r="N646" s="4"/>
      <c r="O646" s="4"/>
      <c r="P646" s="6"/>
      <c r="Q646" s="4"/>
      <c r="R646" s="4"/>
      <c r="S646" s="6"/>
      <c r="T646" s="4"/>
      <c r="U646" s="4"/>
      <c r="V646" s="4"/>
      <c r="W646" s="4"/>
      <c r="X646" s="4"/>
      <c r="Y646" s="4"/>
      <c r="Z646" s="49"/>
      <c r="AA646" s="7"/>
      <c r="AB646" s="4"/>
      <c r="AC646" s="49"/>
      <c r="AD646" s="4"/>
      <c r="AE646" s="4"/>
      <c r="AF646" s="4"/>
      <c r="AG646" s="4"/>
      <c r="AH646" s="4"/>
      <c r="AI646" s="4"/>
      <c r="AJ646" s="4"/>
    </row>
    <row r="647">
      <c r="A647" s="4"/>
      <c r="B647" s="4"/>
      <c r="C647" s="4"/>
      <c r="D647" s="4"/>
      <c r="E647" s="4"/>
      <c r="F647" s="4"/>
      <c r="G647" s="4"/>
      <c r="H647" s="4"/>
      <c r="I647" s="4"/>
      <c r="J647" s="4"/>
      <c r="K647" s="4"/>
      <c r="L647" s="5"/>
      <c r="M647" s="4"/>
      <c r="N647" s="4"/>
      <c r="O647" s="4"/>
      <c r="P647" s="6"/>
      <c r="Q647" s="4"/>
      <c r="R647" s="4"/>
      <c r="S647" s="6"/>
      <c r="T647" s="4"/>
      <c r="U647" s="4"/>
      <c r="V647" s="4"/>
      <c r="W647" s="4"/>
      <c r="X647" s="4"/>
      <c r="Y647" s="4"/>
      <c r="Z647" s="49"/>
      <c r="AA647" s="7"/>
      <c r="AB647" s="4"/>
      <c r="AC647" s="49"/>
      <c r="AD647" s="4"/>
      <c r="AE647" s="4"/>
      <c r="AF647" s="4"/>
      <c r="AG647" s="4"/>
      <c r="AH647" s="4"/>
      <c r="AI647" s="4"/>
      <c r="AJ647" s="4"/>
    </row>
    <row r="648">
      <c r="A648" s="4"/>
      <c r="B648" s="4"/>
      <c r="C648" s="4"/>
      <c r="D648" s="4"/>
      <c r="E648" s="4"/>
      <c r="F648" s="4"/>
      <c r="G648" s="4"/>
      <c r="H648" s="4"/>
      <c r="I648" s="4"/>
      <c r="J648" s="4"/>
      <c r="K648" s="4"/>
      <c r="L648" s="5"/>
      <c r="M648" s="4"/>
      <c r="N648" s="4"/>
      <c r="O648" s="4"/>
      <c r="P648" s="6"/>
      <c r="Q648" s="4"/>
      <c r="R648" s="4"/>
      <c r="S648" s="6"/>
      <c r="T648" s="4"/>
      <c r="U648" s="4"/>
      <c r="V648" s="4"/>
      <c r="W648" s="4"/>
      <c r="X648" s="4"/>
      <c r="Y648" s="4"/>
      <c r="Z648" s="49"/>
      <c r="AA648" s="7"/>
      <c r="AB648" s="4"/>
      <c r="AC648" s="49"/>
      <c r="AD648" s="4"/>
      <c r="AE648" s="4"/>
      <c r="AF648" s="4"/>
      <c r="AG648" s="4"/>
      <c r="AH648" s="4"/>
      <c r="AI648" s="4"/>
      <c r="AJ648" s="4"/>
    </row>
    <row r="649">
      <c r="A649" s="4"/>
      <c r="B649" s="4"/>
      <c r="C649" s="4"/>
      <c r="D649" s="4"/>
      <c r="E649" s="4"/>
      <c r="F649" s="4"/>
      <c r="G649" s="4"/>
      <c r="H649" s="4"/>
      <c r="I649" s="4"/>
      <c r="J649" s="4"/>
      <c r="K649" s="4"/>
      <c r="L649" s="5"/>
      <c r="M649" s="4"/>
      <c r="N649" s="4"/>
      <c r="O649" s="4"/>
      <c r="P649" s="6"/>
      <c r="Q649" s="4"/>
      <c r="R649" s="4"/>
      <c r="S649" s="6"/>
      <c r="T649" s="4"/>
      <c r="U649" s="4"/>
      <c r="V649" s="4"/>
      <c r="W649" s="4"/>
      <c r="X649" s="4"/>
      <c r="Y649" s="4"/>
      <c r="Z649" s="49"/>
      <c r="AA649" s="7"/>
      <c r="AB649" s="4"/>
      <c r="AC649" s="49"/>
      <c r="AD649" s="4"/>
      <c r="AE649" s="4"/>
      <c r="AF649" s="4"/>
      <c r="AG649" s="4"/>
      <c r="AH649" s="4"/>
      <c r="AI649" s="4"/>
      <c r="AJ649" s="4"/>
    </row>
    <row r="650">
      <c r="A650" s="4"/>
      <c r="B650" s="4"/>
      <c r="C650" s="4"/>
      <c r="D650" s="4"/>
      <c r="E650" s="4"/>
      <c r="F650" s="4"/>
      <c r="G650" s="4"/>
      <c r="H650" s="4"/>
      <c r="I650" s="4"/>
      <c r="J650" s="4"/>
      <c r="K650" s="4"/>
      <c r="L650" s="5"/>
      <c r="M650" s="4"/>
      <c r="N650" s="4"/>
      <c r="O650" s="4"/>
      <c r="P650" s="6"/>
      <c r="Q650" s="4"/>
      <c r="R650" s="4"/>
      <c r="S650" s="6"/>
      <c r="T650" s="4"/>
      <c r="U650" s="4"/>
      <c r="V650" s="4"/>
      <c r="W650" s="4"/>
      <c r="X650" s="4"/>
      <c r="Y650" s="4"/>
      <c r="Z650" s="49"/>
      <c r="AA650" s="7"/>
      <c r="AB650" s="4"/>
      <c r="AC650" s="49"/>
      <c r="AD650" s="4"/>
      <c r="AE650" s="4"/>
      <c r="AF650" s="4"/>
      <c r="AG650" s="4"/>
      <c r="AH650" s="4"/>
      <c r="AI650" s="4"/>
      <c r="AJ650" s="4"/>
    </row>
    <row r="651">
      <c r="A651" s="4"/>
      <c r="B651" s="4"/>
      <c r="C651" s="4"/>
      <c r="D651" s="4"/>
      <c r="E651" s="4"/>
      <c r="F651" s="4"/>
      <c r="G651" s="4"/>
      <c r="H651" s="4"/>
      <c r="I651" s="4"/>
      <c r="J651" s="4"/>
      <c r="K651" s="4"/>
      <c r="L651" s="5"/>
      <c r="M651" s="4"/>
      <c r="N651" s="4"/>
      <c r="O651" s="4"/>
      <c r="P651" s="6"/>
      <c r="Q651" s="4"/>
      <c r="R651" s="4"/>
      <c r="S651" s="6"/>
      <c r="T651" s="4"/>
      <c r="U651" s="4"/>
      <c r="V651" s="4"/>
      <c r="W651" s="4"/>
      <c r="X651" s="4"/>
      <c r="Y651" s="4"/>
      <c r="Z651" s="49"/>
      <c r="AA651" s="7"/>
      <c r="AB651" s="4"/>
      <c r="AC651" s="49"/>
      <c r="AD651" s="4"/>
      <c r="AE651" s="4"/>
      <c r="AF651" s="4"/>
      <c r="AG651" s="4"/>
      <c r="AH651" s="4"/>
      <c r="AI651" s="4"/>
      <c r="AJ651" s="4"/>
    </row>
    <row r="652">
      <c r="A652" s="4"/>
      <c r="B652" s="4"/>
      <c r="C652" s="4"/>
      <c r="D652" s="4"/>
      <c r="E652" s="4"/>
      <c r="F652" s="4"/>
      <c r="G652" s="4"/>
      <c r="H652" s="4"/>
      <c r="I652" s="4"/>
      <c r="J652" s="4"/>
      <c r="K652" s="4"/>
      <c r="L652" s="5"/>
      <c r="M652" s="4"/>
      <c r="N652" s="4"/>
      <c r="O652" s="4"/>
      <c r="P652" s="6"/>
      <c r="Q652" s="4"/>
      <c r="R652" s="4"/>
      <c r="S652" s="6"/>
      <c r="T652" s="4"/>
      <c r="U652" s="4"/>
      <c r="V652" s="4"/>
      <c r="W652" s="4"/>
      <c r="X652" s="4"/>
      <c r="Y652" s="4"/>
      <c r="Z652" s="49"/>
      <c r="AA652" s="7"/>
      <c r="AB652" s="4"/>
      <c r="AC652" s="49"/>
      <c r="AD652" s="4"/>
      <c r="AE652" s="4"/>
      <c r="AF652" s="4"/>
      <c r="AG652" s="4"/>
      <c r="AH652" s="4"/>
      <c r="AI652" s="4"/>
      <c r="AJ652" s="4"/>
    </row>
    <row r="653">
      <c r="A653" s="4"/>
      <c r="B653" s="4"/>
      <c r="C653" s="4"/>
      <c r="D653" s="4"/>
      <c r="E653" s="4"/>
      <c r="F653" s="4"/>
      <c r="G653" s="4"/>
      <c r="H653" s="4"/>
      <c r="I653" s="4"/>
      <c r="J653" s="4"/>
      <c r="K653" s="4"/>
      <c r="L653" s="5"/>
      <c r="M653" s="4"/>
      <c r="N653" s="4"/>
      <c r="O653" s="4"/>
      <c r="P653" s="6"/>
      <c r="Q653" s="4"/>
      <c r="R653" s="4"/>
      <c r="S653" s="6"/>
      <c r="T653" s="4"/>
      <c r="U653" s="4"/>
      <c r="V653" s="4"/>
      <c r="W653" s="4"/>
      <c r="X653" s="4"/>
      <c r="Y653" s="4"/>
      <c r="Z653" s="49"/>
      <c r="AA653" s="7"/>
      <c r="AB653" s="4"/>
      <c r="AC653" s="49"/>
      <c r="AD653" s="4"/>
      <c r="AE653" s="4"/>
      <c r="AF653" s="4"/>
      <c r="AG653" s="4"/>
      <c r="AH653" s="4"/>
      <c r="AI653" s="4"/>
      <c r="AJ653" s="4"/>
    </row>
    <row r="654">
      <c r="A654" s="4"/>
      <c r="B654" s="4"/>
      <c r="C654" s="4"/>
      <c r="D654" s="4"/>
      <c r="E654" s="4"/>
      <c r="F654" s="4"/>
      <c r="G654" s="4"/>
      <c r="H654" s="4"/>
      <c r="I654" s="4"/>
      <c r="J654" s="4"/>
      <c r="K654" s="4"/>
      <c r="L654" s="5"/>
      <c r="M654" s="4"/>
      <c r="N654" s="4"/>
      <c r="O654" s="4"/>
      <c r="P654" s="6"/>
      <c r="Q654" s="4"/>
      <c r="R654" s="4"/>
      <c r="S654" s="6"/>
      <c r="T654" s="4"/>
      <c r="U654" s="4"/>
      <c r="V654" s="4"/>
      <c r="W654" s="4"/>
      <c r="X654" s="4"/>
      <c r="Y654" s="4"/>
      <c r="Z654" s="49"/>
      <c r="AA654" s="7"/>
      <c r="AB654" s="4"/>
      <c r="AC654" s="49"/>
      <c r="AD654" s="4"/>
      <c r="AE654" s="4"/>
      <c r="AF654" s="4"/>
      <c r="AG654" s="4"/>
      <c r="AH654" s="4"/>
      <c r="AI654" s="4"/>
      <c r="AJ654" s="4"/>
    </row>
    <row r="655">
      <c r="A655" s="4"/>
      <c r="B655" s="4"/>
      <c r="C655" s="4"/>
      <c r="D655" s="4"/>
      <c r="E655" s="4"/>
      <c r="F655" s="4"/>
      <c r="G655" s="4"/>
      <c r="H655" s="4"/>
      <c r="I655" s="4"/>
      <c r="J655" s="4"/>
      <c r="K655" s="4"/>
      <c r="L655" s="5"/>
      <c r="M655" s="4"/>
      <c r="N655" s="4"/>
      <c r="O655" s="4"/>
      <c r="P655" s="6"/>
      <c r="Q655" s="4"/>
      <c r="R655" s="4"/>
      <c r="S655" s="6"/>
      <c r="T655" s="4"/>
      <c r="U655" s="4"/>
      <c r="V655" s="4"/>
      <c r="W655" s="4"/>
      <c r="X655" s="4"/>
      <c r="Y655" s="4"/>
      <c r="Z655" s="49"/>
      <c r="AA655" s="7"/>
      <c r="AB655" s="4"/>
      <c r="AC655" s="49"/>
      <c r="AD655" s="4"/>
      <c r="AE655" s="4"/>
      <c r="AF655" s="4"/>
      <c r="AG655" s="4"/>
      <c r="AH655" s="4"/>
      <c r="AI655" s="4"/>
      <c r="AJ655" s="4"/>
    </row>
    <row r="656">
      <c r="A656" s="4"/>
      <c r="B656" s="4"/>
      <c r="C656" s="4"/>
      <c r="D656" s="4"/>
      <c r="E656" s="4"/>
      <c r="F656" s="4"/>
      <c r="G656" s="4"/>
      <c r="H656" s="4"/>
      <c r="I656" s="4"/>
      <c r="J656" s="4"/>
      <c r="K656" s="4"/>
      <c r="L656" s="5"/>
      <c r="M656" s="4"/>
      <c r="N656" s="4"/>
      <c r="O656" s="4"/>
      <c r="P656" s="6"/>
      <c r="Q656" s="4"/>
      <c r="R656" s="4"/>
      <c r="S656" s="6"/>
      <c r="T656" s="4"/>
      <c r="U656" s="4"/>
      <c r="V656" s="4"/>
      <c r="W656" s="4"/>
      <c r="X656" s="4"/>
      <c r="Y656" s="4"/>
      <c r="Z656" s="49"/>
      <c r="AA656" s="7"/>
      <c r="AB656" s="4"/>
      <c r="AC656" s="49"/>
      <c r="AD656" s="4"/>
      <c r="AE656" s="4"/>
      <c r="AF656" s="4"/>
      <c r="AG656" s="4"/>
      <c r="AH656" s="4"/>
      <c r="AI656" s="4"/>
      <c r="AJ656" s="4"/>
    </row>
    <row r="657">
      <c r="A657" s="4"/>
      <c r="B657" s="4"/>
      <c r="C657" s="4"/>
      <c r="D657" s="4"/>
      <c r="E657" s="4"/>
      <c r="F657" s="4"/>
      <c r="G657" s="4"/>
      <c r="H657" s="4"/>
      <c r="I657" s="4"/>
      <c r="J657" s="4"/>
      <c r="K657" s="4"/>
      <c r="L657" s="5"/>
      <c r="M657" s="4"/>
      <c r="N657" s="4"/>
      <c r="O657" s="4"/>
      <c r="P657" s="6"/>
      <c r="Q657" s="4"/>
      <c r="R657" s="4"/>
      <c r="S657" s="6"/>
      <c r="T657" s="4"/>
      <c r="U657" s="4"/>
      <c r="V657" s="4"/>
      <c r="W657" s="4"/>
      <c r="X657" s="4"/>
      <c r="Y657" s="4"/>
      <c r="Z657" s="49"/>
      <c r="AA657" s="7"/>
      <c r="AB657" s="4"/>
      <c r="AC657" s="49"/>
      <c r="AD657" s="4"/>
      <c r="AE657" s="4"/>
      <c r="AF657" s="4"/>
      <c r="AG657" s="4"/>
      <c r="AH657" s="4"/>
      <c r="AI657" s="4"/>
      <c r="AJ657" s="4"/>
    </row>
    <row r="658">
      <c r="A658" s="4"/>
      <c r="B658" s="4"/>
      <c r="C658" s="4"/>
      <c r="D658" s="4"/>
      <c r="E658" s="4"/>
      <c r="F658" s="4"/>
      <c r="G658" s="4"/>
      <c r="H658" s="4"/>
      <c r="I658" s="4"/>
      <c r="J658" s="4"/>
      <c r="K658" s="4"/>
      <c r="L658" s="5"/>
      <c r="M658" s="4"/>
      <c r="N658" s="4"/>
      <c r="O658" s="4"/>
      <c r="P658" s="6"/>
      <c r="Q658" s="4"/>
      <c r="R658" s="4"/>
      <c r="S658" s="6"/>
      <c r="T658" s="4"/>
      <c r="U658" s="4"/>
      <c r="V658" s="4"/>
      <c r="W658" s="4"/>
      <c r="X658" s="4"/>
      <c r="Y658" s="4"/>
      <c r="Z658" s="49"/>
      <c r="AA658" s="7"/>
      <c r="AB658" s="4"/>
      <c r="AC658" s="49"/>
      <c r="AD658" s="4"/>
      <c r="AE658" s="4"/>
      <c r="AF658" s="4"/>
      <c r="AG658" s="4"/>
      <c r="AH658" s="4"/>
      <c r="AI658" s="4"/>
      <c r="AJ658" s="4"/>
    </row>
    <row r="659">
      <c r="A659" s="4"/>
      <c r="B659" s="4"/>
      <c r="C659" s="4"/>
      <c r="D659" s="4"/>
      <c r="E659" s="4"/>
      <c r="F659" s="4"/>
      <c r="G659" s="4"/>
      <c r="H659" s="4"/>
      <c r="I659" s="4"/>
      <c r="J659" s="4"/>
      <c r="K659" s="4"/>
      <c r="L659" s="5"/>
      <c r="M659" s="4"/>
      <c r="N659" s="4"/>
      <c r="O659" s="4"/>
      <c r="P659" s="6"/>
      <c r="Q659" s="4"/>
      <c r="R659" s="4"/>
      <c r="S659" s="6"/>
      <c r="T659" s="4"/>
      <c r="U659" s="4"/>
      <c r="V659" s="4"/>
      <c r="W659" s="4"/>
      <c r="X659" s="4"/>
      <c r="Y659" s="4"/>
      <c r="Z659" s="49"/>
      <c r="AA659" s="7"/>
      <c r="AB659" s="4"/>
      <c r="AC659" s="49"/>
      <c r="AD659" s="4"/>
      <c r="AE659" s="4"/>
      <c r="AF659" s="4"/>
      <c r="AG659" s="4"/>
      <c r="AH659" s="4"/>
      <c r="AI659" s="4"/>
      <c r="AJ659" s="4"/>
    </row>
    <row r="660">
      <c r="A660" s="4"/>
      <c r="B660" s="4"/>
      <c r="C660" s="4"/>
      <c r="D660" s="4"/>
      <c r="E660" s="4"/>
      <c r="F660" s="4"/>
      <c r="G660" s="4"/>
      <c r="H660" s="4"/>
      <c r="I660" s="4"/>
      <c r="J660" s="4"/>
      <c r="K660" s="4"/>
      <c r="L660" s="5"/>
      <c r="M660" s="4"/>
      <c r="N660" s="4"/>
      <c r="O660" s="4"/>
      <c r="P660" s="6"/>
      <c r="Q660" s="4"/>
      <c r="R660" s="4"/>
      <c r="S660" s="6"/>
      <c r="T660" s="4"/>
      <c r="U660" s="4"/>
      <c r="V660" s="4"/>
      <c r="W660" s="4"/>
      <c r="X660" s="4"/>
      <c r="Y660" s="4"/>
      <c r="Z660" s="49"/>
      <c r="AA660" s="7"/>
      <c r="AB660" s="4"/>
      <c r="AC660" s="49"/>
      <c r="AD660" s="4"/>
      <c r="AE660" s="4"/>
      <c r="AF660" s="4"/>
      <c r="AG660" s="4"/>
      <c r="AH660" s="4"/>
      <c r="AI660" s="4"/>
      <c r="AJ660" s="4"/>
    </row>
    <row r="661">
      <c r="A661" s="4"/>
      <c r="B661" s="4"/>
      <c r="C661" s="4"/>
      <c r="D661" s="4"/>
      <c r="E661" s="4"/>
      <c r="F661" s="4"/>
      <c r="G661" s="4"/>
      <c r="H661" s="4"/>
      <c r="I661" s="4"/>
      <c r="J661" s="4"/>
      <c r="K661" s="4"/>
      <c r="L661" s="5"/>
      <c r="M661" s="4"/>
      <c r="N661" s="4"/>
      <c r="O661" s="4"/>
      <c r="P661" s="6"/>
      <c r="Q661" s="4"/>
      <c r="R661" s="4"/>
      <c r="S661" s="6"/>
      <c r="T661" s="4"/>
      <c r="U661" s="4"/>
      <c r="V661" s="4"/>
      <c r="W661" s="4"/>
      <c r="X661" s="4"/>
      <c r="Y661" s="4"/>
      <c r="Z661" s="49"/>
      <c r="AA661" s="7"/>
      <c r="AB661" s="4"/>
      <c r="AC661" s="49"/>
      <c r="AD661" s="4"/>
      <c r="AE661" s="4"/>
      <c r="AF661" s="4"/>
      <c r="AG661" s="4"/>
      <c r="AH661" s="4"/>
      <c r="AI661" s="4"/>
      <c r="AJ661" s="4"/>
    </row>
    <row r="662">
      <c r="A662" s="4"/>
      <c r="B662" s="4"/>
      <c r="C662" s="4"/>
      <c r="D662" s="4"/>
      <c r="E662" s="4"/>
      <c r="F662" s="4"/>
      <c r="G662" s="4"/>
      <c r="H662" s="4"/>
      <c r="I662" s="4"/>
      <c r="J662" s="4"/>
      <c r="K662" s="4"/>
      <c r="L662" s="5"/>
      <c r="M662" s="4"/>
      <c r="N662" s="4"/>
      <c r="O662" s="4"/>
      <c r="P662" s="6"/>
      <c r="Q662" s="4"/>
      <c r="R662" s="4"/>
      <c r="S662" s="6"/>
      <c r="T662" s="4"/>
      <c r="U662" s="4"/>
      <c r="V662" s="4"/>
      <c r="W662" s="4"/>
      <c r="X662" s="4"/>
      <c r="Y662" s="4"/>
      <c r="Z662" s="49"/>
      <c r="AA662" s="7"/>
      <c r="AB662" s="4"/>
      <c r="AC662" s="49"/>
      <c r="AD662" s="4"/>
      <c r="AE662" s="4"/>
      <c r="AF662" s="4"/>
      <c r="AG662" s="4"/>
      <c r="AH662" s="4"/>
      <c r="AI662" s="4"/>
      <c r="AJ662" s="4"/>
    </row>
    <row r="663">
      <c r="A663" s="4"/>
      <c r="B663" s="4"/>
      <c r="C663" s="4"/>
      <c r="D663" s="4"/>
      <c r="E663" s="4"/>
      <c r="F663" s="4"/>
      <c r="G663" s="4"/>
      <c r="H663" s="4"/>
      <c r="I663" s="4"/>
      <c r="J663" s="4"/>
      <c r="K663" s="4"/>
      <c r="L663" s="5"/>
      <c r="M663" s="4"/>
      <c r="N663" s="4"/>
      <c r="O663" s="4"/>
      <c r="P663" s="6"/>
      <c r="Q663" s="4"/>
      <c r="R663" s="4"/>
      <c r="S663" s="6"/>
      <c r="T663" s="4"/>
      <c r="U663" s="4"/>
      <c r="V663" s="4"/>
      <c r="W663" s="4"/>
      <c r="X663" s="4"/>
      <c r="Y663" s="4"/>
      <c r="Z663" s="49"/>
      <c r="AA663" s="7"/>
      <c r="AB663" s="4"/>
      <c r="AC663" s="49"/>
      <c r="AD663" s="4"/>
      <c r="AE663" s="4"/>
      <c r="AF663" s="4"/>
      <c r="AG663" s="4"/>
      <c r="AH663" s="4"/>
      <c r="AI663" s="4"/>
      <c r="AJ663" s="4"/>
    </row>
    <row r="664">
      <c r="A664" s="4"/>
      <c r="B664" s="4"/>
      <c r="C664" s="4"/>
      <c r="D664" s="4"/>
      <c r="E664" s="4"/>
      <c r="F664" s="4"/>
      <c r="G664" s="4"/>
      <c r="H664" s="4"/>
      <c r="I664" s="4"/>
      <c r="J664" s="4"/>
      <c r="K664" s="4"/>
      <c r="L664" s="5"/>
      <c r="M664" s="4"/>
      <c r="N664" s="4"/>
      <c r="O664" s="4"/>
      <c r="P664" s="6"/>
      <c r="Q664" s="4"/>
      <c r="R664" s="4"/>
      <c r="S664" s="6"/>
      <c r="T664" s="4"/>
      <c r="U664" s="4"/>
      <c r="V664" s="4"/>
      <c r="W664" s="4"/>
      <c r="X664" s="4"/>
      <c r="Y664" s="4"/>
      <c r="Z664" s="49"/>
      <c r="AA664" s="7"/>
      <c r="AB664" s="4"/>
      <c r="AC664" s="49"/>
      <c r="AD664" s="4"/>
      <c r="AE664" s="4"/>
      <c r="AF664" s="4"/>
      <c r="AG664" s="4"/>
      <c r="AH664" s="4"/>
      <c r="AI664" s="4"/>
      <c r="AJ664" s="4"/>
    </row>
    <row r="665">
      <c r="A665" s="4"/>
      <c r="B665" s="4"/>
      <c r="C665" s="4"/>
      <c r="D665" s="4"/>
      <c r="E665" s="4"/>
      <c r="F665" s="4"/>
      <c r="G665" s="4"/>
      <c r="H665" s="4"/>
      <c r="I665" s="4"/>
      <c r="J665" s="4"/>
      <c r="K665" s="4"/>
      <c r="L665" s="5"/>
      <c r="M665" s="4"/>
      <c r="N665" s="4"/>
      <c r="O665" s="4"/>
      <c r="P665" s="6"/>
      <c r="Q665" s="4"/>
      <c r="R665" s="4"/>
      <c r="S665" s="6"/>
      <c r="T665" s="4"/>
      <c r="U665" s="4"/>
      <c r="V665" s="4"/>
      <c r="W665" s="4"/>
      <c r="X665" s="4"/>
      <c r="Y665" s="4"/>
      <c r="Z665" s="49"/>
      <c r="AA665" s="7"/>
      <c r="AB665" s="4"/>
      <c r="AC665" s="49"/>
      <c r="AD665" s="4"/>
      <c r="AE665" s="4"/>
      <c r="AF665" s="4"/>
      <c r="AG665" s="4"/>
      <c r="AH665" s="4"/>
      <c r="AI665" s="4"/>
      <c r="AJ665" s="4"/>
    </row>
    <row r="666">
      <c r="A666" s="4"/>
      <c r="B666" s="4"/>
      <c r="C666" s="4"/>
      <c r="D666" s="4"/>
      <c r="E666" s="4"/>
      <c r="F666" s="4"/>
      <c r="G666" s="4"/>
      <c r="H666" s="4"/>
      <c r="I666" s="4"/>
      <c r="J666" s="4"/>
      <c r="K666" s="4"/>
      <c r="L666" s="5"/>
      <c r="M666" s="4"/>
      <c r="N666" s="4"/>
      <c r="O666" s="4"/>
      <c r="P666" s="6"/>
      <c r="Q666" s="4"/>
      <c r="R666" s="4"/>
      <c r="S666" s="6"/>
      <c r="T666" s="4"/>
      <c r="U666" s="4"/>
      <c r="V666" s="4"/>
      <c r="W666" s="4"/>
      <c r="X666" s="4"/>
      <c r="Y666" s="4"/>
      <c r="Z666" s="49"/>
      <c r="AA666" s="7"/>
      <c r="AB666" s="4"/>
      <c r="AC666" s="49"/>
      <c r="AD666" s="4"/>
      <c r="AE666" s="4"/>
      <c r="AF666" s="4"/>
      <c r="AG666" s="4"/>
      <c r="AH666" s="4"/>
      <c r="AI666" s="4"/>
      <c r="AJ666" s="4"/>
    </row>
    <row r="667">
      <c r="A667" s="4"/>
      <c r="B667" s="4"/>
      <c r="C667" s="4"/>
      <c r="D667" s="4"/>
      <c r="E667" s="4"/>
      <c r="F667" s="4"/>
      <c r="G667" s="4"/>
      <c r="H667" s="4"/>
      <c r="I667" s="4"/>
      <c r="J667" s="4"/>
      <c r="K667" s="4"/>
      <c r="L667" s="5"/>
      <c r="M667" s="4"/>
      <c r="N667" s="4"/>
      <c r="O667" s="4"/>
      <c r="P667" s="6"/>
      <c r="Q667" s="4"/>
      <c r="R667" s="4"/>
      <c r="S667" s="6"/>
      <c r="T667" s="4"/>
      <c r="U667" s="4"/>
      <c r="V667" s="4"/>
      <c r="W667" s="4"/>
      <c r="X667" s="4"/>
      <c r="Y667" s="4"/>
      <c r="Z667" s="49"/>
      <c r="AA667" s="7"/>
      <c r="AB667" s="4"/>
      <c r="AC667" s="49"/>
      <c r="AD667" s="4"/>
      <c r="AE667" s="4"/>
      <c r="AF667" s="4"/>
      <c r="AG667" s="4"/>
      <c r="AH667" s="4"/>
      <c r="AI667" s="4"/>
      <c r="AJ667" s="4"/>
    </row>
    <row r="668">
      <c r="A668" s="4"/>
      <c r="B668" s="4"/>
      <c r="C668" s="4"/>
      <c r="D668" s="4"/>
      <c r="E668" s="4"/>
      <c r="F668" s="4"/>
      <c r="G668" s="4"/>
      <c r="H668" s="4"/>
      <c r="I668" s="4"/>
      <c r="J668" s="4"/>
      <c r="K668" s="4"/>
      <c r="L668" s="5"/>
      <c r="M668" s="4"/>
      <c r="N668" s="4"/>
      <c r="O668" s="4"/>
      <c r="P668" s="6"/>
      <c r="Q668" s="4"/>
      <c r="R668" s="4"/>
      <c r="S668" s="6"/>
      <c r="T668" s="4"/>
      <c r="U668" s="4"/>
      <c r="V668" s="4"/>
      <c r="W668" s="4"/>
      <c r="X668" s="4"/>
      <c r="Y668" s="4"/>
      <c r="Z668" s="49"/>
      <c r="AA668" s="7"/>
      <c r="AB668" s="4"/>
      <c r="AC668" s="49"/>
      <c r="AD668" s="4"/>
      <c r="AE668" s="4"/>
      <c r="AF668" s="4"/>
      <c r="AG668" s="4"/>
      <c r="AH668" s="4"/>
      <c r="AI668" s="4"/>
      <c r="AJ668" s="4"/>
    </row>
    <row r="669">
      <c r="A669" s="4"/>
      <c r="B669" s="4"/>
      <c r="C669" s="4"/>
      <c r="D669" s="4"/>
      <c r="E669" s="4"/>
      <c r="F669" s="4"/>
      <c r="G669" s="4"/>
      <c r="H669" s="4"/>
      <c r="I669" s="4"/>
      <c r="J669" s="4"/>
      <c r="K669" s="4"/>
      <c r="L669" s="5"/>
      <c r="M669" s="4"/>
      <c r="N669" s="4"/>
      <c r="O669" s="4"/>
      <c r="P669" s="6"/>
      <c r="Q669" s="4"/>
      <c r="R669" s="4"/>
      <c r="S669" s="6"/>
      <c r="T669" s="4"/>
      <c r="U669" s="4"/>
      <c r="V669" s="4"/>
      <c r="W669" s="4"/>
      <c r="X669" s="4"/>
      <c r="Y669" s="4"/>
      <c r="Z669" s="49"/>
      <c r="AA669" s="7"/>
      <c r="AB669" s="4"/>
      <c r="AC669" s="49"/>
      <c r="AD669" s="4"/>
      <c r="AE669" s="4"/>
      <c r="AF669" s="4"/>
      <c r="AG669" s="4"/>
      <c r="AH669" s="4"/>
      <c r="AI669" s="4"/>
      <c r="AJ669" s="4"/>
    </row>
    <row r="670">
      <c r="A670" s="4"/>
      <c r="B670" s="4"/>
      <c r="C670" s="4"/>
      <c r="D670" s="4"/>
      <c r="E670" s="4"/>
      <c r="F670" s="4"/>
      <c r="G670" s="4"/>
      <c r="H670" s="4"/>
      <c r="I670" s="4"/>
      <c r="J670" s="4"/>
      <c r="K670" s="4"/>
      <c r="L670" s="5"/>
      <c r="M670" s="4"/>
      <c r="N670" s="4"/>
      <c r="O670" s="4"/>
      <c r="P670" s="6"/>
      <c r="Q670" s="4"/>
      <c r="R670" s="4"/>
      <c r="S670" s="6"/>
      <c r="T670" s="4"/>
      <c r="U670" s="4"/>
      <c r="V670" s="4"/>
      <c r="W670" s="4"/>
      <c r="X670" s="4"/>
      <c r="Y670" s="4"/>
      <c r="Z670" s="49"/>
      <c r="AA670" s="7"/>
      <c r="AB670" s="4"/>
      <c r="AC670" s="49"/>
      <c r="AD670" s="4"/>
      <c r="AE670" s="4"/>
      <c r="AF670" s="4"/>
      <c r="AG670" s="4"/>
      <c r="AH670" s="4"/>
      <c r="AI670" s="4"/>
      <c r="AJ670" s="4"/>
    </row>
    <row r="671">
      <c r="A671" s="4"/>
      <c r="B671" s="4"/>
      <c r="C671" s="4"/>
      <c r="D671" s="4"/>
      <c r="E671" s="4"/>
      <c r="F671" s="4"/>
      <c r="G671" s="4"/>
      <c r="H671" s="4"/>
      <c r="I671" s="4"/>
      <c r="J671" s="4"/>
      <c r="K671" s="4"/>
      <c r="L671" s="5"/>
      <c r="M671" s="4"/>
      <c r="N671" s="4"/>
      <c r="O671" s="4"/>
      <c r="P671" s="6"/>
      <c r="Q671" s="4"/>
      <c r="R671" s="4"/>
      <c r="S671" s="6"/>
      <c r="T671" s="4"/>
      <c r="U671" s="4"/>
      <c r="V671" s="4"/>
      <c r="W671" s="4"/>
      <c r="X671" s="4"/>
      <c r="Y671" s="4"/>
      <c r="Z671" s="49"/>
      <c r="AA671" s="7"/>
      <c r="AB671" s="4"/>
      <c r="AC671" s="49"/>
      <c r="AD671" s="4"/>
      <c r="AE671" s="4"/>
      <c r="AF671" s="4"/>
      <c r="AG671" s="4"/>
      <c r="AH671" s="4"/>
      <c r="AI671" s="4"/>
      <c r="AJ671" s="4"/>
    </row>
    <row r="672">
      <c r="A672" s="4"/>
      <c r="B672" s="4"/>
      <c r="C672" s="4"/>
      <c r="D672" s="4"/>
      <c r="E672" s="4"/>
      <c r="F672" s="4"/>
      <c r="G672" s="4"/>
      <c r="H672" s="4"/>
      <c r="I672" s="4"/>
      <c r="J672" s="4"/>
      <c r="K672" s="4"/>
      <c r="L672" s="5"/>
      <c r="M672" s="4"/>
      <c r="N672" s="4"/>
      <c r="O672" s="4"/>
      <c r="P672" s="6"/>
      <c r="Q672" s="4"/>
      <c r="R672" s="4"/>
      <c r="S672" s="6"/>
      <c r="T672" s="4"/>
      <c r="U672" s="4"/>
      <c r="V672" s="4"/>
      <c r="W672" s="4"/>
      <c r="X672" s="4"/>
      <c r="Y672" s="4"/>
      <c r="Z672" s="49"/>
      <c r="AA672" s="7"/>
      <c r="AB672" s="4"/>
      <c r="AC672" s="49"/>
      <c r="AD672" s="4"/>
      <c r="AE672" s="4"/>
      <c r="AF672" s="4"/>
      <c r="AG672" s="4"/>
      <c r="AH672" s="4"/>
      <c r="AI672" s="4"/>
      <c r="AJ672" s="4"/>
    </row>
    <row r="673">
      <c r="A673" s="4"/>
      <c r="B673" s="4"/>
      <c r="C673" s="4"/>
      <c r="D673" s="4"/>
      <c r="E673" s="4"/>
      <c r="F673" s="4"/>
      <c r="G673" s="4"/>
      <c r="H673" s="4"/>
      <c r="I673" s="4"/>
      <c r="J673" s="4"/>
      <c r="K673" s="4"/>
      <c r="L673" s="5"/>
      <c r="M673" s="4"/>
      <c r="N673" s="4"/>
      <c r="O673" s="4"/>
      <c r="P673" s="6"/>
      <c r="Q673" s="4"/>
      <c r="R673" s="4"/>
      <c r="S673" s="6"/>
      <c r="T673" s="4"/>
      <c r="U673" s="4"/>
      <c r="V673" s="4"/>
      <c r="W673" s="4"/>
      <c r="X673" s="4"/>
      <c r="Y673" s="4"/>
      <c r="Z673" s="49"/>
      <c r="AA673" s="7"/>
      <c r="AB673" s="4"/>
      <c r="AC673" s="49"/>
      <c r="AD673" s="4"/>
      <c r="AE673" s="4"/>
      <c r="AF673" s="4"/>
      <c r="AG673" s="4"/>
      <c r="AH673" s="4"/>
      <c r="AI673" s="4"/>
      <c r="AJ673" s="4"/>
    </row>
    <row r="674">
      <c r="A674" s="4"/>
      <c r="B674" s="4"/>
      <c r="C674" s="4"/>
      <c r="D674" s="4"/>
      <c r="E674" s="4"/>
      <c r="F674" s="4"/>
      <c r="G674" s="4"/>
      <c r="H674" s="4"/>
      <c r="I674" s="4"/>
      <c r="J674" s="4"/>
      <c r="K674" s="4"/>
      <c r="L674" s="5"/>
      <c r="M674" s="4"/>
      <c r="N674" s="4"/>
      <c r="O674" s="4"/>
      <c r="P674" s="6"/>
      <c r="Q674" s="4"/>
      <c r="R674" s="4"/>
      <c r="S674" s="6"/>
      <c r="T674" s="4"/>
      <c r="U674" s="4"/>
      <c r="V674" s="4"/>
      <c r="W674" s="4"/>
      <c r="X674" s="4"/>
      <c r="Y674" s="4"/>
      <c r="Z674" s="49"/>
      <c r="AA674" s="7"/>
      <c r="AB674" s="4"/>
      <c r="AC674" s="49"/>
      <c r="AD674" s="4"/>
      <c r="AE674" s="4"/>
      <c r="AF674" s="4"/>
      <c r="AG674" s="4"/>
      <c r="AH674" s="4"/>
      <c r="AI674" s="4"/>
      <c r="AJ674" s="4"/>
    </row>
    <row r="675">
      <c r="A675" s="4"/>
      <c r="B675" s="4"/>
      <c r="C675" s="4"/>
      <c r="D675" s="4"/>
      <c r="E675" s="4"/>
      <c r="F675" s="4"/>
      <c r="G675" s="4"/>
      <c r="H675" s="4"/>
      <c r="I675" s="4"/>
      <c r="J675" s="4"/>
      <c r="K675" s="4"/>
      <c r="L675" s="5"/>
      <c r="M675" s="4"/>
      <c r="N675" s="4"/>
      <c r="O675" s="4"/>
      <c r="P675" s="6"/>
      <c r="Q675" s="4"/>
      <c r="R675" s="4"/>
      <c r="S675" s="6"/>
      <c r="T675" s="4"/>
      <c r="U675" s="4"/>
      <c r="V675" s="4"/>
      <c r="W675" s="4"/>
      <c r="X675" s="4"/>
      <c r="Y675" s="4"/>
      <c r="Z675" s="49"/>
      <c r="AA675" s="7"/>
      <c r="AB675" s="4"/>
      <c r="AC675" s="49"/>
      <c r="AD675" s="4"/>
      <c r="AE675" s="4"/>
      <c r="AF675" s="4"/>
      <c r="AG675" s="4"/>
      <c r="AH675" s="4"/>
      <c r="AI675" s="4"/>
      <c r="AJ675" s="4"/>
    </row>
    <row r="676">
      <c r="A676" s="4"/>
      <c r="B676" s="4"/>
      <c r="C676" s="4"/>
      <c r="D676" s="4"/>
      <c r="E676" s="4"/>
      <c r="F676" s="4"/>
      <c r="G676" s="4"/>
      <c r="H676" s="4"/>
      <c r="I676" s="4"/>
      <c r="J676" s="4"/>
      <c r="K676" s="4"/>
      <c r="L676" s="5"/>
      <c r="M676" s="4"/>
      <c r="N676" s="4"/>
      <c r="O676" s="4"/>
      <c r="P676" s="6"/>
      <c r="Q676" s="4"/>
      <c r="R676" s="4"/>
      <c r="S676" s="6"/>
      <c r="T676" s="4"/>
      <c r="U676" s="4"/>
      <c r="V676" s="4"/>
      <c r="W676" s="4"/>
      <c r="X676" s="4"/>
      <c r="Y676" s="4"/>
      <c r="Z676" s="49"/>
      <c r="AA676" s="7"/>
      <c r="AB676" s="4"/>
      <c r="AC676" s="49"/>
      <c r="AD676" s="4"/>
      <c r="AE676" s="4"/>
      <c r="AF676" s="4"/>
      <c r="AG676" s="4"/>
      <c r="AH676" s="4"/>
      <c r="AI676" s="4"/>
      <c r="AJ676" s="4"/>
    </row>
    <row r="677">
      <c r="A677" s="4"/>
      <c r="B677" s="4"/>
      <c r="C677" s="4"/>
      <c r="D677" s="4"/>
      <c r="E677" s="4"/>
      <c r="F677" s="4"/>
      <c r="G677" s="4"/>
      <c r="H677" s="4"/>
      <c r="I677" s="4"/>
      <c r="J677" s="4"/>
      <c r="K677" s="4"/>
      <c r="L677" s="5"/>
      <c r="M677" s="4"/>
      <c r="N677" s="4"/>
      <c r="O677" s="4"/>
      <c r="P677" s="6"/>
      <c r="Q677" s="4"/>
      <c r="R677" s="4"/>
      <c r="S677" s="6"/>
      <c r="T677" s="4"/>
      <c r="U677" s="4"/>
      <c r="V677" s="4"/>
      <c r="W677" s="4"/>
      <c r="X677" s="4"/>
      <c r="Y677" s="4"/>
      <c r="Z677" s="49"/>
      <c r="AA677" s="7"/>
      <c r="AB677" s="4"/>
      <c r="AC677" s="49"/>
      <c r="AD677" s="4"/>
      <c r="AE677" s="4"/>
      <c r="AF677" s="4"/>
      <c r="AG677" s="4"/>
      <c r="AH677" s="4"/>
      <c r="AI677" s="4"/>
      <c r="AJ677" s="4"/>
    </row>
    <row r="678">
      <c r="A678" s="4"/>
      <c r="B678" s="4"/>
      <c r="C678" s="4"/>
      <c r="D678" s="4"/>
      <c r="E678" s="4"/>
      <c r="F678" s="4"/>
      <c r="G678" s="4"/>
      <c r="H678" s="4"/>
      <c r="I678" s="4"/>
      <c r="J678" s="4"/>
      <c r="K678" s="4"/>
      <c r="L678" s="5"/>
      <c r="M678" s="4"/>
      <c r="N678" s="4"/>
      <c r="O678" s="4"/>
      <c r="P678" s="6"/>
      <c r="Q678" s="4"/>
      <c r="R678" s="4"/>
      <c r="S678" s="6"/>
      <c r="T678" s="4"/>
      <c r="U678" s="4"/>
      <c r="V678" s="4"/>
      <c r="W678" s="4"/>
      <c r="X678" s="4"/>
      <c r="Y678" s="4"/>
      <c r="Z678" s="49"/>
      <c r="AA678" s="7"/>
      <c r="AB678" s="4"/>
      <c r="AC678" s="49"/>
      <c r="AD678" s="4"/>
      <c r="AE678" s="4"/>
      <c r="AF678" s="4"/>
      <c r="AG678" s="4"/>
      <c r="AH678" s="4"/>
      <c r="AI678" s="4"/>
      <c r="AJ678" s="4"/>
    </row>
    <row r="679">
      <c r="A679" s="4"/>
      <c r="B679" s="4"/>
      <c r="C679" s="4"/>
      <c r="D679" s="4"/>
      <c r="E679" s="4"/>
      <c r="F679" s="4"/>
      <c r="G679" s="4"/>
      <c r="H679" s="4"/>
      <c r="I679" s="4"/>
      <c r="J679" s="4"/>
      <c r="K679" s="4"/>
      <c r="L679" s="5"/>
      <c r="M679" s="4"/>
      <c r="N679" s="4"/>
      <c r="O679" s="4"/>
      <c r="P679" s="6"/>
      <c r="Q679" s="4"/>
      <c r="R679" s="4"/>
      <c r="S679" s="6"/>
      <c r="T679" s="4"/>
      <c r="U679" s="4"/>
      <c r="V679" s="4"/>
      <c r="W679" s="4"/>
      <c r="X679" s="4"/>
      <c r="Y679" s="4"/>
      <c r="Z679" s="49"/>
      <c r="AA679" s="7"/>
      <c r="AB679" s="4"/>
      <c r="AC679" s="49"/>
      <c r="AD679" s="4"/>
      <c r="AE679" s="4"/>
      <c r="AF679" s="4"/>
      <c r="AG679" s="4"/>
      <c r="AH679" s="4"/>
      <c r="AI679" s="4"/>
      <c r="AJ679" s="4"/>
    </row>
    <row r="680">
      <c r="A680" s="4"/>
      <c r="B680" s="4"/>
      <c r="C680" s="4"/>
      <c r="D680" s="4"/>
      <c r="E680" s="4"/>
      <c r="F680" s="4"/>
      <c r="G680" s="4"/>
      <c r="H680" s="4"/>
      <c r="I680" s="4"/>
      <c r="J680" s="4"/>
      <c r="K680" s="4"/>
      <c r="L680" s="5"/>
      <c r="M680" s="4"/>
      <c r="N680" s="4"/>
      <c r="O680" s="4"/>
      <c r="P680" s="6"/>
      <c r="Q680" s="4"/>
      <c r="R680" s="4"/>
      <c r="S680" s="6"/>
      <c r="T680" s="4"/>
      <c r="U680" s="4"/>
      <c r="V680" s="4"/>
      <c r="W680" s="4"/>
      <c r="X680" s="4"/>
      <c r="Y680" s="4"/>
      <c r="Z680" s="49"/>
      <c r="AA680" s="7"/>
      <c r="AB680" s="4"/>
      <c r="AC680" s="49"/>
      <c r="AD680" s="4"/>
      <c r="AE680" s="4"/>
      <c r="AF680" s="4"/>
      <c r="AG680" s="4"/>
      <c r="AH680" s="4"/>
      <c r="AI680" s="4"/>
      <c r="AJ680" s="4"/>
    </row>
    <row r="681">
      <c r="A681" s="4"/>
      <c r="B681" s="4"/>
      <c r="C681" s="4"/>
      <c r="D681" s="4"/>
      <c r="E681" s="4"/>
      <c r="F681" s="4"/>
      <c r="G681" s="4"/>
      <c r="H681" s="4"/>
      <c r="I681" s="4"/>
      <c r="J681" s="4"/>
      <c r="K681" s="4"/>
      <c r="L681" s="5"/>
      <c r="M681" s="4"/>
      <c r="N681" s="4"/>
      <c r="O681" s="4"/>
      <c r="P681" s="6"/>
      <c r="Q681" s="4"/>
      <c r="R681" s="4"/>
      <c r="S681" s="6"/>
      <c r="T681" s="4"/>
      <c r="U681" s="4"/>
      <c r="V681" s="4"/>
      <c r="W681" s="4"/>
      <c r="X681" s="4"/>
      <c r="Y681" s="4"/>
      <c r="Z681" s="49"/>
      <c r="AA681" s="7"/>
      <c r="AB681" s="4"/>
      <c r="AC681" s="49"/>
      <c r="AD681" s="4"/>
      <c r="AE681" s="4"/>
      <c r="AF681" s="4"/>
      <c r="AG681" s="4"/>
      <c r="AH681" s="4"/>
      <c r="AI681" s="4"/>
      <c r="AJ681" s="4"/>
    </row>
    <row r="682">
      <c r="A682" s="4"/>
      <c r="B682" s="4"/>
      <c r="C682" s="4"/>
      <c r="D682" s="4"/>
      <c r="E682" s="4"/>
      <c r="F682" s="4"/>
      <c r="G682" s="4"/>
      <c r="H682" s="4"/>
      <c r="I682" s="4"/>
      <c r="J682" s="4"/>
      <c r="K682" s="4"/>
      <c r="L682" s="5"/>
      <c r="M682" s="4"/>
      <c r="N682" s="4"/>
      <c r="O682" s="4"/>
      <c r="P682" s="6"/>
      <c r="Q682" s="4"/>
      <c r="R682" s="4"/>
      <c r="S682" s="6"/>
      <c r="T682" s="4"/>
      <c r="U682" s="4"/>
      <c r="V682" s="4"/>
      <c r="W682" s="4"/>
      <c r="X682" s="4"/>
      <c r="Y682" s="4"/>
      <c r="Z682" s="49"/>
      <c r="AA682" s="7"/>
      <c r="AB682" s="4"/>
      <c r="AC682" s="49"/>
      <c r="AD682" s="4"/>
      <c r="AE682" s="4"/>
      <c r="AF682" s="4"/>
      <c r="AG682" s="4"/>
      <c r="AH682" s="4"/>
      <c r="AI682" s="4"/>
      <c r="AJ682" s="4"/>
    </row>
    <row r="683">
      <c r="A683" s="4"/>
      <c r="B683" s="4"/>
      <c r="C683" s="4"/>
      <c r="D683" s="4"/>
      <c r="E683" s="4"/>
      <c r="F683" s="4"/>
      <c r="G683" s="4"/>
      <c r="H683" s="4"/>
      <c r="I683" s="4"/>
      <c r="J683" s="4"/>
      <c r="K683" s="4"/>
      <c r="L683" s="5"/>
      <c r="M683" s="4"/>
      <c r="N683" s="4"/>
      <c r="O683" s="4"/>
      <c r="P683" s="6"/>
      <c r="Q683" s="4"/>
      <c r="R683" s="4"/>
      <c r="S683" s="6"/>
      <c r="T683" s="4"/>
      <c r="U683" s="4"/>
      <c r="V683" s="4"/>
      <c r="W683" s="4"/>
      <c r="X683" s="4"/>
      <c r="Y683" s="4"/>
      <c r="Z683" s="49"/>
      <c r="AA683" s="7"/>
      <c r="AB683" s="4"/>
      <c r="AC683" s="49"/>
      <c r="AD683" s="4"/>
      <c r="AE683" s="4"/>
      <c r="AF683" s="4"/>
      <c r="AG683" s="4"/>
      <c r="AH683" s="4"/>
      <c r="AI683" s="4"/>
      <c r="AJ683" s="4"/>
    </row>
    <row r="684">
      <c r="A684" s="4"/>
      <c r="B684" s="4"/>
      <c r="C684" s="4"/>
      <c r="D684" s="4"/>
      <c r="E684" s="4"/>
      <c r="F684" s="4"/>
      <c r="G684" s="4"/>
      <c r="H684" s="4"/>
      <c r="I684" s="4"/>
      <c r="J684" s="4"/>
      <c r="K684" s="4"/>
      <c r="L684" s="5"/>
      <c r="M684" s="4"/>
      <c r="N684" s="4"/>
      <c r="O684" s="4"/>
      <c r="P684" s="6"/>
      <c r="Q684" s="4"/>
      <c r="R684" s="4"/>
      <c r="S684" s="6"/>
      <c r="T684" s="4"/>
      <c r="U684" s="4"/>
      <c r="V684" s="4"/>
      <c r="W684" s="4"/>
      <c r="X684" s="4"/>
      <c r="Y684" s="4"/>
      <c r="Z684" s="49"/>
      <c r="AA684" s="7"/>
      <c r="AB684" s="4"/>
      <c r="AC684" s="49"/>
      <c r="AD684" s="4"/>
      <c r="AE684" s="4"/>
      <c r="AF684" s="4"/>
      <c r="AG684" s="4"/>
      <c r="AH684" s="4"/>
      <c r="AI684" s="4"/>
      <c r="AJ684" s="4"/>
    </row>
    <row r="685">
      <c r="A685" s="4"/>
      <c r="B685" s="4"/>
      <c r="C685" s="4"/>
      <c r="D685" s="4"/>
      <c r="E685" s="4"/>
      <c r="F685" s="4"/>
      <c r="G685" s="4"/>
      <c r="H685" s="4"/>
      <c r="I685" s="4"/>
      <c r="J685" s="4"/>
      <c r="K685" s="4"/>
      <c r="L685" s="5"/>
      <c r="M685" s="4"/>
      <c r="N685" s="4"/>
      <c r="O685" s="4"/>
      <c r="P685" s="6"/>
      <c r="Q685" s="4"/>
      <c r="R685" s="4"/>
      <c r="S685" s="6"/>
      <c r="T685" s="4"/>
      <c r="U685" s="4"/>
      <c r="V685" s="4"/>
      <c r="W685" s="4"/>
      <c r="X685" s="4"/>
      <c r="Y685" s="4"/>
      <c r="Z685" s="49"/>
      <c r="AA685" s="7"/>
      <c r="AB685" s="4"/>
      <c r="AC685" s="49"/>
      <c r="AD685" s="4"/>
      <c r="AE685" s="4"/>
      <c r="AF685" s="4"/>
      <c r="AG685" s="4"/>
      <c r="AH685" s="4"/>
      <c r="AI685" s="4"/>
      <c r="AJ685" s="4"/>
    </row>
    <row r="686">
      <c r="A686" s="4"/>
      <c r="B686" s="4"/>
      <c r="C686" s="4"/>
      <c r="D686" s="4"/>
      <c r="E686" s="4"/>
      <c r="F686" s="4"/>
      <c r="G686" s="4"/>
      <c r="H686" s="4"/>
      <c r="I686" s="4"/>
      <c r="J686" s="4"/>
      <c r="K686" s="4"/>
      <c r="L686" s="5"/>
      <c r="M686" s="4"/>
      <c r="N686" s="4"/>
      <c r="O686" s="4"/>
      <c r="P686" s="6"/>
      <c r="Q686" s="4"/>
      <c r="R686" s="4"/>
      <c r="S686" s="6"/>
      <c r="T686" s="4"/>
      <c r="U686" s="4"/>
      <c r="V686" s="4"/>
      <c r="W686" s="4"/>
      <c r="X686" s="4"/>
      <c r="Y686" s="4"/>
      <c r="Z686" s="49"/>
      <c r="AA686" s="7"/>
      <c r="AB686" s="4"/>
      <c r="AC686" s="49"/>
      <c r="AD686" s="4"/>
      <c r="AE686" s="4"/>
      <c r="AF686" s="4"/>
      <c r="AG686" s="4"/>
      <c r="AH686" s="4"/>
      <c r="AI686" s="4"/>
      <c r="AJ686" s="4"/>
    </row>
    <row r="687">
      <c r="A687" s="4"/>
      <c r="B687" s="4"/>
      <c r="C687" s="4"/>
      <c r="D687" s="4"/>
      <c r="E687" s="4"/>
      <c r="F687" s="4"/>
      <c r="G687" s="4"/>
      <c r="H687" s="4"/>
      <c r="I687" s="4"/>
      <c r="J687" s="4"/>
      <c r="K687" s="4"/>
      <c r="L687" s="5"/>
      <c r="M687" s="4"/>
      <c r="N687" s="4"/>
      <c r="O687" s="4"/>
      <c r="P687" s="6"/>
      <c r="Q687" s="4"/>
      <c r="R687" s="4"/>
      <c r="S687" s="6"/>
      <c r="T687" s="4"/>
      <c r="U687" s="4"/>
      <c r="V687" s="4"/>
      <c r="W687" s="4"/>
      <c r="X687" s="4"/>
      <c r="Y687" s="4"/>
      <c r="Z687" s="49"/>
      <c r="AA687" s="7"/>
      <c r="AB687" s="4"/>
      <c r="AC687" s="49"/>
      <c r="AD687" s="4"/>
      <c r="AE687" s="4"/>
      <c r="AF687" s="4"/>
      <c r="AG687" s="4"/>
      <c r="AH687" s="4"/>
      <c r="AI687" s="4"/>
      <c r="AJ687" s="4"/>
    </row>
    <row r="688">
      <c r="A688" s="4"/>
      <c r="B688" s="4"/>
      <c r="C688" s="4"/>
      <c r="D688" s="4"/>
      <c r="E688" s="4"/>
      <c r="F688" s="4"/>
      <c r="G688" s="4"/>
      <c r="H688" s="4"/>
      <c r="I688" s="4"/>
      <c r="J688" s="4"/>
      <c r="K688" s="4"/>
      <c r="L688" s="5"/>
      <c r="M688" s="4"/>
      <c r="N688" s="4"/>
      <c r="O688" s="4"/>
      <c r="P688" s="6"/>
      <c r="Q688" s="4"/>
      <c r="R688" s="4"/>
      <c r="S688" s="6"/>
      <c r="T688" s="4"/>
      <c r="U688" s="4"/>
      <c r="V688" s="4"/>
      <c r="W688" s="4"/>
      <c r="X688" s="4"/>
      <c r="Y688" s="4"/>
      <c r="Z688" s="49"/>
      <c r="AA688" s="7"/>
      <c r="AB688" s="4"/>
      <c r="AC688" s="49"/>
      <c r="AD688" s="4"/>
      <c r="AE688" s="4"/>
      <c r="AF688" s="4"/>
      <c r="AG688" s="4"/>
      <c r="AH688" s="4"/>
      <c r="AI688" s="4"/>
      <c r="AJ688" s="4"/>
    </row>
    <row r="689">
      <c r="A689" s="4"/>
      <c r="B689" s="4"/>
      <c r="C689" s="4"/>
      <c r="D689" s="4"/>
      <c r="E689" s="4"/>
      <c r="F689" s="4"/>
      <c r="G689" s="4"/>
      <c r="H689" s="4"/>
      <c r="I689" s="4"/>
      <c r="J689" s="4"/>
      <c r="K689" s="4"/>
      <c r="L689" s="5"/>
      <c r="M689" s="4"/>
      <c r="N689" s="4"/>
      <c r="O689" s="4"/>
      <c r="P689" s="6"/>
      <c r="Q689" s="4"/>
      <c r="R689" s="4"/>
      <c r="S689" s="6"/>
      <c r="T689" s="4"/>
      <c r="U689" s="4"/>
      <c r="V689" s="4"/>
      <c r="W689" s="4"/>
      <c r="X689" s="4"/>
      <c r="Y689" s="4"/>
      <c r="Z689" s="49"/>
      <c r="AA689" s="7"/>
      <c r="AB689" s="4"/>
      <c r="AC689" s="49"/>
      <c r="AD689" s="4"/>
      <c r="AE689" s="4"/>
      <c r="AF689" s="4"/>
      <c r="AG689" s="4"/>
      <c r="AH689" s="4"/>
      <c r="AI689" s="4"/>
      <c r="AJ689" s="4"/>
    </row>
    <row r="690">
      <c r="A690" s="4"/>
      <c r="B690" s="4"/>
      <c r="C690" s="4"/>
      <c r="D690" s="4"/>
      <c r="E690" s="4"/>
      <c r="F690" s="4"/>
      <c r="G690" s="4"/>
      <c r="H690" s="4"/>
      <c r="I690" s="4"/>
      <c r="J690" s="4"/>
      <c r="K690" s="4"/>
      <c r="L690" s="5"/>
      <c r="M690" s="4"/>
      <c r="N690" s="4"/>
      <c r="O690" s="4"/>
      <c r="P690" s="6"/>
      <c r="Q690" s="4"/>
      <c r="R690" s="4"/>
      <c r="S690" s="6"/>
      <c r="T690" s="4"/>
      <c r="U690" s="4"/>
      <c r="V690" s="4"/>
      <c r="W690" s="4"/>
      <c r="X690" s="4"/>
      <c r="Y690" s="4"/>
      <c r="Z690" s="49"/>
      <c r="AA690" s="7"/>
      <c r="AB690" s="4"/>
      <c r="AC690" s="49"/>
      <c r="AD690" s="4"/>
      <c r="AE690" s="4"/>
      <c r="AF690" s="4"/>
      <c r="AG690" s="4"/>
      <c r="AH690" s="4"/>
      <c r="AI690" s="4"/>
      <c r="AJ690" s="4"/>
    </row>
    <row r="691">
      <c r="A691" s="4"/>
      <c r="B691" s="4"/>
      <c r="C691" s="4"/>
      <c r="D691" s="4"/>
      <c r="E691" s="4"/>
      <c r="F691" s="4"/>
      <c r="G691" s="4"/>
      <c r="H691" s="4"/>
      <c r="I691" s="4"/>
      <c r="J691" s="4"/>
      <c r="K691" s="4"/>
      <c r="L691" s="5"/>
      <c r="M691" s="4"/>
      <c r="N691" s="4"/>
      <c r="O691" s="4"/>
      <c r="P691" s="6"/>
      <c r="Q691" s="4"/>
      <c r="R691" s="4"/>
      <c r="S691" s="6"/>
      <c r="T691" s="4"/>
      <c r="U691" s="4"/>
      <c r="V691" s="4"/>
      <c r="W691" s="4"/>
      <c r="X691" s="4"/>
      <c r="Y691" s="4"/>
      <c r="Z691" s="49"/>
      <c r="AA691" s="7"/>
      <c r="AB691" s="4"/>
      <c r="AC691" s="49"/>
      <c r="AD691" s="4"/>
      <c r="AE691" s="4"/>
      <c r="AF691" s="4"/>
      <c r="AG691" s="4"/>
      <c r="AH691" s="4"/>
      <c r="AI691" s="4"/>
      <c r="AJ691" s="4"/>
    </row>
    <row r="692">
      <c r="A692" s="4"/>
      <c r="B692" s="4"/>
      <c r="C692" s="4"/>
      <c r="D692" s="4"/>
      <c r="E692" s="4"/>
      <c r="F692" s="4"/>
      <c r="G692" s="4"/>
      <c r="H692" s="4"/>
      <c r="I692" s="4"/>
      <c r="J692" s="4"/>
      <c r="K692" s="4"/>
      <c r="L692" s="5"/>
      <c r="M692" s="4"/>
      <c r="N692" s="4"/>
      <c r="O692" s="4"/>
      <c r="P692" s="6"/>
      <c r="Q692" s="4"/>
      <c r="R692" s="4"/>
      <c r="S692" s="6"/>
      <c r="T692" s="4"/>
      <c r="U692" s="4"/>
      <c r="V692" s="4"/>
      <c r="W692" s="4"/>
      <c r="X692" s="4"/>
      <c r="Y692" s="4"/>
      <c r="Z692" s="49"/>
      <c r="AA692" s="7"/>
      <c r="AB692" s="4"/>
      <c r="AC692" s="49"/>
      <c r="AD692" s="4"/>
      <c r="AE692" s="4"/>
      <c r="AF692" s="4"/>
      <c r="AG692" s="4"/>
      <c r="AH692" s="4"/>
      <c r="AI692" s="4"/>
      <c r="AJ692" s="4"/>
    </row>
    <row r="693">
      <c r="A693" s="4"/>
      <c r="B693" s="4"/>
      <c r="C693" s="4"/>
      <c r="D693" s="4"/>
      <c r="E693" s="4"/>
      <c r="F693" s="4"/>
      <c r="G693" s="4"/>
      <c r="H693" s="4"/>
      <c r="I693" s="4"/>
      <c r="J693" s="4"/>
      <c r="K693" s="4"/>
      <c r="L693" s="5"/>
      <c r="M693" s="4"/>
      <c r="N693" s="4"/>
      <c r="O693" s="4"/>
      <c r="P693" s="6"/>
      <c r="Q693" s="4"/>
      <c r="R693" s="4"/>
      <c r="S693" s="6"/>
      <c r="T693" s="4"/>
      <c r="U693" s="4"/>
      <c r="V693" s="4"/>
      <c r="W693" s="4"/>
      <c r="X693" s="4"/>
      <c r="Y693" s="4"/>
      <c r="Z693" s="49"/>
      <c r="AA693" s="7"/>
      <c r="AB693" s="4"/>
      <c r="AC693" s="49"/>
      <c r="AD693" s="4"/>
      <c r="AE693" s="4"/>
      <c r="AF693" s="4"/>
      <c r="AG693" s="4"/>
      <c r="AH693" s="4"/>
      <c r="AI693" s="4"/>
      <c r="AJ693" s="4"/>
    </row>
    <row r="694">
      <c r="A694" s="4"/>
      <c r="B694" s="4"/>
      <c r="C694" s="4"/>
      <c r="D694" s="4"/>
      <c r="E694" s="4"/>
      <c r="F694" s="4"/>
      <c r="G694" s="4"/>
      <c r="H694" s="4"/>
      <c r="I694" s="4"/>
      <c r="J694" s="4"/>
      <c r="K694" s="4"/>
      <c r="L694" s="5"/>
      <c r="M694" s="4"/>
      <c r="N694" s="4"/>
      <c r="O694" s="4"/>
      <c r="P694" s="6"/>
      <c r="Q694" s="4"/>
      <c r="R694" s="4"/>
      <c r="S694" s="6"/>
      <c r="T694" s="4"/>
      <c r="U694" s="4"/>
      <c r="V694" s="4"/>
      <c r="W694" s="4"/>
      <c r="X694" s="4"/>
      <c r="Y694" s="4"/>
      <c r="Z694" s="49"/>
      <c r="AA694" s="7"/>
      <c r="AB694" s="4"/>
      <c r="AC694" s="49"/>
      <c r="AD694" s="4"/>
      <c r="AE694" s="4"/>
      <c r="AF694" s="4"/>
      <c r="AG694" s="4"/>
      <c r="AH694" s="4"/>
      <c r="AI694" s="4"/>
      <c r="AJ694" s="4"/>
    </row>
    <row r="695">
      <c r="A695" s="4"/>
      <c r="B695" s="4"/>
      <c r="C695" s="4"/>
      <c r="D695" s="4"/>
      <c r="E695" s="4"/>
      <c r="F695" s="4"/>
      <c r="G695" s="4"/>
      <c r="H695" s="4"/>
      <c r="I695" s="4"/>
      <c r="J695" s="4"/>
      <c r="K695" s="4"/>
      <c r="L695" s="5"/>
      <c r="M695" s="4"/>
      <c r="N695" s="4"/>
      <c r="O695" s="4"/>
      <c r="P695" s="6"/>
      <c r="Q695" s="4"/>
      <c r="R695" s="4"/>
      <c r="S695" s="6"/>
      <c r="T695" s="4"/>
      <c r="U695" s="4"/>
      <c r="V695" s="4"/>
      <c r="W695" s="4"/>
      <c r="X695" s="4"/>
      <c r="Y695" s="4"/>
      <c r="Z695" s="49"/>
      <c r="AA695" s="7"/>
      <c r="AB695" s="4"/>
      <c r="AC695" s="49"/>
      <c r="AD695" s="4"/>
      <c r="AE695" s="4"/>
      <c r="AF695" s="4"/>
      <c r="AG695" s="4"/>
      <c r="AH695" s="4"/>
      <c r="AI695" s="4"/>
      <c r="AJ695" s="4"/>
    </row>
    <row r="696">
      <c r="A696" s="4"/>
      <c r="B696" s="4"/>
      <c r="C696" s="4"/>
      <c r="D696" s="4"/>
      <c r="E696" s="4"/>
      <c r="F696" s="4"/>
      <c r="G696" s="4"/>
      <c r="H696" s="4"/>
      <c r="I696" s="4"/>
      <c r="J696" s="4"/>
      <c r="K696" s="4"/>
      <c r="L696" s="5"/>
      <c r="M696" s="4"/>
      <c r="N696" s="4"/>
      <c r="O696" s="4"/>
      <c r="P696" s="6"/>
      <c r="Q696" s="4"/>
      <c r="R696" s="4"/>
      <c r="S696" s="6"/>
      <c r="T696" s="4"/>
      <c r="U696" s="4"/>
      <c r="V696" s="4"/>
      <c r="W696" s="4"/>
      <c r="X696" s="4"/>
      <c r="Y696" s="4"/>
      <c r="Z696" s="49"/>
      <c r="AA696" s="7"/>
      <c r="AB696" s="4"/>
      <c r="AC696" s="49"/>
      <c r="AD696" s="4"/>
      <c r="AE696" s="4"/>
      <c r="AF696" s="4"/>
      <c r="AG696" s="4"/>
      <c r="AH696" s="4"/>
      <c r="AI696" s="4"/>
      <c r="AJ696" s="4"/>
    </row>
    <row r="697">
      <c r="A697" s="4"/>
      <c r="B697" s="4"/>
      <c r="C697" s="4"/>
      <c r="D697" s="4"/>
      <c r="E697" s="4"/>
      <c r="F697" s="4"/>
      <c r="G697" s="4"/>
      <c r="H697" s="4"/>
      <c r="I697" s="4"/>
      <c r="J697" s="4"/>
      <c r="K697" s="4"/>
      <c r="L697" s="5"/>
      <c r="M697" s="4"/>
      <c r="N697" s="4"/>
      <c r="O697" s="4"/>
      <c r="P697" s="6"/>
      <c r="Q697" s="4"/>
      <c r="R697" s="4"/>
      <c r="S697" s="6"/>
      <c r="T697" s="4"/>
      <c r="U697" s="4"/>
      <c r="V697" s="4"/>
      <c r="W697" s="4"/>
      <c r="X697" s="4"/>
      <c r="Y697" s="4"/>
      <c r="Z697" s="49"/>
      <c r="AA697" s="7"/>
      <c r="AB697" s="4"/>
      <c r="AC697" s="49"/>
      <c r="AD697" s="4"/>
      <c r="AE697" s="4"/>
      <c r="AF697" s="4"/>
      <c r="AG697" s="4"/>
      <c r="AH697" s="4"/>
      <c r="AI697" s="4"/>
      <c r="AJ697" s="4"/>
    </row>
    <row r="698">
      <c r="A698" s="4"/>
      <c r="B698" s="4"/>
      <c r="C698" s="4"/>
      <c r="D698" s="4"/>
      <c r="E698" s="4"/>
      <c r="F698" s="4"/>
      <c r="G698" s="4"/>
      <c r="H698" s="4"/>
      <c r="I698" s="4"/>
      <c r="J698" s="4"/>
      <c r="K698" s="4"/>
      <c r="L698" s="5"/>
      <c r="M698" s="4"/>
      <c r="N698" s="4"/>
      <c r="O698" s="4"/>
      <c r="P698" s="6"/>
      <c r="Q698" s="4"/>
      <c r="R698" s="4"/>
      <c r="S698" s="6"/>
      <c r="T698" s="4"/>
      <c r="U698" s="4"/>
      <c r="V698" s="4"/>
      <c r="W698" s="4"/>
      <c r="X698" s="4"/>
      <c r="Y698" s="4"/>
      <c r="Z698" s="49"/>
      <c r="AA698" s="7"/>
      <c r="AB698" s="4"/>
      <c r="AC698" s="49"/>
      <c r="AD698" s="4"/>
      <c r="AE698" s="4"/>
      <c r="AF698" s="4"/>
      <c r="AG698" s="4"/>
      <c r="AH698" s="4"/>
      <c r="AI698" s="4"/>
      <c r="AJ698" s="4"/>
    </row>
    <row r="699">
      <c r="A699" s="4"/>
      <c r="B699" s="4"/>
      <c r="C699" s="4"/>
      <c r="D699" s="4"/>
      <c r="E699" s="4"/>
      <c r="F699" s="4"/>
      <c r="G699" s="4"/>
      <c r="H699" s="4"/>
      <c r="I699" s="4"/>
      <c r="J699" s="4"/>
      <c r="K699" s="4"/>
      <c r="L699" s="5"/>
      <c r="M699" s="4"/>
      <c r="N699" s="4"/>
      <c r="O699" s="4"/>
      <c r="P699" s="6"/>
      <c r="Q699" s="4"/>
      <c r="R699" s="4"/>
      <c r="S699" s="6"/>
      <c r="T699" s="4"/>
      <c r="U699" s="4"/>
      <c r="V699" s="4"/>
      <c r="W699" s="4"/>
      <c r="X699" s="4"/>
      <c r="Y699" s="4"/>
      <c r="Z699" s="49"/>
      <c r="AA699" s="7"/>
      <c r="AB699" s="4"/>
      <c r="AC699" s="49"/>
      <c r="AD699" s="4"/>
      <c r="AE699" s="4"/>
      <c r="AF699" s="4"/>
      <c r="AG699" s="4"/>
      <c r="AH699" s="4"/>
      <c r="AI699" s="4"/>
      <c r="AJ699" s="4"/>
    </row>
    <row r="700">
      <c r="A700" s="4"/>
      <c r="B700" s="4"/>
      <c r="C700" s="4"/>
      <c r="D700" s="4"/>
      <c r="E700" s="4"/>
      <c r="F700" s="4"/>
      <c r="G700" s="4"/>
      <c r="H700" s="4"/>
      <c r="I700" s="4"/>
      <c r="J700" s="4"/>
      <c r="K700" s="4"/>
      <c r="L700" s="5"/>
      <c r="M700" s="4"/>
      <c r="N700" s="4"/>
      <c r="O700" s="4"/>
      <c r="P700" s="6"/>
      <c r="Q700" s="4"/>
      <c r="R700" s="4"/>
      <c r="S700" s="6"/>
      <c r="T700" s="4"/>
      <c r="U700" s="4"/>
      <c r="V700" s="4"/>
      <c r="W700" s="4"/>
      <c r="X700" s="4"/>
      <c r="Y700" s="4"/>
      <c r="Z700" s="49"/>
      <c r="AA700" s="7"/>
      <c r="AB700" s="4"/>
      <c r="AC700" s="49"/>
      <c r="AD700" s="4"/>
      <c r="AE700" s="4"/>
      <c r="AF700" s="4"/>
      <c r="AG700" s="4"/>
      <c r="AH700" s="4"/>
      <c r="AI700" s="4"/>
      <c r="AJ700" s="4"/>
    </row>
    <row r="701">
      <c r="A701" s="4"/>
      <c r="B701" s="4"/>
      <c r="C701" s="4"/>
      <c r="D701" s="4"/>
      <c r="E701" s="4"/>
      <c r="F701" s="4"/>
      <c r="G701" s="4"/>
      <c r="H701" s="4"/>
      <c r="I701" s="4"/>
      <c r="J701" s="4"/>
      <c r="K701" s="4"/>
      <c r="L701" s="5"/>
      <c r="M701" s="4"/>
      <c r="N701" s="4"/>
      <c r="O701" s="4"/>
      <c r="P701" s="6"/>
      <c r="Q701" s="4"/>
      <c r="R701" s="4"/>
      <c r="S701" s="6"/>
      <c r="T701" s="4"/>
      <c r="U701" s="4"/>
      <c r="V701" s="4"/>
      <c r="W701" s="4"/>
      <c r="X701" s="4"/>
      <c r="Y701" s="4"/>
      <c r="Z701" s="49"/>
      <c r="AA701" s="7"/>
      <c r="AB701" s="4"/>
      <c r="AC701" s="49"/>
      <c r="AD701" s="4"/>
      <c r="AE701" s="4"/>
      <c r="AF701" s="4"/>
      <c r="AG701" s="4"/>
      <c r="AH701" s="4"/>
      <c r="AI701" s="4"/>
      <c r="AJ701" s="4"/>
    </row>
    <row r="702">
      <c r="A702" s="4"/>
      <c r="B702" s="4"/>
      <c r="C702" s="4"/>
      <c r="D702" s="4"/>
      <c r="E702" s="4"/>
      <c r="F702" s="4"/>
      <c r="G702" s="4"/>
      <c r="H702" s="4"/>
      <c r="I702" s="4"/>
      <c r="J702" s="4"/>
      <c r="K702" s="4"/>
      <c r="L702" s="5"/>
      <c r="M702" s="4"/>
      <c r="N702" s="4"/>
      <c r="O702" s="4"/>
      <c r="P702" s="6"/>
      <c r="Q702" s="4"/>
      <c r="R702" s="4"/>
      <c r="S702" s="6"/>
      <c r="T702" s="4"/>
      <c r="U702" s="4"/>
      <c r="V702" s="4"/>
      <c r="W702" s="4"/>
      <c r="X702" s="4"/>
      <c r="Y702" s="4"/>
      <c r="Z702" s="49"/>
      <c r="AA702" s="7"/>
      <c r="AB702" s="4"/>
      <c r="AC702" s="49"/>
      <c r="AD702" s="4"/>
      <c r="AE702" s="4"/>
      <c r="AF702" s="4"/>
      <c r="AG702" s="4"/>
      <c r="AH702" s="4"/>
      <c r="AI702" s="4"/>
      <c r="AJ702" s="4"/>
    </row>
    <row r="703">
      <c r="A703" s="4"/>
      <c r="B703" s="4"/>
      <c r="C703" s="4"/>
      <c r="D703" s="4"/>
      <c r="E703" s="4"/>
      <c r="F703" s="4"/>
      <c r="G703" s="4"/>
      <c r="H703" s="4"/>
      <c r="I703" s="4"/>
      <c r="J703" s="4"/>
      <c r="K703" s="4"/>
      <c r="L703" s="5"/>
      <c r="M703" s="4"/>
      <c r="N703" s="4"/>
      <c r="O703" s="4"/>
      <c r="P703" s="6"/>
      <c r="Q703" s="4"/>
      <c r="R703" s="4"/>
      <c r="S703" s="6"/>
      <c r="T703" s="4"/>
      <c r="U703" s="4"/>
      <c r="V703" s="4"/>
      <c r="W703" s="4"/>
      <c r="X703" s="4"/>
      <c r="Y703" s="4"/>
      <c r="Z703" s="49"/>
      <c r="AA703" s="7"/>
      <c r="AB703" s="4"/>
      <c r="AC703" s="49"/>
      <c r="AD703" s="4"/>
      <c r="AE703" s="4"/>
      <c r="AF703" s="4"/>
      <c r="AG703" s="4"/>
      <c r="AH703" s="4"/>
      <c r="AI703" s="4"/>
      <c r="AJ703" s="4"/>
    </row>
    <row r="704">
      <c r="A704" s="4"/>
      <c r="B704" s="4"/>
      <c r="C704" s="4"/>
      <c r="D704" s="4"/>
      <c r="E704" s="4"/>
      <c r="F704" s="4"/>
      <c r="G704" s="4"/>
      <c r="H704" s="4"/>
      <c r="I704" s="4"/>
      <c r="J704" s="4"/>
      <c r="K704" s="4"/>
      <c r="L704" s="5"/>
      <c r="M704" s="4"/>
      <c r="N704" s="4"/>
      <c r="O704" s="4"/>
      <c r="P704" s="6"/>
      <c r="Q704" s="4"/>
      <c r="R704" s="4"/>
      <c r="S704" s="6"/>
      <c r="T704" s="4"/>
      <c r="U704" s="4"/>
      <c r="V704" s="4"/>
      <c r="W704" s="4"/>
      <c r="X704" s="4"/>
      <c r="Y704" s="4"/>
      <c r="Z704" s="49"/>
      <c r="AA704" s="7"/>
      <c r="AB704" s="4"/>
      <c r="AC704" s="49"/>
      <c r="AD704" s="4"/>
      <c r="AE704" s="4"/>
      <c r="AF704" s="4"/>
      <c r="AG704" s="4"/>
      <c r="AH704" s="4"/>
      <c r="AI704" s="4"/>
      <c r="AJ704" s="4"/>
    </row>
    <row r="705">
      <c r="A705" s="4"/>
      <c r="B705" s="4"/>
      <c r="C705" s="4"/>
      <c r="D705" s="4"/>
      <c r="E705" s="4"/>
      <c r="F705" s="4"/>
      <c r="G705" s="4"/>
      <c r="H705" s="4"/>
      <c r="I705" s="4"/>
      <c r="J705" s="4"/>
      <c r="K705" s="4"/>
      <c r="L705" s="5"/>
      <c r="M705" s="4"/>
      <c r="N705" s="4"/>
      <c r="O705" s="4"/>
      <c r="P705" s="6"/>
      <c r="Q705" s="4"/>
      <c r="R705" s="4"/>
      <c r="S705" s="6"/>
      <c r="T705" s="4"/>
      <c r="U705" s="4"/>
      <c r="V705" s="4"/>
      <c r="W705" s="4"/>
      <c r="X705" s="4"/>
      <c r="Y705" s="4"/>
      <c r="Z705" s="49"/>
      <c r="AA705" s="7"/>
      <c r="AB705" s="4"/>
      <c r="AC705" s="49"/>
      <c r="AD705" s="4"/>
      <c r="AE705" s="4"/>
      <c r="AF705" s="4"/>
      <c r="AG705" s="4"/>
      <c r="AH705" s="4"/>
      <c r="AI705" s="4"/>
      <c r="AJ705" s="4"/>
    </row>
    <row r="706">
      <c r="A706" s="4"/>
      <c r="B706" s="4"/>
      <c r="C706" s="4"/>
      <c r="D706" s="4"/>
      <c r="E706" s="4"/>
      <c r="F706" s="4"/>
      <c r="G706" s="4"/>
      <c r="H706" s="4"/>
      <c r="I706" s="4"/>
      <c r="J706" s="4"/>
      <c r="K706" s="4"/>
      <c r="L706" s="5"/>
      <c r="M706" s="4"/>
      <c r="N706" s="4"/>
      <c r="O706" s="4"/>
      <c r="P706" s="6"/>
      <c r="Q706" s="4"/>
      <c r="R706" s="4"/>
      <c r="S706" s="6"/>
      <c r="T706" s="4"/>
      <c r="U706" s="4"/>
      <c r="V706" s="4"/>
      <c r="W706" s="4"/>
      <c r="X706" s="4"/>
      <c r="Y706" s="4"/>
      <c r="Z706" s="49"/>
      <c r="AA706" s="7"/>
      <c r="AB706" s="4"/>
      <c r="AC706" s="49"/>
      <c r="AD706" s="4"/>
      <c r="AE706" s="4"/>
      <c r="AF706" s="4"/>
      <c r="AG706" s="4"/>
      <c r="AH706" s="4"/>
      <c r="AI706" s="4"/>
      <c r="AJ706" s="4"/>
    </row>
    <row r="707">
      <c r="A707" s="4"/>
      <c r="B707" s="4"/>
      <c r="C707" s="4"/>
      <c r="D707" s="4"/>
      <c r="E707" s="4"/>
      <c r="F707" s="4"/>
      <c r="G707" s="4"/>
      <c r="H707" s="4"/>
      <c r="I707" s="4"/>
      <c r="J707" s="4"/>
      <c r="K707" s="4"/>
      <c r="L707" s="5"/>
      <c r="M707" s="4"/>
      <c r="N707" s="4"/>
      <c r="O707" s="4"/>
      <c r="P707" s="6"/>
      <c r="Q707" s="4"/>
      <c r="R707" s="4"/>
      <c r="S707" s="6"/>
      <c r="T707" s="4"/>
      <c r="U707" s="4"/>
      <c r="V707" s="4"/>
      <c r="W707" s="4"/>
      <c r="X707" s="4"/>
      <c r="Y707" s="4"/>
      <c r="Z707" s="49"/>
      <c r="AA707" s="7"/>
      <c r="AB707" s="4"/>
      <c r="AC707" s="49"/>
      <c r="AD707" s="4"/>
      <c r="AE707" s="4"/>
      <c r="AF707" s="4"/>
      <c r="AG707" s="4"/>
      <c r="AH707" s="4"/>
      <c r="AI707" s="4"/>
      <c r="AJ707" s="4"/>
    </row>
    <row r="708">
      <c r="A708" s="4"/>
      <c r="B708" s="4"/>
      <c r="C708" s="4"/>
      <c r="D708" s="4"/>
      <c r="E708" s="4"/>
      <c r="F708" s="4"/>
      <c r="G708" s="4"/>
      <c r="H708" s="4"/>
      <c r="I708" s="4"/>
      <c r="J708" s="4"/>
      <c r="K708" s="4"/>
      <c r="L708" s="5"/>
      <c r="M708" s="4"/>
      <c r="N708" s="4"/>
      <c r="O708" s="4"/>
      <c r="P708" s="6"/>
      <c r="Q708" s="4"/>
      <c r="R708" s="4"/>
      <c r="S708" s="6"/>
      <c r="T708" s="4"/>
      <c r="U708" s="4"/>
      <c r="V708" s="4"/>
      <c r="W708" s="4"/>
      <c r="X708" s="4"/>
      <c r="Y708" s="4"/>
      <c r="Z708" s="49"/>
      <c r="AA708" s="7"/>
      <c r="AB708" s="4"/>
      <c r="AC708" s="49"/>
      <c r="AD708" s="4"/>
      <c r="AE708" s="4"/>
      <c r="AF708" s="4"/>
      <c r="AG708" s="4"/>
      <c r="AH708" s="4"/>
      <c r="AI708" s="4"/>
      <c r="AJ708" s="4"/>
    </row>
    <row r="709">
      <c r="A709" s="4"/>
      <c r="B709" s="4"/>
      <c r="C709" s="4"/>
      <c r="D709" s="4"/>
      <c r="E709" s="4"/>
      <c r="F709" s="4"/>
      <c r="G709" s="4"/>
      <c r="H709" s="4"/>
      <c r="I709" s="4"/>
      <c r="J709" s="4"/>
      <c r="K709" s="4"/>
      <c r="L709" s="5"/>
      <c r="M709" s="4"/>
      <c r="N709" s="4"/>
      <c r="O709" s="4"/>
      <c r="P709" s="6"/>
      <c r="Q709" s="4"/>
      <c r="R709" s="4"/>
      <c r="S709" s="6"/>
      <c r="T709" s="4"/>
      <c r="U709" s="4"/>
      <c r="V709" s="4"/>
      <c r="W709" s="4"/>
      <c r="X709" s="4"/>
      <c r="Y709" s="4"/>
      <c r="Z709" s="49"/>
      <c r="AA709" s="7"/>
      <c r="AB709" s="4"/>
      <c r="AC709" s="49"/>
      <c r="AD709" s="4"/>
      <c r="AE709" s="4"/>
      <c r="AF709" s="4"/>
      <c r="AG709" s="4"/>
      <c r="AH709" s="4"/>
      <c r="AI709" s="4"/>
      <c r="AJ709" s="4"/>
    </row>
    <row r="710">
      <c r="A710" s="4"/>
      <c r="B710" s="4"/>
      <c r="C710" s="4"/>
      <c r="D710" s="4"/>
      <c r="E710" s="4"/>
      <c r="F710" s="4"/>
      <c r="G710" s="4"/>
      <c r="H710" s="4"/>
      <c r="I710" s="4"/>
      <c r="J710" s="4"/>
      <c r="K710" s="4"/>
      <c r="L710" s="5"/>
      <c r="M710" s="4"/>
      <c r="N710" s="4"/>
      <c r="O710" s="4"/>
      <c r="P710" s="6"/>
      <c r="Q710" s="4"/>
      <c r="R710" s="4"/>
      <c r="S710" s="6"/>
      <c r="T710" s="4"/>
      <c r="U710" s="4"/>
      <c r="V710" s="4"/>
      <c r="W710" s="4"/>
      <c r="X710" s="4"/>
      <c r="Y710" s="4"/>
      <c r="Z710" s="49"/>
      <c r="AA710" s="7"/>
      <c r="AB710" s="4"/>
      <c r="AC710" s="49"/>
      <c r="AD710" s="4"/>
      <c r="AE710" s="4"/>
      <c r="AF710" s="4"/>
      <c r="AG710" s="4"/>
      <c r="AH710" s="4"/>
      <c r="AI710" s="4"/>
      <c r="AJ710" s="4"/>
    </row>
    <row r="711">
      <c r="A711" s="4"/>
      <c r="B711" s="4"/>
      <c r="C711" s="4"/>
      <c r="D711" s="4"/>
      <c r="E711" s="4"/>
      <c r="F711" s="4"/>
      <c r="G711" s="4"/>
      <c r="H711" s="4"/>
      <c r="I711" s="4"/>
      <c r="J711" s="4"/>
      <c r="K711" s="4"/>
      <c r="L711" s="5"/>
      <c r="M711" s="4"/>
      <c r="N711" s="4"/>
      <c r="O711" s="4"/>
      <c r="P711" s="6"/>
      <c r="Q711" s="4"/>
      <c r="R711" s="4"/>
      <c r="S711" s="6"/>
      <c r="T711" s="4"/>
      <c r="U711" s="4"/>
      <c r="V711" s="4"/>
      <c r="W711" s="4"/>
      <c r="X711" s="4"/>
      <c r="Y711" s="4"/>
      <c r="Z711" s="49"/>
      <c r="AA711" s="7"/>
      <c r="AB711" s="4"/>
      <c r="AC711" s="49"/>
      <c r="AD711" s="4"/>
      <c r="AE711" s="4"/>
      <c r="AF711" s="4"/>
      <c r="AG711" s="4"/>
      <c r="AH711" s="4"/>
      <c r="AI711" s="4"/>
      <c r="AJ711" s="4"/>
    </row>
    <row r="712">
      <c r="A712" s="4"/>
      <c r="B712" s="4"/>
      <c r="C712" s="4"/>
      <c r="D712" s="4"/>
      <c r="E712" s="4"/>
      <c r="F712" s="4"/>
      <c r="G712" s="4"/>
      <c r="H712" s="4"/>
      <c r="I712" s="4"/>
      <c r="J712" s="4"/>
      <c r="K712" s="4"/>
      <c r="L712" s="5"/>
      <c r="M712" s="4"/>
      <c r="N712" s="4"/>
      <c r="O712" s="4"/>
      <c r="P712" s="6"/>
      <c r="Q712" s="4"/>
      <c r="R712" s="4"/>
      <c r="S712" s="6"/>
      <c r="T712" s="4"/>
      <c r="U712" s="4"/>
      <c r="V712" s="4"/>
      <c r="W712" s="4"/>
      <c r="X712" s="4"/>
      <c r="Y712" s="4"/>
      <c r="Z712" s="49"/>
      <c r="AA712" s="7"/>
      <c r="AB712" s="4"/>
      <c r="AC712" s="49"/>
      <c r="AD712" s="4"/>
      <c r="AE712" s="4"/>
      <c r="AF712" s="4"/>
      <c r="AG712" s="4"/>
      <c r="AH712" s="4"/>
      <c r="AI712" s="4"/>
      <c r="AJ712" s="4"/>
    </row>
    <row r="713">
      <c r="A713" s="4"/>
      <c r="B713" s="4"/>
      <c r="C713" s="4"/>
      <c r="D713" s="4"/>
      <c r="E713" s="4"/>
      <c r="F713" s="4"/>
      <c r="G713" s="4"/>
      <c r="H713" s="4"/>
      <c r="I713" s="4"/>
      <c r="J713" s="4"/>
      <c r="K713" s="4"/>
      <c r="L713" s="5"/>
      <c r="M713" s="4"/>
      <c r="N713" s="4"/>
      <c r="O713" s="4"/>
      <c r="P713" s="6"/>
      <c r="Q713" s="4"/>
      <c r="R713" s="4"/>
      <c r="S713" s="6"/>
      <c r="T713" s="4"/>
      <c r="U713" s="4"/>
      <c r="V713" s="4"/>
      <c r="W713" s="4"/>
      <c r="X713" s="4"/>
      <c r="Y713" s="4"/>
      <c r="Z713" s="49"/>
      <c r="AA713" s="7"/>
      <c r="AB713" s="4"/>
      <c r="AC713" s="49"/>
      <c r="AD713" s="4"/>
      <c r="AE713" s="4"/>
      <c r="AF713" s="4"/>
      <c r="AG713" s="4"/>
      <c r="AH713" s="4"/>
      <c r="AI713" s="4"/>
      <c r="AJ713" s="4"/>
    </row>
    <row r="714">
      <c r="A714" s="4"/>
      <c r="B714" s="4"/>
      <c r="C714" s="4"/>
      <c r="D714" s="4"/>
      <c r="E714" s="4"/>
      <c r="F714" s="4"/>
      <c r="G714" s="4"/>
      <c r="H714" s="4"/>
      <c r="I714" s="4"/>
      <c r="J714" s="4"/>
      <c r="K714" s="4"/>
      <c r="L714" s="5"/>
      <c r="M714" s="4"/>
      <c r="N714" s="4"/>
      <c r="O714" s="4"/>
      <c r="P714" s="6"/>
      <c r="Q714" s="4"/>
      <c r="R714" s="4"/>
      <c r="S714" s="6"/>
      <c r="T714" s="4"/>
      <c r="U714" s="4"/>
      <c r="V714" s="4"/>
      <c r="W714" s="4"/>
      <c r="X714" s="4"/>
      <c r="Y714" s="4"/>
      <c r="Z714" s="49"/>
      <c r="AA714" s="7"/>
      <c r="AB714" s="4"/>
      <c r="AC714" s="49"/>
      <c r="AD714" s="4"/>
      <c r="AE714" s="4"/>
      <c r="AF714" s="4"/>
      <c r="AG714" s="4"/>
      <c r="AH714" s="4"/>
      <c r="AI714" s="4"/>
      <c r="AJ714" s="4"/>
    </row>
    <row r="715">
      <c r="A715" s="4"/>
      <c r="B715" s="4"/>
      <c r="C715" s="4"/>
      <c r="D715" s="4"/>
      <c r="E715" s="4"/>
      <c r="F715" s="4"/>
      <c r="G715" s="4"/>
      <c r="H715" s="4"/>
      <c r="I715" s="4"/>
      <c r="J715" s="4"/>
      <c r="K715" s="4"/>
      <c r="L715" s="5"/>
      <c r="M715" s="4"/>
      <c r="N715" s="4"/>
      <c r="O715" s="4"/>
      <c r="P715" s="6"/>
      <c r="Q715" s="4"/>
      <c r="R715" s="4"/>
      <c r="S715" s="6"/>
      <c r="T715" s="4"/>
      <c r="U715" s="4"/>
      <c r="V715" s="4"/>
      <c r="W715" s="4"/>
      <c r="X715" s="4"/>
      <c r="Y715" s="4"/>
      <c r="Z715" s="49"/>
      <c r="AA715" s="7"/>
      <c r="AB715" s="4"/>
      <c r="AC715" s="49"/>
      <c r="AD715" s="4"/>
      <c r="AE715" s="4"/>
      <c r="AF715" s="4"/>
      <c r="AG715" s="4"/>
      <c r="AH715" s="4"/>
      <c r="AI715" s="4"/>
      <c r="AJ715" s="4"/>
    </row>
    <row r="716">
      <c r="A716" s="4"/>
      <c r="B716" s="4"/>
      <c r="C716" s="4"/>
      <c r="D716" s="4"/>
      <c r="E716" s="4"/>
      <c r="F716" s="4"/>
      <c r="G716" s="4"/>
      <c r="H716" s="4"/>
      <c r="I716" s="4"/>
      <c r="J716" s="4"/>
      <c r="K716" s="4"/>
      <c r="L716" s="5"/>
      <c r="M716" s="4"/>
      <c r="N716" s="4"/>
      <c r="O716" s="4"/>
      <c r="P716" s="6"/>
      <c r="Q716" s="4"/>
      <c r="R716" s="4"/>
      <c r="S716" s="6"/>
      <c r="T716" s="4"/>
      <c r="U716" s="4"/>
      <c r="V716" s="4"/>
      <c r="W716" s="4"/>
      <c r="X716" s="4"/>
      <c r="Y716" s="4"/>
      <c r="Z716" s="49"/>
      <c r="AA716" s="7"/>
      <c r="AB716" s="4"/>
      <c r="AC716" s="49"/>
      <c r="AD716" s="4"/>
      <c r="AE716" s="4"/>
      <c r="AF716" s="4"/>
      <c r="AG716" s="4"/>
      <c r="AH716" s="4"/>
      <c r="AI716" s="4"/>
      <c r="AJ716" s="4"/>
    </row>
    <row r="717">
      <c r="A717" s="4"/>
      <c r="B717" s="4"/>
      <c r="C717" s="4"/>
      <c r="D717" s="4"/>
      <c r="E717" s="4"/>
      <c r="F717" s="4"/>
      <c r="G717" s="4"/>
      <c r="H717" s="4"/>
      <c r="I717" s="4"/>
      <c r="J717" s="4"/>
      <c r="K717" s="4"/>
      <c r="L717" s="5"/>
      <c r="M717" s="4"/>
      <c r="N717" s="4"/>
      <c r="O717" s="4"/>
      <c r="P717" s="6"/>
      <c r="Q717" s="4"/>
      <c r="R717" s="4"/>
      <c r="S717" s="6"/>
      <c r="T717" s="4"/>
      <c r="U717" s="4"/>
      <c r="V717" s="4"/>
      <c r="W717" s="4"/>
      <c r="X717" s="4"/>
      <c r="Y717" s="4"/>
      <c r="Z717" s="49"/>
      <c r="AA717" s="7"/>
      <c r="AB717" s="4"/>
      <c r="AC717" s="49"/>
      <c r="AD717" s="4"/>
      <c r="AE717" s="4"/>
      <c r="AF717" s="4"/>
      <c r="AG717" s="4"/>
      <c r="AH717" s="4"/>
      <c r="AI717" s="4"/>
      <c r="AJ717" s="4"/>
    </row>
    <row r="718">
      <c r="A718" s="4"/>
      <c r="B718" s="4"/>
      <c r="C718" s="4"/>
      <c r="D718" s="4"/>
      <c r="E718" s="4"/>
      <c r="F718" s="4"/>
      <c r="G718" s="4"/>
      <c r="H718" s="4"/>
      <c r="I718" s="4"/>
      <c r="J718" s="4"/>
      <c r="K718" s="4"/>
      <c r="L718" s="5"/>
      <c r="M718" s="4"/>
      <c r="N718" s="4"/>
      <c r="O718" s="4"/>
      <c r="P718" s="6"/>
      <c r="Q718" s="4"/>
      <c r="R718" s="4"/>
      <c r="S718" s="6"/>
      <c r="T718" s="4"/>
      <c r="U718" s="4"/>
      <c r="V718" s="4"/>
      <c r="W718" s="4"/>
      <c r="X718" s="4"/>
      <c r="Y718" s="4"/>
      <c r="Z718" s="49"/>
      <c r="AA718" s="7"/>
      <c r="AB718" s="4"/>
      <c r="AC718" s="49"/>
      <c r="AD718" s="4"/>
      <c r="AE718" s="4"/>
      <c r="AF718" s="4"/>
      <c r="AG718" s="4"/>
      <c r="AH718" s="4"/>
      <c r="AI718" s="4"/>
      <c r="AJ718" s="4"/>
    </row>
    <row r="719">
      <c r="A719" s="4"/>
      <c r="B719" s="4"/>
      <c r="C719" s="4"/>
      <c r="D719" s="4"/>
      <c r="E719" s="4"/>
      <c r="F719" s="4"/>
      <c r="G719" s="4"/>
      <c r="H719" s="4"/>
      <c r="I719" s="4"/>
      <c r="J719" s="4"/>
      <c r="K719" s="4"/>
      <c r="L719" s="5"/>
      <c r="M719" s="4"/>
      <c r="N719" s="4"/>
      <c r="O719" s="4"/>
      <c r="P719" s="6"/>
      <c r="Q719" s="4"/>
      <c r="R719" s="4"/>
      <c r="S719" s="6"/>
      <c r="T719" s="4"/>
      <c r="U719" s="4"/>
      <c r="V719" s="4"/>
      <c r="W719" s="4"/>
      <c r="X719" s="4"/>
      <c r="Y719" s="4"/>
      <c r="Z719" s="49"/>
      <c r="AA719" s="7"/>
      <c r="AB719" s="4"/>
      <c r="AC719" s="49"/>
      <c r="AD719" s="4"/>
      <c r="AE719" s="4"/>
      <c r="AF719" s="4"/>
      <c r="AG719" s="4"/>
      <c r="AH719" s="4"/>
      <c r="AI719" s="4"/>
      <c r="AJ719" s="4"/>
    </row>
    <row r="720">
      <c r="A720" s="4"/>
      <c r="B720" s="4"/>
      <c r="C720" s="4"/>
      <c r="D720" s="4"/>
      <c r="E720" s="4"/>
      <c r="F720" s="4"/>
      <c r="G720" s="4"/>
      <c r="H720" s="4"/>
      <c r="I720" s="4"/>
      <c r="J720" s="4"/>
      <c r="K720" s="4"/>
      <c r="L720" s="5"/>
      <c r="M720" s="4"/>
      <c r="N720" s="4"/>
      <c r="O720" s="4"/>
      <c r="P720" s="6"/>
      <c r="Q720" s="4"/>
      <c r="R720" s="4"/>
      <c r="S720" s="6"/>
      <c r="T720" s="4"/>
      <c r="U720" s="4"/>
      <c r="V720" s="4"/>
      <c r="W720" s="4"/>
      <c r="X720" s="4"/>
      <c r="Y720" s="4"/>
      <c r="Z720" s="49"/>
      <c r="AA720" s="7"/>
      <c r="AB720" s="4"/>
      <c r="AC720" s="49"/>
      <c r="AD720" s="4"/>
      <c r="AE720" s="4"/>
      <c r="AF720" s="4"/>
      <c r="AG720" s="4"/>
      <c r="AH720" s="4"/>
      <c r="AI720" s="4"/>
      <c r="AJ720" s="4"/>
    </row>
    <row r="721">
      <c r="A721" s="4"/>
      <c r="B721" s="4"/>
      <c r="C721" s="4"/>
      <c r="D721" s="4"/>
      <c r="E721" s="4"/>
      <c r="F721" s="4"/>
      <c r="G721" s="4"/>
      <c r="H721" s="4"/>
      <c r="I721" s="4"/>
      <c r="J721" s="4"/>
      <c r="K721" s="4"/>
      <c r="L721" s="5"/>
      <c r="M721" s="4"/>
      <c r="N721" s="4"/>
      <c r="O721" s="4"/>
      <c r="P721" s="6"/>
      <c r="Q721" s="4"/>
      <c r="R721" s="4"/>
      <c r="S721" s="6"/>
      <c r="T721" s="4"/>
      <c r="U721" s="4"/>
      <c r="V721" s="4"/>
      <c r="W721" s="4"/>
      <c r="X721" s="4"/>
      <c r="Y721" s="4"/>
      <c r="Z721" s="49"/>
      <c r="AA721" s="7"/>
      <c r="AB721" s="4"/>
      <c r="AC721" s="49"/>
      <c r="AD721" s="4"/>
      <c r="AE721" s="4"/>
      <c r="AF721" s="4"/>
      <c r="AG721" s="4"/>
      <c r="AH721" s="4"/>
      <c r="AI721" s="4"/>
      <c r="AJ721" s="4"/>
    </row>
    <row r="722">
      <c r="A722" s="4"/>
      <c r="B722" s="4"/>
      <c r="C722" s="4"/>
      <c r="D722" s="4"/>
      <c r="E722" s="4"/>
      <c r="F722" s="4"/>
      <c r="G722" s="4"/>
      <c r="H722" s="4"/>
      <c r="I722" s="4"/>
      <c r="J722" s="4"/>
      <c r="K722" s="4"/>
      <c r="L722" s="5"/>
      <c r="M722" s="4"/>
      <c r="N722" s="4"/>
      <c r="O722" s="4"/>
      <c r="P722" s="6"/>
      <c r="Q722" s="4"/>
      <c r="R722" s="4"/>
      <c r="S722" s="6"/>
      <c r="T722" s="4"/>
      <c r="U722" s="4"/>
      <c r="V722" s="4"/>
      <c r="W722" s="4"/>
      <c r="X722" s="4"/>
      <c r="Y722" s="4"/>
      <c r="Z722" s="49"/>
      <c r="AA722" s="7"/>
      <c r="AB722" s="4"/>
      <c r="AC722" s="49"/>
      <c r="AD722" s="4"/>
      <c r="AE722" s="4"/>
      <c r="AF722" s="4"/>
      <c r="AG722" s="4"/>
      <c r="AH722" s="4"/>
      <c r="AI722" s="4"/>
      <c r="AJ722" s="4"/>
    </row>
    <row r="723">
      <c r="A723" s="4"/>
      <c r="B723" s="4"/>
      <c r="C723" s="4"/>
      <c r="D723" s="4"/>
      <c r="E723" s="4"/>
      <c r="F723" s="4"/>
      <c r="G723" s="4"/>
      <c r="H723" s="4"/>
      <c r="I723" s="4"/>
      <c r="J723" s="4"/>
      <c r="K723" s="4"/>
      <c r="L723" s="5"/>
      <c r="M723" s="4"/>
      <c r="N723" s="4"/>
      <c r="O723" s="4"/>
      <c r="P723" s="6"/>
      <c r="Q723" s="4"/>
      <c r="R723" s="4"/>
      <c r="S723" s="6"/>
      <c r="T723" s="4"/>
      <c r="U723" s="4"/>
      <c r="V723" s="4"/>
      <c r="W723" s="4"/>
      <c r="X723" s="4"/>
      <c r="Y723" s="4"/>
      <c r="Z723" s="49"/>
      <c r="AA723" s="7"/>
      <c r="AB723" s="4"/>
      <c r="AC723" s="49"/>
      <c r="AD723" s="4"/>
      <c r="AE723" s="4"/>
      <c r="AF723" s="4"/>
      <c r="AG723" s="4"/>
      <c r="AH723" s="4"/>
      <c r="AI723" s="4"/>
      <c r="AJ723" s="4"/>
    </row>
    <row r="724">
      <c r="A724" s="4"/>
      <c r="B724" s="4"/>
      <c r="C724" s="4"/>
      <c r="D724" s="4"/>
      <c r="E724" s="4"/>
      <c r="F724" s="4"/>
      <c r="G724" s="4"/>
      <c r="H724" s="4"/>
      <c r="I724" s="4"/>
      <c r="J724" s="4"/>
      <c r="K724" s="4"/>
      <c r="L724" s="5"/>
      <c r="M724" s="4"/>
      <c r="N724" s="4"/>
      <c r="O724" s="4"/>
      <c r="P724" s="6"/>
      <c r="Q724" s="4"/>
      <c r="R724" s="4"/>
      <c r="S724" s="6"/>
      <c r="T724" s="4"/>
      <c r="U724" s="4"/>
      <c r="V724" s="4"/>
      <c r="W724" s="4"/>
      <c r="X724" s="4"/>
      <c r="Y724" s="4"/>
      <c r="Z724" s="49"/>
      <c r="AA724" s="7"/>
      <c r="AB724" s="4"/>
      <c r="AC724" s="49"/>
      <c r="AD724" s="4"/>
      <c r="AE724" s="4"/>
      <c r="AF724" s="4"/>
      <c r="AG724" s="4"/>
      <c r="AH724" s="4"/>
      <c r="AI724" s="4"/>
      <c r="AJ724" s="4"/>
    </row>
    <row r="725">
      <c r="A725" s="4"/>
      <c r="B725" s="4"/>
      <c r="C725" s="4"/>
      <c r="D725" s="4"/>
      <c r="E725" s="4"/>
      <c r="F725" s="4"/>
      <c r="G725" s="4"/>
      <c r="H725" s="4"/>
      <c r="I725" s="4"/>
      <c r="J725" s="4"/>
      <c r="K725" s="4"/>
      <c r="L725" s="5"/>
      <c r="M725" s="4"/>
      <c r="N725" s="4"/>
      <c r="O725" s="4"/>
      <c r="P725" s="6"/>
      <c r="Q725" s="4"/>
      <c r="R725" s="4"/>
      <c r="S725" s="6"/>
      <c r="T725" s="4"/>
      <c r="U725" s="4"/>
      <c r="V725" s="4"/>
      <c r="W725" s="4"/>
      <c r="X725" s="4"/>
      <c r="Y725" s="4"/>
      <c r="Z725" s="49"/>
      <c r="AA725" s="7"/>
      <c r="AB725" s="4"/>
      <c r="AC725" s="49"/>
      <c r="AD725" s="4"/>
      <c r="AE725" s="4"/>
      <c r="AF725" s="4"/>
      <c r="AG725" s="4"/>
      <c r="AH725" s="4"/>
      <c r="AI725" s="4"/>
      <c r="AJ725" s="4"/>
    </row>
    <row r="726">
      <c r="A726" s="4"/>
      <c r="B726" s="4"/>
      <c r="C726" s="4"/>
      <c r="D726" s="4"/>
      <c r="E726" s="4"/>
      <c r="F726" s="4"/>
      <c r="G726" s="4"/>
      <c r="H726" s="4"/>
      <c r="I726" s="4"/>
      <c r="J726" s="4"/>
      <c r="K726" s="4"/>
      <c r="L726" s="5"/>
      <c r="M726" s="4"/>
      <c r="N726" s="4"/>
      <c r="O726" s="4"/>
      <c r="P726" s="6"/>
      <c r="Q726" s="4"/>
      <c r="R726" s="4"/>
      <c r="S726" s="6"/>
      <c r="T726" s="4"/>
      <c r="U726" s="4"/>
      <c r="V726" s="4"/>
      <c r="W726" s="4"/>
      <c r="X726" s="4"/>
      <c r="Y726" s="4"/>
      <c r="Z726" s="49"/>
      <c r="AA726" s="7"/>
      <c r="AB726" s="4"/>
      <c r="AC726" s="49"/>
      <c r="AD726" s="4"/>
      <c r="AE726" s="4"/>
      <c r="AF726" s="4"/>
      <c r="AG726" s="4"/>
      <c r="AH726" s="4"/>
      <c r="AI726" s="4"/>
      <c r="AJ726" s="4"/>
    </row>
    <row r="727">
      <c r="A727" s="4"/>
      <c r="B727" s="4"/>
      <c r="C727" s="4"/>
      <c r="D727" s="4"/>
      <c r="E727" s="4"/>
      <c r="F727" s="4"/>
      <c r="G727" s="4"/>
      <c r="H727" s="4"/>
      <c r="I727" s="4"/>
      <c r="J727" s="4"/>
      <c r="K727" s="4"/>
      <c r="L727" s="5"/>
      <c r="M727" s="4"/>
      <c r="N727" s="4"/>
      <c r="O727" s="4"/>
      <c r="P727" s="6"/>
      <c r="Q727" s="4"/>
      <c r="R727" s="4"/>
      <c r="S727" s="6"/>
      <c r="T727" s="4"/>
      <c r="U727" s="4"/>
      <c r="V727" s="4"/>
      <c r="W727" s="4"/>
      <c r="X727" s="4"/>
      <c r="Y727" s="4"/>
      <c r="Z727" s="49"/>
      <c r="AA727" s="7"/>
      <c r="AB727" s="4"/>
      <c r="AC727" s="49"/>
      <c r="AD727" s="4"/>
      <c r="AE727" s="4"/>
      <c r="AF727" s="4"/>
      <c r="AG727" s="4"/>
      <c r="AH727" s="4"/>
      <c r="AI727" s="4"/>
      <c r="AJ727" s="4"/>
    </row>
    <row r="728">
      <c r="A728" s="4"/>
      <c r="B728" s="4"/>
      <c r="C728" s="4"/>
      <c r="D728" s="4"/>
      <c r="E728" s="4"/>
      <c r="F728" s="4"/>
      <c r="G728" s="4"/>
      <c r="H728" s="4"/>
      <c r="I728" s="4"/>
      <c r="J728" s="4"/>
      <c r="K728" s="4"/>
      <c r="L728" s="5"/>
      <c r="M728" s="4"/>
      <c r="N728" s="4"/>
      <c r="O728" s="4"/>
      <c r="P728" s="6"/>
      <c r="Q728" s="4"/>
      <c r="R728" s="4"/>
      <c r="S728" s="6"/>
      <c r="T728" s="4"/>
      <c r="U728" s="4"/>
      <c r="V728" s="4"/>
      <c r="W728" s="4"/>
      <c r="X728" s="4"/>
      <c r="Y728" s="4"/>
      <c r="Z728" s="49"/>
      <c r="AA728" s="7"/>
      <c r="AB728" s="4"/>
      <c r="AC728" s="49"/>
      <c r="AD728" s="4"/>
      <c r="AE728" s="4"/>
      <c r="AF728" s="4"/>
      <c r="AG728" s="4"/>
      <c r="AH728" s="4"/>
      <c r="AI728" s="4"/>
      <c r="AJ728" s="4"/>
    </row>
    <row r="729">
      <c r="A729" s="4"/>
      <c r="B729" s="4"/>
      <c r="C729" s="4"/>
      <c r="D729" s="4"/>
      <c r="E729" s="4"/>
      <c r="F729" s="4"/>
      <c r="G729" s="4"/>
      <c r="H729" s="4"/>
      <c r="I729" s="4"/>
      <c r="J729" s="4"/>
      <c r="K729" s="4"/>
      <c r="L729" s="5"/>
      <c r="M729" s="4"/>
      <c r="N729" s="4"/>
      <c r="O729" s="4"/>
      <c r="P729" s="6"/>
      <c r="Q729" s="4"/>
      <c r="R729" s="4"/>
      <c r="S729" s="6"/>
      <c r="T729" s="4"/>
      <c r="U729" s="4"/>
      <c r="V729" s="4"/>
      <c r="W729" s="4"/>
      <c r="X729" s="4"/>
      <c r="Y729" s="4"/>
      <c r="Z729" s="49"/>
      <c r="AA729" s="7"/>
      <c r="AB729" s="4"/>
      <c r="AC729" s="49"/>
      <c r="AD729" s="4"/>
      <c r="AE729" s="4"/>
      <c r="AF729" s="4"/>
      <c r="AG729" s="4"/>
      <c r="AH729" s="4"/>
      <c r="AI729" s="4"/>
      <c r="AJ729" s="4"/>
    </row>
    <row r="730">
      <c r="A730" s="4"/>
      <c r="B730" s="4"/>
      <c r="C730" s="4"/>
      <c r="D730" s="4"/>
      <c r="E730" s="4"/>
      <c r="F730" s="4"/>
      <c r="G730" s="4"/>
      <c r="H730" s="4"/>
      <c r="I730" s="4"/>
      <c r="J730" s="4"/>
      <c r="K730" s="4"/>
      <c r="L730" s="5"/>
      <c r="M730" s="4"/>
      <c r="N730" s="4"/>
      <c r="O730" s="4"/>
      <c r="P730" s="6"/>
      <c r="Q730" s="4"/>
      <c r="R730" s="4"/>
      <c r="S730" s="6"/>
      <c r="T730" s="4"/>
      <c r="U730" s="4"/>
      <c r="V730" s="4"/>
      <c r="W730" s="4"/>
      <c r="X730" s="4"/>
      <c r="Y730" s="4"/>
      <c r="Z730" s="49"/>
      <c r="AA730" s="7"/>
      <c r="AB730" s="4"/>
      <c r="AC730" s="49"/>
      <c r="AD730" s="4"/>
      <c r="AE730" s="4"/>
      <c r="AF730" s="4"/>
      <c r="AG730" s="4"/>
      <c r="AH730" s="4"/>
      <c r="AI730" s="4"/>
      <c r="AJ730" s="4"/>
    </row>
    <row r="731">
      <c r="A731" s="4"/>
      <c r="B731" s="4"/>
      <c r="C731" s="4"/>
      <c r="D731" s="4"/>
      <c r="E731" s="4"/>
      <c r="F731" s="4"/>
      <c r="G731" s="4"/>
      <c r="H731" s="4"/>
      <c r="I731" s="4"/>
      <c r="J731" s="4"/>
      <c r="K731" s="4"/>
      <c r="L731" s="5"/>
      <c r="M731" s="4"/>
      <c r="N731" s="4"/>
      <c r="O731" s="4"/>
      <c r="P731" s="6"/>
      <c r="Q731" s="4"/>
      <c r="R731" s="4"/>
      <c r="S731" s="6"/>
      <c r="T731" s="4"/>
      <c r="U731" s="4"/>
      <c r="V731" s="4"/>
      <c r="W731" s="4"/>
      <c r="X731" s="4"/>
      <c r="Y731" s="4"/>
      <c r="Z731" s="49"/>
      <c r="AA731" s="7"/>
      <c r="AB731" s="4"/>
      <c r="AC731" s="49"/>
      <c r="AD731" s="4"/>
      <c r="AE731" s="4"/>
      <c r="AF731" s="4"/>
      <c r="AG731" s="4"/>
      <c r="AH731" s="4"/>
      <c r="AI731" s="4"/>
      <c r="AJ731" s="4"/>
    </row>
    <row r="732">
      <c r="A732" s="4"/>
      <c r="B732" s="4"/>
      <c r="C732" s="4"/>
      <c r="D732" s="4"/>
      <c r="E732" s="4"/>
      <c r="F732" s="4"/>
      <c r="G732" s="4"/>
      <c r="H732" s="4"/>
      <c r="I732" s="4"/>
      <c r="J732" s="4"/>
      <c r="K732" s="4"/>
      <c r="L732" s="5"/>
      <c r="M732" s="4"/>
      <c r="N732" s="4"/>
      <c r="O732" s="4"/>
      <c r="P732" s="6"/>
      <c r="Q732" s="4"/>
      <c r="R732" s="4"/>
      <c r="S732" s="6"/>
      <c r="T732" s="4"/>
      <c r="U732" s="4"/>
      <c r="V732" s="4"/>
      <c r="W732" s="4"/>
      <c r="X732" s="4"/>
      <c r="Y732" s="4"/>
      <c r="Z732" s="49"/>
      <c r="AA732" s="7"/>
      <c r="AB732" s="4"/>
      <c r="AC732" s="49"/>
      <c r="AD732" s="4"/>
      <c r="AE732" s="4"/>
      <c r="AF732" s="4"/>
      <c r="AG732" s="4"/>
      <c r="AH732" s="4"/>
      <c r="AI732" s="4"/>
      <c r="AJ732" s="4"/>
    </row>
    <row r="733">
      <c r="A733" s="4"/>
      <c r="B733" s="4"/>
      <c r="C733" s="4"/>
      <c r="D733" s="4"/>
      <c r="E733" s="4"/>
      <c r="F733" s="4"/>
      <c r="G733" s="4"/>
      <c r="H733" s="4"/>
      <c r="I733" s="4"/>
      <c r="J733" s="4"/>
      <c r="K733" s="4"/>
      <c r="L733" s="5"/>
      <c r="M733" s="4"/>
      <c r="N733" s="4"/>
      <c r="O733" s="4"/>
      <c r="P733" s="6"/>
      <c r="Q733" s="4"/>
      <c r="R733" s="4"/>
      <c r="S733" s="6"/>
      <c r="T733" s="4"/>
      <c r="U733" s="4"/>
      <c r="V733" s="4"/>
      <c r="W733" s="4"/>
      <c r="X733" s="4"/>
      <c r="Y733" s="4"/>
      <c r="Z733" s="49"/>
      <c r="AA733" s="7"/>
      <c r="AB733" s="4"/>
      <c r="AC733" s="49"/>
      <c r="AD733" s="4"/>
      <c r="AE733" s="4"/>
      <c r="AF733" s="4"/>
      <c r="AG733" s="4"/>
      <c r="AH733" s="4"/>
      <c r="AI733" s="4"/>
      <c r="AJ733" s="4"/>
    </row>
    <row r="734">
      <c r="A734" s="4"/>
      <c r="B734" s="4"/>
      <c r="C734" s="4"/>
      <c r="D734" s="4"/>
      <c r="E734" s="4"/>
      <c r="F734" s="4"/>
      <c r="G734" s="4"/>
      <c r="H734" s="4"/>
      <c r="I734" s="4"/>
      <c r="J734" s="4"/>
      <c r="K734" s="4"/>
      <c r="L734" s="5"/>
      <c r="M734" s="4"/>
      <c r="N734" s="4"/>
      <c r="O734" s="4"/>
      <c r="P734" s="6"/>
      <c r="Q734" s="4"/>
      <c r="R734" s="4"/>
      <c r="S734" s="6"/>
      <c r="T734" s="4"/>
      <c r="U734" s="4"/>
      <c r="V734" s="4"/>
      <c r="W734" s="4"/>
      <c r="X734" s="4"/>
      <c r="Y734" s="4"/>
      <c r="Z734" s="49"/>
      <c r="AA734" s="7"/>
      <c r="AB734" s="4"/>
      <c r="AC734" s="49"/>
      <c r="AD734" s="4"/>
      <c r="AE734" s="4"/>
      <c r="AF734" s="4"/>
      <c r="AG734" s="4"/>
      <c r="AH734" s="4"/>
      <c r="AI734" s="4"/>
      <c r="AJ734" s="4"/>
    </row>
    <row r="735">
      <c r="A735" s="4"/>
      <c r="B735" s="4"/>
      <c r="C735" s="4"/>
      <c r="D735" s="4"/>
      <c r="E735" s="4"/>
      <c r="F735" s="4"/>
      <c r="G735" s="4"/>
      <c r="H735" s="4"/>
      <c r="I735" s="4"/>
      <c r="J735" s="4"/>
      <c r="K735" s="4"/>
      <c r="L735" s="5"/>
      <c r="M735" s="4"/>
      <c r="N735" s="4"/>
      <c r="O735" s="4"/>
      <c r="P735" s="6"/>
      <c r="Q735" s="4"/>
      <c r="R735" s="4"/>
      <c r="S735" s="6"/>
      <c r="T735" s="4"/>
      <c r="U735" s="4"/>
      <c r="V735" s="4"/>
      <c r="W735" s="4"/>
      <c r="X735" s="4"/>
      <c r="Y735" s="4"/>
      <c r="Z735" s="49"/>
      <c r="AA735" s="7"/>
      <c r="AB735" s="4"/>
      <c r="AC735" s="49"/>
      <c r="AD735" s="4"/>
      <c r="AE735" s="4"/>
      <c r="AF735" s="4"/>
      <c r="AG735" s="4"/>
      <c r="AH735" s="4"/>
      <c r="AI735" s="4"/>
      <c r="AJ735" s="4"/>
    </row>
    <row r="736">
      <c r="A736" s="4"/>
      <c r="B736" s="4"/>
      <c r="C736" s="4"/>
      <c r="D736" s="4"/>
      <c r="E736" s="4"/>
      <c r="F736" s="4"/>
      <c r="G736" s="4"/>
      <c r="H736" s="4"/>
      <c r="I736" s="4"/>
      <c r="J736" s="4"/>
      <c r="K736" s="4"/>
      <c r="L736" s="5"/>
      <c r="M736" s="4"/>
      <c r="N736" s="4"/>
      <c r="O736" s="4"/>
      <c r="P736" s="6"/>
      <c r="Q736" s="4"/>
      <c r="R736" s="4"/>
      <c r="S736" s="6"/>
      <c r="T736" s="4"/>
      <c r="U736" s="4"/>
      <c r="V736" s="4"/>
      <c r="W736" s="4"/>
      <c r="X736" s="4"/>
      <c r="Y736" s="4"/>
      <c r="Z736" s="49"/>
      <c r="AA736" s="7"/>
      <c r="AB736" s="4"/>
      <c r="AC736" s="49"/>
      <c r="AD736" s="4"/>
      <c r="AE736" s="4"/>
      <c r="AF736" s="4"/>
      <c r="AG736" s="4"/>
      <c r="AH736" s="4"/>
      <c r="AI736" s="4"/>
      <c r="AJ736" s="4"/>
    </row>
    <row r="737">
      <c r="A737" s="4"/>
      <c r="B737" s="4"/>
      <c r="C737" s="4"/>
      <c r="D737" s="4"/>
      <c r="E737" s="4"/>
      <c r="F737" s="4"/>
      <c r="G737" s="4"/>
      <c r="H737" s="4"/>
      <c r="I737" s="4"/>
      <c r="J737" s="4"/>
      <c r="K737" s="4"/>
      <c r="L737" s="5"/>
      <c r="M737" s="4"/>
      <c r="N737" s="4"/>
      <c r="O737" s="4"/>
      <c r="P737" s="6"/>
      <c r="Q737" s="4"/>
      <c r="R737" s="4"/>
      <c r="S737" s="6"/>
      <c r="T737" s="4"/>
      <c r="U737" s="4"/>
      <c r="V737" s="4"/>
      <c r="W737" s="4"/>
      <c r="X737" s="4"/>
      <c r="Y737" s="4"/>
      <c r="Z737" s="49"/>
      <c r="AA737" s="7"/>
      <c r="AB737" s="4"/>
      <c r="AC737" s="49"/>
      <c r="AD737" s="4"/>
      <c r="AE737" s="4"/>
      <c r="AF737" s="4"/>
      <c r="AG737" s="4"/>
      <c r="AH737" s="4"/>
      <c r="AI737" s="4"/>
      <c r="AJ737" s="4"/>
    </row>
    <row r="738">
      <c r="A738" s="4"/>
      <c r="B738" s="4"/>
      <c r="C738" s="4"/>
      <c r="D738" s="4"/>
      <c r="E738" s="4"/>
      <c r="F738" s="4"/>
      <c r="G738" s="4"/>
      <c r="H738" s="4"/>
      <c r="I738" s="4"/>
      <c r="J738" s="4"/>
      <c r="K738" s="4"/>
      <c r="L738" s="5"/>
      <c r="M738" s="4"/>
      <c r="N738" s="4"/>
      <c r="O738" s="4"/>
      <c r="P738" s="6"/>
      <c r="Q738" s="4"/>
      <c r="R738" s="4"/>
      <c r="S738" s="6"/>
      <c r="T738" s="4"/>
      <c r="U738" s="4"/>
      <c r="V738" s="4"/>
      <c r="W738" s="4"/>
      <c r="X738" s="4"/>
      <c r="Y738" s="4"/>
      <c r="Z738" s="49"/>
      <c r="AA738" s="7"/>
      <c r="AB738" s="4"/>
      <c r="AC738" s="49"/>
      <c r="AD738" s="4"/>
      <c r="AE738" s="4"/>
      <c r="AF738" s="4"/>
      <c r="AG738" s="4"/>
      <c r="AH738" s="4"/>
      <c r="AI738" s="4"/>
      <c r="AJ738" s="4"/>
    </row>
    <row r="739">
      <c r="A739" s="4"/>
      <c r="B739" s="4"/>
      <c r="C739" s="4"/>
      <c r="D739" s="4"/>
      <c r="E739" s="4"/>
      <c r="F739" s="4"/>
      <c r="G739" s="4"/>
      <c r="H739" s="4"/>
      <c r="I739" s="4"/>
      <c r="J739" s="4"/>
      <c r="K739" s="4"/>
      <c r="L739" s="5"/>
      <c r="M739" s="4"/>
      <c r="N739" s="4"/>
      <c r="O739" s="4"/>
      <c r="P739" s="6"/>
      <c r="Q739" s="4"/>
      <c r="R739" s="4"/>
      <c r="S739" s="6"/>
      <c r="T739" s="4"/>
      <c r="U739" s="4"/>
      <c r="V739" s="4"/>
      <c r="W739" s="4"/>
      <c r="X739" s="4"/>
      <c r="Y739" s="4"/>
      <c r="Z739" s="49"/>
      <c r="AA739" s="7"/>
      <c r="AB739" s="4"/>
      <c r="AC739" s="49"/>
      <c r="AD739" s="4"/>
      <c r="AE739" s="4"/>
      <c r="AF739" s="4"/>
      <c r="AG739" s="4"/>
      <c r="AH739" s="4"/>
      <c r="AI739" s="4"/>
      <c r="AJ739" s="4"/>
    </row>
    <row r="740">
      <c r="A740" s="4"/>
      <c r="B740" s="4"/>
      <c r="C740" s="4"/>
      <c r="D740" s="4"/>
      <c r="E740" s="4"/>
      <c r="F740" s="4"/>
      <c r="G740" s="4"/>
      <c r="H740" s="4"/>
      <c r="I740" s="4"/>
      <c r="J740" s="4"/>
      <c r="K740" s="4"/>
      <c r="L740" s="5"/>
      <c r="M740" s="4"/>
      <c r="N740" s="4"/>
      <c r="O740" s="4"/>
      <c r="P740" s="6"/>
      <c r="Q740" s="4"/>
      <c r="R740" s="4"/>
      <c r="S740" s="6"/>
      <c r="T740" s="4"/>
      <c r="U740" s="4"/>
      <c r="V740" s="4"/>
      <c r="W740" s="4"/>
      <c r="X740" s="4"/>
      <c r="Y740" s="4"/>
      <c r="Z740" s="49"/>
      <c r="AA740" s="7"/>
      <c r="AB740" s="4"/>
      <c r="AC740" s="49"/>
      <c r="AD740" s="4"/>
      <c r="AE740" s="4"/>
      <c r="AF740" s="4"/>
      <c r="AG740" s="4"/>
      <c r="AH740" s="4"/>
      <c r="AI740" s="4"/>
      <c r="AJ740" s="4"/>
    </row>
    <row r="741">
      <c r="A741" s="4"/>
      <c r="B741" s="4"/>
      <c r="C741" s="4"/>
      <c r="D741" s="4"/>
      <c r="E741" s="4"/>
      <c r="F741" s="4"/>
      <c r="G741" s="4"/>
      <c r="H741" s="4"/>
      <c r="I741" s="4"/>
      <c r="J741" s="4"/>
      <c r="K741" s="4"/>
      <c r="L741" s="5"/>
      <c r="M741" s="4"/>
      <c r="N741" s="4"/>
      <c r="O741" s="4"/>
      <c r="P741" s="6"/>
      <c r="Q741" s="4"/>
      <c r="R741" s="4"/>
      <c r="S741" s="6"/>
      <c r="T741" s="4"/>
      <c r="U741" s="4"/>
      <c r="V741" s="4"/>
      <c r="W741" s="4"/>
      <c r="X741" s="4"/>
      <c r="Y741" s="4"/>
      <c r="Z741" s="49"/>
      <c r="AA741" s="7"/>
      <c r="AB741" s="4"/>
      <c r="AC741" s="49"/>
      <c r="AD741" s="4"/>
      <c r="AE741" s="4"/>
      <c r="AF741" s="4"/>
      <c r="AG741" s="4"/>
      <c r="AH741" s="4"/>
      <c r="AI741" s="4"/>
      <c r="AJ741" s="4"/>
    </row>
    <row r="742">
      <c r="A742" s="4"/>
      <c r="B742" s="4"/>
      <c r="C742" s="4"/>
      <c r="D742" s="4"/>
      <c r="E742" s="4"/>
      <c r="F742" s="4"/>
      <c r="G742" s="4"/>
      <c r="H742" s="4"/>
      <c r="I742" s="4"/>
      <c r="J742" s="4"/>
      <c r="K742" s="4"/>
      <c r="L742" s="5"/>
      <c r="M742" s="4"/>
      <c r="N742" s="4"/>
      <c r="O742" s="4"/>
      <c r="P742" s="6"/>
      <c r="Q742" s="4"/>
      <c r="R742" s="4"/>
      <c r="S742" s="6"/>
      <c r="T742" s="4"/>
      <c r="U742" s="4"/>
      <c r="V742" s="4"/>
      <c r="W742" s="4"/>
      <c r="X742" s="4"/>
      <c r="Y742" s="4"/>
      <c r="Z742" s="49"/>
      <c r="AA742" s="7"/>
      <c r="AB742" s="4"/>
      <c r="AC742" s="49"/>
      <c r="AD742" s="4"/>
      <c r="AE742" s="4"/>
      <c r="AF742" s="4"/>
      <c r="AG742" s="4"/>
      <c r="AH742" s="4"/>
      <c r="AI742" s="4"/>
      <c r="AJ742" s="4"/>
    </row>
    <row r="743">
      <c r="A743" s="4"/>
      <c r="B743" s="4"/>
      <c r="C743" s="4"/>
      <c r="D743" s="4"/>
      <c r="E743" s="4"/>
      <c r="F743" s="4"/>
      <c r="G743" s="4"/>
      <c r="H743" s="4"/>
      <c r="I743" s="4"/>
      <c r="J743" s="4"/>
      <c r="K743" s="4"/>
      <c r="L743" s="5"/>
      <c r="M743" s="4"/>
      <c r="N743" s="4"/>
      <c r="O743" s="4"/>
      <c r="P743" s="6"/>
      <c r="Q743" s="4"/>
      <c r="R743" s="4"/>
      <c r="S743" s="6"/>
      <c r="T743" s="4"/>
      <c r="U743" s="4"/>
      <c r="V743" s="4"/>
      <c r="W743" s="4"/>
      <c r="X743" s="4"/>
      <c r="Y743" s="4"/>
      <c r="Z743" s="49"/>
      <c r="AA743" s="7"/>
      <c r="AB743" s="4"/>
      <c r="AC743" s="49"/>
      <c r="AD743" s="4"/>
      <c r="AE743" s="4"/>
      <c r="AF743" s="4"/>
      <c r="AG743" s="4"/>
      <c r="AH743" s="4"/>
      <c r="AI743" s="4"/>
      <c r="AJ743" s="4"/>
    </row>
    <row r="744">
      <c r="A744" s="4"/>
      <c r="B744" s="4"/>
      <c r="C744" s="4"/>
      <c r="D744" s="4"/>
      <c r="E744" s="4"/>
      <c r="F744" s="4"/>
      <c r="G744" s="4"/>
      <c r="H744" s="4"/>
      <c r="I744" s="4"/>
      <c r="J744" s="4"/>
      <c r="K744" s="4"/>
      <c r="L744" s="5"/>
      <c r="M744" s="4"/>
      <c r="N744" s="4"/>
      <c r="O744" s="4"/>
      <c r="P744" s="6"/>
      <c r="Q744" s="4"/>
      <c r="R744" s="4"/>
      <c r="S744" s="6"/>
      <c r="T744" s="4"/>
      <c r="U744" s="4"/>
      <c r="V744" s="4"/>
      <c r="W744" s="4"/>
      <c r="X744" s="4"/>
      <c r="Y744" s="4"/>
      <c r="Z744" s="49"/>
      <c r="AA744" s="7"/>
      <c r="AB744" s="4"/>
      <c r="AC744" s="49"/>
      <c r="AD744" s="4"/>
      <c r="AE744" s="4"/>
      <c r="AF744" s="4"/>
      <c r="AG744" s="4"/>
      <c r="AH744" s="4"/>
      <c r="AI744" s="4"/>
      <c r="AJ744" s="4"/>
    </row>
    <row r="745">
      <c r="A745" s="4"/>
      <c r="B745" s="4"/>
      <c r="C745" s="4"/>
      <c r="D745" s="4"/>
      <c r="E745" s="4"/>
      <c r="F745" s="4"/>
      <c r="G745" s="4"/>
      <c r="H745" s="4"/>
      <c r="I745" s="4"/>
      <c r="J745" s="4"/>
      <c r="K745" s="4"/>
      <c r="L745" s="5"/>
      <c r="M745" s="4"/>
      <c r="N745" s="4"/>
      <c r="O745" s="4"/>
      <c r="P745" s="6"/>
      <c r="Q745" s="4"/>
      <c r="R745" s="4"/>
      <c r="S745" s="6"/>
      <c r="T745" s="4"/>
      <c r="U745" s="4"/>
      <c r="V745" s="4"/>
      <c r="W745" s="4"/>
      <c r="X745" s="4"/>
      <c r="Y745" s="4"/>
      <c r="Z745" s="49"/>
      <c r="AA745" s="7"/>
      <c r="AB745" s="4"/>
      <c r="AC745" s="49"/>
      <c r="AD745" s="4"/>
      <c r="AE745" s="4"/>
      <c r="AF745" s="4"/>
      <c r="AG745" s="4"/>
      <c r="AH745" s="4"/>
      <c r="AI745" s="4"/>
      <c r="AJ745" s="4"/>
    </row>
    <row r="746">
      <c r="A746" s="4"/>
      <c r="B746" s="4"/>
      <c r="C746" s="4"/>
      <c r="D746" s="4"/>
      <c r="E746" s="4"/>
      <c r="F746" s="4"/>
      <c r="G746" s="4"/>
      <c r="H746" s="4"/>
      <c r="I746" s="4"/>
      <c r="J746" s="4"/>
      <c r="K746" s="4"/>
      <c r="L746" s="5"/>
      <c r="M746" s="4"/>
      <c r="N746" s="4"/>
      <c r="O746" s="4"/>
      <c r="P746" s="6"/>
      <c r="Q746" s="4"/>
      <c r="R746" s="4"/>
      <c r="S746" s="6"/>
      <c r="T746" s="4"/>
      <c r="U746" s="4"/>
      <c r="V746" s="4"/>
      <c r="W746" s="4"/>
      <c r="X746" s="4"/>
      <c r="Y746" s="4"/>
      <c r="Z746" s="49"/>
      <c r="AA746" s="7"/>
      <c r="AB746" s="4"/>
      <c r="AC746" s="49"/>
      <c r="AD746" s="4"/>
      <c r="AE746" s="4"/>
      <c r="AF746" s="4"/>
      <c r="AG746" s="4"/>
      <c r="AH746" s="4"/>
      <c r="AI746" s="4"/>
      <c r="AJ746" s="4"/>
    </row>
    <row r="747">
      <c r="A747" s="4"/>
      <c r="B747" s="4"/>
      <c r="C747" s="4"/>
      <c r="D747" s="4"/>
      <c r="E747" s="4"/>
      <c r="F747" s="4"/>
      <c r="G747" s="4"/>
      <c r="H747" s="4"/>
      <c r="I747" s="4"/>
      <c r="J747" s="4"/>
      <c r="K747" s="4"/>
      <c r="L747" s="5"/>
      <c r="M747" s="4"/>
      <c r="N747" s="4"/>
      <c r="O747" s="4"/>
      <c r="P747" s="6"/>
      <c r="Q747" s="4"/>
      <c r="R747" s="4"/>
      <c r="S747" s="6"/>
      <c r="T747" s="4"/>
      <c r="U747" s="4"/>
      <c r="V747" s="4"/>
      <c r="W747" s="4"/>
      <c r="X747" s="4"/>
      <c r="Y747" s="4"/>
      <c r="Z747" s="49"/>
      <c r="AA747" s="7"/>
      <c r="AB747" s="4"/>
      <c r="AC747" s="49"/>
      <c r="AD747" s="4"/>
      <c r="AE747" s="4"/>
      <c r="AF747" s="4"/>
      <c r="AG747" s="4"/>
      <c r="AH747" s="4"/>
      <c r="AI747" s="4"/>
      <c r="AJ747" s="4"/>
    </row>
    <row r="748">
      <c r="A748" s="4"/>
      <c r="B748" s="4"/>
      <c r="C748" s="4"/>
      <c r="D748" s="4"/>
      <c r="E748" s="4"/>
      <c r="F748" s="4"/>
      <c r="G748" s="4"/>
      <c r="H748" s="4"/>
      <c r="I748" s="4"/>
      <c r="J748" s="4"/>
      <c r="K748" s="4"/>
      <c r="L748" s="5"/>
      <c r="M748" s="4"/>
      <c r="N748" s="4"/>
      <c r="O748" s="4"/>
      <c r="P748" s="6"/>
      <c r="Q748" s="4"/>
      <c r="R748" s="4"/>
      <c r="S748" s="6"/>
      <c r="T748" s="4"/>
      <c r="U748" s="4"/>
      <c r="V748" s="4"/>
      <c r="W748" s="4"/>
      <c r="X748" s="4"/>
      <c r="Y748" s="4"/>
      <c r="Z748" s="49"/>
      <c r="AA748" s="7"/>
      <c r="AB748" s="4"/>
      <c r="AC748" s="49"/>
      <c r="AD748" s="4"/>
      <c r="AE748" s="4"/>
      <c r="AF748" s="4"/>
      <c r="AG748" s="4"/>
      <c r="AH748" s="4"/>
      <c r="AI748" s="4"/>
      <c r="AJ748" s="4"/>
    </row>
    <row r="749">
      <c r="A749" s="4"/>
      <c r="B749" s="4"/>
      <c r="C749" s="4"/>
      <c r="D749" s="4"/>
      <c r="E749" s="4"/>
      <c r="F749" s="4"/>
      <c r="G749" s="4"/>
      <c r="H749" s="4"/>
      <c r="I749" s="4"/>
      <c r="J749" s="4"/>
      <c r="K749" s="4"/>
      <c r="L749" s="5"/>
      <c r="M749" s="4"/>
      <c r="N749" s="4"/>
      <c r="O749" s="4"/>
      <c r="P749" s="6"/>
      <c r="Q749" s="4"/>
      <c r="R749" s="4"/>
      <c r="S749" s="6"/>
      <c r="T749" s="4"/>
      <c r="U749" s="4"/>
      <c r="V749" s="4"/>
      <c r="W749" s="4"/>
      <c r="X749" s="4"/>
      <c r="Y749" s="4"/>
      <c r="Z749" s="49"/>
      <c r="AA749" s="7"/>
      <c r="AB749" s="4"/>
      <c r="AC749" s="49"/>
      <c r="AD749" s="4"/>
      <c r="AE749" s="4"/>
      <c r="AF749" s="4"/>
      <c r="AG749" s="4"/>
      <c r="AH749" s="4"/>
      <c r="AI749" s="4"/>
      <c r="AJ749" s="4"/>
    </row>
    <row r="750">
      <c r="A750" s="4"/>
      <c r="B750" s="4"/>
      <c r="C750" s="4"/>
      <c r="D750" s="4"/>
      <c r="E750" s="4"/>
      <c r="F750" s="4"/>
      <c r="G750" s="4"/>
      <c r="H750" s="4"/>
      <c r="I750" s="4"/>
      <c r="J750" s="4"/>
      <c r="K750" s="4"/>
      <c r="L750" s="5"/>
      <c r="M750" s="4"/>
      <c r="N750" s="4"/>
      <c r="O750" s="4"/>
      <c r="P750" s="6"/>
      <c r="Q750" s="4"/>
      <c r="R750" s="4"/>
      <c r="S750" s="6"/>
      <c r="T750" s="4"/>
      <c r="U750" s="4"/>
      <c r="V750" s="4"/>
      <c r="W750" s="4"/>
      <c r="X750" s="4"/>
      <c r="Y750" s="4"/>
      <c r="Z750" s="49"/>
      <c r="AA750" s="7"/>
      <c r="AB750" s="4"/>
      <c r="AC750" s="49"/>
      <c r="AD750" s="4"/>
      <c r="AE750" s="4"/>
      <c r="AF750" s="4"/>
      <c r="AG750" s="4"/>
      <c r="AH750" s="4"/>
      <c r="AI750" s="4"/>
      <c r="AJ750" s="4"/>
    </row>
    <row r="751">
      <c r="A751" s="4"/>
      <c r="B751" s="4"/>
      <c r="C751" s="4"/>
      <c r="D751" s="4"/>
      <c r="E751" s="4"/>
      <c r="F751" s="4"/>
      <c r="G751" s="4"/>
      <c r="H751" s="4"/>
      <c r="I751" s="4"/>
      <c r="J751" s="4"/>
      <c r="K751" s="4"/>
      <c r="L751" s="5"/>
      <c r="M751" s="4"/>
      <c r="N751" s="4"/>
      <c r="O751" s="4"/>
      <c r="P751" s="6"/>
      <c r="Q751" s="4"/>
      <c r="R751" s="4"/>
      <c r="S751" s="6"/>
      <c r="T751" s="4"/>
      <c r="U751" s="4"/>
      <c r="V751" s="4"/>
      <c r="W751" s="4"/>
      <c r="X751" s="4"/>
      <c r="Y751" s="4"/>
      <c r="Z751" s="49"/>
      <c r="AA751" s="7"/>
      <c r="AB751" s="4"/>
      <c r="AC751" s="49"/>
      <c r="AD751" s="4"/>
      <c r="AE751" s="4"/>
      <c r="AF751" s="4"/>
      <c r="AG751" s="4"/>
      <c r="AH751" s="4"/>
      <c r="AI751" s="4"/>
      <c r="AJ751" s="4"/>
    </row>
    <row r="752">
      <c r="A752" s="4"/>
      <c r="B752" s="4"/>
      <c r="C752" s="4"/>
      <c r="D752" s="4"/>
      <c r="E752" s="4"/>
      <c r="F752" s="4"/>
      <c r="G752" s="4"/>
      <c r="H752" s="4"/>
      <c r="I752" s="4"/>
      <c r="J752" s="4"/>
      <c r="K752" s="4"/>
      <c r="L752" s="5"/>
      <c r="M752" s="4"/>
      <c r="N752" s="4"/>
      <c r="O752" s="4"/>
      <c r="P752" s="6"/>
      <c r="Q752" s="4"/>
      <c r="R752" s="4"/>
      <c r="S752" s="6"/>
      <c r="T752" s="4"/>
      <c r="U752" s="4"/>
      <c r="V752" s="4"/>
      <c r="W752" s="4"/>
      <c r="X752" s="4"/>
      <c r="Y752" s="4"/>
      <c r="Z752" s="49"/>
      <c r="AA752" s="7"/>
      <c r="AB752" s="4"/>
      <c r="AC752" s="49"/>
      <c r="AD752" s="4"/>
      <c r="AE752" s="4"/>
      <c r="AF752" s="4"/>
      <c r="AG752" s="4"/>
      <c r="AH752" s="4"/>
      <c r="AI752" s="4"/>
      <c r="AJ752" s="4"/>
    </row>
    <row r="753">
      <c r="A753" s="4"/>
      <c r="B753" s="4"/>
      <c r="C753" s="4"/>
      <c r="D753" s="4"/>
      <c r="E753" s="4"/>
      <c r="F753" s="4"/>
      <c r="G753" s="4"/>
      <c r="H753" s="4"/>
      <c r="I753" s="4"/>
      <c r="J753" s="4"/>
      <c r="K753" s="4"/>
      <c r="L753" s="5"/>
      <c r="M753" s="4"/>
      <c r="N753" s="4"/>
      <c r="O753" s="4"/>
      <c r="P753" s="6"/>
      <c r="Q753" s="4"/>
      <c r="R753" s="4"/>
      <c r="S753" s="6"/>
      <c r="T753" s="4"/>
      <c r="U753" s="4"/>
      <c r="V753" s="4"/>
      <c r="W753" s="4"/>
      <c r="X753" s="4"/>
      <c r="Y753" s="4"/>
      <c r="Z753" s="49"/>
      <c r="AA753" s="7"/>
      <c r="AB753" s="4"/>
      <c r="AC753" s="49"/>
      <c r="AD753" s="4"/>
      <c r="AE753" s="4"/>
      <c r="AF753" s="4"/>
      <c r="AG753" s="4"/>
      <c r="AH753" s="4"/>
      <c r="AI753" s="4"/>
      <c r="AJ753" s="4"/>
    </row>
    <row r="754">
      <c r="A754" s="4"/>
      <c r="B754" s="4"/>
      <c r="C754" s="4"/>
      <c r="D754" s="4"/>
      <c r="E754" s="4"/>
      <c r="F754" s="4"/>
      <c r="G754" s="4"/>
      <c r="H754" s="4"/>
      <c r="I754" s="4"/>
      <c r="J754" s="4"/>
      <c r="K754" s="4"/>
      <c r="L754" s="5"/>
      <c r="M754" s="4"/>
      <c r="N754" s="4"/>
      <c r="O754" s="4"/>
      <c r="P754" s="6"/>
      <c r="Q754" s="4"/>
      <c r="R754" s="4"/>
      <c r="S754" s="6"/>
      <c r="T754" s="4"/>
      <c r="U754" s="4"/>
      <c r="V754" s="4"/>
      <c r="W754" s="4"/>
      <c r="X754" s="4"/>
      <c r="Y754" s="4"/>
      <c r="Z754" s="49"/>
      <c r="AA754" s="7"/>
      <c r="AB754" s="4"/>
      <c r="AC754" s="49"/>
      <c r="AD754" s="4"/>
      <c r="AE754" s="4"/>
      <c r="AF754" s="4"/>
      <c r="AG754" s="4"/>
      <c r="AH754" s="4"/>
      <c r="AI754" s="4"/>
      <c r="AJ754" s="4"/>
    </row>
    <row r="755">
      <c r="A755" s="4"/>
      <c r="B755" s="4"/>
      <c r="C755" s="4"/>
      <c r="D755" s="4"/>
      <c r="E755" s="4"/>
      <c r="F755" s="4"/>
      <c r="G755" s="4"/>
      <c r="H755" s="4"/>
      <c r="I755" s="4"/>
      <c r="J755" s="4"/>
      <c r="K755" s="4"/>
      <c r="L755" s="5"/>
      <c r="M755" s="4"/>
      <c r="N755" s="4"/>
      <c r="O755" s="4"/>
      <c r="P755" s="6"/>
      <c r="Q755" s="4"/>
      <c r="R755" s="4"/>
      <c r="S755" s="6"/>
      <c r="T755" s="4"/>
      <c r="U755" s="4"/>
      <c r="V755" s="4"/>
      <c r="W755" s="4"/>
      <c r="X755" s="4"/>
      <c r="Y755" s="4"/>
      <c r="Z755" s="49"/>
      <c r="AA755" s="7"/>
      <c r="AB755" s="4"/>
      <c r="AC755" s="49"/>
      <c r="AD755" s="4"/>
      <c r="AE755" s="4"/>
      <c r="AF755" s="4"/>
      <c r="AG755" s="4"/>
      <c r="AH755" s="4"/>
      <c r="AI755" s="4"/>
      <c r="AJ755" s="4"/>
    </row>
    <row r="756">
      <c r="A756" s="4"/>
      <c r="B756" s="4"/>
      <c r="C756" s="4"/>
      <c r="D756" s="4"/>
      <c r="E756" s="4"/>
      <c r="F756" s="4"/>
      <c r="G756" s="4"/>
      <c r="H756" s="4"/>
      <c r="I756" s="4"/>
      <c r="J756" s="4"/>
      <c r="K756" s="4"/>
      <c r="L756" s="5"/>
      <c r="M756" s="4"/>
      <c r="N756" s="4"/>
      <c r="O756" s="4"/>
      <c r="P756" s="6"/>
      <c r="Q756" s="4"/>
      <c r="R756" s="4"/>
      <c r="S756" s="6"/>
      <c r="T756" s="4"/>
      <c r="U756" s="4"/>
      <c r="V756" s="4"/>
      <c r="W756" s="4"/>
      <c r="X756" s="4"/>
      <c r="Y756" s="4"/>
      <c r="Z756" s="49"/>
      <c r="AA756" s="7"/>
      <c r="AB756" s="4"/>
      <c r="AC756" s="49"/>
      <c r="AD756" s="4"/>
      <c r="AE756" s="4"/>
      <c r="AF756" s="4"/>
      <c r="AG756" s="4"/>
      <c r="AH756" s="4"/>
      <c r="AI756" s="4"/>
      <c r="AJ756" s="4"/>
    </row>
    <row r="757">
      <c r="A757" s="4"/>
      <c r="B757" s="4"/>
      <c r="C757" s="4"/>
      <c r="D757" s="4"/>
      <c r="E757" s="4"/>
      <c r="F757" s="4"/>
      <c r="G757" s="4"/>
      <c r="H757" s="4"/>
      <c r="I757" s="4"/>
      <c r="J757" s="4"/>
      <c r="K757" s="4"/>
      <c r="L757" s="5"/>
      <c r="M757" s="4"/>
      <c r="N757" s="4"/>
      <c r="O757" s="4"/>
      <c r="P757" s="6"/>
      <c r="Q757" s="4"/>
      <c r="R757" s="4"/>
      <c r="S757" s="6"/>
      <c r="T757" s="4"/>
      <c r="U757" s="4"/>
      <c r="V757" s="4"/>
      <c r="W757" s="4"/>
      <c r="X757" s="4"/>
      <c r="Y757" s="4"/>
      <c r="Z757" s="49"/>
      <c r="AA757" s="7"/>
      <c r="AB757" s="4"/>
      <c r="AC757" s="49"/>
      <c r="AD757" s="4"/>
      <c r="AE757" s="4"/>
      <c r="AF757" s="4"/>
      <c r="AG757" s="4"/>
      <c r="AH757" s="4"/>
      <c r="AI757" s="4"/>
      <c r="AJ757" s="4"/>
    </row>
    <row r="758">
      <c r="A758" s="4"/>
      <c r="B758" s="4"/>
      <c r="C758" s="4"/>
      <c r="D758" s="4"/>
      <c r="E758" s="4"/>
      <c r="F758" s="4"/>
      <c r="G758" s="4"/>
      <c r="H758" s="4"/>
      <c r="I758" s="4"/>
      <c r="J758" s="4"/>
      <c r="K758" s="4"/>
      <c r="L758" s="5"/>
      <c r="M758" s="4"/>
      <c r="N758" s="4"/>
      <c r="O758" s="4"/>
      <c r="P758" s="6"/>
      <c r="Q758" s="4"/>
      <c r="R758" s="4"/>
      <c r="S758" s="6"/>
      <c r="T758" s="4"/>
      <c r="U758" s="4"/>
      <c r="V758" s="4"/>
      <c r="W758" s="4"/>
      <c r="X758" s="4"/>
      <c r="Y758" s="4"/>
      <c r="Z758" s="49"/>
      <c r="AA758" s="7"/>
      <c r="AB758" s="4"/>
      <c r="AC758" s="49"/>
      <c r="AD758" s="4"/>
      <c r="AE758" s="4"/>
      <c r="AF758" s="4"/>
      <c r="AG758" s="4"/>
      <c r="AH758" s="4"/>
      <c r="AI758" s="4"/>
      <c r="AJ758" s="4"/>
    </row>
    <row r="759">
      <c r="A759" s="4"/>
      <c r="B759" s="4"/>
      <c r="C759" s="4"/>
      <c r="D759" s="4"/>
      <c r="E759" s="4"/>
      <c r="F759" s="4"/>
      <c r="G759" s="4"/>
      <c r="H759" s="4"/>
      <c r="I759" s="4"/>
      <c r="J759" s="4"/>
      <c r="K759" s="4"/>
      <c r="L759" s="5"/>
      <c r="M759" s="4"/>
      <c r="N759" s="4"/>
      <c r="O759" s="4"/>
      <c r="P759" s="6"/>
      <c r="Q759" s="4"/>
      <c r="R759" s="4"/>
      <c r="S759" s="6"/>
      <c r="T759" s="4"/>
      <c r="U759" s="4"/>
      <c r="V759" s="4"/>
      <c r="W759" s="4"/>
      <c r="X759" s="4"/>
      <c r="Y759" s="4"/>
      <c r="Z759" s="49"/>
      <c r="AA759" s="7"/>
      <c r="AB759" s="4"/>
      <c r="AC759" s="49"/>
      <c r="AD759" s="4"/>
      <c r="AE759" s="4"/>
      <c r="AF759" s="4"/>
      <c r="AG759" s="4"/>
      <c r="AH759" s="4"/>
      <c r="AI759" s="4"/>
      <c r="AJ759" s="4"/>
    </row>
    <row r="760">
      <c r="A760" s="4"/>
      <c r="B760" s="4"/>
      <c r="C760" s="4"/>
      <c r="D760" s="4"/>
      <c r="E760" s="4"/>
      <c r="F760" s="4"/>
      <c r="G760" s="4"/>
      <c r="H760" s="4"/>
      <c r="I760" s="4"/>
      <c r="J760" s="4"/>
      <c r="K760" s="4"/>
      <c r="L760" s="5"/>
      <c r="M760" s="4"/>
      <c r="N760" s="4"/>
      <c r="O760" s="4"/>
      <c r="P760" s="6"/>
      <c r="Q760" s="4"/>
      <c r="R760" s="4"/>
      <c r="S760" s="6"/>
      <c r="T760" s="4"/>
      <c r="U760" s="4"/>
      <c r="V760" s="4"/>
      <c r="W760" s="4"/>
      <c r="X760" s="4"/>
      <c r="Y760" s="4"/>
      <c r="Z760" s="49"/>
      <c r="AA760" s="7"/>
      <c r="AB760" s="4"/>
      <c r="AC760" s="49"/>
      <c r="AD760" s="4"/>
      <c r="AE760" s="4"/>
      <c r="AF760" s="4"/>
      <c r="AG760" s="4"/>
      <c r="AH760" s="4"/>
      <c r="AI760" s="4"/>
      <c r="AJ760" s="4"/>
    </row>
    <row r="761">
      <c r="A761" s="4"/>
      <c r="B761" s="4"/>
      <c r="C761" s="4"/>
      <c r="D761" s="4"/>
      <c r="E761" s="4"/>
      <c r="F761" s="4"/>
      <c r="G761" s="4"/>
      <c r="H761" s="4"/>
      <c r="I761" s="4"/>
      <c r="J761" s="4"/>
      <c r="K761" s="4"/>
      <c r="L761" s="5"/>
      <c r="M761" s="4"/>
      <c r="N761" s="4"/>
      <c r="O761" s="4"/>
      <c r="P761" s="6"/>
      <c r="Q761" s="4"/>
      <c r="R761" s="4"/>
      <c r="S761" s="6"/>
      <c r="T761" s="4"/>
      <c r="U761" s="4"/>
      <c r="V761" s="4"/>
      <c r="W761" s="4"/>
      <c r="X761" s="4"/>
      <c r="Y761" s="4"/>
      <c r="Z761" s="49"/>
      <c r="AA761" s="7"/>
      <c r="AB761" s="4"/>
      <c r="AC761" s="49"/>
      <c r="AD761" s="4"/>
      <c r="AE761" s="4"/>
      <c r="AF761" s="4"/>
      <c r="AG761" s="4"/>
      <c r="AH761" s="4"/>
      <c r="AI761" s="4"/>
      <c r="AJ761" s="4"/>
    </row>
    <row r="762">
      <c r="A762" s="4"/>
      <c r="B762" s="4"/>
      <c r="C762" s="4"/>
      <c r="D762" s="4"/>
      <c r="E762" s="4"/>
      <c r="F762" s="4"/>
      <c r="G762" s="4"/>
      <c r="H762" s="4"/>
      <c r="I762" s="4"/>
      <c r="J762" s="4"/>
      <c r="K762" s="4"/>
      <c r="L762" s="5"/>
      <c r="M762" s="4"/>
      <c r="N762" s="4"/>
      <c r="O762" s="4"/>
      <c r="P762" s="6"/>
      <c r="Q762" s="4"/>
      <c r="R762" s="4"/>
      <c r="S762" s="6"/>
      <c r="T762" s="4"/>
      <c r="U762" s="4"/>
      <c r="V762" s="4"/>
      <c r="W762" s="4"/>
      <c r="X762" s="4"/>
      <c r="Y762" s="4"/>
      <c r="Z762" s="49"/>
      <c r="AA762" s="7"/>
      <c r="AB762" s="4"/>
      <c r="AC762" s="49"/>
      <c r="AD762" s="4"/>
      <c r="AE762" s="4"/>
      <c r="AF762" s="4"/>
      <c r="AG762" s="4"/>
      <c r="AH762" s="4"/>
      <c r="AI762" s="4"/>
      <c r="AJ762" s="4"/>
    </row>
    <row r="763">
      <c r="A763" s="4"/>
      <c r="B763" s="4"/>
      <c r="C763" s="4"/>
      <c r="D763" s="4"/>
      <c r="E763" s="4"/>
      <c r="F763" s="4"/>
      <c r="G763" s="4"/>
      <c r="H763" s="4"/>
      <c r="I763" s="4"/>
      <c r="J763" s="4"/>
      <c r="K763" s="4"/>
      <c r="L763" s="5"/>
      <c r="M763" s="4"/>
      <c r="N763" s="4"/>
      <c r="O763" s="4"/>
      <c r="P763" s="6"/>
      <c r="Q763" s="4"/>
      <c r="R763" s="4"/>
      <c r="S763" s="6"/>
      <c r="T763" s="4"/>
      <c r="U763" s="4"/>
      <c r="V763" s="4"/>
      <c r="W763" s="4"/>
      <c r="X763" s="4"/>
      <c r="Y763" s="4"/>
      <c r="Z763" s="49"/>
      <c r="AA763" s="7"/>
      <c r="AB763" s="4"/>
      <c r="AC763" s="49"/>
      <c r="AD763" s="4"/>
      <c r="AE763" s="4"/>
      <c r="AF763" s="4"/>
      <c r="AG763" s="4"/>
      <c r="AH763" s="4"/>
      <c r="AI763" s="4"/>
      <c r="AJ763" s="4"/>
    </row>
    <row r="764">
      <c r="A764" s="4"/>
      <c r="B764" s="4"/>
      <c r="C764" s="4"/>
      <c r="D764" s="4"/>
      <c r="E764" s="4"/>
      <c r="F764" s="4"/>
      <c r="G764" s="4"/>
      <c r="H764" s="4"/>
      <c r="I764" s="4"/>
      <c r="J764" s="4"/>
      <c r="K764" s="4"/>
      <c r="L764" s="5"/>
      <c r="M764" s="4"/>
      <c r="N764" s="4"/>
      <c r="O764" s="4"/>
      <c r="P764" s="6"/>
      <c r="Q764" s="4"/>
      <c r="R764" s="4"/>
      <c r="S764" s="6"/>
      <c r="T764" s="4"/>
      <c r="U764" s="4"/>
      <c r="V764" s="4"/>
      <c r="W764" s="4"/>
      <c r="X764" s="4"/>
      <c r="Y764" s="4"/>
      <c r="Z764" s="49"/>
      <c r="AA764" s="7"/>
      <c r="AB764" s="4"/>
      <c r="AC764" s="49"/>
      <c r="AD764" s="4"/>
      <c r="AE764" s="4"/>
      <c r="AF764" s="4"/>
      <c r="AG764" s="4"/>
      <c r="AH764" s="4"/>
      <c r="AI764" s="4"/>
      <c r="AJ764" s="4"/>
    </row>
    <row r="765">
      <c r="A765" s="4"/>
      <c r="B765" s="4"/>
      <c r="C765" s="4"/>
      <c r="D765" s="4"/>
      <c r="E765" s="4"/>
      <c r="F765" s="4"/>
      <c r="G765" s="4"/>
      <c r="H765" s="4"/>
      <c r="I765" s="4"/>
      <c r="J765" s="4"/>
      <c r="K765" s="4"/>
      <c r="L765" s="5"/>
      <c r="M765" s="4"/>
      <c r="N765" s="4"/>
      <c r="O765" s="4"/>
      <c r="P765" s="6"/>
      <c r="Q765" s="4"/>
      <c r="R765" s="4"/>
      <c r="S765" s="6"/>
      <c r="T765" s="4"/>
      <c r="U765" s="4"/>
      <c r="V765" s="4"/>
      <c r="W765" s="4"/>
      <c r="X765" s="4"/>
      <c r="Y765" s="4"/>
      <c r="Z765" s="49"/>
      <c r="AA765" s="7"/>
      <c r="AB765" s="4"/>
      <c r="AC765" s="49"/>
      <c r="AD765" s="4"/>
      <c r="AE765" s="4"/>
      <c r="AF765" s="4"/>
      <c r="AG765" s="4"/>
      <c r="AH765" s="4"/>
      <c r="AI765" s="4"/>
      <c r="AJ765" s="4"/>
    </row>
    <row r="766">
      <c r="A766" s="4"/>
      <c r="B766" s="4"/>
      <c r="C766" s="4"/>
      <c r="D766" s="4"/>
      <c r="E766" s="4"/>
      <c r="F766" s="4"/>
      <c r="G766" s="4"/>
      <c r="H766" s="4"/>
      <c r="I766" s="4"/>
      <c r="J766" s="4"/>
      <c r="K766" s="4"/>
      <c r="L766" s="5"/>
      <c r="M766" s="4"/>
      <c r="N766" s="4"/>
      <c r="O766" s="4"/>
      <c r="P766" s="6"/>
      <c r="Q766" s="4"/>
      <c r="R766" s="4"/>
      <c r="S766" s="6"/>
      <c r="T766" s="4"/>
      <c r="U766" s="4"/>
      <c r="V766" s="4"/>
      <c r="W766" s="4"/>
      <c r="X766" s="4"/>
      <c r="Y766" s="4"/>
      <c r="Z766" s="49"/>
      <c r="AA766" s="7"/>
      <c r="AB766" s="4"/>
      <c r="AC766" s="49"/>
      <c r="AD766" s="4"/>
      <c r="AE766" s="4"/>
      <c r="AF766" s="4"/>
      <c r="AG766" s="4"/>
      <c r="AH766" s="4"/>
      <c r="AI766" s="4"/>
      <c r="AJ766" s="4"/>
    </row>
    <row r="767">
      <c r="A767" s="4"/>
      <c r="B767" s="4"/>
      <c r="C767" s="4"/>
      <c r="D767" s="4"/>
      <c r="E767" s="4"/>
      <c r="F767" s="4"/>
      <c r="G767" s="4"/>
      <c r="H767" s="4"/>
      <c r="I767" s="4"/>
      <c r="J767" s="4"/>
      <c r="K767" s="4"/>
      <c r="L767" s="5"/>
      <c r="M767" s="4"/>
      <c r="N767" s="4"/>
      <c r="O767" s="4"/>
      <c r="P767" s="6"/>
      <c r="Q767" s="4"/>
      <c r="R767" s="4"/>
      <c r="S767" s="6"/>
      <c r="T767" s="4"/>
      <c r="U767" s="4"/>
      <c r="V767" s="4"/>
      <c r="W767" s="4"/>
      <c r="X767" s="4"/>
      <c r="Y767" s="4"/>
      <c r="Z767" s="49"/>
      <c r="AA767" s="7"/>
      <c r="AB767" s="4"/>
      <c r="AC767" s="49"/>
      <c r="AD767" s="4"/>
      <c r="AE767" s="4"/>
      <c r="AF767" s="4"/>
      <c r="AG767" s="4"/>
      <c r="AH767" s="4"/>
      <c r="AI767" s="4"/>
      <c r="AJ767" s="4"/>
    </row>
    <row r="768">
      <c r="A768" s="4"/>
      <c r="B768" s="4"/>
      <c r="C768" s="4"/>
      <c r="D768" s="4"/>
      <c r="E768" s="4"/>
      <c r="F768" s="4"/>
      <c r="G768" s="4"/>
      <c r="H768" s="4"/>
      <c r="I768" s="4"/>
      <c r="J768" s="4"/>
      <c r="K768" s="4"/>
      <c r="L768" s="5"/>
      <c r="M768" s="4"/>
      <c r="N768" s="4"/>
      <c r="O768" s="4"/>
      <c r="P768" s="6"/>
      <c r="Q768" s="4"/>
      <c r="R768" s="4"/>
      <c r="S768" s="6"/>
      <c r="T768" s="4"/>
      <c r="U768" s="4"/>
      <c r="V768" s="4"/>
      <c r="W768" s="4"/>
      <c r="X768" s="4"/>
      <c r="Y768" s="4"/>
      <c r="Z768" s="49"/>
      <c r="AA768" s="7"/>
      <c r="AB768" s="4"/>
      <c r="AC768" s="49"/>
      <c r="AD768" s="4"/>
      <c r="AE768" s="4"/>
      <c r="AF768" s="4"/>
      <c r="AG768" s="4"/>
      <c r="AH768" s="4"/>
      <c r="AI768" s="4"/>
      <c r="AJ768" s="4"/>
    </row>
    <row r="769">
      <c r="A769" s="4"/>
      <c r="B769" s="4"/>
      <c r="C769" s="4"/>
      <c r="D769" s="4"/>
      <c r="E769" s="4"/>
      <c r="F769" s="4"/>
      <c r="G769" s="4"/>
      <c r="H769" s="4"/>
      <c r="I769" s="4"/>
      <c r="J769" s="4"/>
      <c r="K769" s="4"/>
      <c r="L769" s="5"/>
      <c r="M769" s="4"/>
      <c r="N769" s="4"/>
      <c r="O769" s="4"/>
      <c r="P769" s="6"/>
      <c r="Q769" s="4"/>
      <c r="R769" s="4"/>
      <c r="S769" s="6"/>
      <c r="T769" s="4"/>
      <c r="U769" s="4"/>
      <c r="V769" s="4"/>
      <c r="W769" s="4"/>
      <c r="X769" s="4"/>
      <c r="Y769" s="4"/>
      <c r="Z769" s="49"/>
      <c r="AA769" s="7"/>
      <c r="AB769" s="4"/>
      <c r="AC769" s="49"/>
      <c r="AD769" s="4"/>
      <c r="AE769" s="4"/>
      <c r="AF769" s="4"/>
      <c r="AG769" s="4"/>
      <c r="AH769" s="4"/>
      <c r="AI769" s="4"/>
      <c r="AJ769" s="4"/>
    </row>
    <row r="770">
      <c r="A770" s="4"/>
      <c r="B770" s="4"/>
      <c r="C770" s="4"/>
      <c r="D770" s="4"/>
      <c r="E770" s="4"/>
      <c r="F770" s="4"/>
      <c r="G770" s="4"/>
      <c r="H770" s="4"/>
      <c r="I770" s="4"/>
      <c r="J770" s="4"/>
      <c r="K770" s="4"/>
      <c r="L770" s="5"/>
      <c r="M770" s="4"/>
      <c r="N770" s="4"/>
      <c r="O770" s="4"/>
      <c r="P770" s="6"/>
      <c r="Q770" s="4"/>
      <c r="R770" s="4"/>
      <c r="S770" s="6"/>
      <c r="T770" s="4"/>
      <c r="U770" s="4"/>
      <c r="V770" s="4"/>
      <c r="W770" s="4"/>
      <c r="X770" s="4"/>
      <c r="Y770" s="4"/>
      <c r="Z770" s="49"/>
      <c r="AA770" s="7"/>
      <c r="AB770" s="4"/>
      <c r="AC770" s="49"/>
      <c r="AD770" s="4"/>
      <c r="AE770" s="4"/>
      <c r="AF770" s="4"/>
      <c r="AG770" s="4"/>
      <c r="AH770" s="4"/>
      <c r="AI770" s="4"/>
      <c r="AJ770" s="4"/>
    </row>
    <row r="771">
      <c r="A771" s="4"/>
      <c r="B771" s="4"/>
      <c r="C771" s="4"/>
      <c r="D771" s="4"/>
      <c r="E771" s="4"/>
      <c r="F771" s="4"/>
      <c r="G771" s="4"/>
      <c r="H771" s="4"/>
      <c r="I771" s="4"/>
      <c r="J771" s="4"/>
      <c r="K771" s="4"/>
      <c r="L771" s="5"/>
      <c r="M771" s="4"/>
      <c r="N771" s="4"/>
      <c r="O771" s="4"/>
      <c r="P771" s="6"/>
      <c r="Q771" s="4"/>
      <c r="R771" s="4"/>
      <c r="S771" s="6"/>
      <c r="T771" s="4"/>
      <c r="U771" s="4"/>
      <c r="V771" s="4"/>
      <c r="W771" s="4"/>
      <c r="X771" s="4"/>
      <c r="Y771" s="4"/>
      <c r="Z771" s="49"/>
      <c r="AA771" s="7"/>
      <c r="AB771" s="4"/>
      <c r="AC771" s="49"/>
      <c r="AD771" s="4"/>
      <c r="AE771" s="4"/>
      <c r="AF771" s="4"/>
      <c r="AG771" s="4"/>
      <c r="AH771" s="4"/>
      <c r="AI771" s="4"/>
      <c r="AJ771" s="4"/>
    </row>
    <row r="772">
      <c r="A772" s="4"/>
      <c r="B772" s="4"/>
      <c r="C772" s="4"/>
      <c r="D772" s="4"/>
      <c r="E772" s="4"/>
      <c r="F772" s="4"/>
      <c r="G772" s="4"/>
      <c r="H772" s="4"/>
      <c r="I772" s="4"/>
      <c r="J772" s="4"/>
      <c r="K772" s="4"/>
      <c r="L772" s="5"/>
      <c r="M772" s="4"/>
      <c r="N772" s="4"/>
      <c r="O772" s="4"/>
      <c r="P772" s="6"/>
      <c r="Q772" s="4"/>
      <c r="R772" s="4"/>
      <c r="S772" s="6"/>
      <c r="T772" s="4"/>
      <c r="U772" s="4"/>
      <c r="V772" s="4"/>
      <c r="W772" s="4"/>
      <c r="X772" s="4"/>
      <c r="Y772" s="4"/>
      <c r="Z772" s="49"/>
      <c r="AA772" s="7"/>
      <c r="AB772" s="4"/>
      <c r="AC772" s="49"/>
      <c r="AD772" s="4"/>
      <c r="AE772" s="4"/>
      <c r="AF772" s="4"/>
      <c r="AG772" s="4"/>
      <c r="AH772" s="4"/>
      <c r="AI772" s="4"/>
      <c r="AJ772" s="4"/>
    </row>
    <row r="773">
      <c r="A773" s="4"/>
      <c r="B773" s="4"/>
      <c r="C773" s="4"/>
      <c r="D773" s="4"/>
      <c r="E773" s="4"/>
      <c r="F773" s="4"/>
      <c r="G773" s="4"/>
      <c r="H773" s="4"/>
      <c r="I773" s="4"/>
      <c r="J773" s="4"/>
      <c r="K773" s="4"/>
      <c r="L773" s="5"/>
      <c r="M773" s="4"/>
      <c r="N773" s="4"/>
      <c r="O773" s="4"/>
      <c r="P773" s="6"/>
      <c r="Q773" s="4"/>
      <c r="R773" s="4"/>
      <c r="S773" s="6"/>
      <c r="T773" s="4"/>
      <c r="U773" s="4"/>
      <c r="V773" s="4"/>
      <c r="W773" s="4"/>
      <c r="X773" s="4"/>
      <c r="Y773" s="4"/>
      <c r="Z773" s="49"/>
      <c r="AA773" s="7"/>
      <c r="AB773" s="4"/>
      <c r="AC773" s="49"/>
      <c r="AD773" s="4"/>
      <c r="AE773" s="4"/>
      <c r="AF773" s="4"/>
      <c r="AG773" s="4"/>
      <c r="AH773" s="4"/>
      <c r="AI773" s="4"/>
      <c r="AJ773" s="4"/>
    </row>
    <row r="774">
      <c r="A774" s="4"/>
      <c r="B774" s="4"/>
      <c r="C774" s="4"/>
      <c r="D774" s="4"/>
      <c r="E774" s="4"/>
      <c r="F774" s="4"/>
      <c r="G774" s="4"/>
      <c r="H774" s="4"/>
      <c r="I774" s="4"/>
      <c r="J774" s="4"/>
      <c r="K774" s="4"/>
      <c r="L774" s="5"/>
      <c r="M774" s="4"/>
      <c r="N774" s="4"/>
      <c r="O774" s="4"/>
      <c r="P774" s="6"/>
      <c r="Q774" s="4"/>
      <c r="R774" s="4"/>
      <c r="S774" s="6"/>
      <c r="T774" s="4"/>
      <c r="U774" s="4"/>
      <c r="V774" s="4"/>
      <c r="W774" s="4"/>
      <c r="X774" s="4"/>
      <c r="Y774" s="4"/>
      <c r="Z774" s="49"/>
      <c r="AA774" s="7"/>
      <c r="AB774" s="4"/>
      <c r="AC774" s="49"/>
      <c r="AD774" s="4"/>
      <c r="AE774" s="4"/>
      <c r="AF774" s="4"/>
      <c r="AG774" s="4"/>
      <c r="AH774" s="4"/>
      <c r="AI774" s="4"/>
      <c r="AJ774" s="4"/>
    </row>
    <row r="775">
      <c r="A775" s="4"/>
      <c r="B775" s="4"/>
      <c r="C775" s="4"/>
      <c r="D775" s="4"/>
      <c r="E775" s="4"/>
      <c r="F775" s="4"/>
      <c r="G775" s="4"/>
      <c r="H775" s="4"/>
      <c r="I775" s="4"/>
      <c r="J775" s="4"/>
      <c r="K775" s="4"/>
      <c r="L775" s="5"/>
      <c r="M775" s="4"/>
      <c r="N775" s="4"/>
      <c r="O775" s="4"/>
      <c r="P775" s="6"/>
      <c r="Q775" s="4"/>
      <c r="R775" s="4"/>
      <c r="S775" s="6"/>
      <c r="T775" s="4"/>
      <c r="U775" s="4"/>
      <c r="V775" s="4"/>
      <c r="W775" s="4"/>
      <c r="X775" s="4"/>
      <c r="Y775" s="4"/>
      <c r="Z775" s="49"/>
      <c r="AA775" s="7"/>
      <c r="AB775" s="4"/>
      <c r="AC775" s="49"/>
      <c r="AD775" s="4"/>
      <c r="AE775" s="4"/>
      <c r="AF775" s="4"/>
      <c r="AG775" s="4"/>
      <c r="AH775" s="4"/>
      <c r="AI775" s="4"/>
      <c r="AJ775" s="4"/>
    </row>
    <row r="776">
      <c r="A776" s="4"/>
      <c r="B776" s="4"/>
      <c r="C776" s="4"/>
      <c r="D776" s="4"/>
      <c r="E776" s="4"/>
      <c r="F776" s="4"/>
      <c r="G776" s="4"/>
      <c r="H776" s="4"/>
      <c r="I776" s="4"/>
      <c r="J776" s="4"/>
      <c r="K776" s="4"/>
      <c r="L776" s="5"/>
      <c r="M776" s="4"/>
      <c r="N776" s="4"/>
      <c r="O776" s="4"/>
      <c r="P776" s="6"/>
      <c r="Q776" s="4"/>
      <c r="R776" s="4"/>
      <c r="S776" s="6"/>
      <c r="T776" s="4"/>
      <c r="U776" s="4"/>
      <c r="V776" s="4"/>
      <c r="W776" s="4"/>
      <c r="X776" s="4"/>
      <c r="Y776" s="4"/>
      <c r="Z776" s="49"/>
      <c r="AA776" s="7"/>
      <c r="AB776" s="4"/>
      <c r="AC776" s="49"/>
      <c r="AD776" s="4"/>
      <c r="AE776" s="4"/>
      <c r="AF776" s="4"/>
      <c r="AG776" s="4"/>
      <c r="AH776" s="4"/>
      <c r="AI776" s="4"/>
      <c r="AJ776" s="4"/>
    </row>
    <row r="777">
      <c r="A777" s="4"/>
      <c r="B777" s="4"/>
      <c r="C777" s="4"/>
      <c r="D777" s="4"/>
      <c r="E777" s="4"/>
      <c r="F777" s="4"/>
      <c r="G777" s="4"/>
      <c r="H777" s="4"/>
      <c r="I777" s="4"/>
      <c r="J777" s="4"/>
      <c r="K777" s="4"/>
      <c r="L777" s="5"/>
      <c r="M777" s="4"/>
      <c r="N777" s="4"/>
      <c r="O777" s="4"/>
      <c r="P777" s="6"/>
      <c r="Q777" s="4"/>
      <c r="R777" s="4"/>
      <c r="S777" s="6"/>
      <c r="T777" s="4"/>
      <c r="U777" s="4"/>
      <c r="V777" s="4"/>
      <c r="W777" s="4"/>
      <c r="X777" s="4"/>
      <c r="Y777" s="4"/>
      <c r="Z777" s="49"/>
      <c r="AA777" s="7"/>
      <c r="AB777" s="4"/>
      <c r="AC777" s="49"/>
      <c r="AD777" s="4"/>
      <c r="AE777" s="4"/>
      <c r="AF777" s="4"/>
      <c r="AG777" s="4"/>
      <c r="AH777" s="4"/>
      <c r="AI777" s="4"/>
      <c r="AJ777" s="4"/>
    </row>
    <row r="778">
      <c r="A778" s="4"/>
      <c r="B778" s="4"/>
      <c r="C778" s="4"/>
      <c r="D778" s="4"/>
      <c r="E778" s="4"/>
      <c r="F778" s="4"/>
      <c r="G778" s="4"/>
      <c r="H778" s="4"/>
      <c r="I778" s="4"/>
      <c r="J778" s="4"/>
      <c r="K778" s="4"/>
      <c r="L778" s="5"/>
      <c r="M778" s="4"/>
      <c r="N778" s="4"/>
      <c r="O778" s="4"/>
      <c r="P778" s="6"/>
      <c r="Q778" s="4"/>
      <c r="R778" s="4"/>
      <c r="S778" s="6"/>
      <c r="T778" s="4"/>
      <c r="U778" s="4"/>
      <c r="V778" s="4"/>
      <c r="W778" s="4"/>
      <c r="X778" s="4"/>
      <c r="Y778" s="4"/>
      <c r="Z778" s="49"/>
      <c r="AA778" s="7"/>
      <c r="AB778" s="4"/>
      <c r="AC778" s="49"/>
      <c r="AD778" s="4"/>
      <c r="AE778" s="4"/>
      <c r="AF778" s="4"/>
      <c r="AG778" s="4"/>
      <c r="AH778" s="4"/>
      <c r="AI778" s="4"/>
      <c r="AJ778" s="4"/>
    </row>
    <row r="779">
      <c r="A779" s="4"/>
      <c r="B779" s="4"/>
      <c r="C779" s="4"/>
      <c r="D779" s="4"/>
      <c r="E779" s="4"/>
      <c r="F779" s="4"/>
      <c r="G779" s="4"/>
      <c r="H779" s="4"/>
      <c r="I779" s="4"/>
      <c r="J779" s="4"/>
      <c r="K779" s="4"/>
      <c r="L779" s="5"/>
      <c r="M779" s="4"/>
      <c r="N779" s="4"/>
      <c r="O779" s="4"/>
      <c r="P779" s="6"/>
      <c r="Q779" s="4"/>
      <c r="R779" s="4"/>
      <c r="S779" s="6"/>
      <c r="T779" s="4"/>
      <c r="U779" s="4"/>
      <c r="V779" s="4"/>
      <c r="W779" s="4"/>
      <c r="X779" s="4"/>
      <c r="Y779" s="4"/>
      <c r="Z779" s="49"/>
      <c r="AA779" s="7"/>
      <c r="AB779" s="4"/>
      <c r="AC779" s="49"/>
      <c r="AD779" s="4"/>
      <c r="AE779" s="4"/>
      <c r="AF779" s="4"/>
      <c r="AG779" s="4"/>
      <c r="AH779" s="4"/>
      <c r="AI779" s="4"/>
      <c r="AJ779" s="4"/>
    </row>
    <row r="780">
      <c r="A780" s="4"/>
      <c r="B780" s="4"/>
      <c r="C780" s="4"/>
      <c r="D780" s="4"/>
      <c r="E780" s="4"/>
      <c r="F780" s="4"/>
      <c r="G780" s="4"/>
      <c r="H780" s="4"/>
      <c r="I780" s="4"/>
      <c r="J780" s="4"/>
      <c r="K780" s="4"/>
      <c r="L780" s="5"/>
      <c r="M780" s="4"/>
      <c r="N780" s="4"/>
      <c r="O780" s="4"/>
      <c r="P780" s="6"/>
      <c r="Q780" s="4"/>
      <c r="R780" s="4"/>
      <c r="S780" s="6"/>
      <c r="T780" s="4"/>
      <c r="U780" s="4"/>
      <c r="V780" s="4"/>
      <c r="W780" s="4"/>
      <c r="X780" s="4"/>
      <c r="Y780" s="4"/>
      <c r="Z780" s="49"/>
      <c r="AA780" s="7"/>
      <c r="AB780" s="4"/>
      <c r="AC780" s="49"/>
      <c r="AD780" s="4"/>
      <c r="AE780" s="4"/>
      <c r="AF780" s="4"/>
      <c r="AG780" s="4"/>
      <c r="AH780" s="4"/>
      <c r="AI780" s="4"/>
      <c r="AJ780" s="4"/>
    </row>
    <row r="781">
      <c r="A781" s="4"/>
      <c r="B781" s="4"/>
      <c r="C781" s="4"/>
      <c r="D781" s="4"/>
      <c r="E781" s="4"/>
      <c r="F781" s="4"/>
      <c r="G781" s="4"/>
      <c r="H781" s="4"/>
      <c r="I781" s="4"/>
      <c r="J781" s="4"/>
      <c r="K781" s="4"/>
      <c r="L781" s="5"/>
      <c r="M781" s="4"/>
      <c r="N781" s="4"/>
      <c r="O781" s="4"/>
      <c r="P781" s="6"/>
      <c r="Q781" s="4"/>
      <c r="R781" s="4"/>
      <c r="S781" s="6"/>
      <c r="T781" s="4"/>
      <c r="U781" s="4"/>
      <c r="V781" s="4"/>
      <c r="W781" s="4"/>
      <c r="X781" s="4"/>
      <c r="Y781" s="4"/>
      <c r="Z781" s="49"/>
      <c r="AA781" s="7"/>
      <c r="AB781" s="4"/>
      <c r="AC781" s="49"/>
      <c r="AD781" s="4"/>
      <c r="AE781" s="4"/>
      <c r="AF781" s="4"/>
      <c r="AG781" s="4"/>
      <c r="AH781" s="4"/>
      <c r="AI781" s="4"/>
      <c r="AJ781" s="4"/>
    </row>
    <row r="782">
      <c r="A782" s="4"/>
      <c r="B782" s="4"/>
      <c r="C782" s="4"/>
      <c r="D782" s="4"/>
      <c r="E782" s="4"/>
      <c r="F782" s="4"/>
      <c r="G782" s="4"/>
      <c r="H782" s="4"/>
      <c r="I782" s="4"/>
      <c r="J782" s="4"/>
      <c r="K782" s="4"/>
      <c r="L782" s="5"/>
      <c r="M782" s="4"/>
      <c r="N782" s="4"/>
      <c r="O782" s="4"/>
      <c r="P782" s="6"/>
      <c r="Q782" s="4"/>
      <c r="R782" s="4"/>
      <c r="S782" s="6"/>
      <c r="T782" s="4"/>
      <c r="U782" s="4"/>
      <c r="V782" s="4"/>
      <c r="W782" s="4"/>
      <c r="X782" s="4"/>
      <c r="Y782" s="4"/>
      <c r="Z782" s="49"/>
      <c r="AA782" s="7"/>
      <c r="AB782" s="4"/>
      <c r="AC782" s="49"/>
      <c r="AD782" s="4"/>
      <c r="AE782" s="4"/>
      <c r="AF782" s="4"/>
      <c r="AG782" s="4"/>
      <c r="AH782" s="4"/>
      <c r="AI782" s="4"/>
      <c r="AJ782" s="4"/>
    </row>
    <row r="783">
      <c r="A783" s="4"/>
      <c r="B783" s="4"/>
      <c r="C783" s="4"/>
      <c r="D783" s="4"/>
      <c r="E783" s="4"/>
      <c r="F783" s="4"/>
      <c r="G783" s="4"/>
      <c r="H783" s="4"/>
      <c r="I783" s="4"/>
      <c r="J783" s="4"/>
      <c r="K783" s="4"/>
      <c r="L783" s="5"/>
      <c r="M783" s="4"/>
      <c r="N783" s="4"/>
      <c r="O783" s="4"/>
      <c r="P783" s="6"/>
      <c r="Q783" s="4"/>
      <c r="R783" s="4"/>
      <c r="S783" s="6"/>
      <c r="T783" s="4"/>
      <c r="U783" s="4"/>
      <c r="V783" s="4"/>
      <c r="W783" s="4"/>
      <c r="X783" s="4"/>
      <c r="Y783" s="4"/>
      <c r="Z783" s="49"/>
      <c r="AA783" s="7"/>
      <c r="AB783" s="4"/>
      <c r="AC783" s="49"/>
      <c r="AD783" s="4"/>
      <c r="AE783" s="4"/>
      <c r="AF783" s="4"/>
      <c r="AG783" s="4"/>
      <c r="AH783" s="4"/>
      <c r="AI783" s="4"/>
      <c r="AJ783" s="4"/>
    </row>
    <row r="784">
      <c r="A784" s="4"/>
      <c r="B784" s="4"/>
      <c r="C784" s="4"/>
      <c r="D784" s="4"/>
      <c r="E784" s="4"/>
      <c r="F784" s="4"/>
      <c r="G784" s="4"/>
      <c r="H784" s="4"/>
      <c r="I784" s="4"/>
      <c r="J784" s="4"/>
      <c r="K784" s="4"/>
      <c r="L784" s="5"/>
      <c r="M784" s="4"/>
      <c r="N784" s="4"/>
      <c r="O784" s="4"/>
      <c r="P784" s="6"/>
      <c r="Q784" s="4"/>
      <c r="R784" s="4"/>
      <c r="S784" s="6"/>
      <c r="T784" s="4"/>
      <c r="U784" s="4"/>
      <c r="V784" s="4"/>
      <c r="W784" s="4"/>
      <c r="X784" s="4"/>
      <c r="Y784" s="4"/>
      <c r="Z784" s="49"/>
      <c r="AA784" s="7"/>
      <c r="AB784" s="4"/>
      <c r="AC784" s="49"/>
      <c r="AD784" s="4"/>
      <c r="AE784" s="4"/>
      <c r="AF784" s="4"/>
      <c r="AG784" s="4"/>
      <c r="AH784" s="4"/>
      <c r="AI784" s="4"/>
      <c r="AJ784" s="4"/>
    </row>
    <row r="785">
      <c r="A785" s="4"/>
      <c r="B785" s="4"/>
      <c r="C785" s="4"/>
      <c r="D785" s="4"/>
      <c r="E785" s="4"/>
      <c r="F785" s="4"/>
      <c r="G785" s="4"/>
      <c r="H785" s="4"/>
      <c r="I785" s="4"/>
      <c r="J785" s="4"/>
      <c r="K785" s="4"/>
      <c r="L785" s="5"/>
      <c r="M785" s="4"/>
      <c r="N785" s="4"/>
      <c r="O785" s="4"/>
      <c r="P785" s="6"/>
      <c r="Q785" s="4"/>
      <c r="R785" s="4"/>
      <c r="S785" s="6"/>
      <c r="T785" s="4"/>
      <c r="U785" s="4"/>
      <c r="V785" s="4"/>
      <c r="W785" s="4"/>
      <c r="X785" s="4"/>
      <c r="Y785" s="4"/>
      <c r="Z785" s="49"/>
      <c r="AA785" s="7"/>
      <c r="AB785" s="4"/>
      <c r="AC785" s="49"/>
      <c r="AD785" s="4"/>
      <c r="AE785" s="4"/>
      <c r="AF785" s="4"/>
      <c r="AG785" s="4"/>
      <c r="AH785" s="4"/>
      <c r="AI785" s="4"/>
      <c r="AJ785" s="4"/>
    </row>
    <row r="786">
      <c r="A786" s="4"/>
      <c r="B786" s="4"/>
      <c r="C786" s="4"/>
      <c r="D786" s="4"/>
      <c r="E786" s="4"/>
      <c r="F786" s="4"/>
      <c r="G786" s="4"/>
      <c r="H786" s="4"/>
      <c r="I786" s="4"/>
      <c r="J786" s="4"/>
      <c r="K786" s="4"/>
      <c r="L786" s="5"/>
      <c r="M786" s="4"/>
      <c r="N786" s="4"/>
      <c r="O786" s="4"/>
      <c r="P786" s="6"/>
      <c r="Q786" s="4"/>
      <c r="R786" s="4"/>
      <c r="S786" s="6"/>
      <c r="T786" s="4"/>
      <c r="U786" s="4"/>
      <c r="V786" s="4"/>
      <c r="W786" s="4"/>
      <c r="X786" s="4"/>
      <c r="Y786" s="4"/>
      <c r="Z786" s="49"/>
      <c r="AA786" s="7"/>
      <c r="AB786" s="4"/>
      <c r="AC786" s="49"/>
      <c r="AD786" s="4"/>
      <c r="AE786" s="4"/>
      <c r="AF786" s="4"/>
      <c r="AG786" s="4"/>
      <c r="AH786" s="4"/>
      <c r="AI786" s="4"/>
      <c r="AJ786" s="4"/>
    </row>
    <row r="787">
      <c r="A787" s="4"/>
      <c r="B787" s="4"/>
      <c r="C787" s="4"/>
      <c r="D787" s="4"/>
      <c r="E787" s="4"/>
      <c r="F787" s="4"/>
      <c r="G787" s="4"/>
      <c r="H787" s="4"/>
      <c r="I787" s="4"/>
      <c r="J787" s="4"/>
      <c r="K787" s="4"/>
      <c r="L787" s="5"/>
      <c r="M787" s="4"/>
      <c r="N787" s="4"/>
      <c r="O787" s="4"/>
      <c r="P787" s="6"/>
      <c r="Q787" s="4"/>
      <c r="R787" s="4"/>
      <c r="S787" s="6"/>
      <c r="T787" s="4"/>
      <c r="U787" s="4"/>
      <c r="V787" s="4"/>
      <c r="W787" s="4"/>
      <c r="X787" s="4"/>
      <c r="Y787" s="4"/>
      <c r="Z787" s="49"/>
      <c r="AA787" s="7"/>
      <c r="AB787" s="4"/>
      <c r="AC787" s="49"/>
      <c r="AD787" s="4"/>
      <c r="AE787" s="4"/>
      <c r="AF787" s="4"/>
      <c r="AG787" s="4"/>
      <c r="AH787" s="4"/>
      <c r="AI787" s="4"/>
      <c r="AJ787" s="4"/>
    </row>
    <row r="788">
      <c r="A788" s="4"/>
      <c r="B788" s="4"/>
      <c r="C788" s="4"/>
      <c r="D788" s="4"/>
      <c r="E788" s="4"/>
      <c r="F788" s="4"/>
      <c r="G788" s="4"/>
      <c r="H788" s="4"/>
      <c r="I788" s="4"/>
      <c r="J788" s="4"/>
      <c r="K788" s="4"/>
      <c r="L788" s="5"/>
      <c r="M788" s="4"/>
      <c r="N788" s="4"/>
      <c r="O788" s="4"/>
      <c r="P788" s="6"/>
      <c r="Q788" s="4"/>
      <c r="R788" s="4"/>
      <c r="S788" s="6"/>
      <c r="T788" s="4"/>
      <c r="U788" s="4"/>
      <c r="V788" s="4"/>
      <c r="W788" s="4"/>
      <c r="X788" s="4"/>
      <c r="Y788" s="4"/>
      <c r="Z788" s="49"/>
      <c r="AA788" s="7"/>
      <c r="AB788" s="4"/>
      <c r="AC788" s="49"/>
      <c r="AD788" s="4"/>
      <c r="AE788" s="4"/>
      <c r="AF788" s="4"/>
      <c r="AG788" s="4"/>
      <c r="AH788" s="4"/>
      <c r="AI788" s="4"/>
      <c r="AJ788" s="4"/>
    </row>
    <row r="789">
      <c r="A789" s="4"/>
      <c r="B789" s="4"/>
      <c r="C789" s="4"/>
      <c r="D789" s="4"/>
      <c r="E789" s="4"/>
      <c r="F789" s="4"/>
      <c r="G789" s="4"/>
      <c r="H789" s="4"/>
      <c r="I789" s="4"/>
      <c r="J789" s="4"/>
      <c r="K789" s="4"/>
      <c r="L789" s="5"/>
      <c r="M789" s="4"/>
      <c r="N789" s="4"/>
      <c r="O789" s="4"/>
      <c r="P789" s="6"/>
      <c r="Q789" s="4"/>
      <c r="R789" s="4"/>
      <c r="S789" s="6"/>
      <c r="T789" s="4"/>
      <c r="U789" s="4"/>
      <c r="V789" s="4"/>
      <c r="W789" s="4"/>
      <c r="X789" s="4"/>
      <c r="Y789" s="4"/>
      <c r="Z789" s="49"/>
      <c r="AA789" s="7"/>
      <c r="AB789" s="4"/>
      <c r="AC789" s="49"/>
      <c r="AD789" s="4"/>
      <c r="AE789" s="4"/>
      <c r="AF789" s="4"/>
      <c r="AG789" s="4"/>
      <c r="AH789" s="4"/>
      <c r="AI789" s="4"/>
      <c r="AJ789" s="4"/>
    </row>
    <row r="790">
      <c r="A790" s="4"/>
      <c r="B790" s="4"/>
      <c r="C790" s="4"/>
      <c r="D790" s="4"/>
      <c r="E790" s="4"/>
      <c r="F790" s="4"/>
      <c r="G790" s="4"/>
      <c r="H790" s="4"/>
      <c r="I790" s="4"/>
      <c r="J790" s="4"/>
      <c r="K790" s="4"/>
      <c r="L790" s="5"/>
      <c r="M790" s="4"/>
      <c r="N790" s="4"/>
      <c r="O790" s="4"/>
      <c r="P790" s="6"/>
      <c r="Q790" s="4"/>
      <c r="R790" s="4"/>
      <c r="S790" s="6"/>
      <c r="T790" s="4"/>
      <c r="U790" s="4"/>
      <c r="V790" s="4"/>
      <c r="W790" s="4"/>
      <c r="X790" s="4"/>
      <c r="Y790" s="4"/>
      <c r="Z790" s="49"/>
      <c r="AA790" s="7"/>
      <c r="AB790" s="4"/>
      <c r="AC790" s="49"/>
      <c r="AD790" s="4"/>
      <c r="AE790" s="4"/>
      <c r="AF790" s="4"/>
      <c r="AG790" s="4"/>
      <c r="AH790" s="4"/>
      <c r="AI790" s="4"/>
      <c r="AJ790" s="4"/>
    </row>
    <row r="791">
      <c r="A791" s="4"/>
      <c r="B791" s="4"/>
      <c r="C791" s="4"/>
      <c r="D791" s="4"/>
      <c r="E791" s="4"/>
      <c r="F791" s="4"/>
      <c r="G791" s="4"/>
      <c r="H791" s="4"/>
      <c r="I791" s="4"/>
      <c r="J791" s="4"/>
      <c r="K791" s="4"/>
      <c r="L791" s="5"/>
      <c r="M791" s="4"/>
      <c r="N791" s="4"/>
      <c r="O791" s="4"/>
      <c r="P791" s="6"/>
      <c r="Q791" s="4"/>
      <c r="R791" s="4"/>
      <c r="S791" s="6"/>
      <c r="T791" s="4"/>
      <c r="U791" s="4"/>
      <c r="V791" s="4"/>
      <c r="W791" s="4"/>
      <c r="X791" s="4"/>
      <c r="Y791" s="4"/>
      <c r="Z791" s="49"/>
      <c r="AA791" s="7"/>
      <c r="AB791" s="4"/>
      <c r="AC791" s="49"/>
      <c r="AD791" s="4"/>
      <c r="AE791" s="4"/>
      <c r="AF791" s="4"/>
      <c r="AG791" s="4"/>
      <c r="AH791" s="4"/>
      <c r="AI791" s="4"/>
      <c r="AJ791" s="4"/>
    </row>
    <row r="792">
      <c r="A792" s="4"/>
      <c r="B792" s="4"/>
      <c r="C792" s="4"/>
      <c r="D792" s="4"/>
      <c r="E792" s="4"/>
      <c r="F792" s="4"/>
      <c r="G792" s="4"/>
      <c r="H792" s="4"/>
      <c r="I792" s="4"/>
      <c r="J792" s="4"/>
      <c r="K792" s="4"/>
      <c r="L792" s="5"/>
      <c r="M792" s="4"/>
      <c r="N792" s="4"/>
      <c r="O792" s="4"/>
      <c r="P792" s="6"/>
      <c r="Q792" s="4"/>
      <c r="R792" s="4"/>
      <c r="S792" s="6"/>
      <c r="T792" s="4"/>
      <c r="U792" s="4"/>
      <c r="V792" s="4"/>
      <c r="W792" s="4"/>
      <c r="X792" s="4"/>
      <c r="Y792" s="4"/>
      <c r="Z792" s="49"/>
      <c r="AA792" s="7"/>
      <c r="AB792" s="4"/>
      <c r="AC792" s="49"/>
      <c r="AD792" s="4"/>
      <c r="AE792" s="4"/>
      <c r="AF792" s="4"/>
      <c r="AG792" s="4"/>
      <c r="AH792" s="4"/>
      <c r="AI792" s="4"/>
      <c r="AJ792" s="4"/>
    </row>
    <row r="793">
      <c r="A793" s="4"/>
      <c r="B793" s="4"/>
      <c r="C793" s="4"/>
      <c r="D793" s="4"/>
      <c r="E793" s="4"/>
      <c r="F793" s="4"/>
      <c r="G793" s="4"/>
      <c r="H793" s="4"/>
      <c r="I793" s="4"/>
      <c r="J793" s="4"/>
      <c r="K793" s="4"/>
      <c r="L793" s="5"/>
      <c r="M793" s="4"/>
      <c r="N793" s="4"/>
      <c r="O793" s="4"/>
      <c r="P793" s="6"/>
      <c r="Q793" s="4"/>
      <c r="R793" s="4"/>
      <c r="S793" s="6"/>
      <c r="T793" s="4"/>
      <c r="U793" s="4"/>
      <c r="V793" s="4"/>
      <c r="W793" s="4"/>
      <c r="X793" s="4"/>
      <c r="Y793" s="4"/>
      <c r="Z793" s="49"/>
      <c r="AA793" s="7"/>
      <c r="AB793" s="4"/>
      <c r="AC793" s="49"/>
      <c r="AD793" s="4"/>
      <c r="AE793" s="4"/>
      <c r="AF793" s="4"/>
      <c r="AG793" s="4"/>
      <c r="AH793" s="4"/>
      <c r="AI793" s="4"/>
      <c r="AJ793" s="4"/>
    </row>
    <row r="794">
      <c r="A794" s="4"/>
      <c r="B794" s="4"/>
      <c r="C794" s="4"/>
      <c r="D794" s="4"/>
      <c r="E794" s="4"/>
      <c r="F794" s="4"/>
      <c r="G794" s="4"/>
      <c r="H794" s="4"/>
      <c r="I794" s="4"/>
      <c r="J794" s="4"/>
      <c r="K794" s="4"/>
      <c r="L794" s="5"/>
      <c r="M794" s="4"/>
      <c r="N794" s="4"/>
      <c r="O794" s="4"/>
      <c r="P794" s="6"/>
      <c r="Q794" s="4"/>
      <c r="R794" s="4"/>
      <c r="S794" s="6"/>
      <c r="T794" s="4"/>
      <c r="U794" s="4"/>
      <c r="V794" s="4"/>
      <c r="W794" s="4"/>
      <c r="X794" s="4"/>
      <c r="Y794" s="4"/>
      <c r="Z794" s="49"/>
      <c r="AA794" s="7"/>
      <c r="AB794" s="4"/>
      <c r="AC794" s="49"/>
      <c r="AD794" s="4"/>
      <c r="AE794" s="4"/>
      <c r="AF794" s="4"/>
      <c r="AG794" s="4"/>
      <c r="AH794" s="4"/>
      <c r="AI794" s="4"/>
      <c r="AJ794" s="4"/>
    </row>
    <row r="795">
      <c r="A795" s="4"/>
      <c r="B795" s="4"/>
      <c r="C795" s="4"/>
      <c r="D795" s="4"/>
      <c r="E795" s="4"/>
      <c r="F795" s="4"/>
      <c r="G795" s="4"/>
      <c r="H795" s="4"/>
      <c r="I795" s="4"/>
      <c r="J795" s="4"/>
      <c r="K795" s="4"/>
      <c r="L795" s="5"/>
      <c r="M795" s="4"/>
      <c r="N795" s="4"/>
      <c r="O795" s="4"/>
      <c r="P795" s="6"/>
      <c r="Q795" s="4"/>
      <c r="R795" s="4"/>
      <c r="S795" s="6"/>
      <c r="T795" s="4"/>
      <c r="U795" s="4"/>
      <c r="V795" s="4"/>
      <c r="W795" s="4"/>
      <c r="X795" s="4"/>
      <c r="Y795" s="4"/>
      <c r="Z795" s="49"/>
      <c r="AA795" s="7"/>
      <c r="AB795" s="4"/>
      <c r="AC795" s="49"/>
      <c r="AD795" s="4"/>
      <c r="AE795" s="4"/>
      <c r="AF795" s="4"/>
      <c r="AG795" s="4"/>
      <c r="AH795" s="4"/>
      <c r="AI795" s="4"/>
      <c r="AJ795" s="4"/>
    </row>
    <row r="796">
      <c r="A796" s="4"/>
      <c r="B796" s="4"/>
      <c r="C796" s="4"/>
      <c r="D796" s="4"/>
      <c r="E796" s="4"/>
      <c r="F796" s="4"/>
      <c r="G796" s="4"/>
      <c r="H796" s="4"/>
      <c r="I796" s="4"/>
      <c r="J796" s="4"/>
      <c r="K796" s="4"/>
      <c r="L796" s="5"/>
      <c r="M796" s="4"/>
      <c r="N796" s="4"/>
      <c r="O796" s="4"/>
      <c r="P796" s="6"/>
      <c r="Q796" s="4"/>
      <c r="R796" s="4"/>
      <c r="S796" s="6"/>
      <c r="T796" s="4"/>
      <c r="U796" s="4"/>
      <c r="V796" s="4"/>
      <c r="W796" s="4"/>
      <c r="X796" s="4"/>
      <c r="Y796" s="4"/>
      <c r="Z796" s="49"/>
      <c r="AA796" s="7"/>
      <c r="AB796" s="4"/>
      <c r="AC796" s="49"/>
      <c r="AD796" s="4"/>
      <c r="AE796" s="4"/>
      <c r="AF796" s="4"/>
      <c r="AG796" s="4"/>
      <c r="AH796" s="4"/>
      <c r="AI796" s="4"/>
      <c r="AJ796" s="4"/>
    </row>
    <row r="797">
      <c r="A797" s="4"/>
      <c r="B797" s="4"/>
      <c r="C797" s="4"/>
      <c r="D797" s="4"/>
      <c r="E797" s="4"/>
      <c r="F797" s="4"/>
      <c r="G797" s="4"/>
      <c r="H797" s="4"/>
      <c r="I797" s="4"/>
      <c r="J797" s="4"/>
      <c r="K797" s="4"/>
      <c r="L797" s="5"/>
      <c r="M797" s="4"/>
      <c r="N797" s="4"/>
      <c r="O797" s="4"/>
      <c r="P797" s="6"/>
      <c r="Q797" s="4"/>
      <c r="R797" s="4"/>
      <c r="S797" s="6"/>
      <c r="T797" s="4"/>
      <c r="U797" s="4"/>
      <c r="V797" s="4"/>
      <c r="W797" s="4"/>
      <c r="X797" s="4"/>
      <c r="Y797" s="4"/>
      <c r="Z797" s="49"/>
      <c r="AA797" s="7"/>
      <c r="AB797" s="4"/>
      <c r="AC797" s="49"/>
      <c r="AD797" s="4"/>
      <c r="AE797" s="4"/>
      <c r="AF797" s="4"/>
      <c r="AG797" s="4"/>
      <c r="AH797" s="4"/>
      <c r="AI797" s="4"/>
      <c r="AJ797" s="4"/>
    </row>
    <row r="798">
      <c r="A798" s="4"/>
      <c r="B798" s="4"/>
      <c r="C798" s="4"/>
      <c r="D798" s="4"/>
      <c r="E798" s="4"/>
      <c r="F798" s="4"/>
      <c r="G798" s="4"/>
      <c r="H798" s="4"/>
      <c r="I798" s="4"/>
      <c r="J798" s="4"/>
      <c r="K798" s="4"/>
      <c r="L798" s="5"/>
      <c r="M798" s="4"/>
      <c r="N798" s="4"/>
      <c r="O798" s="4"/>
      <c r="P798" s="6"/>
      <c r="Q798" s="4"/>
      <c r="R798" s="4"/>
      <c r="S798" s="6"/>
      <c r="T798" s="4"/>
      <c r="U798" s="4"/>
      <c r="V798" s="4"/>
      <c r="W798" s="4"/>
      <c r="X798" s="4"/>
      <c r="Y798" s="4"/>
      <c r="Z798" s="49"/>
      <c r="AA798" s="7"/>
      <c r="AB798" s="4"/>
      <c r="AC798" s="49"/>
      <c r="AD798" s="4"/>
      <c r="AE798" s="4"/>
      <c r="AF798" s="4"/>
      <c r="AG798" s="4"/>
      <c r="AH798" s="4"/>
      <c r="AI798" s="4"/>
      <c r="AJ798" s="4"/>
    </row>
    <row r="799">
      <c r="A799" s="4"/>
      <c r="B799" s="4"/>
      <c r="C799" s="4"/>
      <c r="D799" s="4"/>
      <c r="E799" s="4"/>
      <c r="F799" s="4"/>
      <c r="G799" s="4"/>
      <c r="H799" s="4"/>
      <c r="I799" s="4"/>
      <c r="J799" s="4"/>
      <c r="K799" s="4"/>
      <c r="L799" s="5"/>
      <c r="M799" s="4"/>
      <c r="N799" s="4"/>
      <c r="O799" s="4"/>
      <c r="P799" s="6"/>
      <c r="Q799" s="4"/>
      <c r="R799" s="4"/>
      <c r="S799" s="6"/>
      <c r="T799" s="4"/>
      <c r="U799" s="4"/>
      <c r="V799" s="4"/>
      <c r="W799" s="4"/>
      <c r="X799" s="4"/>
      <c r="Y799" s="4"/>
      <c r="Z799" s="49"/>
      <c r="AA799" s="7"/>
      <c r="AB799" s="4"/>
      <c r="AC799" s="49"/>
      <c r="AD799" s="4"/>
      <c r="AE799" s="4"/>
      <c r="AF799" s="4"/>
      <c r="AG799" s="4"/>
      <c r="AH799" s="4"/>
      <c r="AI799" s="4"/>
      <c r="AJ799" s="4"/>
    </row>
    <row r="800">
      <c r="A800" s="4"/>
      <c r="B800" s="4"/>
      <c r="C800" s="4"/>
      <c r="D800" s="4"/>
      <c r="E800" s="4"/>
      <c r="F800" s="4"/>
      <c r="G800" s="4"/>
      <c r="H800" s="4"/>
      <c r="I800" s="4"/>
      <c r="J800" s="4"/>
      <c r="K800" s="4"/>
      <c r="L800" s="5"/>
      <c r="M800" s="4"/>
      <c r="N800" s="4"/>
      <c r="O800" s="4"/>
      <c r="P800" s="6"/>
      <c r="Q800" s="4"/>
      <c r="R800" s="4"/>
      <c r="S800" s="6"/>
      <c r="T800" s="4"/>
      <c r="U800" s="4"/>
      <c r="V800" s="4"/>
      <c r="W800" s="4"/>
      <c r="X800" s="4"/>
      <c r="Y800" s="4"/>
      <c r="Z800" s="49"/>
      <c r="AA800" s="7"/>
      <c r="AB800" s="4"/>
      <c r="AC800" s="49"/>
      <c r="AD800" s="4"/>
      <c r="AE800" s="4"/>
      <c r="AF800" s="4"/>
      <c r="AG800" s="4"/>
      <c r="AH800" s="4"/>
      <c r="AI800" s="4"/>
      <c r="AJ800" s="4"/>
    </row>
    <row r="801">
      <c r="A801" s="4"/>
      <c r="B801" s="4"/>
      <c r="C801" s="4"/>
      <c r="D801" s="4"/>
      <c r="E801" s="4"/>
      <c r="F801" s="4"/>
      <c r="G801" s="4"/>
      <c r="H801" s="4"/>
      <c r="I801" s="4"/>
      <c r="J801" s="4"/>
      <c r="K801" s="4"/>
      <c r="L801" s="5"/>
      <c r="M801" s="4"/>
      <c r="N801" s="4"/>
      <c r="O801" s="4"/>
      <c r="P801" s="6"/>
      <c r="Q801" s="4"/>
      <c r="R801" s="4"/>
      <c r="S801" s="6"/>
      <c r="T801" s="4"/>
      <c r="U801" s="4"/>
      <c r="V801" s="4"/>
      <c r="W801" s="4"/>
      <c r="X801" s="4"/>
      <c r="Y801" s="4"/>
      <c r="Z801" s="49"/>
      <c r="AA801" s="7"/>
      <c r="AB801" s="4"/>
      <c r="AC801" s="49"/>
      <c r="AD801" s="4"/>
      <c r="AE801" s="4"/>
      <c r="AF801" s="4"/>
      <c r="AG801" s="4"/>
      <c r="AH801" s="4"/>
      <c r="AI801" s="4"/>
      <c r="AJ801" s="4"/>
    </row>
    <row r="802">
      <c r="A802" s="4"/>
      <c r="B802" s="4"/>
      <c r="C802" s="4"/>
      <c r="D802" s="4"/>
      <c r="E802" s="4"/>
      <c r="F802" s="4"/>
      <c r="G802" s="4"/>
      <c r="H802" s="4"/>
      <c r="I802" s="4"/>
      <c r="J802" s="4"/>
      <c r="K802" s="4"/>
      <c r="L802" s="5"/>
      <c r="M802" s="4"/>
      <c r="N802" s="4"/>
      <c r="O802" s="4"/>
      <c r="P802" s="6"/>
      <c r="Q802" s="4"/>
      <c r="R802" s="4"/>
      <c r="S802" s="6"/>
      <c r="T802" s="4"/>
      <c r="U802" s="4"/>
      <c r="V802" s="4"/>
      <c r="W802" s="4"/>
      <c r="X802" s="4"/>
      <c r="Y802" s="4"/>
      <c r="Z802" s="49"/>
      <c r="AA802" s="7"/>
      <c r="AB802" s="4"/>
      <c r="AC802" s="49"/>
      <c r="AD802" s="4"/>
      <c r="AE802" s="4"/>
      <c r="AF802" s="4"/>
      <c r="AG802" s="4"/>
      <c r="AH802" s="4"/>
      <c r="AI802" s="4"/>
      <c r="AJ802" s="4"/>
    </row>
    <row r="803">
      <c r="A803" s="4"/>
      <c r="B803" s="4"/>
      <c r="C803" s="4"/>
      <c r="D803" s="4"/>
      <c r="E803" s="4"/>
      <c r="F803" s="4"/>
      <c r="G803" s="4"/>
      <c r="H803" s="4"/>
      <c r="I803" s="4"/>
      <c r="J803" s="4"/>
      <c r="K803" s="4"/>
      <c r="L803" s="5"/>
      <c r="M803" s="4"/>
      <c r="N803" s="4"/>
      <c r="O803" s="4"/>
      <c r="P803" s="6"/>
      <c r="Q803" s="4"/>
      <c r="R803" s="4"/>
      <c r="S803" s="6"/>
      <c r="T803" s="4"/>
      <c r="U803" s="4"/>
      <c r="V803" s="4"/>
      <c r="W803" s="4"/>
      <c r="X803" s="4"/>
      <c r="Y803" s="4"/>
      <c r="Z803" s="49"/>
      <c r="AA803" s="7"/>
      <c r="AB803" s="4"/>
      <c r="AC803" s="49"/>
      <c r="AD803" s="4"/>
      <c r="AE803" s="4"/>
      <c r="AF803" s="4"/>
      <c r="AG803" s="4"/>
      <c r="AH803" s="4"/>
      <c r="AI803" s="4"/>
      <c r="AJ803" s="4"/>
    </row>
    <row r="804">
      <c r="A804" s="4"/>
      <c r="B804" s="4"/>
      <c r="C804" s="4"/>
      <c r="D804" s="4"/>
      <c r="E804" s="4"/>
      <c r="F804" s="4"/>
      <c r="G804" s="4"/>
      <c r="H804" s="4"/>
      <c r="I804" s="4"/>
      <c r="J804" s="4"/>
      <c r="K804" s="4"/>
      <c r="L804" s="5"/>
      <c r="M804" s="4"/>
      <c r="N804" s="4"/>
      <c r="O804" s="4"/>
      <c r="P804" s="6"/>
      <c r="Q804" s="4"/>
      <c r="R804" s="4"/>
      <c r="S804" s="6"/>
      <c r="T804" s="4"/>
      <c r="U804" s="4"/>
      <c r="V804" s="4"/>
      <c r="W804" s="4"/>
      <c r="X804" s="4"/>
      <c r="Y804" s="4"/>
      <c r="Z804" s="49"/>
      <c r="AA804" s="7"/>
      <c r="AB804" s="4"/>
      <c r="AC804" s="49"/>
      <c r="AD804" s="4"/>
      <c r="AE804" s="4"/>
      <c r="AF804" s="4"/>
      <c r="AG804" s="4"/>
      <c r="AH804" s="4"/>
      <c r="AI804" s="4"/>
      <c r="AJ804" s="4"/>
    </row>
    <row r="805">
      <c r="A805" s="4"/>
      <c r="B805" s="4"/>
      <c r="C805" s="4"/>
      <c r="D805" s="4"/>
      <c r="E805" s="4"/>
      <c r="F805" s="4"/>
      <c r="G805" s="4"/>
      <c r="H805" s="4"/>
      <c r="I805" s="4"/>
      <c r="J805" s="4"/>
      <c r="K805" s="4"/>
      <c r="L805" s="5"/>
      <c r="M805" s="4"/>
      <c r="N805" s="4"/>
      <c r="O805" s="4"/>
      <c r="P805" s="6"/>
      <c r="Q805" s="4"/>
      <c r="R805" s="4"/>
      <c r="S805" s="6"/>
      <c r="T805" s="4"/>
      <c r="U805" s="4"/>
      <c r="V805" s="4"/>
      <c r="W805" s="4"/>
      <c r="X805" s="4"/>
      <c r="Y805" s="4"/>
      <c r="Z805" s="49"/>
      <c r="AA805" s="7"/>
      <c r="AB805" s="4"/>
      <c r="AC805" s="49"/>
      <c r="AD805" s="4"/>
      <c r="AE805" s="4"/>
      <c r="AF805" s="4"/>
      <c r="AG805" s="4"/>
      <c r="AH805" s="4"/>
      <c r="AI805" s="4"/>
      <c r="AJ805" s="4"/>
    </row>
    <row r="806">
      <c r="A806" s="4"/>
      <c r="B806" s="4"/>
      <c r="C806" s="4"/>
      <c r="D806" s="4"/>
      <c r="E806" s="4"/>
      <c r="F806" s="4"/>
      <c r="G806" s="4"/>
      <c r="H806" s="4"/>
      <c r="I806" s="4"/>
      <c r="J806" s="4"/>
      <c r="K806" s="4"/>
      <c r="L806" s="5"/>
      <c r="M806" s="4"/>
      <c r="N806" s="4"/>
      <c r="O806" s="4"/>
      <c r="P806" s="6"/>
      <c r="Q806" s="4"/>
      <c r="R806" s="4"/>
      <c r="S806" s="6"/>
      <c r="T806" s="4"/>
      <c r="U806" s="4"/>
      <c r="V806" s="4"/>
      <c r="W806" s="4"/>
      <c r="X806" s="4"/>
      <c r="Y806" s="4"/>
      <c r="Z806" s="49"/>
      <c r="AA806" s="7"/>
      <c r="AB806" s="4"/>
      <c r="AC806" s="49"/>
      <c r="AD806" s="4"/>
      <c r="AE806" s="4"/>
      <c r="AF806" s="4"/>
      <c r="AG806" s="4"/>
      <c r="AH806" s="4"/>
      <c r="AI806" s="4"/>
      <c r="AJ806" s="4"/>
    </row>
    <row r="807">
      <c r="A807" s="4"/>
      <c r="B807" s="4"/>
      <c r="C807" s="4"/>
      <c r="D807" s="4"/>
      <c r="E807" s="4"/>
      <c r="F807" s="4"/>
      <c r="G807" s="4"/>
      <c r="H807" s="4"/>
      <c r="I807" s="4"/>
      <c r="J807" s="4"/>
      <c r="K807" s="4"/>
      <c r="L807" s="5"/>
      <c r="M807" s="4"/>
      <c r="N807" s="4"/>
      <c r="O807" s="4"/>
      <c r="P807" s="6"/>
      <c r="Q807" s="4"/>
      <c r="R807" s="4"/>
      <c r="S807" s="6"/>
      <c r="T807" s="4"/>
      <c r="U807" s="4"/>
      <c r="V807" s="4"/>
      <c r="W807" s="4"/>
      <c r="X807" s="4"/>
      <c r="Y807" s="4"/>
      <c r="Z807" s="49"/>
      <c r="AA807" s="7"/>
      <c r="AB807" s="4"/>
      <c r="AC807" s="49"/>
      <c r="AD807" s="4"/>
      <c r="AE807" s="4"/>
      <c r="AF807" s="4"/>
      <c r="AG807" s="4"/>
      <c r="AH807" s="4"/>
      <c r="AI807" s="4"/>
      <c r="AJ807" s="4"/>
    </row>
    <row r="808">
      <c r="A808" s="4"/>
      <c r="B808" s="4"/>
      <c r="C808" s="4"/>
      <c r="D808" s="4"/>
      <c r="E808" s="4"/>
      <c r="F808" s="4"/>
      <c r="G808" s="4"/>
      <c r="H808" s="4"/>
      <c r="I808" s="4"/>
      <c r="J808" s="4"/>
      <c r="K808" s="4"/>
      <c r="L808" s="5"/>
      <c r="M808" s="4"/>
      <c r="N808" s="4"/>
      <c r="O808" s="4"/>
      <c r="P808" s="6"/>
      <c r="Q808" s="4"/>
      <c r="R808" s="4"/>
      <c r="S808" s="6"/>
      <c r="T808" s="4"/>
      <c r="U808" s="4"/>
      <c r="V808" s="4"/>
      <c r="W808" s="4"/>
      <c r="X808" s="4"/>
      <c r="Y808" s="4"/>
      <c r="Z808" s="49"/>
      <c r="AA808" s="7"/>
      <c r="AB808" s="4"/>
      <c r="AC808" s="49"/>
      <c r="AD808" s="4"/>
      <c r="AE808" s="4"/>
      <c r="AF808" s="4"/>
      <c r="AG808" s="4"/>
      <c r="AH808" s="4"/>
      <c r="AI808" s="4"/>
      <c r="AJ808" s="4"/>
    </row>
    <row r="809">
      <c r="A809" s="4"/>
      <c r="B809" s="4"/>
      <c r="C809" s="4"/>
      <c r="D809" s="4"/>
      <c r="E809" s="4"/>
      <c r="F809" s="4"/>
      <c r="G809" s="4"/>
      <c r="H809" s="4"/>
      <c r="I809" s="4"/>
      <c r="J809" s="4"/>
      <c r="K809" s="4"/>
      <c r="L809" s="5"/>
      <c r="M809" s="4"/>
      <c r="N809" s="4"/>
      <c r="O809" s="4"/>
      <c r="P809" s="6"/>
      <c r="Q809" s="4"/>
      <c r="R809" s="4"/>
      <c r="S809" s="6"/>
      <c r="T809" s="4"/>
      <c r="U809" s="4"/>
      <c r="V809" s="4"/>
      <c r="W809" s="4"/>
      <c r="X809" s="4"/>
      <c r="Y809" s="4"/>
      <c r="Z809" s="49"/>
      <c r="AA809" s="7"/>
      <c r="AB809" s="4"/>
      <c r="AC809" s="49"/>
      <c r="AD809" s="4"/>
      <c r="AE809" s="4"/>
      <c r="AF809" s="4"/>
      <c r="AG809" s="4"/>
      <c r="AH809" s="4"/>
      <c r="AI809" s="4"/>
      <c r="AJ809" s="4"/>
    </row>
    <row r="810">
      <c r="A810" s="4"/>
      <c r="B810" s="4"/>
      <c r="C810" s="4"/>
      <c r="D810" s="4"/>
      <c r="E810" s="4"/>
      <c r="F810" s="4"/>
      <c r="G810" s="4"/>
      <c r="H810" s="4"/>
      <c r="I810" s="4"/>
      <c r="J810" s="4"/>
      <c r="K810" s="4"/>
      <c r="L810" s="5"/>
      <c r="M810" s="4"/>
      <c r="N810" s="4"/>
      <c r="O810" s="4"/>
      <c r="P810" s="6"/>
      <c r="Q810" s="4"/>
      <c r="R810" s="4"/>
      <c r="S810" s="6"/>
      <c r="T810" s="4"/>
      <c r="U810" s="4"/>
      <c r="V810" s="4"/>
      <c r="W810" s="4"/>
      <c r="X810" s="4"/>
      <c r="Y810" s="4"/>
      <c r="Z810" s="49"/>
      <c r="AA810" s="7"/>
      <c r="AB810" s="4"/>
      <c r="AC810" s="49"/>
      <c r="AD810" s="4"/>
      <c r="AE810" s="4"/>
      <c r="AF810" s="4"/>
      <c r="AG810" s="4"/>
      <c r="AH810" s="4"/>
      <c r="AI810" s="4"/>
      <c r="AJ810" s="4"/>
    </row>
    <row r="811">
      <c r="A811" s="4"/>
      <c r="B811" s="4"/>
      <c r="C811" s="4"/>
      <c r="D811" s="4"/>
      <c r="E811" s="4"/>
      <c r="F811" s="4"/>
      <c r="G811" s="4"/>
      <c r="H811" s="4"/>
      <c r="I811" s="4"/>
      <c r="J811" s="4"/>
      <c r="K811" s="4"/>
      <c r="L811" s="5"/>
      <c r="M811" s="4"/>
      <c r="N811" s="4"/>
      <c r="O811" s="4"/>
      <c r="P811" s="6"/>
      <c r="Q811" s="4"/>
      <c r="R811" s="4"/>
      <c r="S811" s="6"/>
      <c r="T811" s="4"/>
      <c r="U811" s="4"/>
      <c r="V811" s="4"/>
      <c r="W811" s="4"/>
      <c r="X811" s="4"/>
      <c r="Y811" s="4"/>
      <c r="Z811" s="49"/>
      <c r="AA811" s="7"/>
      <c r="AB811" s="4"/>
      <c r="AC811" s="49"/>
      <c r="AD811" s="4"/>
      <c r="AE811" s="4"/>
      <c r="AF811" s="4"/>
      <c r="AG811" s="4"/>
      <c r="AH811" s="4"/>
      <c r="AI811" s="4"/>
      <c r="AJ811" s="4"/>
    </row>
    <row r="812">
      <c r="A812" s="4"/>
      <c r="B812" s="4"/>
      <c r="C812" s="4"/>
      <c r="D812" s="4"/>
      <c r="E812" s="4"/>
      <c r="F812" s="4"/>
      <c r="G812" s="4"/>
      <c r="H812" s="4"/>
      <c r="I812" s="4"/>
      <c r="J812" s="4"/>
      <c r="K812" s="4"/>
      <c r="L812" s="5"/>
      <c r="M812" s="4"/>
      <c r="N812" s="4"/>
      <c r="O812" s="4"/>
      <c r="P812" s="6"/>
      <c r="Q812" s="4"/>
      <c r="R812" s="4"/>
      <c r="S812" s="6"/>
      <c r="T812" s="4"/>
      <c r="U812" s="4"/>
      <c r="V812" s="4"/>
      <c r="W812" s="4"/>
      <c r="X812" s="4"/>
      <c r="Y812" s="4"/>
      <c r="Z812" s="49"/>
      <c r="AA812" s="7"/>
      <c r="AB812" s="4"/>
      <c r="AC812" s="49"/>
      <c r="AD812" s="4"/>
      <c r="AE812" s="4"/>
      <c r="AF812" s="4"/>
      <c r="AG812" s="4"/>
      <c r="AH812" s="4"/>
      <c r="AI812" s="4"/>
      <c r="AJ812" s="4"/>
    </row>
    <row r="813">
      <c r="A813" s="4"/>
      <c r="B813" s="4"/>
      <c r="C813" s="4"/>
      <c r="D813" s="4"/>
      <c r="E813" s="4"/>
      <c r="F813" s="4"/>
      <c r="G813" s="4"/>
      <c r="H813" s="4"/>
      <c r="I813" s="4"/>
      <c r="J813" s="4"/>
      <c r="K813" s="4"/>
      <c r="L813" s="5"/>
      <c r="M813" s="4"/>
      <c r="N813" s="4"/>
      <c r="O813" s="4"/>
      <c r="P813" s="6"/>
      <c r="Q813" s="4"/>
      <c r="R813" s="4"/>
      <c r="S813" s="6"/>
      <c r="T813" s="4"/>
      <c r="U813" s="4"/>
      <c r="V813" s="4"/>
      <c r="W813" s="4"/>
      <c r="X813" s="4"/>
      <c r="Y813" s="4"/>
      <c r="Z813" s="49"/>
      <c r="AA813" s="7"/>
      <c r="AB813" s="4"/>
      <c r="AC813" s="49"/>
      <c r="AD813" s="4"/>
      <c r="AE813" s="4"/>
      <c r="AF813" s="4"/>
      <c r="AG813" s="4"/>
      <c r="AH813" s="4"/>
      <c r="AI813" s="4"/>
      <c r="AJ813" s="4"/>
    </row>
    <row r="814">
      <c r="A814" s="4"/>
      <c r="B814" s="4"/>
      <c r="C814" s="4"/>
      <c r="D814" s="4"/>
      <c r="E814" s="4"/>
      <c r="F814" s="4"/>
      <c r="G814" s="4"/>
      <c r="H814" s="4"/>
      <c r="I814" s="4"/>
      <c r="J814" s="4"/>
      <c r="K814" s="4"/>
      <c r="L814" s="5"/>
      <c r="M814" s="4"/>
      <c r="N814" s="4"/>
      <c r="O814" s="4"/>
      <c r="P814" s="6"/>
      <c r="Q814" s="4"/>
      <c r="R814" s="4"/>
      <c r="S814" s="6"/>
      <c r="T814" s="4"/>
      <c r="U814" s="4"/>
      <c r="V814" s="4"/>
      <c r="W814" s="4"/>
      <c r="X814" s="4"/>
      <c r="Y814" s="4"/>
      <c r="Z814" s="49"/>
      <c r="AA814" s="7"/>
      <c r="AB814" s="4"/>
      <c r="AC814" s="49"/>
      <c r="AD814" s="4"/>
      <c r="AE814" s="4"/>
      <c r="AF814" s="4"/>
      <c r="AG814" s="4"/>
      <c r="AH814" s="4"/>
      <c r="AI814" s="4"/>
      <c r="AJ814" s="4"/>
    </row>
    <row r="815">
      <c r="A815" s="4"/>
      <c r="B815" s="4"/>
      <c r="C815" s="4"/>
      <c r="D815" s="4"/>
      <c r="E815" s="4"/>
      <c r="F815" s="4"/>
      <c r="G815" s="4"/>
      <c r="H815" s="4"/>
      <c r="I815" s="4"/>
      <c r="J815" s="4"/>
      <c r="K815" s="4"/>
      <c r="L815" s="5"/>
      <c r="M815" s="4"/>
      <c r="N815" s="4"/>
      <c r="O815" s="4"/>
      <c r="P815" s="6"/>
      <c r="Q815" s="4"/>
      <c r="R815" s="4"/>
      <c r="S815" s="6"/>
      <c r="T815" s="4"/>
      <c r="U815" s="4"/>
      <c r="V815" s="4"/>
      <c r="W815" s="4"/>
      <c r="X815" s="4"/>
      <c r="Y815" s="4"/>
      <c r="Z815" s="49"/>
      <c r="AA815" s="7"/>
      <c r="AB815" s="4"/>
      <c r="AC815" s="49"/>
      <c r="AD815" s="4"/>
      <c r="AE815" s="4"/>
      <c r="AF815" s="4"/>
      <c r="AG815" s="4"/>
      <c r="AH815" s="4"/>
      <c r="AI815" s="4"/>
      <c r="AJ815" s="4"/>
    </row>
    <row r="816">
      <c r="A816" s="4"/>
      <c r="B816" s="4"/>
      <c r="C816" s="4"/>
      <c r="D816" s="4"/>
      <c r="E816" s="4"/>
      <c r="F816" s="4"/>
      <c r="G816" s="4"/>
      <c r="H816" s="4"/>
      <c r="I816" s="4"/>
      <c r="J816" s="4"/>
      <c r="K816" s="4"/>
      <c r="L816" s="5"/>
      <c r="M816" s="4"/>
      <c r="N816" s="4"/>
      <c r="O816" s="4"/>
      <c r="P816" s="6"/>
      <c r="Q816" s="4"/>
      <c r="R816" s="4"/>
      <c r="S816" s="6"/>
      <c r="T816" s="4"/>
      <c r="U816" s="4"/>
      <c r="V816" s="4"/>
      <c r="W816" s="4"/>
      <c r="X816" s="4"/>
      <c r="Y816" s="4"/>
      <c r="Z816" s="49"/>
      <c r="AA816" s="7"/>
      <c r="AB816" s="4"/>
      <c r="AC816" s="49"/>
      <c r="AD816" s="4"/>
      <c r="AE816" s="4"/>
      <c r="AF816" s="4"/>
      <c r="AG816" s="4"/>
      <c r="AH816" s="4"/>
      <c r="AI816" s="4"/>
      <c r="AJ816" s="4"/>
    </row>
    <row r="817">
      <c r="A817" s="4"/>
      <c r="B817" s="4"/>
      <c r="C817" s="4"/>
      <c r="D817" s="4"/>
      <c r="E817" s="4"/>
      <c r="F817" s="4"/>
      <c r="G817" s="4"/>
      <c r="H817" s="4"/>
      <c r="I817" s="4"/>
      <c r="J817" s="4"/>
      <c r="K817" s="4"/>
      <c r="L817" s="5"/>
      <c r="M817" s="4"/>
      <c r="N817" s="4"/>
      <c r="O817" s="4"/>
      <c r="P817" s="6"/>
      <c r="Q817" s="4"/>
      <c r="R817" s="4"/>
      <c r="S817" s="6"/>
      <c r="T817" s="4"/>
      <c r="U817" s="4"/>
      <c r="V817" s="4"/>
      <c r="W817" s="4"/>
      <c r="X817" s="4"/>
      <c r="Y817" s="4"/>
      <c r="Z817" s="49"/>
      <c r="AA817" s="7"/>
      <c r="AB817" s="4"/>
      <c r="AC817" s="49"/>
      <c r="AD817" s="4"/>
      <c r="AE817" s="4"/>
      <c r="AF817" s="4"/>
      <c r="AG817" s="4"/>
      <c r="AH817" s="4"/>
      <c r="AI817" s="4"/>
      <c r="AJ817" s="4"/>
    </row>
    <row r="818">
      <c r="A818" s="4"/>
      <c r="B818" s="4"/>
      <c r="C818" s="4"/>
      <c r="D818" s="4"/>
      <c r="E818" s="4"/>
      <c r="F818" s="4"/>
      <c r="G818" s="4"/>
      <c r="H818" s="4"/>
      <c r="I818" s="4"/>
      <c r="J818" s="4"/>
      <c r="K818" s="4"/>
      <c r="L818" s="5"/>
      <c r="M818" s="4"/>
      <c r="N818" s="4"/>
      <c r="O818" s="4"/>
      <c r="P818" s="6"/>
      <c r="Q818" s="4"/>
      <c r="R818" s="4"/>
      <c r="S818" s="6"/>
      <c r="T818" s="4"/>
      <c r="U818" s="4"/>
      <c r="V818" s="4"/>
      <c r="W818" s="4"/>
      <c r="X818" s="4"/>
      <c r="Y818" s="4"/>
      <c r="Z818" s="49"/>
      <c r="AA818" s="7"/>
      <c r="AB818" s="4"/>
      <c r="AC818" s="49"/>
      <c r="AD818" s="4"/>
      <c r="AE818" s="4"/>
      <c r="AF818" s="4"/>
      <c r="AG818" s="4"/>
      <c r="AH818" s="4"/>
      <c r="AI818" s="4"/>
      <c r="AJ818" s="4"/>
    </row>
    <row r="819">
      <c r="A819" s="4"/>
      <c r="B819" s="4"/>
      <c r="C819" s="4"/>
      <c r="D819" s="4"/>
      <c r="E819" s="4"/>
      <c r="F819" s="4"/>
      <c r="G819" s="4"/>
      <c r="H819" s="4"/>
      <c r="I819" s="4"/>
      <c r="J819" s="4"/>
      <c r="K819" s="4"/>
      <c r="L819" s="5"/>
      <c r="M819" s="4"/>
      <c r="N819" s="4"/>
      <c r="O819" s="4"/>
      <c r="P819" s="6"/>
      <c r="Q819" s="4"/>
      <c r="R819" s="4"/>
      <c r="S819" s="6"/>
      <c r="T819" s="4"/>
      <c r="U819" s="4"/>
      <c r="V819" s="4"/>
      <c r="W819" s="4"/>
      <c r="X819" s="4"/>
      <c r="Y819" s="4"/>
      <c r="Z819" s="49"/>
      <c r="AA819" s="7"/>
      <c r="AB819" s="4"/>
      <c r="AC819" s="49"/>
      <c r="AD819" s="4"/>
      <c r="AE819" s="4"/>
      <c r="AF819" s="4"/>
      <c r="AG819" s="4"/>
      <c r="AH819" s="4"/>
      <c r="AI819" s="4"/>
      <c r="AJ819" s="4"/>
    </row>
    <row r="820">
      <c r="A820" s="4"/>
      <c r="B820" s="4"/>
      <c r="C820" s="4"/>
      <c r="D820" s="4"/>
      <c r="E820" s="4"/>
      <c r="F820" s="4"/>
      <c r="G820" s="4"/>
      <c r="H820" s="4"/>
      <c r="I820" s="4"/>
      <c r="J820" s="4"/>
      <c r="K820" s="4"/>
      <c r="L820" s="5"/>
      <c r="M820" s="4"/>
      <c r="N820" s="4"/>
      <c r="O820" s="4"/>
      <c r="P820" s="6"/>
      <c r="Q820" s="4"/>
      <c r="R820" s="4"/>
      <c r="S820" s="6"/>
      <c r="T820" s="4"/>
      <c r="U820" s="4"/>
      <c r="V820" s="4"/>
      <c r="W820" s="4"/>
      <c r="X820" s="4"/>
      <c r="Y820" s="4"/>
      <c r="Z820" s="49"/>
      <c r="AA820" s="7"/>
      <c r="AB820" s="4"/>
      <c r="AC820" s="49"/>
      <c r="AD820" s="4"/>
      <c r="AE820" s="4"/>
      <c r="AF820" s="4"/>
      <c r="AG820" s="4"/>
      <c r="AH820" s="4"/>
      <c r="AI820" s="4"/>
      <c r="AJ820" s="4"/>
    </row>
    <row r="821">
      <c r="A821" s="4"/>
      <c r="B821" s="4"/>
      <c r="C821" s="4"/>
      <c r="D821" s="4"/>
      <c r="E821" s="4"/>
      <c r="F821" s="4"/>
      <c r="G821" s="4"/>
      <c r="H821" s="4"/>
      <c r="I821" s="4"/>
      <c r="J821" s="4"/>
      <c r="K821" s="4"/>
      <c r="L821" s="5"/>
      <c r="M821" s="4"/>
      <c r="N821" s="4"/>
      <c r="O821" s="4"/>
      <c r="P821" s="6"/>
      <c r="Q821" s="4"/>
      <c r="R821" s="4"/>
      <c r="S821" s="6"/>
      <c r="T821" s="4"/>
      <c r="U821" s="4"/>
      <c r="V821" s="4"/>
      <c r="W821" s="4"/>
      <c r="X821" s="4"/>
      <c r="Y821" s="4"/>
      <c r="Z821" s="49"/>
      <c r="AA821" s="7"/>
      <c r="AB821" s="4"/>
      <c r="AC821" s="49"/>
      <c r="AD821" s="4"/>
      <c r="AE821" s="4"/>
      <c r="AF821" s="4"/>
      <c r="AG821" s="4"/>
      <c r="AH821" s="4"/>
      <c r="AI821" s="4"/>
      <c r="AJ821" s="4"/>
    </row>
    <row r="822">
      <c r="A822" s="4"/>
      <c r="B822" s="4"/>
      <c r="C822" s="4"/>
      <c r="D822" s="4"/>
      <c r="E822" s="4"/>
      <c r="F822" s="4"/>
      <c r="G822" s="4"/>
      <c r="H822" s="4"/>
      <c r="I822" s="4"/>
      <c r="J822" s="4"/>
      <c r="K822" s="4"/>
      <c r="L822" s="5"/>
      <c r="M822" s="4"/>
      <c r="N822" s="4"/>
      <c r="O822" s="4"/>
      <c r="P822" s="6"/>
      <c r="Q822" s="4"/>
      <c r="R822" s="4"/>
      <c r="S822" s="6"/>
      <c r="T822" s="4"/>
      <c r="U822" s="4"/>
      <c r="V822" s="4"/>
      <c r="W822" s="4"/>
      <c r="X822" s="4"/>
      <c r="Y822" s="4"/>
      <c r="Z822" s="49"/>
      <c r="AA822" s="7"/>
      <c r="AB822" s="4"/>
      <c r="AC822" s="49"/>
      <c r="AD822" s="4"/>
      <c r="AE822" s="4"/>
      <c r="AF822" s="4"/>
      <c r="AG822" s="4"/>
      <c r="AH822" s="4"/>
      <c r="AI822" s="4"/>
      <c r="AJ822" s="4"/>
    </row>
    <row r="823">
      <c r="A823" s="4"/>
      <c r="B823" s="4"/>
      <c r="C823" s="4"/>
      <c r="D823" s="4"/>
      <c r="E823" s="4"/>
      <c r="F823" s="4"/>
      <c r="G823" s="4"/>
      <c r="H823" s="4"/>
      <c r="I823" s="4"/>
      <c r="J823" s="4"/>
      <c r="K823" s="4"/>
      <c r="L823" s="5"/>
      <c r="M823" s="4"/>
      <c r="N823" s="4"/>
      <c r="O823" s="4"/>
      <c r="P823" s="6"/>
      <c r="Q823" s="4"/>
      <c r="R823" s="4"/>
      <c r="S823" s="6"/>
      <c r="T823" s="4"/>
      <c r="U823" s="4"/>
      <c r="V823" s="4"/>
      <c r="W823" s="4"/>
      <c r="X823" s="4"/>
      <c r="Y823" s="4"/>
      <c r="Z823" s="49"/>
      <c r="AA823" s="7"/>
      <c r="AB823" s="4"/>
      <c r="AC823" s="49"/>
      <c r="AD823" s="4"/>
      <c r="AE823" s="4"/>
      <c r="AF823" s="4"/>
      <c r="AG823" s="4"/>
      <c r="AH823" s="4"/>
      <c r="AI823" s="4"/>
      <c r="AJ823" s="4"/>
    </row>
    <row r="824">
      <c r="A824" s="4"/>
      <c r="B824" s="4"/>
      <c r="C824" s="4"/>
      <c r="D824" s="4"/>
      <c r="E824" s="4"/>
      <c r="F824" s="4"/>
      <c r="G824" s="4"/>
      <c r="H824" s="4"/>
      <c r="I824" s="4"/>
      <c r="J824" s="4"/>
      <c r="K824" s="4"/>
      <c r="L824" s="5"/>
      <c r="M824" s="4"/>
      <c r="N824" s="4"/>
      <c r="O824" s="4"/>
      <c r="P824" s="6"/>
      <c r="Q824" s="4"/>
      <c r="R824" s="4"/>
      <c r="S824" s="6"/>
      <c r="T824" s="4"/>
      <c r="U824" s="4"/>
      <c r="V824" s="4"/>
      <c r="W824" s="4"/>
      <c r="X824" s="4"/>
      <c r="Y824" s="4"/>
      <c r="Z824" s="49"/>
      <c r="AA824" s="7"/>
      <c r="AB824" s="4"/>
      <c r="AC824" s="49"/>
      <c r="AD824" s="4"/>
      <c r="AE824" s="4"/>
      <c r="AF824" s="4"/>
      <c r="AG824" s="4"/>
      <c r="AH824" s="4"/>
      <c r="AI824" s="4"/>
      <c r="AJ824" s="4"/>
    </row>
    <row r="825">
      <c r="A825" s="4"/>
      <c r="B825" s="4"/>
      <c r="C825" s="4"/>
      <c r="D825" s="4"/>
      <c r="E825" s="4"/>
      <c r="F825" s="4"/>
      <c r="G825" s="4"/>
      <c r="H825" s="4"/>
      <c r="I825" s="4"/>
      <c r="J825" s="4"/>
      <c r="K825" s="4"/>
      <c r="L825" s="5"/>
      <c r="M825" s="4"/>
      <c r="N825" s="4"/>
      <c r="O825" s="4"/>
      <c r="P825" s="6"/>
      <c r="Q825" s="4"/>
      <c r="R825" s="4"/>
      <c r="S825" s="6"/>
      <c r="T825" s="4"/>
      <c r="U825" s="4"/>
      <c r="V825" s="4"/>
      <c r="W825" s="4"/>
      <c r="X825" s="4"/>
      <c r="Y825" s="4"/>
      <c r="Z825" s="49"/>
      <c r="AA825" s="7"/>
      <c r="AB825" s="4"/>
      <c r="AC825" s="49"/>
      <c r="AD825" s="4"/>
      <c r="AE825" s="4"/>
      <c r="AF825" s="4"/>
      <c r="AG825" s="4"/>
      <c r="AH825" s="4"/>
      <c r="AI825" s="4"/>
      <c r="AJ825" s="4"/>
    </row>
    <row r="826">
      <c r="A826" s="4"/>
      <c r="B826" s="4"/>
      <c r="C826" s="4"/>
      <c r="D826" s="4"/>
      <c r="E826" s="4"/>
      <c r="F826" s="4"/>
      <c r="G826" s="4"/>
      <c r="H826" s="4"/>
      <c r="I826" s="4"/>
      <c r="J826" s="4"/>
      <c r="K826" s="4"/>
      <c r="L826" s="5"/>
      <c r="M826" s="4"/>
      <c r="N826" s="4"/>
      <c r="O826" s="4"/>
      <c r="P826" s="6"/>
      <c r="Q826" s="4"/>
      <c r="R826" s="4"/>
      <c r="S826" s="6"/>
      <c r="T826" s="4"/>
      <c r="U826" s="4"/>
      <c r="V826" s="4"/>
      <c r="W826" s="4"/>
      <c r="X826" s="4"/>
      <c r="Y826" s="4"/>
      <c r="Z826" s="49"/>
      <c r="AA826" s="7"/>
      <c r="AB826" s="4"/>
      <c r="AC826" s="49"/>
      <c r="AD826" s="4"/>
      <c r="AE826" s="4"/>
      <c r="AF826" s="4"/>
      <c r="AG826" s="4"/>
      <c r="AH826" s="4"/>
      <c r="AI826" s="4"/>
      <c r="AJ826" s="4"/>
    </row>
    <row r="827">
      <c r="A827" s="4"/>
      <c r="B827" s="4"/>
      <c r="C827" s="4"/>
      <c r="D827" s="4"/>
      <c r="E827" s="4"/>
      <c r="F827" s="4"/>
      <c r="G827" s="4"/>
      <c r="H827" s="4"/>
      <c r="I827" s="4"/>
      <c r="J827" s="4"/>
      <c r="K827" s="4"/>
      <c r="L827" s="5"/>
      <c r="M827" s="4"/>
      <c r="N827" s="4"/>
      <c r="O827" s="4"/>
      <c r="P827" s="6"/>
      <c r="Q827" s="4"/>
      <c r="R827" s="4"/>
      <c r="S827" s="6"/>
      <c r="T827" s="4"/>
      <c r="U827" s="4"/>
      <c r="V827" s="4"/>
      <c r="W827" s="4"/>
      <c r="X827" s="4"/>
      <c r="Y827" s="4"/>
      <c r="Z827" s="49"/>
      <c r="AA827" s="7"/>
      <c r="AB827" s="4"/>
      <c r="AC827" s="49"/>
      <c r="AD827" s="4"/>
      <c r="AE827" s="4"/>
      <c r="AF827" s="4"/>
      <c r="AG827" s="4"/>
      <c r="AH827" s="4"/>
      <c r="AI827" s="4"/>
      <c r="AJ827" s="4"/>
    </row>
    <row r="828">
      <c r="A828" s="4"/>
      <c r="B828" s="4"/>
      <c r="C828" s="4"/>
      <c r="D828" s="4"/>
      <c r="E828" s="4"/>
      <c r="F828" s="4"/>
      <c r="G828" s="4"/>
      <c r="H828" s="4"/>
      <c r="I828" s="4"/>
      <c r="J828" s="4"/>
      <c r="K828" s="4"/>
      <c r="L828" s="5"/>
      <c r="M828" s="4"/>
      <c r="N828" s="4"/>
      <c r="O828" s="4"/>
      <c r="P828" s="6"/>
      <c r="Q828" s="4"/>
      <c r="R828" s="4"/>
      <c r="S828" s="6"/>
      <c r="T828" s="4"/>
      <c r="U828" s="4"/>
      <c r="V828" s="4"/>
      <c r="W828" s="4"/>
      <c r="X828" s="4"/>
      <c r="Y828" s="4"/>
      <c r="Z828" s="49"/>
      <c r="AA828" s="7"/>
      <c r="AB828" s="4"/>
      <c r="AC828" s="49"/>
      <c r="AD828" s="4"/>
      <c r="AE828" s="4"/>
      <c r="AF828" s="4"/>
      <c r="AG828" s="4"/>
      <c r="AH828" s="4"/>
      <c r="AI828" s="4"/>
      <c r="AJ828" s="4"/>
    </row>
    <row r="829">
      <c r="A829" s="4"/>
      <c r="B829" s="4"/>
      <c r="C829" s="4"/>
      <c r="D829" s="4"/>
      <c r="E829" s="4"/>
      <c r="F829" s="4"/>
      <c r="G829" s="4"/>
      <c r="H829" s="4"/>
      <c r="I829" s="4"/>
      <c r="J829" s="4"/>
      <c r="K829" s="4"/>
      <c r="L829" s="5"/>
      <c r="M829" s="4"/>
      <c r="N829" s="4"/>
      <c r="O829" s="4"/>
      <c r="P829" s="6"/>
      <c r="Q829" s="4"/>
      <c r="R829" s="4"/>
      <c r="S829" s="6"/>
      <c r="T829" s="4"/>
      <c r="U829" s="4"/>
      <c r="V829" s="4"/>
      <c r="W829" s="4"/>
      <c r="X829" s="4"/>
      <c r="Y829" s="4"/>
      <c r="Z829" s="49"/>
      <c r="AA829" s="7"/>
      <c r="AB829" s="4"/>
      <c r="AC829" s="49"/>
      <c r="AD829" s="4"/>
      <c r="AE829" s="4"/>
      <c r="AF829" s="4"/>
      <c r="AG829" s="4"/>
      <c r="AH829" s="4"/>
      <c r="AI829" s="4"/>
      <c r="AJ829" s="4"/>
    </row>
    <row r="830">
      <c r="A830" s="4"/>
      <c r="B830" s="4"/>
      <c r="C830" s="4"/>
      <c r="D830" s="4"/>
      <c r="E830" s="4"/>
      <c r="F830" s="4"/>
      <c r="G830" s="4"/>
      <c r="H830" s="4"/>
      <c r="I830" s="4"/>
      <c r="J830" s="4"/>
      <c r="K830" s="4"/>
      <c r="L830" s="5"/>
      <c r="M830" s="4"/>
      <c r="N830" s="4"/>
      <c r="O830" s="4"/>
      <c r="P830" s="6"/>
      <c r="Q830" s="4"/>
      <c r="R830" s="4"/>
      <c r="S830" s="6"/>
      <c r="T830" s="4"/>
      <c r="U830" s="4"/>
      <c r="V830" s="4"/>
      <c r="W830" s="4"/>
      <c r="X830" s="4"/>
      <c r="Y830" s="4"/>
      <c r="Z830" s="49"/>
      <c r="AA830" s="7"/>
      <c r="AB830" s="4"/>
      <c r="AC830" s="49"/>
      <c r="AD830" s="4"/>
      <c r="AE830" s="4"/>
      <c r="AF830" s="4"/>
      <c r="AG830" s="4"/>
      <c r="AH830" s="4"/>
      <c r="AI830" s="4"/>
      <c r="AJ830" s="4"/>
    </row>
    <row r="831">
      <c r="A831" s="4"/>
      <c r="B831" s="4"/>
      <c r="C831" s="4"/>
      <c r="D831" s="4"/>
      <c r="E831" s="4"/>
      <c r="F831" s="4"/>
      <c r="G831" s="4"/>
      <c r="H831" s="4"/>
      <c r="I831" s="4"/>
      <c r="J831" s="4"/>
      <c r="K831" s="4"/>
      <c r="L831" s="5"/>
      <c r="M831" s="4"/>
      <c r="N831" s="4"/>
      <c r="O831" s="4"/>
      <c r="P831" s="6"/>
      <c r="Q831" s="4"/>
      <c r="R831" s="4"/>
      <c r="S831" s="6"/>
      <c r="T831" s="4"/>
      <c r="U831" s="4"/>
      <c r="V831" s="4"/>
      <c r="W831" s="4"/>
      <c r="X831" s="4"/>
      <c r="Y831" s="4"/>
      <c r="Z831" s="49"/>
      <c r="AA831" s="7"/>
      <c r="AB831" s="4"/>
      <c r="AC831" s="49"/>
      <c r="AD831" s="4"/>
      <c r="AE831" s="4"/>
      <c r="AF831" s="4"/>
      <c r="AG831" s="4"/>
      <c r="AH831" s="4"/>
      <c r="AI831" s="4"/>
      <c r="AJ831" s="4"/>
    </row>
    <row r="832">
      <c r="A832" s="4"/>
      <c r="B832" s="4"/>
      <c r="C832" s="4"/>
      <c r="D832" s="4"/>
      <c r="E832" s="4"/>
      <c r="F832" s="4"/>
      <c r="G832" s="4"/>
      <c r="H832" s="4"/>
      <c r="I832" s="4"/>
      <c r="J832" s="4"/>
      <c r="K832" s="4"/>
      <c r="L832" s="5"/>
      <c r="M832" s="4"/>
      <c r="N832" s="4"/>
      <c r="O832" s="4"/>
      <c r="P832" s="6"/>
      <c r="Q832" s="4"/>
      <c r="R832" s="4"/>
      <c r="S832" s="6"/>
      <c r="T832" s="4"/>
      <c r="U832" s="4"/>
      <c r="V832" s="4"/>
      <c r="W832" s="4"/>
      <c r="X832" s="4"/>
      <c r="Y832" s="4"/>
      <c r="Z832" s="49"/>
      <c r="AA832" s="7"/>
      <c r="AB832" s="4"/>
      <c r="AC832" s="49"/>
      <c r="AD832" s="4"/>
      <c r="AE832" s="4"/>
      <c r="AF832" s="4"/>
      <c r="AG832" s="4"/>
      <c r="AH832" s="4"/>
      <c r="AI832" s="4"/>
      <c r="AJ832" s="4"/>
    </row>
    <row r="833">
      <c r="A833" s="4"/>
      <c r="B833" s="4"/>
      <c r="C833" s="4"/>
      <c r="D833" s="4"/>
      <c r="E833" s="4"/>
      <c r="F833" s="4"/>
      <c r="G833" s="4"/>
      <c r="H833" s="4"/>
      <c r="I833" s="4"/>
      <c r="J833" s="4"/>
      <c r="K833" s="4"/>
      <c r="L833" s="5"/>
      <c r="M833" s="4"/>
      <c r="N833" s="4"/>
      <c r="O833" s="4"/>
      <c r="P833" s="6"/>
      <c r="Q833" s="4"/>
      <c r="R833" s="4"/>
      <c r="S833" s="6"/>
      <c r="T833" s="4"/>
      <c r="U833" s="4"/>
      <c r="V833" s="4"/>
      <c r="W833" s="4"/>
      <c r="X833" s="4"/>
      <c r="Y833" s="4"/>
      <c r="Z833" s="49"/>
      <c r="AA833" s="7"/>
      <c r="AB833" s="4"/>
      <c r="AC833" s="49"/>
      <c r="AD833" s="4"/>
      <c r="AE833" s="4"/>
      <c r="AF833" s="4"/>
      <c r="AG833" s="4"/>
      <c r="AH833" s="4"/>
      <c r="AI833" s="4"/>
      <c r="AJ833" s="4"/>
    </row>
    <row r="834">
      <c r="A834" s="4"/>
      <c r="B834" s="4"/>
      <c r="C834" s="4"/>
      <c r="D834" s="4"/>
      <c r="E834" s="4"/>
      <c r="F834" s="4"/>
      <c r="G834" s="4"/>
      <c r="H834" s="4"/>
      <c r="I834" s="4"/>
      <c r="J834" s="4"/>
      <c r="K834" s="4"/>
      <c r="L834" s="5"/>
      <c r="M834" s="4"/>
      <c r="N834" s="4"/>
      <c r="O834" s="4"/>
      <c r="P834" s="6"/>
      <c r="Q834" s="4"/>
      <c r="R834" s="4"/>
      <c r="S834" s="6"/>
      <c r="T834" s="4"/>
      <c r="U834" s="4"/>
      <c r="V834" s="4"/>
      <c r="W834" s="4"/>
      <c r="X834" s="4"/>
      <c r="Y834" s="4"/>
      <c r="Z834" s="49"/>
      <c r="AA834" s="7"/>
      <c r="AB834" s="4"/>
      <c r="AC834" s="49"/>
      <c r="AD834" s="4"/>
      <c r="AE834" s="4"/>
      <c r="AF834" s="4"/>
      <c r="AG834" s="4"/>
      <c r="AH834" s="4"/>
      <c r="AI834" s="4"/>
      <c r="AJ834" s="4"/>
    </row>
    <row r="835">
      <c r="A835" s="4"/>
      <c r="B835" s="4"/>
      <c r="C835" s="4"/>
      <c r="D835" s="4"/>
      <c r="E835" s="4"/>
      <c r="F835" s="4"/>
      <c r="G835" s="4"/>
      <c r="H835" s="4"/>
      <c r="I835" s="4"/>
      <c r="J835" s="4"/>
      <c r="K835" s="4"/>
      <c r="L835" s="5"/>
      <c r="M835" s="4"/>
      <c r="N835" s="4"/>
      <c r="O835" s="4"/>
      <c r="P835" s="6"/>
      <c r="Q835" s="4"/>
      <c r="R835" s="4"/>
      <c r="S835" s="6"/>
      <c r="T835" s="4"/>
      <c r="U835" s="4"/>
      <c r="V835" s="4"/>
      <c r="W835" s="4"/>
      <c r="X835" s="4"/>
      <c r="Y835" s="4"/>
      <c r="Z835" s="49"/>
      <c r="AA835" s="7"/>
      <c r="AB835" s="4"/>
      <c r="AC835" s="49"/>
      <c r="AD835" s="4"/>
      <c r="AE835" s="4"/>
      <c r="AF835" s="4"/>
      <c r="AG835" s="4"/>
      <c r="AH835" s="4"/>
      <c r="AI835" s="4"/>
      <c r="AJ835" s="4"/>
    </row>
    <row r="836">
      <c r="A836" s="4"/>
      <c r="B836" s="4"/>
      <c r="C836" s="4"/>
      <c r="D836" s="4"/>
      <c r="E836" s="4"/>
      <c r="F836" s="4"/>
      <c r="G836" s="4"/>
      <c r="H836" s="4"/>
      <c r="I836" s="4"/>
      <c r="J836" s="4"/>
      <c r="K836" s="4"/>
      <c r="L836" s="5"/>
      <c r="M836" s="4"/>
      <c r="N836" s="4"/>
      <c r="O836" s="4"/>
      <c r="P836" s="6"/>
      <c r="Q836" s="4"/>
      <c r="R836" s="4"/>
      <c r="S836" s="6"/>
      <c r="T836" s="4"/>
      <c r="U836" s="4"/>
      <c r="V836" s="4"/>
      <c r="W836" s="4"/>
      <c r="X836" s="4"/>
      <c r="Y836" s="4"/>
      <c r="Z836" s="49"/>
      <c r="AA836" s="7"/>
      <c r="AB836" s="4"/>
      <c r="AC836" s="49"/>
      <c r="AD836" s="4"/>
      <c r="AE836" s="4"/>
      <c r="AF836" s="4"/>
      <c r="AG836" s="4"/>
      <c r="AH836" s="4"/>
      <c r="AI836" s="4"/>
      <c r="AJ836" s="4"/>
    </row>
    <row r="837">
      <c r="A837" s="4"/>
      <c r="B837" s="4"/>
      <c r="C837" s="4"/>
      <c r="D837" s="4"/>
      <c r="E837" s="4"/>
      <c r="F837" s="4"/>
      <c r="G837" s="4"/>
      <c r="H837" s="4"/>
      <c r="I837" s="4"/>
      <c r="J837" s="4"/>
      <c r="K837" s="4"/>
      <c r="L837" s="5"/>
      <c r="M837" s="4"/>
      <c r="N837" s="4"/>
      <c r="O837" s="4"/>
      <c r="P837" s="6"/>
      <c r="Q837" s="4"/>
      <c r="R837" s="4"/>
      <c r="S837" s="6"/>
      <c r="T837" s="4"/>
      <c r="U837" s="4"/>
      <c r="V837" s="4"/>
      <c r="W837" s="4"/>
      <c r="X837" s="4"/>
      <c r="Y837" s="4"/>
      <c r="Z837" s="49"/>
      <c r="AA837" s="7"/>
      <c r="AB837" s="4"/>
      <c r="AC837" s="49"/>
      <c r="AD837" s="4"/>
      <c r="AE837" s="4"/>
      <c r="AF837" s="4"/>
      <c r="AG837" s="4"/>
      <c r="AH837" s="4"/>
      <c r="AI837" s="4"/>
      <c r="AJ837" s="4"/>
    </row>
    <row r="838">
      <c r="A838" s="4"/>
      <c r="B838" s="4"/>
      <c r="C838" s="4"/>
      <c r="D838" s="4"/>
      <c r="E838" s="4"/>
      <c r="F838" s="4"/>
      <c r="G838" s="4"/>
      <c r="H838" s="4"/>
      <c r="I838" s="4"/>
      <c r="J838" s="4"/>
      <c r="K838" s="4"/>
      <c r="L838" s="5"/>
      <c r="M838" s="4"/>
      <c r="N838" s="4"/>
      <c r="O838" s="4"/>
      <c r="P838" s="6"/>
      <c r="Q838" s="4"/>
      <c r="R838" s="4"/>
      <c r="S838" s="6"/>
      <c r="T838" s="4"/>
      <c r="U838" s="4"/>
      <c r="V838" s="4"/>
      <c r="W838" s="4"/>
      <c r="X838" s="4"/>
      <c r="Y838" s="4"/>
      <c r="Z838" s="49"/>
      <c r="AA838" s="7"/>
      <c r="AB838" s="4"/>
      <c r="AC838" s="49"/>
      <c r="AD838" s="4"/>
      <c r="AE838" s="4"/>
      <c r="AF838" s="4"/>
      <c r="AG838" s="4"/>
      <c r="AH838" s="4"/>
      <c r="AI838" s="4"/>
      <c r="AJ838" s="4"/>
    </row>
    <row r="839">
      <c r="A839" s="4"/>
      <c r="B839" s="4"/>
      <c r="C839" s="4"/>
      <c r="D839" s="4"/>
      <c r="E839" s="4"/>
      <c r="F839" s="4"/>
      <c r="G839" s="4"/>
      <c r="H839" s="4"/>
      <c r="I839" s="4"/>
      <c r="J839" s="4"/>
      <c r="K839" s="4"/>
      <c r="L839" s="5"/>
      <c r="M839" s="4"/>
      <c r="N839" s="4"/>
      <c r="O839" s="4"/>
      <c r="P839" s="6"/>
      <c r="Q839" s="4"/>
      <c r="R839" s="4"/>
      <c r="S839" s="6"/>
      <c r="T839" s="4"/>
      <c r="U839" s="4"/>
      <c r="V839" s="4"/>
      <c r="W839" s="4"/>
      <c r="X839" s="4"/>
      <c r="Y839" s="4"/>
      <c r="Z839" s="49"/>
      <c r="AA839" s="7"/>
      <c r="AB839" s="4"/>
      <c r="AC839" s="49"/>
      <c r="AD839" s="4"/>
      <c r="AE839" s="4"/>
      <c r="AF839" s="4"/>
      <c r="AG839" s="4"/>
      <c r="AH839" s="4"/>
      <c r="AI839" s="4"/>
      <c r="AJ839" s="4"/>
    </row>
    <row r="840">
      <c r="A840" s="4"/>
      <c r="B840" s="4"/>
      <c r="C840" s="4"/>
      <c r="D840" s="4"/>
      <c r="E840" s="4"/>
      <c r="F840" s="4"/>
      <c r="G840" s="4"/>
      <c r="H840" s="4"/>
      <c r="I840" s="4"/>
      <c r="J840" s="4"/>
      <c r="K840" s="4"/>
      <c r="L840" s="5"/>
      <c r="M840" s="4"/>
      <c r="N840" s="4"/>
      <c r="O840" s="4"/>
      <c r="P840" s="6"/>
      <c r="Q840" s="4"/>
      <c r="R840" s="4"/>
      <c r="S840" s="6"/>
      <c r="T840" s="4"/>
      <c r="U840" s="4"/>
      <c r="V840" s="4"/>
      <c r="W840" s="4"/>
      <c r="X840" s="4"/>
      <c r="Y840" s="4"/>
      <c r="Z840" s="49"/>
      <c r="AA840" s="7"/>
      <c r="AB840" s="4"/>
      <c r="AC840" s="49"/>
      <c r="AD840" s="4"/>
      <c r="AE840" s="4"/>
      <c r="AF840" s="4"/>
      <c r="AG840" s="4"/>
      <c r="AH840" s="4"/>
      <c r="AI840" s="4"/>
      <c r="AJ840" s="4"/>
    </row>
    <row r="841">
      <c r="A841" s="4"/>
      <c r="B841" s="4"/>
      <c r="C841" s="4"/>
      <c r="D841" s="4"/>
      <c r="E841" s="4"/>
      <c r="F841" s="4"/>
      <c r="G841" s="4"/>
      <c r="H841" s="4"/>
      <c r="I841" s="4"/>
      <c r="J841" s="4"/>
      <c r="K841" s="4"/>
      <c r="L841" s="5"/>
      <c r="M841" s="4"/>
      <c r="N841" s="4"/>
      <c r="O841" s="4"/>
      <c r="P841" s="6"/>
      <c r="Q841" s="4"/>
      <c r="R841" s="4"/>
      <c r="S841" s="6"/>
      <c r="T841" s="4"/>
      <c r="U841" s="4"/>
      <c r="V841" s="4"/>
      <c r="W841" s="4"/>
      <c r="X841" s="4"/>
      <c r="Y841" s="4"/>
      <c r="Z841" s="49"/>
      <c r="AA841" s="7"/>
      <c r="AB841" s="4"/>
      <c r="AC841" s="49"/>
      <c r="AD841" s="4"/>
      <c r="AE841" s="4"/>
      <c r="AF841" s="4"/>
      <c r="AG841" s="4"/>
      <c r="AH841" s="4"/>
      <c r="AI841" s="4"/>
      <c r="AJ841" s="4"/>
    </row>
    <row r="842">
      <c r="A842" s="4"/>
      <c r="B842" s="4"/>
      <c r="C842" s="4"/>
      <c r="D842" s="4"/>
      <c r="E842" s="4"/>
      <c r="F842" s="4"/>
      <c r="G842" s="4"/>
      <c r="H842" s="4"/>
      <c r="I842" s="4"/>
      <c r="J842" s="4"/>
      <c r="K842" s="4"/>
      <c r="L842" s="5"/>
      <c r="M842" s="4"/>
      <c r="N842" s="4"/>
      <c r="O842" s="4"/>
      <c r="P842" s="6"/>
      <c r="Q842" s="4"/>
      <c r="R842" s="4"/>
      <c r="S842" s="6"/>
      <c r="T842" s="4"/>
      <c r="U842" s="4"/>
      <c r="V842" s="4"/>
      <c r="W842" s="4"/>
      <c r="X842" s="4"/>
      <c r="Y842" s="4"/>
      <c r="Z842" s="49"/>
      <c r="AA842" s="7"/>
      <c r="AB842" s="4"/>
      <c r="AC842" s="49"/>
      <c r="AD842" s="4"/>
      <c r="AE842" s="4"/>
      <c r="AF842" s="4"/>
      <c r="AG842" s="4"/>
      <c r="AH842" s="4"/>
      <c r="AI842" s="4"/>
      <c r="AJ842" s="4"/>
    </row>
    <row r="843">
      <c r="A843" s="4"/>
      <c r="B843" s="4"/>
      <c r="C843" s="4"/>
      <c r="D843" s="4"/>
      <c r="E843" s="4"/>
      <c r="F843" s="4"/>
      <c r="G843" s="4"/>
      <c r="H843" s="4"/>
      <c r="I843" s="4"/>
      <c r="J843" s="4"/>
      <c r="K843" s="4"/>
      <c r="L843" s="5"/>
      <c r="M843" s="4"/>
      <c r="N843" s="4"/>
      <c r="O843" s="4"/>
      <c r="P843" s="6"/>
      <c r="Q843" s="4"/>
      <c r="R843" s="4"/>
      <c r="S843" s="6"/>
      <c r="T843" s="4"/>
      <c r="U843" s="4"/>
      <c r="V843" s="4"/>
      <c r="W843" s="4"/>
      <c r="X843" s="4"/>
      <c r="Y843" s="4"/>
      <c r="Z843" s="49"/>
      <c r="AA843" s="7"/>
      <c r="AB843" s="4"/>
      <c r="AC843" s="49"/>
      <c r="AD843" s="4"/>
      <c r="AE843" s="4"/>
      <c r="AF843" s="4"/>
      <c r="AG843" s="4"/>
      <c r="AH843" s="4"/>
      <c r="AI843" s="4"/>
      <c r="AJ843" s="4"/>
    </row>
    <row r="844">
      <c r="A844" s="4"/>
      <c r="B844" s="4"/>
      <c r="C844" s="4"/>
      <c r="D844" s="4"/>
      <c r="E844" s="4"/>
      <c r="F844" s="4"/>
      <c r="G844" s="4"/>
      <c r="H844" s="4"/>
      <c r="I844" s="4"/>
      <c r="J844" s="4"/>
      <c r="K844" s="4"/>
      <c r="L844" s="5"/>
      <c r="M844" s="4"/>
      <c r="N844" s="4"/>
      <c r="O844" s="4"/>
      <c r="P844" s="6"/>
      <c r="Q844" s="4"/>
      <c r="R844" s="4"/>
      <c r="S844" s="6"/>
      <c r="T844" s="4"/>
      <c r="U844" s="4"/>
      <c r="V844" s="4"/>
      <c r="W844" s="4"/>
      <c r="X844" s="4"/>
      <c r="Y844" s="4"/>
      <c r="Z844" s="49"/>
      <c r="AA844" s="7"/>
      <c r="AB844" s="4"/>
      <c r="AC844" s="49"/>
      <c r="AD844" s="4"/>
      <c r="AE844" s="4"/>
      <c r="AF844" s="4"/>
      <c r="AG844" s="4"/>
      <c r="AH844" s="4"/>
      <c r="AI844" s="4"/>
      <c r="AJ844" s="4"/>
    </row>
    <row r="845">
      <c r="A845" s="4"/>
      <c r="B845" s="4"/>
      <c r="C845" s="4"/>
      <c r="D845" s="4"/>
      <c r="E845" s="4"/>
      <c r="F845" s="4"/>
      <c r="G845" s="4"/>
      <c r="H845" s="4"/>
      <c r="I845" s="4"/>
      <c r="J845" s="4"/>
      <c r="K845" s="4"/>
      <c r="L845" s="5"/>
      <c r="M845" s="4"/>
      <c r="N845" s="4"/>
      <c r="O845" s="4"/>
      <c r="P845" s="6"/>
      <c r="Q845" s="4"/>
      <c r="R845" s="4"/>
      <c r="S845" s="6"/>
      <c r="T845" s="4"/>
      <c r="U845" s="4"/>
      <c r="V845" s="4"/>
      <c r="W845" s="4"/>
      <c r="X845" s="4"/>
      <c r="Y845" s="4"/>
      <c r="Z845" s="49"/>
      <c r="AA845" s="7"/>
      <c r="AB845" s="4"/>
      <c r="AC845" s="49"/>
      <c r="AD845" s="4"/>
      <c r="AE845" s="4"/>
      <c r="AF845" s="4"/>
      <c r="AG845" s="4"/>
      <c r="AH845" s="4"/>
      <c r="AI845" s="4"/>
      <c r="AJ845" s="4"/>
    </row>
    <row r="846">
      <c r="A846" s="4"/>
      <c r="B846" s="4"/>
      <c r="C846" s="4"/>
      <c r="D846" s="4"/>
      <c r="E846" s="4"/>
      <c r="F846" s="4"/>
      <c r="G846" s="4"/>
      <c r="H846" s="4"/>
      <c r="I846" s="4"/>
      <c r="J846" s="4"/>
      <c r="K846" s="4"/>
      <c r="L846" s="5"/>
      <c r="M846" s="4"/>
      <c r="N846" s="4"/>
      <c r="O846" s="4"/>
      <c r="P846" s="6"/>
      <c r="Q846" s="4"/>
      <c r="R846" s="4"/>
      <c r="S846" s="6"/>
      <c r="T846" s="4"/>
      <c r="U846" s="4"/>
      <c r="V846" s="4"/>
      <c r="W846" s="4"/>
      <c r="X846" s="4"/>
      <c r="Y846" s="4"/>
      <c r="Z846" s="49"/>
      <c r="AA846" s="7"/>
      <c r="AB846" s="4"/>
      <c r="AC846" s="49"/>
      <c r="AD846" s="4"/>
      <c r="AE846" s="4"/>
      <c r="AF846" s="4"/>
      <c r="AG846" s="4"/>
      <c r="AH846" s="4"/>
      <c r="AI846" s="4"/>
      <c r="AJ846" s="4"/>
    </row>
    <row r="847">
      <c r="A847" s="4"/>
      <c r="B847" s="4"/>
      <c r="C847" s="4"/>
      <c r="D847" s="4"/>
      <c r="E847" s="4"/>
      <c r="F847" s="4"/>
      <c r="G847" s="4"/>
      <c r="H847" s="4"/>
      <c r="I847" s="4"/>
      <c r="J847" s="4"/>
      <c r="K847" s="4"/>
      <c r="L847" s="5"/>
      <c r="M847" s="4"/>
      <c r="N847" s="4"/>
      <c r="O847" s="4"/>
      <c r="P847" s="6"/>
      <c r="Q847" s="4"/>
      <c r="R847" s="4"/>
      <c r="S847" s="6"/>
      <c r="T847" s="4"/>
      <c r="U847" s="4"/>
      <c r="V847" s="4"/>
      <c r="W847" s="4"/>
      <c r="X847" s="4"/>
      <c r="Y847" s="4"/>
      <c r="Z847" s="49"/>
      <c r="AA847" s="7"/>
      <c r="AB847" s="4"/>
      <c r="AC847" s="49"/>
      <c r="AD847" s="4"/>
      <c r="AE847" s="4"/>
      <c r="AF847" s="4"/>
      <c r="AG847" s="4"/>
      <c r="AH847" s="4"/>
      <c r="AI847" s="4"/>
      <c r="AJ847" s="4"/>
    </row>
    <row r="848">
      <c r="A848" s="4"/>
      <c r="B848" s="4"/>
      <c r="C848" s="4"/>
      <c r="D848" s="4"/>
      <c r="E848" s="4"/>
      <c r="F848" s="4"/>
      <c r="G848" s="4"/>
      <c r="H848" s="4"/>
      <c r="I848" s="4"/>
      <c r="J848" s="4"/>
      <c r="K848" s="4"/>
      <c r="L848" s="5"/>
      <c r="M848" s="4"/>
      <c r="N848" s="4"/>
      <c r="O848" s="4"/>
      <c r="P848" s="6"/>
      <c r="Q848" s="4"/>
      <c r="R848" s="4"/>
      <c r="S848" s="6"/>
      <c r="T848" s="4"/>
      <c r="U848" s="4"/>
      <c r="V848" s="4"/>
      <c r="W848" s="4"/>
      <c r="X848" s="4"/>
      <c r="Y848" s="4"/>
      <c r="Z848" s="49"/>
      <c r="AA848" s="7"/>
      <c r="AB848" s="4"/>
      <c r="AC848" s="49"/>
      <c r="AD848" s="4"/>
      <c r="AE848" s="4"/>
      <c r="AF848" s="4"/>
      <c r="AG848" s="4"/>
      <c r="AH848" s="4"/>
      <c r="AI848" s="4"/>
      <c r="AJ848" s="4"/>
    </row>
    <row r="849">
      <c r="A849" s="4"/>
      <c r="B849" s="4"/>
      <c r="C849" s="4"/>
      <c r="D849" s="4"/>
      <c r="E849" s="4"/>
      <c r="F849" s="4"/>
      <c r="G849" s="4"/>
      <c r="H849" s="4"/>
      <c r="I849" s="4"/>
      <c r="J849" s="4"/>
      <c r="K849" s="4"/>
      <c r="L849" s="5"/>
      <c r="M849" s="4"/>
      <c r="N849" s="4"/>
      <c r="O849" s="4"/>
      <c r="P849" s="6"/>
      <c r="Q849" s="4"/>
      <c r="R849" s="4"/>
      <c r="S849" s="6"/>
      <c r="T849" s="4"/>
      <c r="U849" s="4"/>
      <c r="V849" s="4"/>
      <c r="W849" s="4"/>
      <c r="X849" s="4"/>
      <c r="Y849" s="4"/>
      <c r="Z849" s="49"/>
      <c r="AA849" s="7"/>
      <c r="AB849" s="4"/>
      <c r="AC849" s="49"/>
      <c r="AD849" s="4"/>
      <c r="AE849" s="4"/>
      <c r="AF849" s="4"/>
      <c r="AG849" s="4"/>
      <c r="AH849" s="4"/>
      <c r="AI849" s="4"/>
      <c r="AJ849" s="4"/>
    </row>
    <row r="850">
      <c r="A850" s="4"/>
      <c r="B850" s="4"/>
      <c r="C850" s="4"/>
      <c r="D850" s="4"/>
      <c r="E850" s="4"/>
      <c r="F850" s="4"/>
      <c r="G850" s="4"/>
      <c r="H850" s="4"/>
      <c r="I850" s="4"/>
      <c r="J850" s="4"/>
      <c r="K850" s="4"/>
      <c r="L850" s="5"/>
      <c r="M850" s="4"/>
      <c r="N850" s="4"/>
      <c r="O850" s="4"/>
      <c r="P850" s="6"/>
      <c r="Q850" s="4"/>
      <c r="R850" s="4"/>
      <c r="S850" s="6"/>
      <c r="T850" s="4"/>
      <c r="U850" s="4"/>
      <c r="V850" s="4"/>
      <c r="W850" s="4"/>
      <c r="X850" s="4"/>
      <c r="Y850" s="4"/>
      <c r="Z850" s="49"/>
      <c r="AA850" s="7"/>
      <c r="AB850" s="4"/>
      <c r="AC850" s="49"/>
      <c r="AD850" s="4"/>
      <c r="AE850" s="4"/>
      <c r="AF850" s="4"/>
      <c r="AG850" s="4"/>
      <c r="AH850" s="4"/>
      <c r="AI850" s="4"/>
      <c r="AJ850" s="4"/>
    </row>
    <row r="851">
      <c r="A851" s="4"/>
      <c r="B851" s="4"/>
      <c r="C851" s="4"/>
      <c r="D851" s="4"/>
      <c r="E851" s="4"/>
      <c r="F851" s="4"/>
      <c r="G851" s="4"/>
      <c r="H851" s="4"/>
      <c r="I851" s="4"/>
      <c r="J851" s="4"/>
      <c r="K851" s="4"/>
      <c r="L851" s="5"/>
      <c r="M851" s="4"/>
      <c r="N851" s="4"/>
      <c r="O851" s="4"/>
      <c r="P851" s="6"/>
      <c r="Q851" s="4"/>
      <c r="R851" s="4"/>
      <c r="S851" s="6"/>
      <c r="T851" s="4"/>
      <c r="U851" s="4"/>
      <c r="V851" s="4"/>
      <c r="W851" s="4"/>
      <c r="X851" s="4"/>
      <c r="Y851" s="4"/>
      <c r="Z851" s="49"/>
      <c r="AA851" s="7"/>
      <c r="AB851" s="4"/>
      <c r="AC851" s="49"/>
      <c r="AD851" s="4"/>
      <c r="AE851" s="4"/>
      <c r="AF851" s="4"/>
      <c r="AG851" s="4"/>
      <c r="AH851" s="4"/>
      <c r="AI851" s="4"/>
      <c r="AJ851" s="4"/>
    </row>
    <row r="852">
      <c r="A852" s="4"/>
      <c r="B852" s="4"/>
      <c r="C852" s="4"/>
      <c r="D852" s="4"/>
      <c r="E852" s="4"/>
      <c r="F852" s="4"/>
      <c r="G852" s="4"/>
      <c r="H852" s="4"/>
      <c r="I852" s="4"/>
      <c r="J852" s="4"/>
      <c r="K852" s="4"/>
      <c r="L852" s="5"/>
      <c r="M852" s="4"/>
      <c r="N852" s="4"/>
      <c r="O852" s="4"/>
      <c r="P852" s="6"/>
      <c r="Q852" s="4"/>
      <c r="R852" s="4"/>
      <c r="S852" s="6"/>
      <c r="T852" s="4"/>
      <c r="U852" s="4"/>
      <c r="V852" s="4"/>
      <c r="W852" s="4"/>
      <c r="X852" s="4"/>
      <c r="Y852" s="4"/>
      <c r="Z852" s="49"/>
      <c r="AA852" s="7"/>
      <c r="AB852" s="4"/>
      <c r="AC852" s="49"/>
      <c r="AD852" s="4"/>
      <c r="AE852" s="4"/>
      <c r="AF852" s="4"/>
      <c r="AG852" s="4"/>
      <c r="AH852" s="4"/>
      <c r="AI852" s="4"/>
      <c r="AJ852" s="4"/>
    </row>
    <row r="853">
      <c r="A853" s="4"/>
      <c r="B853" s="4"/>
      <c r="C853" s="4"/>
      <c r="D853" s="4"/>
      <c r="E853" s="4"/>
      <c r="F853" s="4"/>
      <c r="G853" s="4"/>
      <c r="H853" s="4"/>
      <c r="I853" s="4"/>
      <c r="J853" s="4"/>
      <c r="K853" s="4"/>
      <c r="L853" s="5"/>
      <c r="M853" s="4"/>
      <c r="N853" s="4"/>
      <c r="O853" s="4"/>
      <c r="P853" s="6"/>
      <c r="Q853" s="4"/>
      <c r="R853" s="4"/>
      <c r="S853" s="6"/>
      <c r="T853" s="4"/>
      <c r="U853" s="4"/>
      <c r="V853" s="4"/>
      <c r="W853" s="4"/>
      <c r="X853" s="4"/>
      <c r="Y853" s="4"/>
      <c r="Z853" s="49"/>
      <c r="AA853" s="7"/>
      <c r="AB853" s="4"/>
      <c r="AC853" s="49"/>
      <c r="AD853" s="4"/>
      <c r="AE853" s="4"/>
      <c r="AF853" s="4"/>
      <c r="AG853" s="4"/>
      <c r="AH853" s="4"/>
      <c r="AI853" s="4"/>
      <c r="AJ853" s="4"/>
    </row>
    <row r="854">
      <c r="A854" s="4"/>
      <c r="B854" s="4"/>
      <c r="C854" s="4"/>
      <c r="D854" s="4"/>
      <c r="E854" s="4"/>
      <c r="F854" s="4"/>
      <c r="G854" s="4"/>
      <c r="H854" s="4"/>
      <c r="I854" s="4"/>
      <c r="J854" s="4"/>
      <c r="K854" s="4"/>
      <c r="L854" s="5"/>
      <c r="M854" s="4"/>
      <c r="N854" s="4"/>
      <c r="O854" s="4"/>
      <c r="P854" s="6"/>
      <c r="Q854" s="4"/>
      <c r="R854" s="4"/>
      <c r="S854" s="6"/>
      <c r="T854" s="4"/>
      <c r="U854" s="4"/>
      <c r="V854" s="4"/>
      <c r="W854" s="4"/>
      <c r="X854" s="4"/>
      <c r="Y854" s="4"/>
      <c r="Z854" s="49"/>
      <c r="AA854" s="7"/>
      <c r="AB854" s="4"/>
      <c r="AC854" s="49"/>
      <c r="AD854" s="4"/>
      <c r="AE854" s="4"/>
      <c r="AF854" s="4"/>
      <c r="AG854" s="4"/>
      <c r="AH854" s="4"/>
      <c r="AI854" s="4"/>
      <c r="AJ854" s="4"/>
    </row>
    <row r="855">
      <c r="A855" s="4"/>
      <c r="B855" s="4"/>
      <c r="C855" s="4"/>
      <c r="D855" s="4"/>
      <c r="E855" s="4"/>
      <c r="F855" s="4"/>
      <c r="G855" s="4"/>
      <c r="H855" s="4"/>
      <c r="I855" s="4"/>
      <c r="J855" s="4"/>
      <c r="K855" s="4"/>
      <c r="L855" s="5"/>
      <c r="M855" s="4"/>
      <c r="N855" s="4"/>
      <c r="O855" s="4"/>
      <c r="P855" s="6"/>
      <c r="Q855" s="4"/>
      <c r="R855" s="4"/>
      <c r="S855" s="6"/>
      <c r="T855" s="4"/>
      <c r="U855" s="4"/>
      <c r="V855" s="4"/>
      <c r="W855" s="4"/>
      <c r="X855" s="4"/>
      <c r="Y855" s="4"/>
      <c r="Z855" s="49"/>
      <c r="AA855" s="7"/>
      <c r="AB855" s="4"/>
      <c r="AC855" s="49"/>
      <c r="AD855" s="4"/>
      <c r="AE855" s="4"/>
      <c r="AF855" s="4"/>
      <c r="AG855" s="4"/>
      <c r="AH855" s="4"/>
      <c r="AI855" s="4"/>
      <c r="AJ855" s="4"/>
    </row>
    <row r="856">
      <c r="A856" s="4"/>
      <c r="B856" s="4"/>
      <c r="C856" s="4"/>
      <c r="D856" s="4"/>
      <c r="E856" s="4"/>
      <c r="F856" s="4"/>
      <c r="G856" s="4"/>
      <c r="H856" s="4"/>
      <c r="I856" s="4"/>
      <c r="J856" s="4"/>
      <c r="K856" s="4"/>
      <c r="L856" s="5"/>
      <c r="M856" s="4"/>
      <c r="N856" s="4"/>
      <c r="O856" s="4"/>
      <c r="P856" s="6"/>
      <c r="Q856" s="4"/>
      <c r="R856" s="4"/>
      <c r="S856" s="6"/>
      <c r="T856" s="4"/>
      <c r="U856" s="4"/>
      <c r="V856" s="4"/>
      <c r="W856" s="4"/>
      <c r="X856" s="4"/>
      <c r="Y856" s="4"/>
      <c r="Z856" s="49"/>
      <c r="AA856" s="7"/>
      <c r="AB856" s="4"/>
      <c r="AC856" s="49"/>
      <c r="AD856" s="4"/>
      <c r="AE856" s="4"/>
      <c r="AF856" s="4"/>
      <c r="AG856" s="4"/>
      <c r="AH856" s="4"/>
      <c r="AI856" s="4"/>
      <c r="AJ856" s="4"/>
    </row>
    <row r="857">
      <c r="A857" s="4"/>
      <c r="B857" s="4"/>
      <c r="C857" s="4"/>
      <c r="D857" s="4"/>
      <c r="E857" s="4"/>
      <c r="F857" s="4"/>
      <c r="G857" s="4"/>
      <c r="H857" s="4"/>
      <c r="I857" s="4"/>
      <c r="J857" s="4"/>
      <c r="K857" s="4"/>
      <c r="L857" s="5"/>
      <c r="M857" s="4"/>
      <c r="N857" s="4"/>
      <c r="O857" s="4"/>
      <c r="P857" s="6"/>
      <c r="Q857" s="4"/>
      <c r="R857" s="4"/>
      <c r="S857" s="6"/>
      <c r="T857" s="4"/>
      <c r="U857" s="4"/>
      <c r="V857" s="4"/>
      <c r="W857" s="4"/>
      <c r="X857" s="4"/>
      <c r="Y857" s="4"/>
      <c r="Z857" s="49"/>
      <c r="AA857" s="7"/>
      <c r="AB857" s="4"/>
      <c r="AC857" s="49"/>
      <c r="AD857" s="4"/>
      <c r="AE857" s="4"/>
      <c r="AF857" s="4"/>
      <c r="AG857" s="4"/>
      <c r="AH857" s="4"/>
      <c r="AI857" s="4"/>
      <c r="AJ857" s="4"/>
    </row>
    <row r="858">
      <c r="A858" s="4"/>
      <c r="B858" s="4"/>
      <c r="C858" s="4"/>
      <c r="D858" s="4"/>
      <c r="E858" s="4"/>
      <c r="F858" s="4"/>
      <c r="G858" s="4"/>
      <c r="H858" s="4"/>
      <c r="I858" s="4"/>
      <c r="J858" s="4"/>
      <c r="K858" s="4"/>
      <c r="L858" s="5"/>
      <c r="M858" s="4"/>
      <c r="N858" s="4"/>
      <c r="O858" s="4"/>
      <c r="P858" s="6"/>
      <c r="Q858" s="4"/>
      <c r="R858" s="4"/>
      <c r="S858" s="6"/>
      <c r="T858" s="4"/>
      <c r="U858" s="4"/>
      <c r="V858" s="4"/>
      <c r="W858" s="4"/>
      <c r="X858" s="4"/>
      <c r="Y858" s="4"/>
      <c r="Z858" s="49"/>
      <c r="AA858" s="7"/>
      <c r="AB858" s="4"/>
      <c r="AC858" s="49"/>
      <c r="AD858" s="4"/>
      <c r="AE858" s="4"/>
      <c r="AF858" s="4"/>
      <c r="AG858" s="4"/>
      <c r="AH858" s="4"/>
      <c r="AI858" s="4"/>
      <c r="AJ858" s="4"/>
    </row>
    <row r="859">
      <c r="A859" s="4"/>
      <c r="B859" s="4"/>
      <c r="C859" s="4"/>
      <c r="D859" s="4"/>
      <c r="E859" s="4"/>
      <c r="F859" s="4"/>
      <c r="G859" s="4"/>
      <c r="H859" s="4"/>
      <c r="I859" s="4"/>
      <c r="J859" s="4"/>
      <c r="K859" s="4"/>
      <c r="L859" s="5"/>
      <c r="M859" s="4"/>
      <c r="N859" s="4"/>
      <c r="O859" s="4"/>
      <c r="P859" s="6"/>
      <c r="Q859" s="4"/>
      <c r="R859" s="4"/>
      <c r="S859" s="6"/>
      <c r="T859" s="4"/>
      <c r="U859" s="4"/>
      <c r="V859" s="4"/>
      <c r="W859" s="4"/>
      <c r="X859" s="4"/>
      <c r="Y859" s="4"/>
      <c r="Z859" s="49"/>
      <c r="AA859" s="7"/>
      <c r="AB859" s="4"/>
      <c r="AC859" s="49"/>
      <c r="AD859" s="4"/>
      <c r="AE859" s="4"/>
      <c r="AF859" s="4"/>
      <c r="AG859" s="4"/>
      <c r="AH859" s="4"/>
      <c r="AI859" s="4"/>
      <c r="AJ859" s="4"/>
    </row>
    <row r="860">
      <c r="A860" s="4"/>
      <c r="B860" s="4"/>
      <c r="C860" s="4"/>
      <c r="D860" s="4"/>
      <c r="E860" s="4"/>
      <c r="F860" s="4"/>
      <c r="G860" s="4"/>
      <c r="H860" s="4"/>
      <c r="I860" s="4"/>
      <c r="J860" s="4"/>
      <c r="K860" s="4"/>
      <c r="L860" s="5"/>
      <c r="M860" s="4"/>
      <c r="N860" s="4"/>
      <c r="O860" s="4"/>
      <c r="P860" s="6"/>
      <c r="Q860" s="4"/>
      <c r="R860" s="4"/>
      <c r="S860" s="6"/>
      <c r="T860" s="4"/>
      <c r="U860" s="4"/>
      <c r="V860" s="4"/>
      <c r="W860" s="4"/>
      <c r="X860" s="4"/>
      <c r="Y860" s="4"/>
      <c r="Z860" s="49"/>
      <c r="AA860" s="7"/>
      <c r="AB860" s="4"/>
      <c r="AC860" s="49"/>
      <c r="AD860" s="4"/>
      <c r="AE860" s="4"/>
      <c r="AF860" s="4"/>
      <c r="AG860" s="4"/>
      <c r="AH860" s="4"/>
      <c r="AI860" s="4"/>
      <c r="AJ860" s="4"/>
    </row>
    <row r="861">
      <c r="A861" s="4"/>
      <c r="B861" s="4"/>
      <c r="C861" s="4"/>
      <c r="D861" s="4"/>
      <c r="E861" s="4"/>
      <c r="F861" s="4"/>
      <c r="G861" s="4"/>
      <c r="H861" s="4"/>
      <c r="I861" s="4"/>
      <c r="J861" s="4"/>
      <c r="K861" s="4"/>
      <c r="L861" s="5"/>
      <c r="M861" s="4"/>
      <c r="N861" s="4"/>
      <c r="O861" s="4"/>
      <c r="P861" s="6"/>
      <c r="Q861" s="4"/>
      <c r="R861" s="4"/>
      <c r="S861" s="6"/>
      <c r="T861" s="4"/>
      <c r="U861" s="4"/>
      <c r="V861" s="4"/>
      <c r="W861" s="4"/>
      <c r="X861" s="4"/>
      <c r="Y861" s="4"/>
      <c r="Z861" s="49"/>
      <c r="AA861" s="7"/>
      <c r="AB861" s="4"/>
      <c r="AC861" s="49"/>
      <c r="AD861" s="4"/>
      <c r="AE861" s="4"/>
      <c r="AF861" s="4"/>
      <c r="AG861" s="4"/>
      <c r="AH861" s="4"/>
      <c r="AI861" s="4"/>
      <c r="AJ861" s="4"/>
    </row>
    <row r="862">
      <c r="A862" s="4"/>
      <c r="B862" s="4"/>
      <c r="C862" s="4"/>
      <c r="D862" s="4"/>
      <c r="E862" s="4"/>
      <c r="F862" s="4"/>
      <c r="G862" s="4"/>
      <c r="H862" s="4"/>
      <c r="I862" s="4"/>
      <c r="J862" s="4"/>
      <c r="K862" s="4"/>
      <c r="L862" s="5"/>
      <c r="M862" s="4"/>
      <c r="N862" s="4"/>
      <c r="O862" s="4"/>
      <c r="P862" s="6"/>
      <c r="Q862" s="4"/>
      <c r="R862" s="4"/>
      <c r="S862" s="6"/>
      <c r="T862" s="4"/>
      <c r="U862" s="4"/>
      <c r="V862" s="4"/>
      <c r="W862" s="4"/>
      <c r="X862" s="4"/>
      <c r="Y862" s="4"/>
      <c r="Z862" s="49"/>
      <c r="AA862" s="7"/>
      <c r="AB862" s="4"/>
      <c r="AC862" s="49"/>
      <c r="AD862" s="4"/>
      <c r="AE862" s="4"/>
      <c r="AF862" s="4"/>
      <c r="AG862" s="4"/>
      <c r="AH862" s="4"/>
      <c r="AI862" s="4"/>
      <c r="AJ862" s="4"/>
    </row>
    <row r="863">
      <c r="A863" s="4"/>
      <c r="B863" s="4"/>
      <c r="C863" s="4"/>
      <c r="D863" s="4"/>
      <c r="E863" s="4"/>
      <c r="F863" s="4"/>
      <c r="G863" s="4"/>
      <c r="H863" s="4"/>
      <c r="I863" s="4"/>
      <c r="J863" s="4"/>
      <c r="K863" s="4"/>
      <c r="L863" s="5"/>
      <c r="M863" s="4"/>
      <c r="N863" s="4"/>
      <c r="O863" s="4"/>
      <c r="P863" s="6"/>
      <c r="Q863" s="4"/>
      <c r="R863" s="4"/>
      <c r="S863" s="6"/>
      <c r="T863" s="4"/>
      <c r="U863" s="4"/>
      <c r="V863" s="4"/>
      <c r="W863" s="4"/>
      <c r="X863" s="4"/>
      <c r="Y863" s="4"/>
      <c r="Z863" s="49"/>
      <c r="AA863" s="7"/>
      <c r="AB863" s="4"/>
      <c r="AC863" s="49"/>
      <c r="AD863" s="4"/>
      <c r="AE863" s="4"/>
      <c r="AF863" s="4"/>
      <c r="AG863" s="4"/>
      <c r="AH863" s="4"/>
      <c r="AI863" s="4"/>
      <c r="AJ863" s="4"/>
    </row>
    <row r="864">
      <c r="A864" s="4"/>
      <c r="B864" s="4"/>
      <c r="C864" s="4"/>
      <c r="D864" s="4"/>
      <c r="E864" s="4"/>
      <c r="F864" s="4"/>
      <c r="G864" s="4"/>
      <c r="H864" s="4"/>
      <c r="I864" s="4"/>
      <c r="J864" s="4"/>
      <c r="K864" s="4"/>
      <c r="L864" s="5"/>
      <c r="M864" s="4"/>
      <c r="N864" s="4"/>
      <c r="O864" s="4"/>
      <c r="P864" s="6"/>
      <c r="Q864" s="4"/>
      <c r="R864" s="4"/>
      <c r="S864" s="6"/>
      <c r="T864" s="4"/>
      <c r="U864" s="4"/>
      <c r="V864" s="4"/>
      <c r="W864" s="4"/>
      <c r="X864" s="4"/>
      <c r="Y864" s="4"/>
      <c r="Z864" s="49"/>
      <c r="AA864" s="7"/>
      <c r="AB864" s="4"/>
      <c r="AC864" s="49"/>
      <c r="AD864" s="4"/>
      <c r="AE864" s="4"/>
      <c r="AF864" s="4"/>
      <c r="AG864" s="4"/>
      <c r="AH864" s="4"/>
      <c r="AI864" s="4"/>
      <c r="AJ864" s="4"/>
    </row>
    <row r="865">
      <c r="A865" s="4"/>
      <c r="B865" s="4"/>
      <c r="C865" s="4"/>
      <c r="D865" s="4"/>
      <c r="E865" s="4"/>
      <c r="F865" s="4"/>
      <c r="G865" s="4"/>
      <c r="H865" s="4"/>
      <c r="I865" s="4"/>
      <c r="J865" s="4"/>
      <c r="K865" s="4"/>
      <c r="L865" s="5"/>
      <c r="M865" s="4"/>
      <c r="N865" s="4"/>
      <c r="O865" s="4"/>
      <c r="P865" s="6"/>
      <c r="Q865" s="4"/>
      <c r="R865" s="4"/>
      <c r="S865" s="6"/>
      <c r="T865" s="4"/>
      <c r="U865" s="4"/>
      <c r="V865" s="4"/>
      <c r="W865" s="4"/>
      <c r="X865" s="4"/>
      <c r="Y865" s="4"/>
      <c r="Z865" s="49"/>
      <c r="AA865" s="7"/>
      <c r="AB865" s="4"/>
      <c r="AC865" s="49"/>
      <c r="AD865" s="4"/>
      <c r="AE865" s="4"/>
      <c r="AF865" s="4"/>
      <c r="AG865" s="4"/>
      <c r="AH865" s="4"/>
      <c r="AI865" s="4"/>
      <c r="AJ865" s="4"/>
    </row>
    <row r="866">
      <c r="A866" s="4"/>
      <c r="B866" s="4"/>
      <c r="C866" s="4"/>
      <c r="D866" s="4"/>
      <c r="E866" s="4"/>
      <c r="F866" s="4"/>
      <c r="G866" s="4"/>
      <c r="H866" s="4"/>
      <c r="I866" s="4"/>
      <c r="J866" s="4"/>
      <c r="K866" s="4"/>
      <c r="L866" s="5"/>
      <c r="M866" s="4"/>
      <c r="N866" s="4"/>
      <c r="O866" s="4"/>
      <c r="P866" s="6"/>
      <c r="Q866" s="4"/>
      <c r="R866" s="4"/>
      <c r="S866" s="6"/>
      <c r="T866" s="4"/>
      <c r="U866" s="4"/>
      <c r="V866" s="4"/>
      <c r="W866" s="4"/>
      <c r="X866" s="4"/>
      <c r="Y866" s="4"/>
      <c r="Z866" s="49"/>
      <c r="AA866" s="7"/>
      <c r="AB866" s="4"/>
      <c r="AC866" s="49"/>
      <c r="AD866" s="4"/>
      <c r="AE866" s="4"/>
      <c r="AF866" s="4"/>
      <c r="AG866" s="4"/>
      <c r="AH866" s="4"/>
      <c r="AI866" s="4"/>
      <c r="AJ866" s="4"/>
    </row>
    <row r="867">
      <c r="A867" s="4"/>
      <c r="B867" s="4"/>
      <c r="C867" s="4"/>
      <c r="D867" s="4"/>
      <c r="E867" s="4"/>
      <c r="F867" s="4"/>
      <c r="G867" s="4"/>
      <c r="H867" s="4"/>
      <c r="I867" s="4"/>
      <c r="J867" s="4"/>
      <c r="K867" s="4"/>
      <c r="L867" s="5"/>
      <c r="M867" s="4"/>
      <c r="N867" s="4"/>
      <c r="O867" s="4"/>
      <c r="P867" s="6"/>
      <c r="Q867" s="4"/>
      <c r="R867" s="4"/>
      <c r="S867" s="6"/>
      <c r="T867" s="4"/>
      <c r="U867" s="4"/>
      <c r="V867" s="4"/>
      <c r="W867" s="4"/>
      <c r="X867" s="4"/>
      <c r="Y867" s="4"/>
      <c r="Z867" s="49"/>
      <c r="AA867" s="7"/>
      <c r="AB867" s="4"/>
      <c r="AC867" s="49"/>
      <c r="AD867" s="4"/>
      <c r="AE867" s="4"/>
      <c r="AF867" s="4"/>
      <c r="AG867" s="4"/>
      <c r="AH867" s="4"/>
      <c r="AI867" s="4"/>
      <c r="AJ867" s="4"/>
    </row>
    <row r="868">
      <c r="A868" s="4"/>
      <c r="B868" s="4"/>
      <c r="C868" s="4"/>
      <c r="D868" s="4"/>
      <c r="E868" s="4"/>
      <c r="F868" s="4"/>
      <c r="G868" s="4"/>
      <c r="H868" s="4"/>
      <c r="I868" s="4"/>
      <c r="J868" s="4"/>
      <c r="K868" s="4"/>
      <c r="L868" s="5"/>
      <c r="M868" s="4"/>
      <c r="N868" s="4"/>
      <c r="O868" s="4"/>
      <c r="P868" s="6"/>
      <c r="Q868" s="4"/>
      <c r="R868" s="4"/>
      <c r="S868" s="6"/>
      <c r="T868" s="4"/>
      <c r="U868" s="4"/>
      <c r="V868" s="4"/>
      <c r="W868" s="4"/>
      <c r="X868" s="4"/>
      <c r="Y868" s="4"/>
      <c r="Z868" s="49"/>
      <c r="AA868" s="7"/>
      <c r="AB868" s="4"/>
      <c r="AC868" s="49"/>
      <c r="AD868" s="4"/>
      <c r="AE868" s="4"/>
      <c r="AF868" s="4"/>
      <c r="AG868" s="4"/>
      <c r="AH868" s="4"/>
      <c r="AI868" s="4"/>
      <c r="AJ868" s="4"/>
    </row>
    <row r="869">
      <c r="A869" s="4"/>
      <c r="B869" s="4"/>
      <c r="C869" s="4"/>
      <c r="D869" s="4"/>
      <c r="E869" s="4"/>
      <c r="F869" s="4"/>
      <c r="G869" s="4"/>
      <c r="H869" s="4"/>
      <c r="I869" s="4"/>
      <c r="J869" s="4"/>
      <c r="K869" s="4"/>
      <c r="L869" s="5"/>
      <c r="M869" s="4"/>
      <c r="N869" s="4"/>
      <c r="O869" s="4"/>
      <c r="P869" s="6"/>
      <c r="Q869" s="4"/>
      <c r="R869" s="4"/>
      <c r="S869" s="6"/>
      <c r="T869" s="4"/>
      <c r="U869" s="4"/>
      <c r="V869" s="4"/>
      <c r="W869" s="4"/>
      <c r="X869" s="4"/>
      <c r="Y869" s="4"/>
      <c r="Z869" s="49"/>
      <c r="AA869" s="7"/>
      <c r="AB869" s="4"/>
      <c r="AC869" s="49"/>
      <c r="AD869" s="4"/>
      <c r="AE869" s="4"/>
      <c r="AF869" s="4"/>
      <c r="AG869" s="4"/>
      <c r="AH869" s="4"/>
      <c r="AI869" s="4"/>
      <c r="AJ869" s="4"/>
    </row>
    <row r="870">
      <c r="A870" s="4"/>
      <c r="B870" s="4"/>
      <c r="C870" s="4"/>
      <c r="D870" s="4"/>
      <c r="E870" s="4"/>
      <c r="F870" s="4"/>
      <c r="G870" s="4"/>
      <c r="H870" s="4"/>
      <c r="I870" s="4"/>
      <c r="J870" s="4"/>
      <c r="K870" s="4"/>
      <c r="L870" s="5"/>
      <c r="M870" s="4"/>
      <c r="N870" s="4"/>
      <c r="O870" s="4"/>
      <c r="P870" s="6"/>
      <c r="Q870" s="4"/>
      <c r="R870" s="4"/>
      <c r="S870" s="6"/>
      <c r="T870" s="4"/>
      <c r="U870" s="4"/>
      <c r="V870" s="4"/>
      <c r="W870" s="4"/>
      <c r="X870" s="4"/>
      <c r="Y870" s="4"/>
      <c r="Z870" s="49"/>
      <c r="AA870" s="7"/>
      <c r="AB870" s="4"/>
      <c r="AC870" s="49"/>
      <c r="AD870" s="4"/>
      <c r="AE870" s="4"/>
      <c r="AF870" s="4"/>
      <c r="AG870" s="4"/>
      <c r="AH870" s="4"/>
      <c r="AI870" s="4"/>
      <c r="AJ870" s="4"/>
    </row>
    <row r="871">
      <c r="A871" s="4"/>
      <c r="B871" s="4"/>
      <c r="C871" s="4"/>
      <c r="D871" s="4"/>
      <c r="E871" s="4"/>
      <c r="F871" s="4"/>
      <c r="G871" s="4"/>
      <c r="H871" s="4"/>
      <c r="I871" s="4"/>
      <c r="J871" s="4"/>
      <c r="K871" s="4"/>
      <c r="L871" s="5"/>
      <c r="M871" s="4"/>
      <c r="N871" s="4"/>
      <c r="O871" s="4"/>
      <c r="P871" s="6"/>
      <c r="Q871" s="4"/>
      <c r="R871" s="4"/>
      <c r="S871" s="6"/>
      <c r="T871" s="4"/>
      <c r="U871" s="4"/>
      <c r="V871" s="4"/>
      <c r="W871" s="4"/>
      <c r="X871" s="4"/>
      <c r="Y871" s="4"/>
      <c r="Z871" s="49"/>
      <c r="AA871" s="7"/>
      <c r="AB871" s="4"/>
      <c r="AC871" s="49"/>
      <c r="AD871" s="4"/>
      <c r="AE871" s="4"/>
      <c r="AF871" s="4"/>
      <c r="AG871" s="4"/>
      <c r="AH871" s="4"/>
      <c r="AI871" s="4"/>
      <c r="AJ871" s="4"/>
    </row>
    <row r="872">
      <c r="A872" s="4"/>
      <c r="B872" s="4"/>
      <c r="C872" s="4"/>
      <c r="D872" s="4"/>
      <c r="E872" s="4"/>
      <c r="F872" s="4"/>
      <c r="G872" s="4"/>
      <c r="H872" s="4"/>
      <c r="I872" s="4"/>
      <c r="J872" s="4"/>
      <c r="K872" s="4"/>
      <c r="L872" s="5"/>
      <c r="M872" s="4"/>
      <c r="N872" s="4"/>
      <c r="O872" s="4"/>
      <c r="P872" s="6"/>
      <c r="Q872" s="4"/>
      <c r="R872" s="4"/>
      <c r="S872" s="6"/>
      <c r="T872" s="4"/>
      <c r="U872" s="4"/>
      <c r="V872" s="4"/>
      <c r="W872" s="4"/>
      <c r="X872" s="4"/>
      <c r="Y872" s="4"/>
      <c r="Z872" s="49"/>
      <c r="AA872" s="7"/>
      <c r="AB872" s="4"/>
      <c r="AC872" s="49"/>
      <c r="AD872" s="4"/>
      <c r="AE872" s="4"/>
      <c r="AF872" s="4"/>
      <c r="AG872" s="4"/>
      <c r="AH872" s="4"/>
      <c r="AI872" s="4"/>
      <c r="AJ872" s="4"/>
    </row>
    <row r="873">
      <c r="A873" s="4"/>
      <c r="B873" s="4"/>
      <c r="C873" s="4"/>
      <c r="D873" s="4"/>
      <c r="E873" s="4"/>
      <c r="F873" s="4"/>
      <c r="G873" s="4"/>
      <c r="H873" s="4"/>
      <c r="I873" s="4"/>
      <c r="J873" s="4"/>
      <c r="K873" s="4"/>
      <c r="L873" s="5"/>
      <c r="M873" s="4"/>
      <c r="N873" s="4"/>
      <c r="O873" s="4"/>
      <c r="P873" s="6"/>
      <c r="Q873" s="4"/>
      <c r="R873" s="4"/>
      <c r="S873" s="6"/>
      <c r="T873" s="4"/>
      <c r="U873" s="4"/>
      <c r="V873" s="4"/>
      <c r="W873" s="4"/>
      <c r="X873" s="4"/>
      <c r="Y873" s="4"/>
      <c r="Z873" s="49"/>
      <c r="AA873" s="7"/>
      <c r="AB873" s="4"/>
      <c r="AC873" s="49"/>
      <c r="AD873" s="4"/>
      <c r="AE873" s="4"/>
      <c r="AF873" s="4"/>
      <c r="AG873" s="4"/>
      <c r="AH873" s="4"/>
      <c r="AI873" s="4"/>
      <c r="AJ873" s="4"/>
    </row>
    <row r="874">
      <c r="A874" s="4"/>
      <c r="B874" s="4"/>
      <c r="C874" s="4"/>
      <c r="D874" s="4"/>
      <c r="E874" s="4"/>
      <c r="F874" s="4"/>
      <c r="G874" s="4"/>
      <c r="H874" s="4"/>
      <c r="I874" s="4"/>
      <c r="J874" s="4"/>
      <c r="K874" s="4"/>
      <c r="L874" s="5"/>
      <c r="M874" s="4"/>
      <c r="N874" s="4"/>
      <c r="O874" s="4"/>
      <c r="P874" s="6"/>
      <c r="Q874" s="4"/>
      <c r="R874" s="4"/>
      <c r="S874" s="6"/>
      <c r="T874" s="4"/>
      <c r="U874" s="4"/>
      <c r="V874" s="4"/>
      <c r="W874" s="4"/>
      <c r="X874" s="4"/>
      <c r="Y874" s="4"/>
      <c r="Z874" s="49"/>
      <c r="AA874" s="7"/>
      <c r="AB874" s="4"/>
      <c r="AC874" s="49"/>
      <c r="AD874" s="4"/>
      <c r="AE874" s="4"/>
      <c r="AF874" s="4"/>
      <c r="AG874" s="4"/>
      <c r="AH874" s="4"/>
      <c r="AI874" s="4"/>
      <c r="AJ874" s="4"/>
    </row>
    <row r="875">
      <c r="A875" s="4"/>
      <c r="B875" s="4"/>
      <c r="C875" s="4"/>
      <c r="D875" s="4"/>
      <c r="E875" s="4"/>
      <c r="F875" s="4"/>
      <c r="G875" s="4"/>
      <c r="H875" s="4"/>
      <c r="I875" s="4"/>
      <c r="J875" s="4"/>
      <c r="K875" s="4"/>
      <c r="L875" s="5"/>
      <c r="M875" s="4"/>
      <c r="N875" s="4"/>
      <c r="O875" s="4"/>
      <c r="P875" s="6"/>
      <c r="Q875" s="4"/>
      <c r="R875" s="4"/>
      <c r="S875" s="6"/>
      <c r="T875" s="4"/>
      <c r="U875" s="4"/>
      <c r="V875" s="4"/>
      <c r="W875" s="4"/>
      <c r="X875" s="4"/>
      <c r="Y875" s="4"/>
      <c r="Z875" s="49"/>
      <c r="AA875" s="7"/>
      <c r="AB875" s="4"/>
      <c r="AC875" s="49"/>
      <c r="AD875" s="4"/>
      <c r="AE875" s="4"/>
      <c r="AF875" s="4"/>
      <c r="AG875" s="4"/>
      <c r="AH875" s="4"/>
      <c r="AI875" s="4"/>
      <c r="AJ875" s="4"/>
    </row>
    <row r="876">
      <c r="A876" s="4"/>
      <c r="B876" s="4"/>
      <c r="C876" s="4"/>
      <c r="D876" s="4"/>
      <c r="E876" s="4"/>
      <c r="F876" s="4"/>
      <c r="G876" s="4"/>
      <c r="H876" s="4"/>
      <c r="I876" s="4"/>
      <c r="J876" s="4"/>
      <c r="K876" s="4"/>
      <c r="L876" s="5"/>
      <c r="M876" s="4"/>
      <c r="N876" s="4"/>
      <c r="O876" s="4"/>
      <c r="P876" s="6"/>
      <c r="Q876" s="4"/>
      <c r="R876" s="4"/>
      <c r="S876" s="6"/>
      <c r="T876" s="4"/>
      <c r="U876" s="4"/>
      <c r="V876" s="4"/>
      <c r="W876" s="4"/>
      <c r="X876" s="4"/>
      <c r="Y876" s="4"/>
      <c r="Z876" s="49"/>
      <c r="AA876" s="7"/>
      <c r="AB876" s="4"/>
      <c r="AC876" s="49"/>
      <c r="AD876" s="4"/>
      <c r="AE876" s="4"/>
      <c r="AF876" s="4"/>
      <c r="AG876" s="4"/>
      <c r="AH876" s="4"/>
      <c r="AI876" s="4"/>
      <c r="AJ876" s="4"/>
    </row>
    <row r="877">
      <c r="A877" s="4"/>
      <c r="B877" s="4"/>
      <c r="C877" s="4"/>
      <c r="D877" s="4"/>
      <c r="E877" s="4"/>
      <c r="F877" s="4"/>
      <c r="G877" s="4"/>
      <c r="H877" s="4"/>
      <c r="I877" s="4"/>
      <c r="J877" s="4"/>
      <c r="K877" s="4"/>
      <c r="L877" s="5"/>
      <c r="M877" s="4"/>
      <c r="N877" s="4"/>
      <c r="O877" s="4"/>
      <c r="P877" s="6"/>
      <c r="Q877" s="4"/>
      <c r="R877" s="4"/>
      <c r="S877" s="6"/>
      <c r="T877" s="4"/>
      <c r="U877" s="4"/>
      <c r="V877" s="4"/>
      <c r="W877" s="4"/>
      <c r="X877" s="4"/>
      <c r="Y877" s="4"/>
      <c r="Z877" s="49"/>
      <c r="AA877" s="7"/>
      <c r="AB877" s="4"/>
      <c r="AC877" s="49"/>
      <c r="AD877" s="4"/>
      <c r="AE877" s="4"/>
      <c r="AF877" s="4"/>
      <c r="AG877" s="4"/>
      <c r="AH877" s="4"/>
      <c r="AI877" s="4"/>
      <c r="AJ877" s="4"/>
    </row>
    <row r="878">
      <c r="A878" s="4"/>
      <c r="B878" s="4"/>
      <c r="C878" s="4"/>
      <c r="D878" s="4"/>
      <c r="E878" s="4"/>
      <c r="F878" s="4"/>
      <c r="G878" s="4"/>
      <c r="H878" s="4"/>
      <c r="I878" s="4"/>
      <c r="J878" s="4"/>
      <c r="K878" s="4"/>
      <c r="L878" s="5"/>
      <c r="M878" s="4"/>
      <c r="N878" s="4"/>
      <c r="O878" s="4"/>
      <c r="P878" s="6"/>
      <c r="Q878" s="4"/>
      <c r="R878" s="4"/>
      <c r="S878" s="6"/>
      <c r="T878" s="4"/>
      <c r="U878" s="4"/>
      <c r="V878" s="4"/>
      <c r="W878" s="4"/>
      <c r="X878" s="4"/>
      <c r="Y878" s="4"/>
      <c r="Z878" s="49"/>
      <c r="AA878" s="7"/>
      <c r="AB878" s="4"/>
      <c r="AC878" s="49"/>
      <c r="AD878" s="4"/>
      <c r="AE878" s="4"/>
      <c r="AF878" s="4"/>
      <c r="AG878" s="4"/>
      <c r="AH878" s="4"/>
      <c r="AI878" s="4"/>
      <c r="AJ878" s="4"/>
    </row>
    <row r="879">
      <c r="A879" s="4"/>
      <c r="B879" s="4"/>
      <c r="C879" s="4"/>
      <c r="D879" s="4"/>
      <c r="E879" s="4"/>
      <c r="F879" s="4"/>
      <c r="G879" s="4"/>
      <c r="H879" s="4"/>
      <c r="I879" s="4"/>
      <c r="J879" s="4"/>
      <c r="K879" s="4"/>
      <c r="L879" s="5"/>
      <c r="M879" s="4"/>
      <c r="N879" s="4"/>
      <c r="O879" s="4"/>
      <c r="P879" s="6"/>
      <c r="Q879" s="4"/>
      <c r="R879" s="4"/>
      <c r="S879" s="6"/>
      <c r="T879" s="4"/>
      <c r="U879" s="4"/>
      <c r="V879" s="4"/>
      <c r="W879" s="4"/>
      <c r="X879" s="4"/>
      <c r="Y879" s="4"/>
      <c r="Z879" s="49"/>
      <c r="AA879" s="7"/>
      <c r="AB879" s="4"/>
      <c r="AC879" s="49"/>
      <c r="AD879" s="4"/>
      <c r="AE879" s="4"/>
      <c r="AF879" s="4"/>
      <c r="AG879" s="4"/>
      <c r="AH879" s="4"/>
      <c r="AI879" s="4"/>
      <c r="AJ879" s="4"/>
    </row>
    <row r="880">
      <c r="A880" s="4"/>
      <c r="B880" s="4"/>
      <c r="C880" s="4"/>
      <c r="D880" s="4"/>
      <c r="E880" s="4"/>
      <c r="F880" s="4"/>
      <c r="G880" s="4"/>
      <c r="H880" s="4"/>
      <c r="I880" s="4"/>
      <c r="J880" s="4"/>
      <c r="K880" s="4"/>
      <c r="L880" s="5"/>
      <c r="M880" s="4"/>
      <c r="N880" s="4"/>
      <c r="O880" s="4"/>
      <c r="P880" s="6"/>
      <c r="Q880" s="4"/>
      <c r="R880" s="4"/>
      <c r="S880" s="6"/>
      <c r="T880" s="4"/>
      <c r="U880" s="4"/>
      <c r="V880" s="4"/>
      <c r="W880" s="4"/>
      <c r="X880" s="4"/>
      <c r="Y880" s="4"/>
      <c r="Z880" s="49"/>
      <c r="AA880" s="7"/>
      <c r="AB880" s="4"/>
      <c r="AC880" s="49"/>
      <c r="AD880" s="4"/>
      <c r="AE880" s="4"/>
      <c r="AF880" s="4"/>
      <c r="AG880" s="4"/>
      <c r="AH880" s="4"/>
      <c r="AI880" s="4"/>
      <c r="AJ880" s="4"/>
    </row>
    <row r="881">
      <c r="A881" s="4"/>
      <c r="B881" s="4"/>
      <c r="C881" s="4"/>
      <c r="D881" s="4"/>
      <c r="E881" s="4"/>
      <c r="F881" s="4"/>
      <c r="G881" s="4"/>
      <c r="H881" s="4"/>
      <c r="I881" s="4"/>
      <c r="J881" s="4"/>
      <c r="K881" s="4"/>
      <c r="L881" s="5"/>
      <c r="M881" s="4"/>
      <c r="N881" s="4"/>
      <c r="O881" s="4"/>
      <c r="P881" s="6"/>
      <c r="Q881" s="4"/>
      <c r="R881" s="4"/>
      <c r="S881" s="6"/>
      <c r="T881" s="4"/>
      <c r="U881" s="4"/>
      <c r="V881" s="4"/>
      <c r="W881" s="4"/>
      <c r="X881" s="4"/>
      <c r="Y881" s="4"/>
      <c r="Z881" s="49"/>
      <c r="AA881" s="7"/>
      <c r="AB881" s="4"/>
      <c r="AC881" s="49"/>
      <c r="AD881" s="4"/>
      <c r="AE881" s="4"/>
      <c r="AF881" s="4"/>
      <c r="AG881" s="4"/>
      <c r="AH881" s="4"/>
      <c r="AI881" s="4"/>
      <c r="AJ881" s="4"/>
    </row>
    <row r="882">
      <c r="A882" s="4"/>
      <c r="B882" s="4"/>
      <c r="C882" s="4"/>
      <c r="D882" s="4"/>
      <c r="E882" s="4"/>
      <c r="F882" s="4"/>
      <c r="G882" s="4"/>
      <c r="H882" s="4"/>
      <c r="I882" s="4"/>
      <c r="J882" s="4"/>
      <c r="K882" s="4"/>
      <c r="L882" s="5"/>
      <c r="M882" s="4"/>
      <c r="N882" s="4"/>
      <c r="O882" s="4"/>
      <c r="P882" s="6"/>
      <c r="Q882" s="4"/>
      <c r="R882" s="4"/>
      <c r="S882" s="6"/>
      <c r="T882" s="4"/>
      <c r="U882" s="4"/>
      <c r="V882" s="4"/>
      <c r="W882" s="4"/>
      <c r="X882" s="4"/>
      <c r="Y882" s="4"/>
      <c r="Z882" s="49"/>
      <c r="AA882" s="7"/>
      <c r="AB882" s="4"/>
      <c r="AC882" s="49"/>
      <c r="AD882" s="4"/>
      <c r="AE882" s="4"/>
      <c r="AF882" s="4"/>
      <c r="AG882" s="4"/>
      <c r="AH882" s="4"/>
      <c r="AI882" s="4"/>
      <c r="AJ882" s="4"/>
    </row>
    <row r="883">
      <c r="A883" s="4"/>
      <c r="B883" s="4"/>
      <c r="C883" s="4"/>
      <c r="D883" s="4"/>
      <c r="E883" s="4"/>
      <c r="F883" s="4"/>
      <c r="G883" s="4"/>
      <c r="H883" s="4"/>
      <c r="I883" s="4"/>
      <c r="J883" s="4"/>
      <c r="K883" s="4"/>
      <c r="L883" s="5"/>
      <c r="M883" s="4"/>
      <c r="N883" s="4"/>
      <c r="O883" s="4"/>
      <c r="P883" s="6"/>
      <c r="Q883" s="4"/>
      <c r="R883" s="4"/>
      <c r="S883" s="6"/>
      <c r="T883" s="4"/>
      <c r="U883" s="4"/>
      <c r="V883" s="4"/>
      <c r="W883" s="4"/>
      <c r="X883" s="4"/>
      <c r="Y883" s="4"/>
      <c r="Z883" s="49"/>
      <c r="AA883" s="7"/>
      <c r="AB883" s="4"/>
      <c r="AC883" s="49"/>
      <c r="AD883" s="4"/>
      <c r="AE883" s="4"/>
      <c r="AF883" s="4"/>
      <c r="AG883" s="4"/>
      <c r="AH883" s="4"/>
      <c r="AI883" s="4"/>
      <c r="AJ883" s="4"/>
    </row>
    <row r="884">
      <c r="A884" s="4"/>
      <c r="B884" s="4"/>
      <c r="C884" s="4"/>
      <c r="D884" s="4"/>
      <c r="E884" s="4"/>
      <c r="F884" s="4"/>
      <c r="G884" s="4"/>
      <c r="H884" s="4"/>
      <c r="I884" s="4"/>
      <c r="J884" s="4"/>
      <c r="K884" s="4"/>
      <c r="L884" s="5"/>
      <c r="M884" s="4"/>
      <c r="N884" s="4"/>
      <c r="O884" s="4"/>
      <c r="P884" s="6"/>
      <c r="Q884" s="4"/>
      <c r="R884" s="4"/>
      <c r="S884" s="6"/>
      <c r="T884" s="4"/>
      <c r="U884" s="4"/>
      <c r="V884" s="4"/>
      <c r="W884" s="4"/>
      <c r="X884" s="4"/>
      <c r="Y884" s="4"/>
      <c r="Z884" s="49"/>
      <c r="AA884" s="7"/>
      <c r="AB884" s="4"/>
      <c r="AC884" s="49"/>
      <c r="AD884" s="4"/>
      <c r="AE884" s="4"/>
      <c r="AF884" s="4"/>
      <c r="AG884" s="4"/>
      <c r="AH884" s="4"/>
      <c r="AI884" s="4"/>
      <c r="AJ884" s="4"/>
    </row>
    <row r="885">
      <c r="A885" s="4"/>
      <c r="B885" s="4"/>
      <c r="C885" s="4"/>
      <c r="D885" s="4"/>
      <c r="E885" s="4"/>
      <c r="F885" s="4"/>
      <c r="G885" s="4"/>
      <c r="H885" s="4"/>
      <c r="I885" s="4"/>
      <c r="J885" s="4"/>
      <c r="K885" s="4"/>
      <c r="L885" s="5"/>
      <c r="M885" s="4"/>
      <c r="N885" s="4"/>
      <c r="O885" s="4"/>
      <c r="P885" s="6"/>
      <c r="Q885" s="4"/>
      <c r="R885" s="4"/>
      <c r="S885" s="6"/>
      <c r="T885" s="4"/>
      <c r="U885" s="4"/>
      <c r="V885" s="4"/>
      <c r="W885" s="4"/>
      <c r="X885" s="4"/>
      <c r="Y885" s="4"/>
      <c r="Z885" s="49"/>
      <c r="AA885" s="7"/>
      <c r="AB885" s="4"/>
      <c r="AC885" s="49"/>
      <c r="AD885" s="4"/>
      <c r="AE885" s="4"/>
      <c r="AF885" s="4"/>
      <c r="AG885" s="4"/>
      <c r="AH885" s="4"/>
      <c r="AI885" s="4"/>
      <c r="AJ885" s="4"/>
    </row>
    <row r="886">
      <c r="A886" s="4"/>
      <c r="B886" s="4"/>
      <c r="C886" s="4"/>
      <c r="D886" s="4"/>
      <c r="E886" s="4"/>
      <c r="F886" s="4"/>
      <c r="G886" s="4"/>
      <c r="H886" s="4"/>
      <c r="I886" s="4"/>
      <c r="J886" s="4"/>
      <c r="K886" s="4"/>
      <c r="L886" s="5"/>
      <c r="M886" s="4"/>
      <c r="N886" s="4"/>
      <c r="O886" s="4"/>
      <c r="P886" s="6"/>
      <c r="Q886" s="4"/>
      <c r="R886" s="4"/>
      <c r="S886" s="6"/>
      <c r="T886" s="4"/>
      <c r="U886" s="4"/>
      <c r="V886" s="4"/>
      <c r="W886" s="4"/>
      <c r="X886" s="4"/>
      <c r="Y886" s="4"/>
      <c r="Z886" s="49"/>
      <c r="AA886" s="7"/>
      <c r="AB886" s="4"/>
      <c r="AC886" s="49"/>
      <c r="AD886" s="4"/>
      <c r="AE886" s="4"/>
      <c r="AF886" s="4"/>
      <c r="AG886" s="4"/>
      <c r="AH886" s="4"/>
      <c r="AI886" s="4"/>
      <c r="AJ886" s="4"/>
    </row>
    <row r="887">
      <c r="A887" s="4"/>
      <c r="B887" s="4"/>
      <c r="C887" s="4"/>
      <c r="D887" s="4"/>
      <c r="E887" s="4"/>
      <c r="F887" s="4"/>
      <c r="G887" s="4"/>
      <c r="H887" s="4"/>
      <c r="I887" s="4"/>
      <c r="J887" s="4"/>
      <c r="K887" s="4"/>
      <c r="L887" s="5"/>
      <c r="M887" s="4"/>
      <c r="N887" s="4"/>
      <c r="O887" s="4"/>
      <c r="P887" s="6"/>
      <c r="Q887" s="4"/>
      <c r="R887" s="4"/>
      <c r="S887" s="6"/>
      <c r="T887" s="4"/>
      <c r="U887" s="4"/>
      <c r="V887" s="4"/>
      <c r="W887" s="4"/>
      <c r="X887" s="4"/>
      <c r="Y887" s="4"/>
      <c r="Z887" s="49"/>
      <c r="AA887" s="7"/>
      <c r="AB887" s="4"/>
      <c r="AC887" s="49"/>
      <c r="AD887" s="4"/>
      <c r="AE887" s="4"/>
      <c r="AF887" s="4"/>
      <c r="AG887" s="4"/>
      <c r="AH887" s="4"/>
      <c r="AI887" s="4"/>
      <c r="AJ887" s="4"/>
    </row>
    <row r="888">
      <c r="A888" s="4"/>
      <c r="B888" s="4"/>
      <c r="C888" s="4"/>
      <c r="D888" s="4"/>
      <c r="E888" s="4"/>
      <c r="F888" s="4"/>
      <c r="G888" s="4"/>
      <c r="H888" s="4"/>
      <c r="I888" s="4"/>
      <c r="J888" s="4"/>
      <c r="K888" s="4"/>
      <c r="L888" s="5"/>
      <c r="M888" s="4"/>
      <c r="N888" s="4"/>
      <c r="O888" s="4"/>
      <c r="P888" s="6"/>
      <c r="Q888" s="4"/>
      <c r="R888" s="4"/>
      <c r="S888" s="6"/>
      <c r="T888" s="4"/>
      <c r="U888" s="4"/>
      <c r="V888" s="4"/>
      <c r="W888" s="4"/>
      <c r="X888" s="4"/>
      <c r="Y888" s="4"/>
      <c r="Z888" s="49"/>
      <c r="AA888" s="7"/>
      <c r="AB888" s="4"/>
      <c r="AC888" s="49"/>
      <c r="AD888" s="4"/>
      <c r="AE888" s="4"/>
      <c r="AF888" s="4"/>
      <c r="AG888" s="4"/>
      <c r="AH888" s="4"/>
      <c r="AI888" s="4"/>
      <c r="AJ888" s="4"/>
    </row>
    <row r="889">
      <c r="A889" s="4"/>
      <c r="B889" s="4"/>
      <c r="C889" s="4"/>
      <c r="D889" s="4"/>
      <c r="E889" s="4"/>
      <c r="F889" s="4"/>
      <c r="G889" s="4"/>
      <c r="H889" s="4"/>
      <c r="I889" s="4"/>
      <c r="J889" s="4"/>
      <c r="K889" s="4"/>
      <c r="L889" s="5"/>
      <c r="M889" s="4"/>
      <c r="N889" s="4"/>
      <c r="O889" s="4"/>
      <c r="P889" s="6"/>
      <c r="Q889" s="4"/>
      <c r="R889" s="4"/>
      <c r="S889" s="6"/>
      <c r="T889" s="4"/>
      <c r="U889" s="4"/>
      <c r="V889" s="4"/>
      <c r="W889" s="4"/>
      <c r="X889" s="4"/>
      <c r="Y889" s="4"/>
      <c r="Z889" s="49"/>
      <c r="AA889" s="7"/>
      <c r="AB889" s="4"/>
      <c r="AC889" s="49"/>
      <c r="AD889" s="4"/>
      <c r="AE889" s="4"/>
      <c r="AF889" s="4"/>
      <c r="AG889" s="4"/>
      <c r="AH889" s="4"/>
      <c r="AI889" s="4"/>
      <c r="AJ889" s="4"/>
    </row>
    <row r="890">
      <c r="A890" s="4"/>
      <c r="B890" s="4"/>
      <c r="C890" s="4"/>
      <c r="D890" s="4"/>
      <c r="E890" s="4"/>
      <c r="F890" s="4"/>
      <c r="G890" s="4"/>
      <c r="H890" s="4"/>
      <c r="I890" s="4"/>
      <c r="J890" s="4"/>
      <c r="K890" s="4"/>
      <c r="L890" s="5"/>
      <c r="M890" s="4"/>
      <c r="N890" s="4"/>
      <c r="O890" s="4"/>
      <c r="P890" s="6"/>
      <c r="Q890" s="4"/>
      <c r="R890" s="4"/>
      <c r="S890" s="6"/>
      <c r="T890" s="4"/>
      <c r="U890" s="4"/>
      <c r="V890" s="4"/>
      <c r="W890" s="4"/>
      <c r="X890" s="4"/>
      <c r="Y890" s="4"/>
      <c r="Z890" s="49"/>
      <c r="AA890" s="7"/>
      <c r="AB890" s="4"/>
      <c r="AC890" s="49"/>
      <c r="AD890" s="4"/>
      <c r="AE890" s="4"/>
      <c r="AF890" s="4"/>
      <c r="AG890" s="4"/>
      <c r="AH890" s="4"/>
      <c r="AI890" s="4"/>
      <c r="AJ890" s="4"/>
    </row>
    <row r="891">
      <c r="A891" s="4"/>
      <c r="B891" s="4"/>
      <c r="C891" s="4"/>
      <c r="D891" s="4"/>
      <c r="E891" s="4"/>
      <c r="F891" s="4"/>
      <c r="G891" s="4"/>
      <c r="H891" s="4"/>
      <c r="I891" s="4"/>
      <c r="J891" s="4"/>
      <c r="K891" s="4"/>
      <c r="L891" s="5"/>
      <c r="M891" s="4"/>
      <c r="N891" s="4"/>
      <c r="O891" s="4"/>
      <c r="P891" s="6"/>
      <c r="Q891" s="4"/>
      <c r="R891" s="4"/>
      <c r="S891" s="6"/>
      <c r="T891" s="4"/>
      <c r="U891" s="4"/>
      <c r="V891" s="4"/>
      <c r="W891" s="4"/>
      <c r="X891" s="4"/>
      <c r="Y891" s="4"/>
      <c r="Z891" s="49"/>
      <c r="AA891" s="7"/>
      <c r="AB891" s="4"/>
      <c r="AC891" s="49"/>
      <c r="AD891" s="4"/>
      <c r="AE891" s="4"/>
      <c r="AF891" s="4"/>
      <c r="AG891" s="4"/>
      <c r="AH891" s="4"/>
      <c r="AI891" s="4"/>
      <c r="AJ891" s="4"/>
    </row>
    <row r="892">
      <c r="A892" s="4"/>
      <c r="B892" s="4"/>
      <c r="C892" s="4"/>
      <c r="D892" s="4"/>
      <c r="E892" s="4"/>
      <c r="F892" s="4"/>
      <c r="G892" s="4"/>
      <c r="H892" s="4"/>
      <c r="I892" s="4"/>
      <c r="J892" s="4"/>
      <c r="K892" s="4"/>
      <c r="L892" s="5"/>
      <c r="M892" s="4"/>
      <c r="N892" s="4"/>
      <c r="O892" s="4"/>
      <c r="P892" s="6"/>
      <c r="Q892" s="4"/>
      <c r="R892" s="4"/>
      <c r="S892" s="6"/>
      <c r="T892" s="4"/>
      <c r="U892" s="4"/>
      <c r="V892" s="4"/>
      <c r="W892" s="4"/>
      <c r="X892" s="4"/>
      <c r="Y892" s="4"/>
      <c r="Z892" s="49"/>
      <c r="AA892" s="7"/>
      <c r="AB892" s="4"/>
      <c r="AC892" s="49"/>
      <c r="AD892" s="4"/>
      <c r="AE892" s="4"/>
      <c r="AF892" s="4"/>
      <c r="AG892" s="4"/>
      <c r="AH892" s="4"/>
      <c r="AI892" s="4"/>
      <c r="AJ892" s="4"/>
    </row>
    <row r="893">
      <c r="A893" s="4"/>
      <c r="B893" s="4"/>
      <c r="C893" s="4"/>
      <c r="D893" s="4"/>
      <c r="E893" s="4"/>
      <c r="F893" s="4"/>
      <c r="G893" s="4"/>
      <c r="H893" s="4"/>
      <c r="I893" s="4"/>
      <c r="J893" s="4"/>
      <c r="K893" s="4"/>
      <c r="L893" s="5"/>
      <c r="M893" s="4"/>
      <c r="N893" s="4"/>
      <c r="O893" s="4"/>
      <c r="P893" s="6"/>
      <c r="Q893" s="4"/>
      <c r="R893" s="4"/>
      <c r="S893" s="6"/>
      <c r="T893" s="4"/>
      <c r="U893" s="4"/>
      <c r="V893" s="4"/>
      <c r="W893" s="4"/>
      <c r="X893" s="4"/>
      <c r="Y893" s="4"/>
      <c r="Z893" s="49"/>
      <c r="AA893" s="7"/>
      <c r="AB893" s="4"/>
      <c r="AC893" s="49"/>
      <c r="AD893" s="4"/>
      <c r="AE893" s="4"/>
      <c r="AF893" s="4"/>
      <c r="AG893" s="4"/>
      <c r="AH893" s="4"/>
      <c r="AI893" s="4"/>
      <c r="AJ893" s="4"/>
    </row>
    <row r="894">
      <c r="A894" s="4"/>
      <c r="B894" s="4"/>
      <c r="C894" s="4"/>
      <c r="D894" s="4"/>
      <c r="E894" s="4"/>
      <c r="F894" s="4"/>
      <c r="G894" s="4"/>
      <c r="H894" s="4"/>
      <c r="I894" s="4"/>
      <c r="J894" s="4"/>
      <c r="K894" s="4"/>
      <c r="L894" s="5"/>
      <c r="M894" s="4"/>
      <c r="N894" s="4"/>
      <c r="O894" s="4"/>
      <c r="P894" s="6"/>
      <c r="Q894" s="4"/>
      <c r="R894" s="4"/>
      <c r="S894" s="6"/>
      <c r="T894" s="4"/>
      <c r="U894" s="4"/>
      <c r="V894" s="4"/>
      <c r="W894" s="4"/>
      <c r="X894" s="4"/>
      <c r="Y894" s="4"/>
      <c r="Z894" s="49"/>
      <c r="AA894" s="7"/>
      <c r="AB894" s="4"/>
      <c r="AC894" s="49"/>
      <c r="AD894" s="4"/>
      <c r="AE894" s="4"/>
      <c r="AF894" s="4"/>
      <c r="AG894" s="4"/>
      <c r="AH894" s="4"/>
      <c r="AI894" s="4"/>
      <c r="AJ894" s="4"/>
    </row>
    <row r="895">
      <c r="A895" s="4"/>
      <c r="B895" s="4"/>
      <c r="C895" s="4"/>
      <c r="D895" s="4"/>
      <c r="E895" s="4"/>
      <c r="F895" s="4"/>
      <c r="G895" s="4"/>
      <c r="H895" s="4"/>
      <c r="I895" s="4"/>
      <c r="J895" s="4"/>
      <c r="K895" s="4"/>
      <c r="L895" s="5"/>
      <c r="M895" s="4"/>
      <c r="N895" s="4"/>
      <c r="O895" s="4"/>
      <c r="P895" s="6"/>
      <c r="Q895" s="4"/>
      <c r="R895" s="4"/>
      <c r="S895" s="6"/>
      <c r="T895" s="4"/>
      <c r="U895" s="4"/>
      <c r="V895" s="4"/>
      <c r="W895" s="4"/>
      <c r="X895" s="4"/>
      <c r="Y895" s="4"/>
      <c r="Z895" s="49"/>
      <c r="AA895" s="7"/>
      <c r="AB895" s="4"/>
      <c r="AC895" s="49"/>
      <c r="AD895" s="4"/>
      <c r="AE895" s="4"/>
      <c r="AF895" s="4"/>
      <c r="AG895" s="4"/>
      <c r="AH895" s="4"/>
      <c r="AI895" s="4"/>
      <c r="AJ895" s="4"/>
    </row>
    <row r="896">
      <c r="A896" s="4"/>
      <c r="B896" s="4"/>
      <c r="C896" s="4"/>
      <c r="D896" s="4"/>
      <c r="E896" s="4"/>
      <c r="F896" s="4"/>
      <c r="G896" s="4"/>
      <c r="H896" s="4"/>
      <c r="I896" s="4"/>
      <c r="J896" s="4"/>
      <c r="K896" s="4"/>
      <c r="L896" s="5"/>
      <c r="M896" s="4"/>
      <c r="N896" s="4"/>
      <c r="O896" s="4"/>
      <c r="P896" s="6"/>
      <c r="Q896" s="4"/>
      <c r="R896" s="4"/>
      <c r="S896" s="6"/>
      <c r="T896" s="4"/>
      <c r="U896" s="4"/>
      <c r="V896" s="4"/>
      <c r="W896" s="4"/>
      <c r="X896" s="4"/>
      <c r="Y896" s="4"/>
      <c r="Z896" s="49"/>
      <c r="AA896" s="7"/>
      <c r="AB896" s="4"/>
      <c r="AC896" s="49"/>
      <c r="AD896" s="4"/>
      <c r="AE896" s="4"/>
      <c r="AF896" s="4"/>
      <c r="AG896" s="4"/>
      <c r="AH896" s="4"/>
      <c r="AI896" s="4"/>
      <c r="AJ896" s="4"/>
    </row>
    <row r="897">
      <c r="A897" s="4"/>
      <c r="B897" s="4"/>
      <c r="C897" s="4"/>
      <c r="D897" s="4"/>
      <c r="E897" s="4"/>
      <c r="F897" s="4"/>
      <c r="G897" s="4"/>
      <c r="H897" s="4"/>
      <c r="I897" s="4"/>
      <c r="J897" s="4"/>
      <c r="K897" s="4"/>
      <c r="L897" s="5"/>
      <c r="M897" s="4"/>
      <c r="N897" s="4"/>
      <c r="O897" s="4"/>
      <c r="P897" s="6"/>
      <c r="Q897" s="4"/>
      <c r="R897" s="4"/>
      <c r="S897" s="6"/>
      <c r="T897" s="4"/>
      <c r="U897" s="4"/>
      <c r="V897" s="4"/>
      <c r="W897" s="4"/>
      <c r="X897" s="4"/>
      <c r="Y897" s="4"/>
      <c r="Z897" s="49"/>
      <c r="AA897" s="7"/>
      <c r="AB897" s="4"/>
      <c r="AC897" s="49"/>
      <c r="AD897" s="4"/>
      <c r="AE897" s="4"/>
      <c r="AF897" s="4"/>
      <c r="AG897" s="4"/>
      <c r="AH897" s="4"/>
      <c r="AI897" s="4"/>
      <c r="AJ897" s="4"/>
    </row>
    <row r="898">
      <c r="A898" s="4"/>
      <c r="B898" s="4"/>
      <c r="C898" s="4"/>
      <c r="D898" s="4"/>
      <c r="E898" s="4"/>
      <c r="F898" s="4"/>
      <c r="G898" s="4"/>
      <c r="H898" s="4"/>
      <c r="I898" s="4"/>
      <c r="J898" s="4"/>
      <c r="K898" s="4"/>
      <c r="L898" s="5"/>
      <c r="M898" s="4"/>
      <c r="N898" s="4"/>
      <c r="O898" s="4"/>
      <c r="P898" s="6"/>
      <c r="Q898" s="4"/>
      <c r="R898" s="4"/>
      <c r="S898" s="6"/>
      <c r="T898" s="4"/>
      <c r="U898" s="4"/>
      <c r="V898" s="4"/>
      <c r="W898" s="4"/>
      <c r="X898" s="4"/>
      <c r="Y898" s="4"/>
      <c r="Z898" s="49"/>
      <c r="AA898" s="7"/>
      <c r="AB898" s="4"/>
      <c r="AC898" s="49"/>
      <c r="AD898" s="4"/>
      <c r="AE898" s="4"/>
      <c r="AF898" s="4"/>
      <c r="AG898" s="4"/>
      <c r="AH898" s="4"/>
      <c r="AI898" s="4"/>
      <c r="AJ898" s="4"/>
    </row>
    <row r="899">
      <c r="A899" s="4"/>
      <c r="B899" s="4"/>
      <c r="C899" s="4"/>
      <c r="D899" s="4"/>
      <c r="E899" s="4"/>
      <c r="F899" s="4"/>
      <c r="G899" s="4"/>
      <c r="H899" s="4"/>
      <c r="I899" s="4"/>
      <c r="J899" s="4"/>
      <c r="K899" s="4"/>
      <c r="L899" s="5"/>
      <c r="M899" s="4"/>
      <c r="N899" s="4"/>
      <c r="O899" s="4"/>
      <c r="P899" s="6"/>
      <c r="Q899" s="4"/>
      <c r="R899" s="4"/>
      <c r="S899" s="6"/>
      <c r="T899" s="4"/>
      <c r="U899" s="4"/>
      <c r="V899" s="4"/>
      <c r="W899" s="4"/>
      <c r="X899" s="4"/>
      <c r="Y899" s="4"/>
      <c r="Z899" s="49"/>
      <c r="AA899" s="7"/>
      <c r="AB899" s="4"/>
      <c r="AC899" s="49"/>
      <c r="AD899" s="4"/>
      <c r="AE899" s="4"/>
      <c r="AF899" s="4"/>
      <c r="AG899" s="4"/>
      <c r="AH899" s="4"/>
      <c r="AI899" s="4"/>
      <c r="AJ899" s="4"/>
    </row>
    <row r="900">
      <c r="A900" s="4"/>
      <c r="B900" s="4"/>
      <c r="C900" s="4"/>
      <c r="D900" s="4"/>
      <c r="E900" s="4"/>
      <c r="F900" s="4"/>
      <c r="G900" s="4"/>
      <c r="H900" s="4"/>
      <c r="I900" s="4"/>
      <c r="J900" s="4"/>
      <c r="K900" s="4"/>
      <c r="L900" s="5"/>
      <c r="M900" s="4"/>
      <c r="N900" s="4"/>
      <c r="O900" s="4"/>
      <c r="P900" s="6"/>
      <c r="Q900" s="4"/>
      <c r="R900" s="4"/>
      <c r="S900" s="6"/>
      <c r="T900" s="4"/>
      <c r="U900" s="4"/>
      <c r="V900" s="4"/>
      <c r="W900" s="4"/>
      <c r="X900" s="4"/>
      <c r="Y900" s="4"/>
      <c r="Z900" s="49"/>
      <c r="AA900" s="7"/>
      <c r="AB900" s="4"/>
      <c r="AC900" s="49"/>
      <c r="AD900" s="4"/>
      <c r="AE900" s="4"/>
      <c r="AF900" s="4"/>
      <c r="AG900" s="4"/>
      <c r="AH900" s="4"/>
      <c r="AI900" s="4"/>
      <c r="AJ900" s="4"/>
    </row>
    <row r="901">
      <c r="A901" s="4"/>
      <c r="B901" s="4"/>
      <c r="C901" s="4"/>
      <c r="D901" s="4"/>
      <c r="E901" s="4"/>
      <c r="F901" s="4"/>
      <c r="G901" s="4"/>
      <c r="H901" s="4"/>
      <c r="I901" s="4"/>
      <c r="J901" s="4"/>
      <c r="K901" s="4"/>
      <c r="L901" s="5"/>
      <c r="M901" s="4"/>
      <c r="N901" s="4"/>
      <c r="O901" s="4"/>
      <c r="P901" s="6"/>
      <c r="Q901" s="4"/>
      <c r="R901" s="4"/>
      <c r="S901" s="6"/>
      <c r="T901" s="4"/>
      <c r="U901" s="4"/>
      <c r="V901" s="4"/>
      <c r="W901" s="4"/>
      <c r="X901" s="4"/>
      <c r="Y901" s="4"/>
      <c r="Z901" s="49"/>
      <c r="AA901" s="7"/>
      <c r="AB901" s="4"/>
      <c r="AC901" s="49"/>
      <c r="AD901" s="4"/>
      <c r="AE901" s="4"/>
      <c r="AF901" s="4"/>
      <c r="AG901" s="4"/>
      <c r="AH901" s="4"/>
      <c r="AI901" s="4"/>
      <c r="AJ901" s="4"/>
    </row>
    <row r="902">
      <c r="A902" s="4"/>
      <c r="B902" s="4"/>
      <c r="C902" s="4"/>
      <c r="D902" s="4"/>
      <c r="E902" s="4"/>
      <c r="F902" s="4"/>
      <c r="G902" s="4"/>
      <c r="H902" s="4"/>
      <c r="I902" s="4"/>
      <c r="J902" s="4"/>
      <c r="K902" s="4"/>
      <c r="L902" s="5"/>
      <c r="M902" s="4"/>
      <c r="N902" s="4"/>
      <c r="O902" s="4"/>
      <c r="P902" s="6"/>
      <c r="Q902" s="4"/>
      <c r="R902" s="4"/>
      <c r="S902" s="6"/>
      <c r="T902" s="4"/>
      <c r="U902" s="4"/>
      <c r="V902" s="4"/>
      <c r="W902" s="4"/>
      <c r="X902" s="4"/>
      <c r="Y902" s="4"/>
      <c r="Z902" s="49"/>
      <c r="AA902" s="7"/>
      <c r="AB902" s="4"/>
      <c r="AC902" s="49"/>
      <c r="AD902" s="4"/>
      <c r="AE902" s="4"/>
      <c r="AF902" s="4"/>
      <c r="AG902" s="4"/>
      <c r="AH902" s="4"/>
      <c r="AI902" s="4"/>
      <c r="AJ902" s="4"/>
    </row>
    <row r="903">
      <c r="A903" s="4"/>
      <c r="B903" s="4"/>
      <c r="C903" s="4"/>
      <c r="D903" s="4"/>
      <c r="E903" s="4"/>
      <c r="F903" s="4"/>
      <c r="G903" s="4"/>
      <c r="H903" s="4"/>
      <c r="I903" s="4"/>
      <c r="J903" s="4"/>
      <c r="K903" s="4"/>
      <c r="L903" s="5"/>
      <c r="M903" s="4"/>
      <c r="N903" s="4"/>
      <c r="O903" s="4"/>
      <c r="P903" s="6"/>
      <c r="Q903" s="4"/>
      <c r="R903" s="4"/>
      <c r="S903" s="6"/>
      <c r="T903" s="4"/>
      <c r="U903" s="4"/>
      <c r="V903" s="4"/>
      <c r="W903" s="4"/>
      <c r="X903" s="4"/>
      <c r="Y903" s="4"/>
      <c r="Z903" s="49"/>
      <c r="AA903" s="7"/>
      <c r="AB903" s="4"/>
      <c r="AC903" s="49"/>
      <c r="AD903" s="4"/>
      <c r="AE903" s="4"/>
      <c r="AF903" s="4"/>
      <c r="AG903" s="4"/>
      <c r="AH903" s="4"/>
      <c r="AI903" s="4"/>
      <c r="AJ903" s="4"/>
    </row>
    <row r="904">
      <c r="A904" s="4"/>
      <c r="B904" s="4"/>
      <c r="C904" s="4"/>
      <c r="D904" s="4"/>
      <c r="E904" s="4"/>
      <c r="F904" s="4"/>
      <c r="G904" s="4"/>
      <c r="H904" s="4"/>
      <c r="I904" s="4"/>
      <c r="J904" s="4"/>
      <c r="K904" s="4"/>
      <c r="L904" s="5"/>
      <c r="M904" s="4"/>
      <c r="N904" s="4"/>
      <c r="O904" s="4"/>
      <c r="P904" s="6"/>
      <c r="Q904" s="4"/>
      <c r="R904" s="4"/>
      <c r="S904" s="6"/>
      <c r="T904" s="4"/>
      <c r="U904" s="4"/>
      <c r="V904" s="4"/>
      <c r="W904" s="4"/>
      <c r="X904" s="4"/>
      <c r="Y904" s="4"/>
      <c r="Z904" s="49"/>
      <c r="AA904" s="7"/>
      <c r="AB904" s="4"/>
      <c r="AC904" s="49"/>
      <c r="AD904" s="4"/>
      <c r="AE904" s="4"/>
      <c r="AF904" s="4"/>
      <c r="AG904" s="4"/>
      <c r="AH904" s="4"/>
      <c r="AI904" s="4"/>
      <c r="AJ904" s="4"/>
    </row>
    <row r="905">
      <c r="A905" s="4"/>
      <c r="B905" s="4"/>
      <c r="C905" s="4"/>
      <c r="D905" s="4"/>
      <c r="E905" s="4"/>
      <c r="F905" s="4"/>
      <c r="G905" s="4"/>
      <c r="H905" s="4"/>
      <c r="I905" s="4"/>
      <c r="J905" s="4"/>
      <c r="K905" s="4"/>
      <c r="L905" s="5"/>
      <c r="M905" s="4"/>
      <c r="N905" s="4"/>
      <c r="O905" s="4"/>
      <c r="P905" s="6"/>
      <c r="Q905" s="4"/>
      <c r="R905" s="4"/>
      <c r="S905" s="6"/>
      <c r="T905" s="4"/>
      <c r="U905" s="4"/>
      <c r="V905" s="4"/>
      <c r="W905" s="4"/>
      <c r="X905" s="4"/>
      <c r="Y905" s="4"/>
      <c r="Z905" s="49"/>
      <c r="AA905" s="7"/>
      <c r="AB905" s="4"/>
      <c r="AC905" s="49"/>
      <c r="AD905" s="4"/>
      <c r="AE905" s="4"/>
      <c r="AF905" s="4"/>
      <c r="AG905" s="4"/>
      <c r="AH905" s="4"/>
      <c r="AI905" s="4"/>
      <c r="AJ905" s="4"/>
    </row>
    <row r="906">
      <c r="A906" s="4"/>
      <c r="B906" s="4"/>
      <c r="C906" s="4"/>
      <c r="D906" s="4"/>
      <c r="E906" s="4"/>
      <c r="F906" s="4"/>
      <c r="G906" s="4"/>
      <c r="H906" s="4"/>
      <c r="I906" s="4"/>
      <c r="J906" s="4"/>
      <c r="K906" s="4"/>
      <c r="L906" s="5"/>
      <c r="M906" s="4"/>
      <c r="N906" s="4"/>
      <c r="O906" s="4"/>
      <c r="P906" s="6"/>
      <c r="Q906" s="4"/>
      <c r="R906" s="4"/>
      <c r="S906" s="6"/>
      <c r="T906" s="4"/>
      <c r="U906" s="4"/>
      <c r="V906" s="4"/>
      <c r="W906" s="4"/>
      <c r="X906" s="4"/>
      <c r="Y906" s="4"/>
      <c r="Z906" s="49"/>
      <c r="AA906" s="7"/>
      <c r="AB906" s="4"/>
      <c r="AC906" s="49"/>
      <c r="AD906" s="4"/>
      <c r="AE906" s="4"/>
      <c r="AF906" s="4"/>
      <c r="AG906" s="4"/>
      <c r="AH906" s="4"/>
      <c r="AI906" s="4"/>
      <c r="AJ906" s="4"/>
    </row>
    <row r="907">
      <c r="A907" s="4"/>
      <c r="B907" s="4"/>
      <c r="C907" s="4"/>
      <c r="D907" s="4"/>
      <c r="E907" s="4"/>
      <c r="F907" s="4"/>
      <c r="G907" s="4"/>
      <c r="H907" s="4"/>
      <c r="I907" s="4"/>
      <c r="J907" s="4"/>
      <c r="K907" s="4"/>
      <c r="L907" s="5"/>
      <c r="M907" s="4"/>
      <c r="N907" s="4"/>
      <c r="O907" s="4"/>
      <c r="P907" s="6"/>
      <c r="Q907" s="4"/>
      <c r="R907" s="4"/>
      <c r="S907" s="6"/>
      <c r="T907" s="4"/>
      <c r="U907" s="4"/>
      <c r="V907" s="4"/>
      <c r="W907" s="4"/>
      <c r="X907" s="4"/>
      <c r="Y907" s="4"/>
      <c r="Z907" s="49"/>
      <c r="AA907" s="7"/>
      <c r="AB907" s="4"/>
      <c r="AC907" s="49"/>
      <c r="AD907" s="4"/>
      <c r="AE907" s="4"/>
      <c r="AF907" s="4"/>
      <c r="AG907" s="4"/>
      <c r="AH907" s="4"/>
      <c r="AI907" s="4"/>
      <c r="AJ907" s="4"/>
    </row>
    <row r="908">
      <c r="A908" s="4"/>
      <c r="B908" s="4"/>
      <c r="C908" s="4"/>
      <c r="D908" s="4"/>
      <c r="E908" s="4"/>
      <c r="F908" s="4"/>
      <c r="G908" s="4"/>
      <c r="H908" s="4"/>
      <c r="I908" s="4"/>
      <c r="J908" s="4"/>
      <c r="K908" s="4"/>
      <c r="L908" s="5"/>
      <c r="M908" s="4"/>
      <c r="N908" s="4"/>
      <c r="O908" s="4"/>
      <c r="P908" s="6"/>
      <c r="Q908" s="4"/>
      <c r="R908" s="4"/>
      <c r="S908" s="6"/>
      <c r="T908" s="4"/>
      <c r="U908" s="4"/>
      <c r="V908" s="4"/>
      <c r="W908" s="4"/>
      <c r="X908" s="4"/>
      <c r="Y908" s="4"/>
      <c r="Z908" s="49"/>
      <c r="AA908" s="7"/>
      <c r="AB908" s="4"/>
      <c r="AC908" s="49"/>
      <c r="AD908" s="4"/>
      <c r="AE908" s="4"/>
      <c r="AF908" s="4"/>
      <c r="AG908" s="4"/>
      <c r="AH908" s="4"/>
      <c r="AI908" s="4"/>
      <c r="AJ908" s="4"/>
    </row>
    <row r="909">
      <c r="A909" s="4"/>
      <c r="B909" s="4"/>
      <c r="C909" s="4"/>
      <c r="D909" s="4"/>
      <c r="E909" s="4"/>
      <c r="F909" s="4"/>
      <c r="G909" s="4"/>
      <c r="H909" s="4"/>
      <c r="I909" s="4"/>
      <c r="J909" s="4"/>
      <c r="K909" s="4"/>
      <c r="L909" s="5"/>
      <c r="M909" s="4"/>
      <c r="N909" s="4"/>
      <c r="O909" s="4"/>
      <c r="P909" s="6"/>
      <c r="Q909" s="4"/>
      <c r="R909" s="4"/>
      <c r="S909" s="6"/>
      <c r="T909" s="4"/>
      <c r="U909" s="4"/>
      <c r="V909" s="4"/>
      <c r="W909" s="4"/>
      <c r="X909" s="4"/>
      <c r="Y909" s="4"/>
      <c r="Z909" s="49"/>
      <c r="AA909" s="7"/>
      <c r="AB909" s="4"/>
      <c r="AC909" s="49"/>
      <c r="AD909" s="4"/>
      <c r="AE909" s="4"/>
      <c r="AF909" s="4"/>
      <c r="AG909" s="4"/>
      <c r="AH909" s="4"/>
      <c r="AI909" s="4"/>
      <c r="AJ909" s="4"/>
    </row>
    <row r="910">
      <c r="A910" s="4"/>
      <c r="B910" s="4"/>
      <c r="C910" s="4"/>
      <c r="D910" s="4"/>
      <c r="E910" s="4"/>
      <c r="F910" s="4"/>
      <c r="G910" s="4"/>
      <c r="H910" s="4"/>
      <c r="I910" s="4"/>
      <c r="J910" s="4"/>
      <c r="K910" s="4"/>
      <c r="L910" s="5"/>
      <c r="M910" s="4"/>
      <c r="N910" s="4"/>
      <c r="O910" s="4"/>
      <c r="P910" s="6"/>
      <c r="Q910" s="4"/>
      <c r="R910" s="4"/>
      <c r="S910" s="6"/>
      <c r="T910" s="4"/>
      <c r="U910" s="4"/>
      <c r="V910" s="4"/>
      <c r="W910" s="4"/>
      <c r="X910" s="4"/>
      <c r="Y910" s="4"/>
      <c r="Z910" s="49"/>
      <c r="AA910" s="7"/>
      <c r="AB910" s="4"/>
      <c r="AC910" s="49"/>
      <c r="AD910" s="4"/>
      <c r="AE910" s="4"/>
      <c r="AF910" s="4"/>
      <c r="AG910" s="4"/>
      <c r="AH910" s="4"/>
      <c r="AI910" s="4"/>
      <c r="AJ910" s="4"/>
    </row>
    <row r="911">
      <c r="A911" s="4"/>
      <c r="B911" s="4"/>
      <c r="C911" s="4"/>
      <c r="D911" s="4"/>
      <c r="E911" s="4"/>
      <c r="F911" s="4"/>
      <c r="G911" s="4"/>
      <c r="H911" s="4"/>
      <c r="I911" s="4"/>
      <c r="J911" s="4"/>
      <c r="K911" s="4"/>
      <c r="L911" s="5"/>
      <c r="M911" s="4"/>
      <c r="N911" s="4"/>
      <c r="O911" s="4"/>
      <c r="P911" s="6"/>
      <c r="Q911" s="4"/>
      <c r="R911" s="4"/>
      <c r="S911" s="6"/>
      <c r="T911" s="4"/>
      <c r="U911" s="4"/>
      <c r="V911" s="4"/>
      <c r="W911" s="4"/>
      <c r="X911" s="4"/>
      <c r="Y911" s="4"/>
      <c r="Z911" s="49"/>
      <c r="AA911" s="7"/>
      <c r="AB911" s="4"/>
      <c r="AC911" s="49"/>
      <c r="AD911" s="4"/>
      <c r="AE911" s="4"/>
      <c r="AF911" s="4"/>
      <c r="AG911" s="4"/>
      <c r="AH911" s="4"/>
      <c r="AI911" s="4"/>
      <c r="AJ911" s="4"/>
    </row>
    <row r="912">
      <c r="A912" s="4"/>
      <c r="B912" s="4"/>
      <c r="C912" s="4"/>
      <c r="D912" s="4"/>
      <c r="E912" s="4"/>
      <c r="F912" s="4"/>
      <c r="G912" s="4"/>
      <c r="H912" s="4"/>
      <c r="I912" s="4"/>
      <c r="J912" s="4"/>
      <c r="K912" s="4"/>
      <c r="L912" s="5"/>
      <c r="M912" s="4"/>
      <c r="N912" s="4"/>
      <c r="O912" s="4"/>
      <c r="P912" s="6"/>
      <c r="Q912" s="4"/>
      <c r="R912" s="4"/>
      <c r="S912" s="6"/>
      <c r="T912" s="4"/>
      <c r="U912" s="4"/>
      <c r="V912" s="4"/>
      <c r="W912" s="4"/>
      <c r="X912" s="4"/>
      <c r="Y912" s="4"/>
      <c r="Z912" s="49"/>
      <c r="AA912" s="7"/>
      <c r="AB912" s="4"/>
      <c r="AC912" s="49"/>
      <c r="AD912" s="4"/>
      <c r="AE912" s="4"/>
      <c r="AF912" s="4"/>
      <c r="AG912" s="4"/>
      <c r="AH912" s="4"/>
      <c r="AI912" s="4"/>
      <c r="AJ912" s="4"/>
    </row>
    <row r="913">
      <c r="A913" s="4"/>
      <c r="B913" s="4"/>
      <c r="C913" s="4"/>
      <c r="D913" s="4"/>
      <c r="E913" s="4"/>
      <c r="F913" s="4"/>
      <c r="G913" s="4"/>
      <c r="H913" s="4"/>
      <c r="I913" s="4"/>
      <c r="J913" s="4"/>
      <c r="K913" s="4"/>
      <c r="L913" s="5"/>
      <c r="M913" s="4"/>
      <c r="N913" s="4"/>
      <c r="O913" s="4"/>
      <c r="P913" s="6"/>
      <c r="Q913" s="4"/>
      <c r="R913" s="4"/>
      <c r="S913" s="6"/>
      <c r="T913" s="4"/>
      <c r="U913" s="4"/>
      <c r="V913" s="4"/>
      <c r="W913" s="4"/>
      <c r="X913" s="4"/>
      <c r="Y913" s="4"/>
      <c r="Z913" s="49"/>
      <c r="AA913" s="7"/>
      <c r="AB913" s="4"/>
      <c r="AC913" s="49"/>
      <c r="AD913" s="4"/>
      <c r="AE913" s="4"/>
      <c r="AF913" s="4"/>
      <c r="AG913" s="4"/>
      <c r="AH913" s="4"/>
      <c r="AI913" s="4"/>
      <c r="AJ913" s="4"/>
    </row>
    <row r="914">
      <c r="A914" s="4"/>
      <c r="B914" s="4"/>
      <c r="C914" s="4"/>
      <c r="D914" s="4"/>
      <c r="E914" s="4"/>
      <c r="F914" s="4"/>
      <c r="G914" s="4"/>
      <c r="H914" s="4"/>
      <c r="I914" s="4"/>
      <c r="J914" s="4"/>
      <c r="K914" s="4"/>
      <c r="L914" s="5"/>
      <c r="M914" s="4"/>
      <c r="N914" s="4"/>
      <c r="O914" s="4"/>
      <c r="P914" s="6"/>
      <c r="Q914" s="4"/>
      <c r="R914" s="4"/>
      <c r="S914" s="6"/>
      <c r="T914" s="4"/>
      <c r="U914" s="4"/>
      <c r="V914" s="4"/>
      <c r="W914" s="4"/>
      <c r="X914" s="4"/>
      <c r="Y914" s="4"/>
      <c r="Z914" s="49"/>
      <c r="AA914" s="7"/>
      <c r="AB914" s="4"/>
      <c r="AC914" s="49"/>
      <c r="AD914" s="4"/>
      <c r="AE914" s="4"/>
      <c r="AF914" s="4"/>
      <c r="AG914" s="4"/>
      <c r="AH914" s="4"/>
      <c r="AI914" s="4"/>
      <c r="AJ914" s="4"/>
    </row>
    <row r="915">
      <c r="A915" s="4"/>
      <c r="B915" s="4"/>
      <c r="C915" s="4"/>
      <c r="D915" s="4"/>
      <c r="E915" s="4"/>
      <c r="F915" s="4"/>
      <c r="G915" s="4"/>
      <c r="H915" s="4"/>
      <c r="I915" s="4"/>
      <c r="J915" s="4"/>
      <c r="K915" s="4"/>
      <c r="L915" s="5"/>
      <c r="M915" s="4"/>
      <c r="N915" s="4"/>
      <c r="O915" s="4"/>
      <c r="P915" s="6"/>
      <c r="Q915" s="4"/>
      <c r="R915" s="4"/>
      <c r="S915" s="6"/>
      <c r="T915" s="4"/>
      <c r="U915" s="4"/>
      <c r="V915" s="4"/>
      <c r="W915" s="4"/>
      <c r="X915" s="4"/>
      <c r="Y915" s="4"/>
      <c r="Z915" s="49"/>
      <c r="AA915" s="7"/>
      <c r="AB915" s="4"/>
      <c r="AC915" s="49"/>
      <c r="AD915" s="4"/>
      <c r="AE915" s="4"/>
      <c r="AF915" s="4"/>
      <c r="AG915" s="4"/>
      <c r="AH915" s="4"/>
      <c r="AI915" s="4"/>
      <c r="AJ915" s="4"/>
    </row>
    <row r="916">
      <c r="A916" s="4"/>
      <c r="B916" s="4"/>
      <c r="C916" s="4"/>
      <c r="D916" s="4"/>
      <c r="E916" s="4"/>
      <c r="F916" s="4"/>
      <c r="G916" s="4"/>
      <c r="H916" s="4"/>
      <c r="I916" s="4"/>
      <c r="J916" s="4"/>
      <c r="K916" s="4"/>
      <c r="L916" s="5"/>
      <c r="M916" s="4"/>
      <c r="N916" s="4"/>
      <c r="O916" s="4"/>
      <c r="P916" s="6"/>
      <c r="Q916" s="4"/>
      <c r="R916" s="4"/>
      <c r="S916" s="6"/>
      <c r="T916" s="4"/>
      <c r="U916" s="4"/>
      <c r="V916" s="4"/>
      <c r="W916" s="4"/>
      <c r="X916" s="4"/>
      <c r="Y916" s="4"/>
      <c r="Z916" s="49"/>
      <c r="AA916" s="7"/>
      <c r="AB916" s="4"/>
      <c r="AC916" s="49"/>
      <c r="AD916" s="4"/>
      <c r="AE916" s="4"/>
      <c r="AF916" s="4"/>
      <c r="AG916" s="4"/>
      <c r="AH916" s="4"/>
      <c r="AI916" s="4"/>
      <c r="AJ916" s="4"/>
    </row>
    <row r="917">
      <c r="A917" s="4"/>
      <c r="B917" s="4"/>
      <c r="C917" s="4"/>
      <c r="D917" s="4"/>
      <c r="E917" s="4"/>
      <c r="F917" s="4"/>
      <c r="G917" s="4"/>
      <c r="H917" s="4"/>
      <c r="I917" s="4"/>
      <c r="J917" s="4"/>
      <c r="K917" s="4"/>
      <c r="L917" s="5"/>
      <c r="M917" s="4"/>
      <c r="N917" s="4"/>
      <c r="O917" s="4"/>
      <c r="P917" s="6"/>
      <c r="Q917" s="4"/>
      <c r="R917" s="4"/>
      <c r="S917" s="6"/>
      <c r="T917" s="4"/>
      <c r="U917" s="4"/>
      <c r="V917" s="4"/>
      <c r="W917" s="4"/>
      <c r="X917" s="4"/>
      <c r="Y917" s="4"/>
      <c r="Z917" s="49"/>
      <c r="AA917" s="7"/>
      <c r="AB917" s="4"/>
      <c r="AC917" s="49"/>
      <c r="AD917" s="4"/>
      <c r="AE917" s="4"/>
      <c r="AF917" s="4"/>
      <c r="AG917" s="4"/>
      <c r="AH917" s="4"/>
      <c r="AI917" s="4"/>
      <c r="AJ917" s="4"/>
    </row>
    <row r="918">
      <c r="A918" s="4"/>
      <c r="B918" s="4"/>
      <c r="C918" s="4"/>
      <c r="D918" s="4"/>
      <c r="E918" s="4"/>
      <c r="F918" s="4"/>
      <c r="G918" s="4"/>
      <c r="H918" s="4"/>
      <c r="I918" s="4"/>
      <c r="J918" s="4"/>
      <c r="K918" s="4"/>
      <c r="L918" s="5"/>
      <c r="M918" s="4"/>
      <c r="N918" s="4"/>
      <c r="O918" s="4"/>
      <c r="P918" s="6"/>
      <c r="Q918" s="4"/>
      <c r="R918" s="4"/>
      <c r="S918" s="6"/>
      <c r="T918" s="4"/>
      <c r="U918" s="4"/>
      <c r="V918" s="4"/>
      <c r="W918" s="4"/>
      <c r="X918" s="4"/>
      <c r="Y918" s="4"/>
      <c r="Z918" s="49"/>
      <c r="AA918" s="7"/>
      <c r="AB918" s="4"/>
      <c r="AC918" s="49"/>
      <c r="AD918" s="4"/>
      <c r="AE918" s="4"/>
      <c r="AF918" s="4"/>
      <c r="AG918" s="4"/>
      <c r="AH918" s="4"/>
      <c r="AI918" s="4"/>
      <c r="AJ918" s="4"/>
    </row>
    <row r="919">
      <c r="A919" s="4"/>
      <c r="B919" s="4"/>
      <c r="C919" s="4"/>
      <c r="D919" s="4"/>
      <c r="E919" s="4"/>
      <c r="F919" s="4"/>
      <c r="G919" s="4"/>
      <c r="H919" s="4"/>
      <c r="I919" s="4"/>
      <c r="J919" s="4"/>
      <c r="K919" s="4"/>
      <c r="L919" s="5"/>
      <c r="M919" s="4"/>
      <c r="N919" s="4"/>
      <c r="O919" s="4"/>
      <c r="P919" s="6"/>
      <c r="Q919" s="4"/>
      <c r="R919" s="4"/>
      <c r="S919" s="6"/>
      <c r="T919" s="4"/>
      <c r="U919" s="4"/>
      <c r="V919" s="4"/>
      <c r="W919" s="4"/>
      <c r="X919" s="4"/>
      <c r="Y919" s="4"/>
      <c r="Z919" s="49"/>
      <c r="AA919" s="7"/>
      <c r="AB919" s="4"/>
      <c r="AC919" s="49"/>
      <c r="AD919" s="4"/>
      <c r="AE919" s="4"/>
      <c r="AF919" s="4"/>
      <c r="AG919" s="4"/>
      <c r="AH919" s="4"/>
      <c r="AI919" s="4"/>
      <c r="AJ919" s="4"/>
    </row>
    <row r="920">
      <c r="A920" s="4"/>
      <c r="B920" s="4"/>
      <c r="C920" s="4"/>
      <c r="D920" s="4"/>
      <c r="E920" s="4"/>
      <c r="F920" s="4"/>
      <c r="G920" s="4"/>
      <c r="H920" s="4"/>
      <c r="I920" s="4"/>
      <c r="J920" s="4"/>
      <c r="K920" s="4"/>
      <c r="L920" s="5"/>
      <c r="M920" s="4"/>
      <c r="N920" s="4"/>
      <c r="O920" s="4"/>
      <c r="P920" s="6"/>
      <c r="Q920" s="4"/>
      <c r="R920" s="4"/>
      <c r="S920" s="6"/>
      <c r="T920" s="4"/>
      <c r="U920" s="4"/>
      <c r="V920" s="4"/>
      <c r="W920" s="4"/>
      <c r="X920" s="4"/>
      <c r="Y920" s="4"/>
      <c r="Z920" s="49"/>
      <c r="AA920" s="7"/>
      <c r="AB920" s="4"/>
      <c r="AC920" s="49"/>
      <c r="AD920" s="4"/>
      <c r="AE920" s="4"/>
      <c r="AF920" s="4"/>
      <c r="AG920" s="4"/>
      <c r="AH920" s="4"/>
      <c r="AI920" s="4"/>
      <c r="AJ920" s="4"/>
    </row>
    <row r="921">
      <c r="A921" s="4"/>
      <c r="B921" s="4"/>
      <c r="C921" s="4"/>
      <c r="D921" s="4"/>
      <c r="E921" s="4"/>
      <c r="F921" s="4"/>
      <c r="G921" s="4"/>
      <c r="H921" s="4"/>
      <c r="I921" s="4"/>
      <c r="J921" s="4"/>
      <c r="K921" s="4"/>
      <c r="L921" s="5"/>
      <c r="M921" s="4"/>
      <c r="N921" s="4"/>
      <c r="O921" s="4"/>
      <c r="P921" s="6"/>
      <c r="Q921" s="4"/>
      <c r="R921" s="4"/>
      <c r="S921" s="6"/>
      <c r="T921" s="4"/>
      <c r="U921" s="4"/>
      <c r="V921" s="4"/>
      <c r="W921" s="4"/>
      <c r="X921" s="4"/>
      <c r="Y921" s="4"/>
      <c r="Z921" s="49"/>
      <c r="AA921" s="7"/>
      <c r="AB921" s="4"/>
      <c r="AC921" s="49"/>
      <c r="AD921" s="4"/>
      <c r="AE921" s="4"/>
      <c r="AF921" s="4"/>
      <c r="AG921" s="4"/>
      <c r="AH921" s="4"/>
      <c r="AI921" s="4"/>
      <c r="AJ921" s="4"/>
    </row>
    <row r="922">
      <c r="A922" s="4"/>
      <c r="B922" s="4"/>
      <c r="C922" s="4"/>
      <c r="D922" s="4"/>
      <c r="E922" s="4"/>
      <c r="F922" s="4"/>
      <c r="G922" s="4"/>
      <c r="H922" s="4"/>
      <c r="I922" s="4"/>
      <c r="J922" s="4"/>
      <c r="K922" s="4"/>
      <c r="L922" s="5"/>
      <c r="M922" s="4"/>
      <c r="N922" s="4"/>
      <c r="O922" s="4"/>
      <c r="P922" s="6"/>
      <c r="Q922" s="4"/>
      <c r="R922" s="4"/>
      <c r="S922" s="6"/>
      <c r="T922" s="4"/>
      <c r="U922" s="4"/>
      <c r="V922" s="4"/>
      <c r="W922" s="4"/>
      <c r="X922" s="4"/>
      <c r="Y922" s="4"/>
      <c r="Z922" s="49"/>
      <c r="AA922" s="7"/>
      <c r="AB922" s="4"/>
      <c r="AC922" s="49"/>
      <c r="AD922" s="4"/>
      <c r="AE922" s="4"/>
      <c r="AF922" s="4"/>
      <c r="AG922" s="4"/>
      <c r="AH922" s="4"/>
      <c r="AI922" s="4"/>
      <c r="AJ922" s="4"/>
    </row>
    <row r="923">
      <c r="A923" s="4"/>
      <c r="B923" s="4"/>
      <c r="C923" s="4"/>
      <c r="D923" s="4"/>
      <c r="E923" s="4"/>
      <c r="F923" s="4"/>
      <c r="G923" s="4"/>
      <c r="H923" s="4"/>
      <c r="I923" s="4"/>
      <c r="J923" s="4"/>
      <c r="K923" s="4"/>
      <c r="L923" s="5"/>
      <c r="M923" s="4"/>
      <c r="N923" s="4"/>
      <c r="O923" s="4"/>
      <c r="P923" s="6"/>
      <c r="Q923" s="4"/>
      <c r="R923" s="4"/>
      <c r="S923" s="6"/>
      <c r="T923" s="4"/>
      <c r="U923" s="4"/>
      <c r="V923" s="4"/>
      <c r="W923" s="4"/>
      <c r="X923" s="4"/>
      <c r="Y923" s="4"/>
      <c r="Z923" s="49"/>
      <c r="AA923" s="7"/>
      <c r="AB923" s="4"/>
      <c r="AC923" s="49"/>
      <c r="AD923" s="4"/>
      <c r="AE923" s="4"/>
      <c r="AF923" s="4"/>
      <c r="AG923" s="4"/>
      <c r="AH923" s="4"/>
      <c r="AI923" s="4"/>
      <c r="AJ923" s="4"/>
    </row>
    <row r="924">
      <c r="A924" s="4"/>
      <c r="B924" s="4"/>
      <c r="C924" s="4"/>
      <c r="D924" s="4"/>
      <c r="E924" s="4"/>
      <c r="F924" s="4"/>
      <c r="G924" s="4"/>
      <c r="H924" s="4"/>
      <c r="I924" s="4"/>
      <c r="J924" s="4"/>
      <c r="K924" s="4"/>
      <c r="L924" s="5"/>
      <c r="M924" s="4"/>
      <c r="N924" s="4"/>
      <c r="O924" s="4"/>
      <c r="P924" s="6"/>
      <c r="Q924" s="4"/>
      <c r="R924" s="4"/>
      <c r="S924" s="6"/>
      <c r="T924" s="4"/>
      <c r="U924" s="4"/>
      <c r="V924" s="4"/>
      <c r="W924" s="4"/>
      <c r="X924" s="4"/>
      <c r="Y924" s="4"/>
      <c r="Z924" s="49"/>
      <c r="AA924" s="7"/>
      <c r="AB924" s="4"/>
      <c r="AC924" s="49"/>
      <c r="AD924" s="4"/>
      <c r="AE924" s="4"/>
      <c r="AF924" s="4"/>
      <c r="AG924" s="4"/>
      <c r="AH924" s="4"/>
      <c r="AI924" s="4"/>
      <c r="AJ924" s="4"/>
    </row>
    <row r="925">
      <c r="A925" s="4"/>
      <c r="B925" s="4"/>
      <c r="C925" s="4"/>
      <c r="D925" s="4"/>
      <c r="E925" s="4"/>
      <c r="F925" s="4"/>
      <c r="G925" s="4"/>
      <c r="H925" s="4"/>
      <c r="I925" s="4"/>
      <c r="J925" s="4"/>
      <c r="K925" s="4"/>
      <c r="L925" s="5"/>
      <c r="M925" s="4"/>
      <c r="N925" s="4"/>
      <c r="O925" s="4"/>
      <c r="P925" s="6"/>
      <c r="Q925" s="4"/>
      <c r="R925" s="4"/>
      <c r="S925" s="6"/>
      <c r="T925" s="4"/>
      <c r="U925" s="4"/>
      <c r="V925" s="4"/>
      <c r="W925" s="4"/>
      <c r="X925" s="4"/>
      <c r="Y925" s="4"/>
      <c r="Z925" s="49"/>
      <c r="AA925" s="7"/>
      <c r="AB925" s="4"/>
      <c r="AC925" s="49"/>
      <c r="AD925" s="4"/>
      <c r="AE925" s="4"/>
      <c r="AF925" s="4"/>
      <c r="AG925" s="4"/>
      <c r="AH925" s="4"/>
      <c r="AI925" s="4"/>
      <c r="AJ925" s="4"/>
    </row>
    <row r="926">
      <c r="A926" s="4"/>
      <c r="B926" s="4"/>
      <c r="C926" s="4"/>
      <c r="D926" s="4"/>
      <c r="E926" s="4"/>
      <c r="F926" s="4"/>
      <c r="G926" s="4"/>
      <c r="H926" s="4"/>
      <c r="I926" s="4"/>
      <c r="J926" s="4"/>
      <c r="K926" s="4"/>
      <c r="L926" s="5"/>
      <c r="M926" s="4"/>
      <c r="N926" s="4"/>
      <c r="O926" s="4"/>
      <c r="P926" s="6"/>
      <c r="Q926" s="4"/>
      <c r="R926" s="4"/>
      <c r="S926" s="6"/>
      <c r="T926" s="4"/>
      <c r="U926" s="4"/>
      <c r="V926" s="4"/>
      <c r="W926" s="4"/>
      <c r="X926" s="4"/>
      <c r="Y926" s="4"/>
      <c r="Z926" s="49"/>
      <c r="AA926" s="7"/>
      <c r="AB926" s="4"/>
      <c r="AC926" s="49"/>
      <c r="AD926" s="4"/>
      <c r="AE926" s="4"/>
      <c r="AF926" s="4"/>
      <c r="AG926" s="4"/>
      <c r="AH926" s="4"/>
      <c r="AI926" s="4"/>
      <c r="AJ926" s="4"/>
    </row>
    <row r="927">
      <c r="A927" s="4"/>
      <c r="B927" s="4"/>
      <c r="C927" s="4"/>
      <c r="D927" s="4"/>
      <c r="E927" s="4"/>
      <c r="F927" s="4"/>
      <c r="G927" s="4"/>
      <c r="H927" s="4"/>
      <c r="I927" s="4"/>
      <c r="J927" s="4"/>
      <c r="K927" s="4"/>
      <c r="L927" s="5"/>
      <c r="M927" s="4"/>
      <c r="N927" s="4"/>
      <c r="O927" s="4"/>
      <c r="P927" s="6"/>
      <c r="Q927" s="4"/>
      <c r="R927" s="4"/>
      <c r="S927" s="6"/>
      <c r="T927" s="4"/>
      <c r="U927" s="4"/>
      <c r="V927" s="4"/>
      <c r="W927" s="4"/>
      <c r="X927" s="4"/>
      <c r="Y927" s="4"/>
      <c r="Z927" s="49"/>
      <c r="AA927" s="7"/>
      <c r="AB927" s="4"/>
      <c r="AC927" s="49"/>
      <c r="AD927" s="4"/>
      <c r="AE927" s="4"/>
      <c r="AF927" s="4"/>
      <c r="AG927" s="4"/>
      <c r="AH927" s="4"/>
      <c r="AI927" s="4"/>
      <c r="AJ927" s="4"/>
    </row>
    <row r="928">
      <c r="A928" s="4"/>
      <c r="B928" s="4"/>
      <c r="C928" s="4"/>
      <c r="D928" s="4"/>
      <c r="E928" s="4"/>
      <c r="F928" s="4"/>
      <c r="G928" s="4"/>
      <c r="H928" s="4"/>
      <c r="I928" s="4"/>
      <c r="J928" s="4"/>
      <c r="K928" s="4"/>
      <c r="L928" s="5"/>
      <c r="M928" s="4"/>
      <c r="N928" s="4"/>
      <c r="O928" s="4"/>
      <c r="P928" s="6"/>
      <c r="Q928" s="4"/>
      <c r="R928" s="4"/>
      <c r="S928" s="6"/>
      <c r="T928" s="4"/>
      <c r="U928" s="4"/>
      <c r="V928" s="4"/>
      <c r="W928" s="4"/>
      <c r="X928" s="4"/>
      <c r="Y928" s="4"/>
      <c r="Z928" s="49"/>
      <c r="AA928" s="7"/>
      <c r="AB928" s="4"/>
      <c r="AC928" s="49"/>
      <c r="AD928" s="4"/>
      <c r="AE928" s="4"/>
      <c r="AF928" s="4"/>
      <c r="AG928" s="4"/>
      <c r="AH928" s="4"/>
      <c r="AI928" s="4"/>
      <c r="AJ928" s="4"/>
    </row>
    <row r="929">
      <c r="A929" s="4"/>
      <c r="B929" s="4"/>
      <c r="C929" s="4"/>
      <c r="D929" s="4"/>
      <c r="E929" s="4"/>
      <c r="F929" s="4"/>
      <c r="G929" s="4"/>
      <c r="H929" s="4"/>
      <c r="I929" s="4"/>
      <c r="J929" s="4"/>
      <c r="K929" s="4"/>
      <c r="L929" s="5"/>
      <c r="M929" s="4"/>
      <c r="N929" s="4"/>
      <c r="O929" s="4"/>
      <c r="P929" s="6"/>
      <c r="Q929" s="4"/>
      <c r="R929" s="4"/>
      <c r="S929" s="6"/>
      <c r="T929" s="4"/>
      <c r="U929" s="4"/>
      <c r="V929" s="4"/>
      <c r="W929" s="4"/>
      <c r="X929" s="4"/>
      <c r="Y929" s="4"/>
      <c r="Z929" s="49"/>
      <c r="AA929" s="7"/>
      <c r="AB929" s="4"/>
      <c r="AC929" s="49"/>
      <c r="AD929" s="4"/>
      <c r="AE929" s="4"/>
      <c r="AF929" s="4"/>
      <c r="AG929" s="4"/>
      <c r="AH929" s="4"/>
      <c r="AI929" s="4"/>
      <c r="AJ929" s="4"/>
    </row>
    <row r="930">
      <c r="A930" s="4"/>
      <c r="B930" s="4"/>
      <c r="C930" s="4"/>
      <c r="D930" s="4"/>
      <c r="E930" s="4"/>
      <c r="F930" s="4"/>
      <c r="G930" s="4"/>
      <c r="H930" s="4"/>
      <c r="I930" s="4"/>
      <c r="J930" s="4"/>
      <c r="K930" s="4"/>
      <c r="L930" s="5"/>
      <c r="M930" s="4"/>
      <c r="N930" s="4"/>
      <c r="O930" s="4"/>
      <c r="P930" s="6"/>
      <c r="Q930" s="4"/>
      <c r="R930" s="4"/>
      <c r="S930" s="6"/>
      <c r="T930" s="4"/>
      <c r="U930" s="4"/>
      <c r="V930" s="4"/>
      <c r="W930" s="4"/>
      <c r="X930" s="4"/>
      <c r="Y930" s="4"/>
      <c r="Z930" s="49"/>
      <c r="AA930" s="7"/>
      <c r="AB930" s="4"/>
      <c r="AC930" s="49"/>
      <c r="AD930" s="4"/>
      <c r="AE930" s="4"/>
      <c r="AF930" s="4"/>
      <c r="AG930" s="4"/>
      <c r="AH930" s="4"/>
      <c r="AI930" s="4"/>
      <c r="AJ930" s="4"/>
    </row>
    <row r="931">
      <c r="A931" s="4"/>
      <c r="B931" s="4"/>
      <c r="C931" s="4"/>
      <c r="D931" s="4"/>
      <c r="E931" s="4"/>
      <c r="F931" s="4"/>
      <c r="G931" s="4"/>
      <c r="H931" s="4"/>
      <c r="I931" s="4"/>
      <c r="J931" s="4"/>
      <c r="K931" s="4"/>
      <c r="L931" s="5"/>
      <c r="M931" s="4"/>
      <c r="N931" s="4"/>
      <c r="O931" s="4"/>
      <c r="P931" s="6"/>
      <c r="Q931" s="4"/>
      <c r="R931" s="4"/>
      <c r="S931" s="6"/>
      <c r="T931" s="4"/>
      <c r="U931" s="4"/>
      <c r="V931" s="4"/>
      <c r="W931" s="4"/>
      <c r="X931" s="4"/>
      <c r="Y931" s="4"/>
      <c r="Z931" s="49"/>
      <c r="AA931" s="7"/>
      <c r="AB931" s="4"/>
      <c r="AC931" s="49"/>
      <c r="AD931" s="4"/>
      <c r="AE931" s="4"/>
      <c r="AF931" s="4"/>
      <c r="AG931" s="4"/>
      <c r="AH931" s="4"/>
      <c r="AI931" s="4"/>
      <c r="AJ931" s="4"/>
    </row>
    <row r="932">
      <c r="A932" s="4"/>
      <c r="B932" s="4"/>
      <c r="C932" s="4"/>
      <c r="D932" s="4"/>
      <c r="E932" s="4"/>
      <c r="F932" s="4"/>
      <c r="G932" s="4"/>
      <c r="H932" s="4"/>
      <c r="I932" s="4"/>
      <c r="J932" s="4"/>
      <c r="K932" s="4"/>
      <c r="L932" s="5"/>
      <c r="M932" s="4"/>
      <c r="N932" s="4"/>
      <c r="O932" s="4"/>
      <c r="P932" s="6"/>
      <c r="Q932" s="4"/>
      <c r="R932" s="4"/>
      <c r="S932" s="6"/>
      <c r="T932" s="4"/>
      <c r="U932" s="4"/>
      <c r="V932" s="4"/>
      <c r="W932" s="4"/>
      <c r="X932" s="4"/>
      <c r="Y932" s="4"/>
      <c r="Z932" s="49"/>
      <c r="AA932" s="7"/>
      <c r="AB932" s="4"/>
      <c r="AC932" s="49"/>
      <c r="AD932" s="4"/>
      <c r="AE932" s="4"/>
      <c r="AF932" s="4"/>
      <c r="AG932" s="4"/>
      <c r="AH932" s="4"/>
      <c r="AI932" s="4"/>
      <c r="AJ932" s="4"/>
    </row>
    <row r="933">
      <c r="A933" s="4"/>
      <c r="B933" s="4"/>
      <c r="C933" s="4"/>
      <c r="D933" s="4"/>
      <c r="E933" s="4"/>
      <c r="F933" s="4"/>
      <c r="G933" s="4"/>
      <c r="H933" s="4"/>
      <c r="I933" s="4"/>
      <c r="J933" s="4"/>
      <c r="K933" s="4"/>
      <c r="L933" s="5"/>
      <c r="M933" s="4"/>
      <c r="N933" s="4"/>
      <c r="O933" s="4"/>
      <c r="P933" s="6"/>
      <c r="Q933" s="4"/>
      <c r="R933" s="4"/>
      <c r="S933" s="6"/>
      <c r="T933" s="4"/>
      <c r="U933" s="4"/>
      <c r="V933" s="4"/>
      <c r="W933" s="4"/>
      <c r="X933" s="4"/>
      <c r="Y933" s="4"/>
      <c r="Z933" s="49"/>
      <c r="AA933" s="7"/>
      <c r="AB933" s="4"/>
      <c r="AC933" s="49"/>
      <c r="AD933" s="4"/>
      <c r="AE933" s="4"/>
      <c r="AF933" s="4"/>
      <c r="AG933" s="4"/>
      <c r="AH933" s="4"/>
      <c r="AI933" s="4"/>
      <c r="AJ933" s="4"/>
    </row>
    <row r="934">
      <c r="A934" s="4"/>
      <c r="B934" s="4"/>
      <c r="C934" s="4"/>
      <c r="D934" s="4"/>
      <c r="E934" s="4"/>
      <c r="F934" s="4"/>
      <c r="G934" s="4"/>
      <c r="H934" s="4"/>
      <c r="I934" s="4"/>
      <c r="J934" s="4"/>
      <c r="K934" s="4"/>
      <c r="L934" s="5"/>
      <c r="M934" s="4"/>
      <c r="N934" s="4"/>
      <c r="O934" s="4"/>
      <c r="P934" s="6"/>
      <c r="Q934" s="4"/>
      <c r="R934" s="4"/>
      <c r="S934" s="6"/>
      <c r="T934" s="4"/>
      <c r="U934" s="4"/>
      <c r="V934" s="4"/>
      <c r="W934" s="4"/>
      <c r="X934" s="4"/>
      <c r="Y934" s="4"/>
      <c r="Z934" s="49"/>
      <c r="AA934" s="7"/>
      <c r="AB934" s="4"/>
      <c r="AC934" s="49"/>
      <c r="AD934" s="4"/>
      <c r="AE934" s="4"/>
      <c r="AF934" s="4"/>
      <c r="AG934" s="4"/>
      <c r="AH934" s="4"/>
      <c r="AI934" s="4"/>
      <c r="AJ934" s="4"/>
    </row>
    <row r="935">
      <c r="A935" s="4"/>
      <c r="B935" s="4"/>
      <c r="C935" s="4"/>
      <c r="D935" s="4"/>
      <c r="E935" s="4"/>
      <c r="F935" s="4"/>
      <c r="G935" s="4"/>
      <c r="H935" s="4"/>
      <c r="I935" s="4"/>
      <c r="J935" s="4"/>
      <c r="K935" s="4"/>
      <c r="L935" s="5"/>
      <c r="M935" s="4"/>
      <c r="N935" s="4"/>
      <c r="O935" s="4"/>
      <c r="P935" s="6"/>
      <c r="Q935" s="4"/>
      <c r="R935" s="4"/>
      <c r="S935" s="6"/>
      <c r="T935" s="4"/>
      <c r="U935" s="4"/>
      <c r="V935" s="4"/>
      <c r="W935" s="4"/>
      <c r="X935" s="4"/>
      <c r="Y935" s="4"/>
      <c r="Z935" s="49"/>
      <c r="AA935" s="7"/>
      <c r="AB935" s="4"/>
      <c r="AC935" s="49"/>
      <c r="AD935" s="4"/>
      <c r="AE935" s="4"/>
      <c r="AF935" s="4"/>
      <c r="AG935" s="4"/>
      <c r="AH935" s="4"/>
      <c r="AI935" s="4"/>
      <c r="AJ935" s="4"/>
    </row>
    <row r="936">
      <c r="A936" s="4"/>
      <c r="B936" s="4"/>
      <c r="C936" s="4"/>
      <c r="D936" s="4"/>
      <c r="E936" s="4"/>
      <c r="F936" s="4"/>
      <c r="G936" s="4"/>
      <c r="H936" s="4"/>
      <c r="I936" s="4"/>
      <c r="J936" s="4"/>
      <c r="K936" s="4"/>
      <c r="L936" s="5"/>
      <c r="M936" s="4"/>
      <c r="N936" s="4"/>
      <c r="O936" s="4"/>
      <c r="P936" s="6"/>
      <c r="Q936" s="4"/>
      <c r="R936" s="4"/>
      <c r="S936" s="6"/>
      <c r="T936" s="4"/>
      <c r="U936" s="4"/>
      <c r="V936" s="4"/>
      <c r="W936" s="4"/>
      <c r="X936" s="4"/>
      <c r="Y936" s="4"/>
      <c r="Z936" s="49"/>
      <c r="AA936" s="7"/>
      <c r="AB936" s="4"/>
      <c r="AC936" s="49"/>
      <c r="AD936" s="4"/>
      <c r="AE936" s="4"/>
      <c r="AF936" s="4"/>
      <c r="AG936" s="4"/>
      <c r="AH936" s="4"/>
      <c r="AI936" s="4"/>
      <c r="AJ936" s="4"/>
    </row>
    <row r="937">
      <c r="A937" s="4"/>
      <c r="B937" s="4"/>
      <c r="C937" s="4"/>
      <c r="D937" s="4"/>
      <c r="E937" s="4"/>
      <c r="F937" s="4"/>
      <c r="G937" s="4"/>
      <c r="H937" s="4"/>
      <c r="I937" s="4"/>
      <c r="J937" s="4"/>
      <c r="K937" s="4"/>
      <c r="L937" s="5"/>
      <c r="M937" s="4"/>
      <c r="N937" s="4"/>
      <c r="O937" s="4"/>
      <c r="P937" s="6"/>
      <c r="Q937" s="4"/>
      <c r="R937" s="4"/>
      <c r="S937" s="6"/>
      <c r="T937" s="4"/>
      <c r="U937" s="4"/>
      <c r="V937" s="4"/>
      <c r="W937" s="4"/>
      <c r="X937" s="4"/>
      <c r="Y937" s="4"/>
      <c r="Z937" s="49"/>
      <c r="AA937" s="7"/>
      <c r="AB937" s="4"/>
      <c r="AC937" s="49"/>
      <c r="AD937" s="4"/>
      <c r="AE937" s="4"/>
      <c r="AF937" s="4"/>
      <c r="AG937" s="4"/>
      <c r="AH937" s="4"/>
      <c r="AI937" s="4"/>
      <c r="AJ937" s="4"/>
    </row>
    <row r="938">
      <c r="A938" s="4"/>
      <c r="B938" s="4"/>
      <c r="C938" s="4"/>
      <c r="D938" s="4"/>
      <c r="E938" s="4"/>
      <c r="F938" s="4"/>
      <c r="G938" s="4"/>
      <c r="H938" s="4"/>
      <c r="I938" s="4"/>
      <c r="J938" s="4"/>
      <c r="K938" s="4"/>
      <c r="L938" s="5"/>
      <c r="M938" s="4"/>
      <c r="N938" s="4"/>
      <c r="O938" s="4"/>
      <c r="P938" s="6"/>
      <c r="Q938" s="4"/>
      <c r="R938" s="4"/>
      <c r="S938" s="6"/>
      <c r="T938" s="4"/>
      <c r="U938" s="4"/>
      <c r="V938" s="4"/>
      <c r="W938" s="4"/>
      <c r="X938" s="4"/>
      <c r="Y938" s="4"/>
      <c r="Z938" s="49"/>
      <c r="AA938" s="7"/>
      <c r="AB938" s="4"/>
      <c r="AC938" s="49"/>
      <c r="AD938" s="4"/>
      <c r="AE938" s="4"/>
      <c r="AF938" s="4"/>
      <c r="AG938" s="4"/>
      <c r="AH938" s="4"/>
      <c r="AI938" s="4"/>
      <c r="AJ938" s="4"/>
    </row>
    <row r="939">
      <c r="A939" s="4"/>
      <c r="B939" s="4"/>
      <c r="C939" s="4"/>
      <c r="D939" s="4"/>
      <c r="E939" s="4"/>
      <c r="F939" s="4"/>
      <c r="G939" s="4"/>
      <c r="H939" s="4"/>
      <c r="I939" s="4"/>
      <c r="J939" s="4"/>
      <c r="K939" s="4"/>
      <c r="L939" s="5"/>
      <c r="M939" s="4"/>
      <c r="N939" s="4"/>
      <c r="O939" s="4"/>
      <c r="P939" s="6"/>
      <c r="Q939" s="4"/>
      <c r="R939" s="4"/>
      <c r="S939" s="6"/>
      <c r="T939" s="4"/>
      <c r="U939" s="4"/>
      <c r="V939" s="4"/>
      <c r="W939" s="4"/>
      <c r="X939" s="4"/>
      <c r="Y939" s="4"/>
      <c r="Z939" s="49"/>
      <c r="AA939" s="7"/>
      <c r="AB939" s="4"/>
      <c r="AC939" s="49"/>
      <c r="AD939" s="4"/>
      <c r="AE939" s="4"/>
      <c r="AF939" s="4"/>
      <c r="AG939" s="4"/>
      <c r="AH939" s="4"/>
      <c r="AI939" s="4"/>
      <c r="AJ939" s="4"/>
    </row>
    <row r="940">
      <c r="A940" s="4"/>
      <c r="B940" s="4"/>
      <c r="C940" s="4"/>
      <c r="D940" s="4"/>
      <c r="E940" s="4"/>
      <c r="F940" s="4"/>
      <c r="G940" s="4"/>
      <c r="H940" s="4"/>
      <c r="I940" s="4"/>
      <c r="J940" s="4"/>
      <c r="K940" s="4"/>
      <c r="L940" s="5"/>
      <c r="M940" s="4"/>
      <c r="N940" s="4"/>
      <c r="O940" s="4"/>
      <c r="P940" s="6"/>
      <c r="Q940" s="4"/>
      <c r="R940" s="4"/>
      <c r="S940" s="6"/>
      <c r="T940" s="4"/>
      <c r="U940" s="4"/>
      <c r="V940" s="4"/>
      <c r="W940" s="4"/>
      <c r="X940" s="4"/>
      <c r="Y940" s="4"/>
      <c r="Z940" s="49"/>
      <c r="AA940" s="7"/>
      <c r="AB940" s="4"/>
      <c r="AC940" s="49"/>
      <c r="AD940" s="4"/>
      <c r="AE940" s="4"/>
      <c r="AF940" s="4"/>
      <c r="AG940" s="4"/>
      <c r="AH940" s="4"/>
      <c r="AI940" s="4"/>
      <c r="AJ940" s="4"/>
    </row>
    <row r="941">
      <c r="A941" s="4"/>
      <c r="B941" s="4"/>
      <c r="C941" s="4"/>
      <c r="D941" s="4"/>
      <c r="E941" s="4"/>
      <c r="F941" s="4"/>
      <c r="G941" s="4"/>
      <c r="H941" s="4"/>
      <c r="I941" s="4"/>
      <c r="J941" s="4"/>
      <c r="K941" s="4"/>
      <c r="L941" s="5"/>
      <c r="M941" s="4"/>
      <c r="N941" s="4"/>
      <c r="O941" s="4"/>
      <c r="P941" s="6"/>
      <c r="Q941" s="4"/>
      <c r="R941" s="4"/>
      <c r="S941" s="6"/>
      <c r="T941" s="4"/>
      <c r="U941" s="4"/>
      <c r="V941" s="4"/>
      <c r="W941" s="4"/>
      <c r="X941" s="4"/>
      <c r="Y941" s="4"/>
      <c r="Z941" s="49"/>
      <c r="AA941" s="7"/>
      <c r="AB941" s="4"/>
      <c r="AC941" s="49"/>
      <c r="AD941" s="4"/>
      <c r="AE941" s="4"/>
      <c r="AF941" s="4"/>
      <c r="AG941" s="4"/>
      <c r="AH941" s="4"/>
      <c r="AI941" s="4"/>
      <c r="AJ941" s="4"/>
    </row>
    <row r="942">
      <c r="A942" s="4"/>
      <c r="B942" s="4"/>
      <c r="C942" s="4"/>
      <c r="D942" s="4"/>
      <c r="E942" s="4"/>
      <c r="F942" s="4"/>
      <c r="G942" s="4"/>
      <c r="H942" s="4"/>
      <c r="I942" s="4"/>
      <c r="J942" s="4"/>
      <c r="K942" s="4"/>
      <c r="L942" s="5"/>
      <c r="M942" s="4"/>
      <c r="N942" s="4"/>
      <c r="O942" s="4"/>
      <c r="P942" s="6"/>
      <c r="Q942" s="4"/>
      <c r="R942" s="4"/>
      <c r="S942" s="6"/>
      <c r="T942" s="4"/>
      <c r="U942" s="4"/>
      <c r="V942" s="4"/>
      <c r="W942" s="4"/>
      <c r="X942" s="4"/>
      <c r="Y942" s="4"/>
      <c r="Z942" s="49"/>
      <c r="AA942" s="7"/>
      <c r="AB942" s="4"/>
      <c r="AC942" s="49"/>
      <c r="AD942" s="4"/>
      <c r="AE942" s="4"/>
      <c r="AF942" s="4"/>
      <c r="AG942" s="4"/>
      <c r="AH942" s="4"/>
      <c r="AI942" s="4"/>
      <c r="AJ942" s="4"/>
    </row>
    <row r="943">
      <c r="A943" s="4"/>
      <c r="B943" s="4"/>
      <c r="C943" s="4"/>
      <c r="D943" s="4"/>
      <c r="E943" s="4"/>
      <c r="F943" s="4"/>
      <c r="G943" s="4"/>
      <c r="H943" s="4"/>
      <c r="I943" s="4"/>
      <c r="J943" s="4"/>
      <c r="K943" s="4"/>
      <c r="L943" s="5"/>
      <c r="M943" s="4"/>
      <c r="N943" s="4"/>
      <c r="O943" s="4"/>
      <c r="P943" s="6"/>
      <c r="Q943" s="4"/>
      <c r="R943" s="4"/>
      <c r="S943" s="6"/>
      <c r="T943" s="4"/>
      <c r="U943" s="4"/>
      <c r="V943" s="4"/>
      <c r="W943" s="4"/>
      <c r="X943" s="4"/>
      <c r="Y943" s="4"/>
      <c r="Z943" s="49"/>
      <c r="AA943" s="7"/>
      <c r="AB943" s="4"/>
      <c r="AC943" s="49"/>
      <c r="AD943" s="4"/>
      <c r="AE943" s="4"/>
      <c r="AF943" s="4"/>
      <c r="AG943" s="4"/>
      <c r="AH943" s="4"/>
      <c r="AI943" s="4"/>
      <c r="AJ943" s="4"/>
    </row>
    <row r="944">
      <c r="A944" s="4"/>
      <c r="B944" s="4"/>
      <c r="C944" s="4"/>
      <c r="D944" s="4"/>
      <c r="E944" s="4"/>
      <c r="F944" s="4"/>
      <c r="G944" s="4"/>
      <c r="H944" s="4"/>
      <c r="I944" s="4"/>
      <c r="J944" s="4"/>
      <c r="K944" s="4"/>
      <c r="L944" s="5"/>
      <c r="M944" s="4"/>
      <c r="N944" s="4"/>
      <c r="O944" s="4"/>
      <c r="P944" s="6"/>
      <c r="Q944" s="4"/>
      <c r="R944" s="4"/>
      <c r="S944" s="6"/>
      <c r="T944" s="4"/>
      <c r="U944" s="4"/>
      <c r="V944" s="4"/>
      <c r="W944" s="4"/>
      <c r="X944" s="4"/>
      <c r="Y944" s="4"/>
      <c r="Z944" s="49"/>
      <c r="AA944" s="7"/>
      <c r="AB944" s="4"/>
      <c r="AC944" s="49"/>
      <c r="AD944" s="4"/>
      <c r="AE944" s="4"/>
      <c r="AF944" s="4"/>
      <c r="AG944" s="4"/>
      <c r="AH944" s="4"/>
      <c r="AI944" s="4"/>
      <c r="AJ944" s="4"/>
    </row>
    <row r="945">
      <c r="A945" s="4"/>
      <c r="B945" s="4"/>
      <c r="C945" s="4"/>
      <c r="D945" s="4"/>
      <c r="E945" s="4"/>
      <c r="F945" s="4"/>
      <c r="G945" s="4"/>
      <c r="H945" s="4"/>
      <c r="I945" s="4"/>
      <c r="J945" s="4"/>
      <c r="K945" s="4"/>
      <c r="L945" s="5"/>
      <c r="M945" s="4"/>
      <c r="N945" s="4"/>
      <c r="O945" s="4"/>
      <c r="P945" s="6"/>
      <c r="Q945" s="4"/>
      <c r="R945" s="4"/>
      <c r="S945" s="6"/>
      <c r="T945" s="4"/>
      <c r="U945" s="4"/>
      <c r="V945" s="4"/>
      <c r="W945" s="4"/>
      <c r="X945" s="4"/>
      <c r="Y945" s="4"/>
      <c r="Z945" s="49"/>
      <c r="AA945" s="7"/>
      <c r="AB945" s="4"/>
      <c r="AC945" s="49"/>
      <c r="AD945" s="4"/>
      <c r="AE945" s="4"/>
      <c r="AF945" s="4"/>
      <c r="AG945" s="4"/>
      <c r="AH945" s="4"/>
      <c r="AI945" s="4"/>
      <c r="AJ945" s="4"/>
    </row>
    <row r="946">
      <c r="A946" s="4"/>
      <c r="B946" s="4"/>
      <c r="C946" s="4"/>
      <c r="D946" s="4"/>
      <c r="E946" s="4"/>
      <c r="F946" s="4"/>
      <c r="G946" s="4"/>
      <c r="H946" s="4"/>
      <c r="I946" s="4"/>
      <c r="J946" s="4"/>
      <c r="K946" s="4"/>
      <c r="L946" s="5"/>
      <c r="M946" s="4"/>
      <c r="N946" s="4"/>
      <c r="O946" s="4"/>
      <c r="P946" s="6"/>
      <c r="Q946" s="4"/>
      <c r="R946" s="4"/>
      <c r="S946" s="6"/>
      <c r="T946" s="4"/>
      <c r="U946" s="4"/>
      <c r="V946" s="4"/>
      <c r="W946" s="4"/>
      <c r="X946" s="4"/>
      <c r="Y946" s="4"/>
      <c r="Z946" s="49"/>
      <c r="AA946" s="7"/>
      <c r="AB946" s="4"/>
      <c r="AC946" s="49"/>
      <c r="AD946" s="4"/>
      <c r="AE946" s="4"/>
      <c r="AF946" s="4"/>
      <c r="AG946" s="4"/>
      <c r="AH946" s="4"/>
      <c r="AI946" s="4"/>
      <c r="AJ946" s="4"/>
    </row>
    <row r="947">
      <c r="A947" s="4"/>
      <c r="B947" s="4"/>
      <c r="C947" s="4"/>
      <c r="D947" s="4"/>
      <c r="E947" s="4"/>
      <c r="F947" s="4"/>
      <c r="G947" s="4"/>
      <c r="H947" s="4"/>
      <c r="I947" s="4"/>
      <c r="J947" s="4"/>
      <c r="K947" s="4"/>
      <c r="L947" s="5"/>
      <c r="M947" s="4"/>
      <c r="N947" s="4"/>
      <c r="O947" s="4"/>
      <c r="P947" s="6"/>
      <c r="Q947" s="4"/>
      <c r="R947" s="4"/>
      <c r="S947" s="6"/>
      <c r="T947" s="4"/>
      <c r="U947" s="4"/>
      <c r="V947" s="4"/>
      <c r="W947" s="4"/>
      <c r="X947" s="4"/>
      <c r="Y947" s="4"/>
      <c r="Z947" s="49"/>
      <c r="AA947" s="7"/>
      <c r="AB947" s="4"/>
      <c r="AC947" s="49"/>
      <c r="AD947" s="4"/>
      <c r="AE947" s="4"/>
      <c r="AF947" s="4"/>
      <c r="AG947" s="4"/>
      <c r="AH947" s="4"/>
      <c r="AI947" s="4"/>
      <c r="AJ947" s="4"/>
    </row>
    <row r="948">
      <c r="A948" s="4"/>
      <c r="B948" s="4"/>
      <c r="C948" s="4"/>
      <c r="D948" s="4"/>
      <c r="E948" s="4"/>
      <c r="F948" s="4"/>
      <c r="G948" s="4"/>
      <c r="H948" s="4"/>
      <c r="I948" s="4"/>
      <c r="J948" s="4"/>
      <c r="K948" s="4"/>
      <c r="L948" s="5"/>
      <c r="M948" s="4"/>
      <c r="N948" s="4"/>
      <c r="O948" s="4"/>
      <c r="P948" s="6"/>
      <c r="Q948" s="4"/>
      <c r="R948" s="4"/>
      <c r="S948" s="6"/>
      <c r="T948" s="4"/>
      <c r="U948" s="4"/>
      <c r="V948" s="4"/>
      <c r="W948" s="4"/>
      <c r="X948" s="4"/>
      <c r="Y948" s="4"/>
      <c r="Z948" s="49"/>
      <c r="AA948" s="7"/>
      <c r="AB948" s="4"/>
      <c r="AC948" s="49"/>
      <c r="AD948" s="4"/>
      <c r="AE948" s="4"/>
      <c r="AF948" s="4"/>
      <c r="AG948" s="4"/>
      <c r="AH948" s="4"/>
      <c r="AI948" s="4"/>
      <c r="AJ948" s="4"/>
    </row>
    <row r="949">
      <c r="A949" s="4"/>
      <c r="B949" s="4"/>
      <c r="C949" s="4"/>
      <c r="D949" s="4"/>
      <c r="E949" s="4"/>
      <c r="F949" s="4"/>
      <c r="G949" s="4"/>
      <c r="H949" s="4"/>
      <c r="I949" s="4"/>
      <c r="J949" s="4"/>
      <c r="K949" s="4"/>
      <c r="L949" s="5"/>
      <c r="M949" s="4"/>
      <c r="N949" s="4"/>
      <c r="O949" s="4"/>
      <c r="P949" s="6"/>
      <c r="Q949" s="4"/>
      <c r="R949" s="4"/>
      <c r="S949" s="6"/>
      <c r="T949" s="4"/>
      <c r="U949" s="4"/>
      <c r="V949" s="4"/>
      <c r="W949" s="4"/>
      <c r="X949" s="4"/>
      <c r="Y949" s="4"/>
      <c r="Z949" s="49"/>
      <c r="AA949" s="7"/>
      <c r="AB949" s="4"/>
      <c r="AC949" s="49"/>
      <c r="AD949" s="4"/>
      <c r="AE949" s="4"/>
      <c r="AF949" s="4"/>
      <c r="AG949" s="4"/>
      <c r="AH949" s="4"/>
      <c r="AI949" s="4"/>
      <c r="AJ949" s="4"/>
    </row>
    <row r="950">
      <c r="A950" s="4"/>
      <c r="B950" s="4"/>
      <c r="C950" s="4"/>
      <c r="D950" s="4"/>
      <c r="E950" s="4"/>
      <c r="F950" s="4"/>
      <c r="G950" s="4"/>
      <c r="H950" s="4"/>
      <c r="I950" s="4"/>
      <c r="J950" s="4"/>
      <c r="K950" s="4"/>
      <c r="L950" s="5"/>
      <c r="M950" s="4"/>
      <c r="N950" s="4"/>
      <c r="O950" s="4"/>
      <c r="P950" s="6"/>
      <c r="Q950" s="4"/>
      <c r="R950" s="4"/>
      <c r="S950" s="6"/>
      <c r="T950" s="4"/>
      <c r="U950" s="4"/>
      <c r="V950" s="4"/>
      <c r="W950" s="4"/>
      <c r="X950" s="4"/>
      <c r="Y950" s="4"/>
      <c r="Z950" s="49"/>
      <c r="AA950" s="7"/>
      <c r="AB950" s="4"/>
      <c r="AC950" s="49"/>
      <c r="AD950" s="4"/>
      <c r="AE950" s="4"/>
      <c r="AF950" s="4"/>
      <c r="AG950" s="4"/>
      <c r="AH950" s="4"/>
      <c r="AI950" s="4"/>
      <c r="AJ950" s="4"/>
    </row>
    <row r="951">
      <c r="A951" s="4"/>
      <c r="B951" s="4"/>
      <c r="C951" s="4"/>
      <c r="D951" s="4"/>
      <c r="E951" s="4"/>
      <c r="F951" s="4"/>
      <c r="G951" s="4"/>
      <c r="H951" s="4"/>
      <c r="I951" s="4"/>
      <c r="J951" s="4"/>
      <c r="K951" s="4"/>
      <c r="L951" s="5"/>
      <c r="M951" s="4"/>
      <c r="N951" s="4"/>
      <c r="O951" s="4"/>
      <c r="P951" s="6"/>
      <c r="Q951" s="4"/>
      <c r="R951" s="4"/>
      <c r="S951" s="6"/>
      <c r="T951" s="4"/>
      <c r="U951" s="4"/>
      <c r="V951" s="4"/>
      <c r="W951" s="4"/>
      <c r="X951" s="4"/>
      <c r="Y951" s="4"/>
      <c r="Z951" s="49"/>
      <c r="AA951" s="7"/>
      <c r="AB951" s="4"/>
      <c r="AC951" s="49"/>
      <c r="AD951" s="4"/>
      <c r="AE951" s="4"/>
      <c r="AF951" s="4"/>
      <c r="AG951" s="4"/>
      <c r="AH951" s="4"/>
      <c r="AI951" s="4"/>
      <c r="AJ951" s="4"/>
    </row>
    <row r="952">
      <c r="A952" s="4"/>
      <c r="B952" s="4"/>
      <c r="C952" s="4"/>
      <c r="D952" s="4"/>
      <c r="E952" s="4"/>
      <c r="F952" s="4"/>
      <c r="G952" s="4"/>
      <c r="H952" s="4"/>
      <c r="I952" s="4"/>
      <c r="J952" s="4"/>
      <c r="K952" s="4"/>
      <c r="L952" s="5"/>
      <c r="M952" s="4"/>
      <c r="N952" s="4"/>
      <c r="O952" s="4"/>
      <c r="P952" s="6"/>
      <c r="Q952" s="4"/>
      <c r="R952" s="4"/>
      <c r="S952" s="6"/>
      <c r="T952" s="4"/>
      <c r="U952" s="4"/>
      <c r="V952" s="4"/>
      <c r="W952" s="4"/>
      <c r="X952" s="4"/>
      <c r="Y952" s="4"/>
      <c r="Z952" s="49"/>
      <c r="AA952" s="7"/>
      <c r="AB952" s="4"/>
      <c r="AC952" s="49"/>
      <c r="AD952" s="4"/>
      <c r="AE952" s="4"/>
      <c r="AF952" s="4"/>
      <c r="AG952" s="4"/>
      <c r="AH952" s="4"/>
      <c r="AI952" s="4"/>
      <c r="AJ952" s="4"/>
    </row>
    <row r="953">
      <c r="A953" s="4"/>
      <c r="B953" s="4"/>
      <c r="C953" s="4"/>
      <c r="D953" s="4"/>
      <c r="E953" s="4"/>
      <c r="F953" s="4"/>
      <c r="G953" s="4"/>
      <c r="H953" s="4"/>
      <c r="I953" s="4"/>
      <c r="J953" s="4"/>
      <c r="K953" s="4"/>
      <c r="L953" s="5"/>
      <c r="M953" s="4"/>
      <c r="N953" s="4"/>
      <c r="O953" s="4"/>
      <c r="P953" s="6"/>
      <c r="Q953" s="4"/>
      <c r="R953" s="4"/>
      <c r="S953" s="6"/>
      <c r="T953" s="4"/>
      <c r="U953" s="4"/>
      <c r="V953" s="4"/>
      <c r="W953" s="4"/>
      <c r="X953" s="4"/>
      <c r="Y953" s="4"/>
      <c r="Z953" s="49"/>
      <c r="AA953" s="7"/>
      <c r="AB953" s="4"/>
      <c r="AC953" s="49"/>
      <c r="AD953" s="4"/>
      <c r="AE953" s="4"/>
      <c r="AF953" s="4"/>
      <c r="AG953" s="4"/>
      <c r="AH953" s="4"/>
      <c r="AI953" s="4"/>
      <c r="AJ953" s="4"/>
    </row>
    <row r="954">
      <c r="A954" s="4"/>
      <c r="B954" s="4"/>
      <c r="C954" s="4"/>
      <c r="D954" s="4"/>
      <c r="E954" s="4"/>
      <c r="F954" s="4"/>
      <c r="G954" s="4"/>
      <c r="H954" s="4"/>
      <c r="I954" s="4"/>
      <c r="J954" s="4"/>
      <c r="K954" s="4"/>
      <c r="L954" s="5"/>
      <c r="M954" s="4"/>
      <c r="N954" s="4"/>
      <c r="O954" s="4"/>
      <c r="P954" s="6"/>
      <c r="Q954" s="4"/>
      <c r="R954" s="4"/>
      <c r="S954" s="6"/>
      <c r="T954" s="4"/>
      <c r="U954" s="4"/>
      <c r="V954" s="4"/>
      <c r="W954" s="4"/>
      <c r="X954" s="4"/>
      <c r="Y954" s="4"/>
      <c r="Z954" s="49"/>
      <c r="AA954" s="7"/>
      <c r="AB954" s="4"/>
      <c r="AC954" s="49"/>
      <c r="AD954" s="4"/>
      <c r="AE954" s="4"/>
      <c r="AF954" s="4"/>
      <c r="AG954" s="4"/>
      <c r="AH954" s="4"/>
      <c r="AI954" s="4"/>
      <c r="AJ954" s="4"/>
    </row>
    <row r="955">
      <c r="A955" s="4"/>
      <c r="B955" s="4"/>
      <c r="C955" s="4"/>
      <c r="D955" s="4"/>
      <c r="E955" s="4"/>
      <c r="F955" s="4"/>
      <c r="G955" s="4"/>
      <c r="H955" s="4"/>
      <c r="I955" s="4"/>
      <c r="J955" s="4"/>
      <c r="K955" s="4"/>
      <c r="L955" s="5"/>
      <c r="M955" s="4"/>
      <c r="N955" s="4"/>
      <c r="O955" s="4"/>
      <c r="P955" s="6"/>
      <c r="Q955" s="4"/>
      <c r="R955" s="4"/>
      <c r="S955" s="6"/>
      <c r="T955" s="4"/>
      <c r="U955" s="4"/>
      <c r="V955" s="4"/>
      <c r="W955" s="4"/>
      <c r="X955" s="4"/>
      <c r="Y955" s="4"/>
      <c r="Z955" s="49"/>
      <c r="AA955" s="7"/>
      <c r="AB955" s="4"/>
      <c r="AC955" s="49"/>
      <c r="AD955" s="4"/>
      <c r="AE955" s="4"/>
      <c r="AF955" s="4"/>
      <c r="AG955" s="4"/>
      <c r="AH955" s="4"/>
      <c r="AI955" s="4"/>
      <c r="AJ955" s="4"/>
    </row>
    <row r="956">
      <c r="A956" s="4"/>
      <c r="B956" s="4"/>
      <c r="C956" s="4"/>
      <c r="D956" s="4"/>
      <c r="E956" s="4"/>
      <c r="F956" s="4"/>
      <c r="G956" s="4"/>
      <c r="H956" s="4"/>
      <c r="I956" s="4"/>
      <c r="J956" s="4"/>
      <c r="K956" s="4"/>
      <c r="L956" s="5"/>
      <c r="M956" s="4"/>
      <c r="N956" s="4"/>
      <c r="O956" s="4"/>
      <c r="P956" s="6"/>
      <c r="Q956" s="4"/>
      <c r="R956" s="4"/>
      <c r="S956" s="6"/>
      <c r="T956" s="4"/>
      <c r="U956" s="4"/>
      <c r="V956" s="4"/>
      <c r="W956" s="4"/>
      <c r="X956" s="4"/>
      <c r="Y956" s="4"/>
      <c r="Z956" s="49"/>
      <c r="AA956" s="7"/>
      <c r="AB956" s="4"/>
      <c r="AC956" s="49"/>
      <c r="AD956" s="4"/>
      <c r="AE956" s="4"/>
      <c r="AF956" s="4"/>
      <c r="AG956" s="4"/>
      <c r="AH956" s="4"/>
      <c r="AI956" s="4"/>
      <c r="AJ956" s="4"/>
    </row>
    <row r="957">
      <c r="A957" s="4"/>
      <c r="B957" s="4"/>
      <c r="C957" s="4"/>
      <c r="D957" s="4"/>
      <c r="E957" s="4"/>
      <c r="F957" s="4"/>
      <c r="G957" s="4"/>
      <c r="H957" s="4"/>
      <c r="I957" s="4"/>
      <c r="J957" s="4"/>
      <c r="K957" s="4"/>
      <c r="L957" s="5"/>
      <c r="M957" s="4"/>
      <c r="N957" s="4"/>
      <c r="O957" s="4"/>
      <c r="P957" s="6"/>
      <c r="Q957" s="4"/>
      <c r="R957" s="4"/>
      <c r="S957" s="6"/>
      <c r="T957" s="4"/>
      <c r="U957" s="4"/>
      <c r="V957" s="4"/>
      <c r="W957" s="4"/>
      <c r="X957" s="4"/>
      <c r="Y957" s="4"/>
      <c r="Z957" s="49"/>
      <c r="AA957" s="7"/>
      <c r="AB957" s="4"/>
      <c r="AC957" s="49"/>
      <c r="AD957" s="4"/>
      <c r="AE957" s="4"/>
      <c r="AF957" s="4"/>
      <c r="AG957" s="4"/>
      <c r="AH957" s="4"/>
      <c r="AI957" s="4"/>
      <c r="AJ957" s="4"/>
    </row>
    <row r="958">
      <c r="A958" s="4"/>
      <c r="B958" s="4"/>
      <c r="C958" s="4"/>
      <c r="D958" s="4"/>
      <c r="E958" s="4"/>
      <c r="F958" s="4"/>
      <c r="G958" s="4"/>
      <c r="H958" s="4"/>
      <c r="I958" s="4"/>
      <c r="J958" s="4"/>
      <c r="K958" s="4"/>
      <c r="L958" s="5"/>
      <c r="M958" s="4"/>
      <c r="N958" s="4"/>
      <c r="O958" s="4"/>
      <c r="P958" s="6"/>
      <c r="Q958" s="4"/>
      <c r="R958" s="4"/>
      <c r="S958" s="6"/>
      <c r="T958" s="4"/>
      <c r="U958" s="4"/>
      <c r="V958" s="4"/>
      <c r="W958" s="4"/>
      <c r="X958" s="4"/>
      <c r="Y958" s="4"/>
      <c r="Z958" s="49"/>
      <c r="AA958" s="7"/>
      <c r="AB958" s="4"/>
      <c r="AC958" s="49"/>
      <c r="AD958" s="4"/>
      <c r="AE958" s="4"/>
      <c r="AF958" s="4"/>
      <c r="AG958" s="4"/>
      <c r="AH958" s="4"/>
      <c r="AI958" s="4"/>
      <c r="AJ958" s="4"/>
    </row>
    <row r="959">
      <c r="A959" s="4"/>
      <c r="B959" s="4"/>
      <c r="C959" s="4"/>
      <c r="D959" s="4"/>
      <c r="E959" s="4"/>
      <c r="F959" s="4"/>
      <c r="G959" s="4"/>
      <c r="H959" s="4"/>
      <c r="I959" s="4"/>
      <c r="J959" s="4"/>
      <c r="K959" s="4"/>
      <c r="L959" s="5"/>
      <c r="M959" s="4"/>
      <c r="N959" s="4"/>
      <c r="O959" s="4"/>
      <c r="P959" s="6"/>
      <c r="Q959" s="4"/>
      <c r="R959" s="4"/>
      <c r="S959" s="6"/>
      <c r="T959" s="4"/>
      <c r="U959" s="4"/>
      <c r="V959" s="4"/>
      <c r="W959" s="4"/>
      <c r="X959" s="4"/>
      <c r="Y959" s="4"/>
      <c r="Z959" s="49"/>
      <c r="AA959" s="7"/>
      <c r="AB959" s="4"/>
      <c r="AC959" s="49"/>
      <c r="AD959" s="4"/>
      <c r="AE959" s="4"/>
      <c r="AF959" s="4"/>
      <c r="AG959" s="4"/>
      <c r="AH959" s="4"/>
      <c r="AI959" s="4"/>
      <c r="AJ959" s="4"/>
    </row>
    <row r="960">
      <c r="A960" s="4"/>
      <c r="B960" s="4"/>
      <c r="C960" s="4"/>
      <c r="D960" s="4"/>
      <c r="E960" s="4"/>
      <c r="F960" s="4"/>
      <c r="G960" s="4"/>
      <c r="H960" s="4"/>
      <c r="I960" s="4"/>
      <c r="J960" s="4"/>
      <c r="K960" s="4"/>
      <c r="L960" s="5"/>
      <c r="M960" s="4"/>
      <c r="N960" s="4"/>
      <c r="O960" s="4"/>
      <c r="P960" s="6"/>
      <c r="Q960" s="4"/>
      <c r="R960" s="4"/>
      <c r="S960" s="6"/>
      <c r="T960" s="4"/>
      <c r="U960" s="4"/>
      <c r="V960" s="4"/>
      <c r="W960" s="4"/>
      <c r="X960" s="4"/>
      <c r="Y960" s="4"/>
      <c r="Z960" s="49"/>
      <c r="AA960" s="7"/>
      <c r="AB960" s="4"/>
      <c r="AC960" s="49"/>
      <c r="AD960" s="4"/>
      <c r="AE960" s="4"/>
      <c r="AF960" s="4"/>
      <c r="AG960" s="4"/>
      <c r="AH960" s="4"/>
      <c r="AI960" s="4"/>
      <c r="AJ960" s="4"/>
    </row>
    <row r="961">
      <c r="A961" s="4"/>
      <c r="B961" s="4"/>
      <c r="C961" s="4"/>
      <c r="D961" s="4"/>
      <c r="E961" s="4"/>
      <c r="F961" s="4"/>
      <c r="G961" s="4"/>
      <c r="H961" s="4"/>
      <c r="I961" s="4"/>
      <c r="J961" s="4"/>
      <c r="K961" s="4"/>
      <c r="L961" s="5"/>
      <c r="M961" s="4"/>
      <c r="N961" s="4"/>
      <c r="O961" s="4"/>
      <c r="P961" s="6"/>
      <c r="Q961" s="4"/>
      <c r="R961" s="4"/>
      <c r="S961" s="6"/>
      <c r="T961" s="4"/>
      <c r="U961" s="4"/>
      <c r="V961" s="4"/>
      <c r="W961" s="4"/>
      <c r="X961" s="4"/>
      <c r="Y961" s="4"/>
      <c r="Z961" s="49"/>
      <c r="AA961" s="7"/>
      <c r="AB961" s="4"/>
      <c r="AC961" s="49"/>
      <c r="AD961" s="4"/>
      <c r="AE961" s="4"/>
      <c r="AF961" s="4"/>
      <c r="AG961" s="4"/>
      <c r="AH961" s="4"/>
      <c r="AI961" s="4"/>
      <c r="AJ961" s="4"/>
    </row>
    <row r="962">
      <c r="A962" s="4"/>
      <c r="B962" s="4"/>
      <c r="C962" s="4"/>
      <c r="D962" s="4"/>
      <c r="E962" s="4"/>
      <c r="F962" s="4"/>
      <c r="G962" s="4"/>
      <c r="H962" s="4"/>
      <c r="I962" s="4"/>
      <c r="J962" s="4"/>
      <c r="K962" s="4"/>
      <c r="L962" s="5"/>
      <c r="M962" s="4"/>
      <c r="N962" s="4"/>
      <c r="O962" s="4"/>
      <c r="P962" s="6"/>
      <c r="Q962" s="4"/>
      <c r="R962" s="4"/>
      <c r="S962" s="6"/>
      <c r="T962" s="4"/>
      <c r="U962" s="4"/>
      <c r="V962" s="4"/>
      <c r="W962" s="4"/>
      <c r="X962" s="4"/>
      <c r="Y962" s="4"/>
      <c r="Z962" s="49"/>
      <c r="AA962" s="7"/>
      <c r="AB962" s="4"/>
      <c r="AC962" s="49"/>
      <c r="AD962" s="4"/>
      <c r="AE962" s="4"/>
      <c r="AF962" s="4"/>
      <c r="AG962" s="4"/>
      <c r="AH962" s="4"/>
      <c r="AI962" s="4"/>
      <c r="AJ962" s="4"/>
    </row>
    <row r="963">
      <c r="A963" s="4"/>
      <c r="B963" s="4"/>
      <c r="C963" s="4"/>
      <c r="D963" s="4"/>
      <c r="E963" s="4"/>
      <c r="F963" s="4"/>
      <c r="G963" s="4"/>
      <c r="H963" s="4"/>
      <c r="I963" s="4"/>
      <c r="J963" s="4"/>
      <c r="K963" s="4"/>
      <c r="L963" s="5"/>
      <c r="M963" s="4"/>
      <c r="N963" s="4"/>
      <c r="O963" s="4"/>
      <c r="P963" s="6"/>
      <c r="Q963" s="4"/>
      <c r="R963" s="4"/>
      <c r="S963" s="6"/>
      <c r="T963" s="4"/>
      <c r="U963" s="4"/>
      <c r="V963" s="4"/>
      <c r="W963" s="4"/>
      <c r="X963" s="4"/>
      <c r="Y963" s="4"/>
      <c r="Z963" s="49"/>
      <c r="AA963" s="7"/>
      <c r="AB963" s="4"/>
      <c r="AC963" s="49"/>
      <c r="AD963" s="4"/>
      <c r="AE963" s="4"/>
      <c r="AF963" s="4"/>
      <c r="AG963" s="4"/>
      <c r="AH963" s="4"/>
      <c r="AI963" s="4"/>
      <c r="AJ963" s="4"/>
    </row>
    <row r="964">
      <c r="A964" s="4"/>
      <c r="B964" s="4"/>
      <c r="C964" s="4"/>
      <c r="D964" s="4"/>
      <c r="E964" s="4"/>
      <c r="F964" s="4"/>
      <c r="G964" s="4"/>
      <c r="H964" s="4"/>
      <c r="I964" s="4"/>
      <c r="J964" s="4"/>
      <c r="K964" s="4"/>
      <c r="L964" s="5"/>
      <c r="M964" s="4"/>
      <c r="N964" s="4"/>
      <c r="O964" s="4"/>
      <c r="P964" s="6"/>
      <c r="Q964" s="4"/>
      <c r="R964" s="4"/>
      <c r="S964" s="6"/>
      <c r="T964" s="4"/>
      <c r="U964" s="4"/>
      <c r="V964" s="4"/>
      <c r="W964" s="4"/>
      <c r="X964" s="4"/>
      <c r="Y964" s="4"/>
      <c r="Z964" s="49"/>
      <c r="AA964" s="7"/>
      <c r="AB964" s="4"/>
      <c r="AC964" s="49"/>
      <c r="AD964" s="4"/>
      <c r="AE964" s="4"/>
      <c r="AF964" s="4"/>
      <c r="AG964" s="4"/>
      <c r="AH964" s="4"/>
      <c r="AI964" s="4"/>
      <c r="AJ964" s="4"/>
    </row>
    <row r="965">
      <c r="A965" s="4"/>
      <c r="B965" s="4"/>
      <c r="C965" s="4"/>
      <c r="D965" s="4"/>
      <c r="E965" s="4"/>
      <c r="F965" s="4"/>
      <c r="G965" s="4"/>
      <c r="H965" s="4"/>
      <c r="I965" s="4"/>
      <c r="J965" s="4"/>
      <c r="K965" s="4"/>
      <c r="L965" s="5"/>
      <c r="M965" s="4"/>
      <c r="N965" s="4"/>
      <c r="O965" s="4"/>
      <c r="P965" s="6"/>
      <c r="Q965" s="4"/>
      <c r="R965" s="4"/>
      <c r="S965" s="6"/>
      <c r="T965" s="4"/>
      <c r="U965" s="4"/>
      <c r="V965" s="4"/>
      <c r="W965" s="4"/>
      <c r="X965" s="4"/>
      <c r="Y965" s="4"/>
      <c r="Z965" s="49"/>
      <c r="AA965" s="7"/>
      <c r="AB965" s="4"/>
      <c r="AC965" s="49"/>
      <c r="AD965" s="4"/>
      <c r="AE965" s="4"/>
      <c r="AF965" s="4"/>
      <c r="AG965" s="4"/>
      <c r="AH965" s="4"/>
      <c r="AI965" s="4"/>
      <c r="AJ965" s="4"/>
    </row>
    <row r="966">
      <c r="A966" s="4"/>
      <c r="B966" s="4"/>
      <c r="C966" s="4"/>
      <c r="D966" s="4"/>
      <c r="E966" s="4"/>
      <c r="F966" s="4"/>
      <c r="G966" s="4"/>
      <c r="H966" s="4"/>
      <c r="I966" s="4"/>
      <c r="J966" s="4"/>
      <c r="K966" s="4"/>
      <c r="L966" s="5"/>
      <c r="M966" s="4"/>
      <c r="N966" s="4"/>
      <c r="O966" s="4"/>
      <c r="P966" s="6"/>
      <c r="Q966" s="4"/>
      <c r="R966" s="4"/>
      <c r="S966" s="6"/>
      <c r="T966" s="4"/>
      <c r="U966" s="4"/>
      <c r="V966" s="4"/>
      <c r="W966" s="4"/>
      <c r="X966" s="4"/>
      <c r="Y966" s="4"/>
      <c r="Z966" s="49"/>
      <c r="AA966" s="7"/>
      <c r="AB966" s="4"/>
      <c r="AC966" s="49"/>
      <c r="AD966" s="4"/>
      <c r="AE966" s="4"/>
      <c r="AF966" s="4"/>
      <c r="AG966" s="4"/>
      <c r="AH966" s="4"/>
      <c r="AI966" s="4"/>
      <c r="AJ966" s="4"/>
    </row>
    <row r="967">
      <c r="A967" s="4"/>
      <c r="B967" s="4"/>
      <c r="C967" s="4"/>
      <c r="D967" s="4"/>
      <c r="E967" s="4"/>
      <c r="F967" s="4"/>
      <c r="G967" s="4"/>
      <c r="H967" s="4"/>
      <c r="I967" s="4"/>
      <c r="J967" s="4"/>
      <c r="K967" s="4"/>
      <c r="L967" s="5"/>
      <c r="M967" s="4"/>
      <c r="N967" s="4"/>
      <c r="O967" s="4"/>
      <c r="P967" s="6"/>
      <c r="Q967" s="4"/>
      <c r="R967" s="4"/>
      <c r="S967" s="6"/>
      <c r="T967" s="4"/>
      <c r="U967" s="4"/>
      <c r="V967" s="4"/>
      <c r="W967" s="4"/>
      <c r="X967" s="4"/>
      <c r="Y967" s="4"/>
      <c r="Z967" s="49"/>
      <c r="AA967" s="7"/>
      <c r="AB967" s="4"/>
      <c r="AC967" s="49"/>
      <c r="AD967" s="4"/>
      <c r="AE967" s="4"/>
      <c r="AF967" s="4"/>
      <c r="AG967" s="4"/>
      <c r="AH967" s="4"/>
      <c r="AI967" s="4"/>
      <c r="AJ967" s="4"/>
    </row>
    <row r="968">
      <c r="A968" s="4"/>
      <c r="B968" s="4"/>
      <c r="C968" s="4"/>
      <c r="D968" s="4"/>
      <c r="E968" s="4"/>
      <c r="F968" s="4"/>
      <c r="G968" s="4"/>
      <c r="H968" s="4"/>
      <c r="I968" s="4"/>
      <c r="J968" s="4"/>
      <c r="K968" s="4"/>
      <c r="L968" s="5"/>
      <c r="M968" s="4"/>
      <c r="N968" s="4"/>
      <c r="O968" s="4"/>
      <c r="P968" s="6"/>
      <c r="Q968" s="4"/>
      <c r="R968" s="4"/>
      <c r="S968" s="6"/>
      <c r="T968" s="4"/>
      <c r="U968" s="4"/>
      <c r="V968" s="4"/>
      <c r="W968" s="4"/>
      <c r="X968" s="4"/>
      <c r="Y968" s="4"/>
      <c r="Z968" s="49"/>
      <c r="AA968" s="7"/>
      <c r="AB968" s="4"/>
      <c r="AC968" s="49"/>
      <c r="AD968" s="4"/>
      <c r="AE968" s="4"/>
      <c r="AF968" s="4"/>
      <c r="AG968" s="4"/>
      <c r="AH968" s="4"/>
      <c r="AI968" s="4"/>
      <c r="AJ968" s="4"/>
    </row>
    <row r="969">
      <c r="A969" s="4"/>
      <c r="B969" s="4"/>
      <c r="C969" s="4"/>
      <c r="D969" s="4"/>
      <c r="E969" s="4"/>
      <c r="F969" s="4"/>
      <c r="G969" s="4"/>
      <c r="H969" s="4"/>
      <c r="I969" s="4"/>
      <c r="J969" s="4"/>
      <c r="K969" s="4"/>
      <c r="L969" s="5"/>
      <c r="M969" s="4"/>
      <c r="N969" s="4"/>
      <c r="O969" s="4"/>
      <c r="P969" s="6"/>
      <c r="Q969" s="4"/>
      <c r="R969" s="4"/>
      <c r="S969" s="6"/>
      <c r="T969" s="4"/>
      <c r="U969" s="4"/>
      <c r="V969" s="4"/>
      <c r="W969" s="4"/>
      <c r="X969" s="4"/>
      <c r="Y969" s="4"/>
      <c r="Z969" s="49"/>
      <c r="AA969" s="7"/>
      <c r="AB969" s="4"/>
      <c r="AC969" s="49"/>
      <c r="AD969" s="4"/>
      <c r="AE969" s="4"/>
      <c r="AF969" s="4"/>
      <c r="AG969" s="4"/>
      <c r="AH969" s="4"/>
      <c r="AI969" s="4"/>
      <c r="AJ969" s="4"/>
    </row>
    <row r="970">
      <c r="A970" s="4"/>
      <c r="B970" s="4"/>
      <c r="C970" s="4"/>
      <c r="D970" s="4"/>
      <c r="E970" s="4"/>
      <c r="F970" s="4"/>
      <c r="G970" s="4"/>
      <c r="H970" s="4"/>
      <c r="I970" s="4"/>
      <c r="J970" s="4"/>
      <c r="K970" s="4"/>
      <c r="L970" s="5"/>
      <c r="M970" s="4"/>
      <c r="N970" s="4"/>
      <c r="O970" s="4"/>
      <c r="P970" s="6"/>
      <c r="Q970" s="4"/>
      <c r="R970" s="4"/>
      <c r="S970" s="6"/>
      <c r="T970" s="4"/>
      <c r="U970" s="4"/>
      <c r="V970" s="4"/>
      <c r="W970" s="4"/>
      <c r="X970" s="4"/>
      <c r="Y970" s="4"/>
      <c r="Z970" s="49"/>
      <c r="AA970" s="7"/>
      <c r="AB970" s="4"/>
      <c r="AC970" s="49"/>
      <c r="AD970" s="4"/>
      <c r="AE970" s="4"/>
      <c r="AF970" s="4"/>
      <c r="AG970" s="4"/>
      <c r="AH970" s="4"/>
      <c r="AI970" s="4"/>
      <c r="AJ970" s="4"/>
    </row>
    <row r="971">
      <c r="A971" s="4"/>
      <c r="B971" s="4"/>
      <c r="C971" s="4"/>
      <c r="D971" s="4"/>
      <c r="E971" s="4"/>
      <c r="F971" s="4"/>
      <c r="G971" s="4"/>
      <c r="H971" s="4"/>
      <c r="I971" s="4"/>
      <c r="J971" s="4"/>
      <c r="K971" s="4"/>
      <c r="L971" s="5"/>
      <c r="M971" s="4"/>
      <c r="N971" s="4"/>
      <c r="O971" s="4"/>
      <c r="P971" s="6"/>
      <c r="Q971" s="4"/>
      <c r="R971" s="4"/>
      <c r="S971" s="6"/>
      <c r="T971" s="4"/>
      <c r="U971" s="4"/>
      <c r="V971" s="4"/>
      <c r="W971" s="4"/>
      <c r="X971" s="4"/>
      <c r="Y971" s="4"/>
      <c r="Z971" s="49"/>
      <c r="AA971" s="7"/>
      <c r="AB971" s="4"/>
      <c r="AC971" s="49"/>
      <c r="AD971" s="4"/>
      <c r="AE971" s="4"/>
      <c r="AF971" s="4"/>
      <c r="AG971" s="4"/>
      <c r="AH971" s="4"/>
      <c r="AI971" s="4"/>
      <c r="AJ971" s="4"/>
    </row>
    <row r="972">
      <c r="A972" s="4"/>
      <c r="B972" s="4"/>
      <c r="C972" s="4"/>
      <c r="D972" s="4"/>
      <c r="E972" s="4"/>
      <c r="F972" s="4"/>
      <c r="G972" s="4"/>
      <c r="H972" s="4"/>
      <c r="I972" s="4"/>
      <c r="J972" s="4"/>
      <c r="K972" s="4"/>
      <c r="L972" s="5"/>
      <c r="M972" s="4"/>
      <c r="N972" s="4"/>
      <c r="O972" s="4"/>
      <c r="P972" s="6"/>
      <c r="Q972" s="4"/>
      <c r="R972" s="4"/>
      <c r="S972" s="6"/>
      <c r="T972" s="4"/>
      <c r="U972" s="4"/>
      <c r="V972" s="4"/>
      <c r="W972" s="4"/>
      <c r="X972" s="4"/>
      <c r="Y972" s="4"/>
      <c r="Z972" s="49"/>
      <c r="AA972" s="7"/>
      <c r="AB972" s="4"/>
      <c r="AC972" s="49"/>
      <c r="AD972" s="4"/>
      <c r="AE972" s="4"/>
      <c r="AF972" s="4"/>
      <c r="AG972" s="4"/>
      <c r="AH972" s="4"/>
      <c r="AI972" s="4"/>
      <c r="AJ972" s="4"/>
    </row>
    <row r="973">
      <c r="A973" s="4"/>
      <c r="B973" s="4"/>
      <c r="C973" s="4"/>
      <c r="D973" s="4"/>
      <c r="E973" s="4"/>
      <c r="F973" s="4"/>
      <c r="G973" s="4"/>
      <c r="H973" s="4"/>
      <c r="I973" s="4"/>
      <c r="J973" s="4"/>
      <c r="K973" s="4"/>
      <c r="L973" s="5"/>
      <c r="M973" s="4"/>
      <c r="N973" s="4"/>
      <c r="O973" s="4"/>
      <c r="P973" s="6"/>
      <c r="Q973" s="4"/>
      <c r="R973" s="4"/>
      <c r="S973" s="6"/>
      <c r="T973" s="4"/>
      <c r="U973" s="4"/>
      <c r="V973" s="4"/>
      <c r="W973" s="4"/>
      <c r="X973" s="4"/>
      <c r="Y973" s="4"/>
      <c r="Z973" s="49"/>
      <c r="AA973" s="7"/>
      <c r="AB973" s="4"/>
      <c r="AC973" s="49"/>
      <c r="AD973" s="4"/>
      <c r="AE973" s="4"/>
      <c r="AF973" s="4"/>
      <c r="AG973" s="4"/>
      <c r="AH973" s="4"/>
      <c r="AI973" s="4"/>
      <c r="AJ973" s="4"/>
    </row>
    <row r="974">
      <c r="A974" s="4"/>
      <c r="B974" s="4"/>
      <c r="C974" s="4"/>
      <c r="D974" s="4"/>
      <c r="E974" s="4"/>
      <c r="F974" s="4"/>
      <c r="G974" s="4"/>
      <c r="H974" s="4"/>
      <c r="I974" s="4"/>
      <c r="J974" s="4"/>
      <c r="K974" s="4"/>
      <c r="L974" s="5"/>
      <c r="M974" s="4"/>
      <c r="N974" s="4"/>
      <c r="O974" s="4"/>
      <c r="P974" s="6"/>
      <c r="Q974" s="4"/>
      <c r="R974" s="4"/>
      <c r="S974" s="6"/>
      <c r="T974" s="4"/>
      <c r="U974" s="4"/>
      <c r="V974" s="4"/>
      <c r="W974" s="4"/>
      <c r="X974" s="4"/>
      <c r="Y974" s="4"/>
      <c r="Z974" s="49"/>
      <c r="AA974" s="7"/>
      <c r="AB974" s="4"/>
      <c r="AC974" s="49"/>
      <c r="AD974" s="4"/>
      <c r="AE974" s="4"/>
      <c r="AF974" s="4"/>
      <c r="AG974" s="4"/>
      <c r="AH974" s="4"/>
      <c r="AI974" s="4"/>
      <c r="AJ974" s="4"/>
    </row>
    <row r="975">
      <c r="A975" s="4"/>
      <c r="B975" s="4"/>
      <c r="C975" s="4"/>
      <c r="D975" s="4"/>
      <c r="E975" s="4"/>
      <c r="F975" s="4"/>
      <c r="G975" s="4"/>
      <c r="H975" s="4"/>
      <c r="I975" s="4"/>
      <c r="J975" s="4"/>
      <c r="K975" s="4"/>
      <c r="L975" s="5"/>
      <c r="M975" s="4"/>
      <c r="N975" s="4"/>
      <c r="O975" s="4"/>
      <c r="P975" s="6"/>
      <c r="Q975" s="4"/>
      <c r="R975" s="4"/>
      <c r="S975" s="6"/>
      <c r="T975" s="4"/>
      <c r="U975" s="4"/>
      <c r="V975" s="4"/>
      <c r="W975" s="4"/>
      <c r="X975" s="4"/>
      <c r="Y975" s="4"/>
      <c r="Z975" s="49"/>
      <c r="AA975" s="7"/>
      <c r="AB975" s="4"/>
      <c r="AC975" s="49"/>
      <c r="AD975" s="4"/>
      <c r="AE975" s="4"/>
      <c r="AF975" s="4"/>
      <c r="AG975" s="4"/>
      <c r="AH975" s="4"/>
      <c r="AI975" s="4"/>
      <c r="AJ975" s="4"/>
    </row>
    <row r="976">
      <c r="A976" s="4"/>
      <c r="B976" s="4"/>
      <c r="C976" s="4"/>
      <c r="D976" s="4"/>
      <c r="E976" s="4"/>
      <c r="F976" s="4"/>
      <c r="G976" s="4"/>
      <c r="H976" s="4"/>
      <c r="I976" s="4"/>
      <c r="J976" s="4"/>
      <c r="K976" s="4"/>
      <c r="L976" s="5"/>
      <c r="M976" s="4"/>
      <c r="N976" s="4"/>
      <c r="O976" s="4"/>
      <c r="P976" s="6"/>
      <c r="Q976" s="4"/>
      <c r="R976" s="4"/>
      <c r="S976" s="6"/>
      <c r="T976" s="4"/>
      <c r="U976" s="4"/>
      <c r="V976" s="4"/>
      <c r="W976" s="4"/>
      <c r="X976" s="4"/>
      <c r="Y976" s="4"/>
      <c r="Z976" s="49"/>
      <c r="AA976" s="7"/>
      <c r="AB976" s="4"/>
      <c r="AC976" s="49"/>
      <c r="AD976" s="4"/>
      <c r="AE976" s="4"/>
      <c r="AF976" s="4"/>
      <c r="AG976" s="4"/>
      <c r="AH976" s="4"/>
      <c r="AI976" s="4"/>
      <c r="AJ976" s="4"/>
    </row>
    <row r="977">
      <c r="A977" s="4"/>
      <c r="B977" s="4"/>
      <c r="C977" s="4"/>
      <c r="D977" s="4"/>
      <c r="E977" s="4"/>
      <c r="F977" s="4"/>
      <c r="G977" s="4"/>
      <c r="H977" s="4"/>
      <c r="I977" s="4"/>
      <c r="J977" s="4"/>
      <c r="K977" s="4"/>
      <c r="L977" s="5"/>
      <c r="M977" s="4"/>
      <c r="N977" s="4"/>
      <c r="O977" s="4"/>
      <c r="P977" s="6"/>
      <c r="Q977" s="4"/>
      <c r="R977" s="4"/>
      <c r="S977" s="6"/>
      <c r="T977" s="4"/>
      <c r="U977" s="4"/>
      <c r="V977" s="4"/>
      <c r="W977" s="4"/>
      <c r="X977" s="4"/>
      <c r="Y977" s="4"/>
      <c r="Z977" s="49"/>
      <c r="AA977" s="7"/>
      <c r="AB977" s="4"/>
      <c r="AC977" s="49"/>
      <c r="AD977" s="4"/>
      <c r="AE977" s="4"/>
      <c r="AF977" s="4"/>
      <c r="AG977" s="4"/>
      <c r="AH977" s="4"/>
      <c r="AI977" s="4"/>
      <c r="AJ977" s="4"/>
    </row>
    <row r="978">
      <c r="A978" s="4"/>
      <c r="B978" s="4"/>
      <c r="C978" s="4"/>
      <c r="D978" s="4"/>
      <c r="E978" s="4"/>
      <c r="F978" s="4"/>
      <c r="G978" s="4"/>
      <c r="H978" s="4"/>
      <c r="I978" s="4"/>
      <c r="J978" s="4"/>
      <c r="K978" s="4"/>
      <c r="L978" s="5"/>
      <c r="M978" s="4"/>
      <c r="N978" s="4"/>
      <c r="O978" s="4"/>
      <c r="P978" s="6"/>
      <c r="Q978" s="4"/>
      <c r="R978" s="4"/>
      <c r="S978" s="6"/>
      <c r="T978" s="4"/>
      <c r="U978" s="4"/>
      <c r="V978" s="4"/>
      <c r="W978" s="4"/>
      <c r="X978" s="4"/>
      <c r="Y978" s="4"/>
      <c r="Z978" s="49"/>
      <c r="AA978" s="7"/>
      <c r="AB978" s="4"/>
      <c r="AC978" s="49"/>
      <c r="AD978" s="4"/>
      <c r="AE978" s="4"/>
      <c r="AF978" s="4"/>
      <c r="AG978" s="4"/>
      <c r="AH978" s="4"/>
      <c r="AI978" s="4"/>
      <c r="AJ978" s="4"/>
    </row>
    <row r="979">
      <c r="A979" s="4"/>
      <c r="B979" s="4"/>
      <c r="C979" s="4"/>
      <c r="D979" s="4"/>
      <c r="E979" s="4"/>
      <c r="F979" s="4"/>
      <c r="G979" s="4"/>
      <c r="H979" s="4"/>
      <c r="I979" s="4"/>
      <c r="J979" s="4"/>
      <c r="K979" s="4"/>
      <c r="L979" s="5"/>
      <c r="M979" s="4"/>
      <c r="N979" s="4"/>
      <c r="O979" s="4"/>
      <c r="P979" s="6"/>
      <c r="Q979" s="4"/>
      <c r="R979" s="4"/>
      <c r="S979" s="6"/>
      <c r="T979" s="4"/>
      <c r="U979" s="4"/>
      <c r="V979" s="4"/>
      <c r="W979" s="4"/>
      <c r="X979" s="4"/>
      <c r="Y979" s="4"/>
      <c r="Z979" s="49"/>
      <c r="AA979" s="7"/>
      <c r="AB979" s="4"/>
      <c r="AC979" s="49"/>
      <c r="AD979" s="4"/>
      <c r="AE979" s="4"/>
      <c r="AF979" s="4"/>
      <c r="AG979" s="4"/>
      <c r="AH979" s="4"/>
      <c r="AI979" s="4"/>
      <c r="AJ979" s="4"/>
    </row>
    <row r="980">
      <c r="A980" s="4"/>
      <c r="B980" s="4"/>
      <c r="C980" s="4"/>
      <c r="D980" s="4"/>
      <c r="E980" s="4"/>
      <c r="F980" s="4"/>
      <c r="G980" s="4"/>
      <c r="H980" s="4"/>
      <c r="I980" s="4"/>
      <c r="J980" s="4"/>
      <c r="K980" s="4"/>
      <c r="L980" s="5"/>
      <c r="M980" s="4"/>
      <c r="N980" s="4"/>
      <c r="O980" s="4"/>
      <c r="P980" s="6"/>
      <c r="Q980" s="4"/>
      <c r="R980" s="4"/>
      <c r="S980" s="6"/>
      <c r="T980" s="4"/>
      <c r="U980" s="4"/>
      <c r="V980" s="4"/>
      <c r="W980" s="4"/>
      <c r="X980" s="4"/>
      <c r="Y980" s="4"/>
      <c r="Z980" s="49"/>
      <c r="AA980" s="7"/>
      <c r="AB980" s="4"/>
      <c r="AC980" s="49"/>
      <c r="AD980" s="4"/>
      <c r="AE980" s="4"/>
      <c r="AF980" s="4"/>
      <c r="AG980" s="4"/>
      <c r="AH980" s="4"/>
      <c r="AI980" s="4"/>
      <c r="AJ980" s="4"/>
    </row>
    <row r="981">
      <c r="A981" s="4"/>
      <c r="B981" s="4"/>
      <c r="C981" s="4"/>
      <c r="D981" s="4"/>
      <c r="E981" s="4"/>
      <c r="F981" s="4"/>
      <c r="G981" s="4"/>
      <c r="H981" s="4"/>
      <c r="I981" s="4"/>
      <c r="J981" s="4"/>
      <c r="K981" s="4"/>
      <c r="L981" s="5"/>
      <c r="M981" s="4"/>
      <c r="N981" s="4"/>
      <c r="O981" s="4"/>
      <c r="P981" s="6"/>
      <c r="Q981" s="4"/>
      <c r="R981" s="4"/>
      <c r="S981" s="6"/>
      <c r="T981" s="4"/>
      <c r="U981" s="4"/>
      <c r="V981" s="4"/>
      <c r="W981" s="4"/>
      <c r="X981" s="4"/>
      <c r="Y981" s="4"/>
      <c r="Z981" s="49"/>
      <c r="AA981" s="7"/>
      <c r="AB981" s="4"/>
      <c r="AC981" s="49"/>
      <c r="AD981" s="4"/>
      <c r="AE981" s="4"/>
      <c r="AF981" s="4"/>
      <c r="AG981" s="4"/>
      <c r="AH981" s="4"/>
      <c r="AI981" s="4"/>
      <c r="AJ981" s="4"/>
    </row>
    <row r="982">
      <c r="A982" s="4"/>
      <c r="B982" s="4"/>
      <c r="C982" s="4"/>
      <c r="D982" s="4"/>
      <c r="E982" s="4"/>
      <c r="F982" s="4"/>
      <c r="G982" s="4"/>
      <c r="H982" s="4"/>
      <c r="I982" s="4"/>
      <c r="J982" s="4"/>
      <c r="K982" s="4"/>
      <c r="L982" s="5"/>
      <c r="M982" s="4"/>
      <c r="N982" s="4"/>
      <c r="O982" s="4"/>
      <c r="P982" s="6"/>
      <c r="Q982" s="4"/>
      <c r="R982" s="4"/>
      <c r="S982" s="6"/>
      <c r="T982" s="4"/>
      <c r="U982" s="4"/>
      <c r="V982" s="4"/>
      <c r="W982" s="4"/>
      <c r="X982" s="4"/>
      <c r="Y982" s="4"/>
      <c r="Z982" s="49"/>
      <c r="AA982" s="7"/>
      <c r="AB982" s="4"/>
      <c r="AC982" s="49"/>
      <c r="AD982" s="4"/>
      <c r="AE982" s="4"/>
      <c r="AF982" s="4"/>
      <c r="AG982" s="4"/>
      <c r="AH982" s="4"/>
      <c r="AI982" s="4"/>
      <c r="AJ982" s="4"/>
    </row>
    <row r="983">
      <c r="A983" s="4"/>
      <c r="B983" s="4"/>
      <c r="C983" s="4"/>
      <c r="D983" s="4"/>
      <c r="E983" s="4"/>
      <c r="F983" s="4"/>
      <c r="G983" s="4"/>
      <c r="H983" s="4"/>
      <c r="I983" s="4"/>
      <c r="J983" s="4"/>
      <c r="K983" s="4"/>
      <c r="L983" s="5"/>
      <c r="M983" s="4"/>
      <c r="N983" s="4"/>
      <c r="O983" s="4"/>
      <c r="P983" s="6"/>
      <c r="Q983" s="4"/>
      <c r="R983" s="4"/>
      <c r="S983" s="6"/>
      <c r="T983" s="4"/>
      <c r="U983" s="4"/>
      <c r="V983" s="4"/>
      <c r="W983" s="4"/>
      <c r="X983" s="4"/>
      <c r="Y983" s="4"/>
      <c r="Z983" s="49"/>
      <c r="AA983" s="7"/>
      <c r="AB983" s="4"/>
      <c r="AC983" s="49"/>
      <c r="AD983" s="4"/>
      <c r="AE983" s="4"/>
      <c r="AF983" s="4"/>
      <c r="AG983" s="4"/>
      <c r="AH983" s="4"/>
      <c r="AI983" s="4"/>
      <c r="AJ983" s="4"/>
    </row>
    <row r="984">
      <c r="A984" s="4"/>
      <c r="B984" s="4"/>
      <c r="C984" s="4"/>
      <c r="D984" s="4"/>
      <c r="E984" s="4"/>
      <c r="F984" s="4"/>
      <c r="G984" s="4"/>
      <c r="H984" s="4"/>
      <c r="I984" s="4"/>
      <c r="J984" s="4"/>
      <c r="K984" s="4"/>
      <c r="L984" s="5"/>
      <c r="M984" s="4"/>
      <c r="N984" s="4"/>
      <c r="O984" s="4"/>
      <c r="P984" s="6"/>
      <c r="Q984" s="4"/>
      <c r="R984" s="4"/>
      <c r="S984" s="6"/>
      <c r="T984" s="4"/>
      <c r="U984" s="4"/>
      <c r="V984" s="4"/>
      <c r="W984" s="4"/>
      <c r="X984" s="4"/>
      <c r="Y984" s="4"/>
      <c r="Z984" s="49"/>
      <c r="AA984" s="7"/>
      <c r="AB984" s="4"/>
      <c r="AC984" s="49"/>
      <c r="AD984" s="4"/>
      <c r="AE984" s="4"/>
      <c r="AF984" s="4"/>
      <c r="AG984" s="4"/>
      <c r="AH984" s="4"/>
      <c r="AI984" s="4"/>
      <c r="AJ984" s="4"/>
    </row>
    <row r="985">
      <c r="A985" s="4"/>
      <c r="B985" s="4"/>
      <c r="C985" s="4"/>
      <c r="D985" s="4"/>
      <c r="E985" s="4"/>
      <c r="F985" s="4"/>
      <c r="G985" s="4"/>
      <c r="H985" s="4"/>
      <c r="I985" s="4"/>
      <c r="J985" s="4"/>
      <c r="K985" s="4"/>
      <c r="L985" s="5"/>
      <c r="M985" s="4"/>
      <c r="N985" s="4"/>
      <c r="O985" s="4"/>
      <c r="P985" s="6"/>
      <c r="Q985" s="4"/>
      <c r="R985" s="4"/>
      <c r="S985" s="6"/>
      <c r="T985" s="4"/>
      <c r="U985" s="4"/>
      <c r="V985" s="4"/>
      <c r="W985" s="4"/>
      <c r="X985" s="4"/>
      <c r="Y985" s="4"/>
      <c r="Z985" s="49"/>
      <c r="AA985" s="7"/>
      <c r="AB985" s="4"/>
      <c r="AC985" s="49"/>
      <c r="AD985" s="4"/>
      <c r="AE985" s="4"/>
      <c r="AF985" s="4"/>
      <c r="AG985" s="4"/>
      <c r="AH985" s="4"/>
      <c r="AI985" s="4"/>
      <c r="AJ985" s="4"/>
    </row>
    <row r="986">
      <c r="A986" s="4"/>
      <c r="B986" s="4"/>
      <c r="C986" s="4"/>
      <c r="D986" s="4"/>
      <c r="E986" s="4"/>
      <c r="F986" s="4"/>
      <c r="G986" s="4"/>
      <c r="H986" s="4"/>
      <c r="I986" s="4"/>
      <c r="J986" s="4"/>
      <c r="K986" s="4"/>
      <c r="L986" s="5"/>
      <c r="M986" s="4"/>
      <c r="N986" s="4"/>
      <c r="O986" s="4"/>
      <c r="P986" s="6"/>
      <c r="Q986" s="4"/>
      <c r="R986" s="4"/>
      <c r="S986" s="6"/>
      <c r="T986" s="4"/>
      <c r="U986" s="4"/>
      <c r="V986" s="4"/>
      <c r="W986" s="4"/>
      <c r="X986" s="4"/>
      <c r="Y986" s="4"/>
      <c r="Z986" s="49"/>
      <c r="AA986" s="7"/>
      <c r="AB986" s="4"/>
      <c r="AC986" s="49"/>
      <c r="AD986" s="4"/>
      <c r="AE986" s="4"/>
      <c r="AF986" s="4"/>
      <c r="AG986" s="4"/>
      <c r="AH986" s="4"/>
      <c r="AI986" s="4"/>
      <c r="AJ986" s="4"/>
    </row>
    <row r="987">
      <c r="A987" s="4"/>
      <c r="B987" s="4"/>
      <c r="C987" s="4"/>
      <c r="D987" s="4"/>
      <c r="E987" s="4"/>
      <c r="F987" s="4"/>
      <c r="G987" s="4"/>
      <c r="H987" s="4"/>
      <c r="I987" s="4"/>
      <c r="J987" s="4"/>
      <c r="K987" s="4"/>
      <c r="L987" s="5"/>
      <c r="M987" s="4"/>
      <c r="N987" s="4"/>
      <c r="O987" s="4"/>
      <c r="P987" s="6"/>
      <c r="Q987" s="4"/>
      <c r="R987" s="4"/>
      <c r="S987" s="6"/>
      <c r="T987" s="4"/>
      <c r="U987" s="4"/>
      <c r="V987" s="4"/>
      <c r="W987" s="4"/>
      <c r="X987" s="4"/>
      <c r="Y987" s="4"/>
      <c r="Z987" s="49"/>
      <c r="AA987" s="7"/>
      <c r="AB987" s="4"/>
      <c r="AC987" s="49"/>
      <c r="AD987" s="4"/>
      <c r="AE987" s="4"/>
      <c r="AF987" s="4"/>
      <c r="AG987" s="4"/>
      <c r="AH987" s="4"/>
      <c r="AI987" s="4"/>
      <c r="AJ987" s="4"/>
    </row>
    <row r="988">
      <c r="A988" s="4"/>
      <c r="B988" s="4"/>
      <c r="C988" s="4"/>
      <c r="D988" s="4"/>
      <c r="E988" s="4"/>
      <c r="F988" s="4"/>
      <c r="G988" s="4"/>
      <c r="H988" s="4"/>
      <c r="I988" s="4"/>
      <c r="J988" s="4"/>
      <c r="K988" s="4"/>
      <c r="L988" s="5"/>
      <c r="M988" s="4"/>
      <c r="N988" s="4"/>
      <c r="O988" s="4"/>
      <c r="P988" s="6"/>
      <c r="Q988" s="4"/>
      <c r="R988" s="4"/>
      <c r="S988" s="6"/>
      <c r="T988" s="4"/>
      <c r="U988" s="4"/>
      <c r="V988" s="4"/>
      <c r="W988" s="4"/>
      <c r="X988" s="4"/>
      <c r="Y988" s="4"/>
      <c r="Z988" s="49"/>
      <c r="AA988" s="7"/>
      <c r="AB988" s="4"/>
      <c r="AC988" s="49"/>
      <c r="AD988" s="4"/>
      <c r="AE988" s="4"/>
      <c r="AF988" s="4"/>
      <c r="AG988" s="4"/>
      <c r="AH988" s="4"/>
      <c r="AI988" s="4"/>
      <c r="AJ988" s="4"/>
    </row>
    <row r="989">
      <c r="A989" s="4"/>
      <c r="B989" s="4"/>
      <c r="C989" s="4"/>
      <c r="D989" s="4"/>
      <c r="E989" s="4"/>
      <c r="F989" s="4"/>
      <c r="G989" s="4"/>
      <c r="H989" s="4"/>
      <c r="I989" s="4"/>
      <c r="J989" s="4"/>
      <c r="K989" s="4"/>
      <c r="L989" s="5"/>
      <c r="M989" s="4"/>
      <c r="N989" s="4"/>
      <c r="O989" s="4"/>
      <c r="P989" s="6"/>
      <c r="Q989" s="4"/>
      <c r="R989" s="4"/>
      <c r="S989" s="6"/>
      <c r="T989" s="4"/>
      <c r="U989" s="4"/>
      <c r="V989" s="4"/>
      <c r="W989" s="4"/>
      <c r="X989" s="4"/>
      <c r="Y989" s="4"/>
      <c r="Z989" s="49"/>
      <c r="AA989" s="7"/>
      <c r="AB989" s="4"/>
      <c r="AC989" s="49"/>
      <c r="AD989" s="4"/>
      <c r="AE989" s="4"/>
      <c r="AF989" s="4"/>
      <c r="AG989" s="4"/>
      <c r="AH989" s="4"/>
      <c r="AI989" s="4"/>
      <c r="AJ989" s="4"/>
    </row>
    <row r="990">
      <c r="A990" s="4"/>
      <c r="B990" s="4"/>
      <c r="C990" s="4"/>
      <c r="D990" s="4"/>
      <c r="E990" s="4"/>
      <c r="F990" s="4"/>
      <c r="G990" s="4"/>
      <c r="H990" s="4"/>
      <c r="I990" s="4"/>
      <c r="J990" s="4"/>
      <c r="K990" s="4"/>
      <c r="L990" s="5"/>
      <c r="M990" s="4"/>
      <c r="N990" s="4"/>
      <c r="O990" s="4"/>
      <c r="P990" s="6"/>
      <c r="Q990" s="4"/>
      <c r="R990" s="4"/>
      <c r="S990" s="6"/>
      <c r="T990" s="4"/>
      <c r="U990" s="4"/>
      <c r="V990" s="4"/>
      <c r="W990" s="4"/>
      <c r="X990" s="4"/>
      <c r="Y990" s="4"/>
      <c r="Z990" s="49"/>
      <c r="AA990" s="7"/>
      <c r="AB990" s="4"/>
      <c r="AC990" s="49"/>
      <c r="AD990" s="4"/>
      <c r="AE990" s="4"/>
      <c r="AF990" s="4"/>
      <c r="AG990" s="4"/>
      <c r="AH990" s="4"/>
      <c r="AI990" s="4"/>
      <c r="AJ990" s="4"/>
    </row>
    <row r="991">
      <c r="A991" s="4"/>
      <c r="B991" s="4"/>
      <c r="C991" s="4"/>
      <c r="D991" s="4"/>
      <c r="E991" s="4"/>
      <c r="F991" s="4"/>
      <c r="G991" s="4"/>
      <c r="H991" s="4"/>
      <c r="I991" s="4"/>
      <c r="J991" s="4"/>
      <c r="K991" s="4"/>
      <c r="L991" s="5"/>
      <c r="M991" s="4"/>
      <c r="N991" s="4"/>
      <c r="O991" s="4"/>
      <c r="P991" s="6"/>
      <c r="Q991" s="4"/>
      <c r="R991" s="4"/>
      <c r="S991" s="6"/>
      <c r="T991" s="4"/>
      <c r="U991" s="4"/>
      <c r="V991" s="4"/>
      <c r="W991" s="4"/>
      <c r="X991" s="4"/>
      <c r="Y991" s="4"/>
      <c r="Z991" s="49"/>
      <c r="AA991" s="7"/>
      <c r="AB991" s="4"/>
      <c r="AC991" s="49"/>
      <c r="AD991" s="4"/>
      <c r="AE991" s="4"/>
      <c r="AF991" s="4"/>
      <c r="AG991" s="4"/>
      <c r="AH991" s="4"/>
      <c r="AI991" s="4"/>
      <c r="AJ991" s="4"/>
    </row>
    <row r="992">
      <c r="A992" s="4"/>
      <c r="B992" s="4"/>
      <c r="C992" s="4"/>
      <c r="D992" s="4"/>
      <c r="E992" s="4"/>
      <c r="F992" s="4"/>
      <c r="G992" s="4"/>
      <c r="H992" s="4"/>
      <c r="I992" s="4"/>
      <c r="J992" s="4"/>
      <c r="K992" s="4"/>
      <c r="L992" s="5"/>
      <c r="M992" s="4"/>
      <c r="N992" s="4"/>
      <c r="O992" s="4"/>
      <c r="P992" s="6"/>
      <c r="Q992" s="4"/>
      <c r="R992" s="4"/>
      <c r="S992" s="6"/>
      <c r="T992" s="4"/>
      <c r="U992" s="4"/>
      <c r="V992" s="4"/>
      <c r="W992" s="4"/>
      <c r="X992" s="4"/>
      <c r="Y992" s="4"/>
      <c r="Z992" s="49"/>
      <c r="AA992" s="7"/>
      <c r="AB992" s="4"/>
      <c r="AC992" s="49"/>
      <c r="AD992" s="4"/>
      <c r="AE992" s="4"/>
      <c r="AF992" s="4"/>
      <c r="AG992" s="4"/>
      <c r="AH992" s="4"/>
      <c r="AI992" s="4"/>
      <c r="AJ992" s="4"/>
    </row>
    <row r="993">
      <c r="A993" s="4"/>
      <c r="B993" s="4"/>
      <c r="C993" s="4"/>
      <c r="D993" s="4"/>
      <c r="E993" s="4"/>
      <c r="F993" s="4"/>
      <c r="G993" s="4"/>
      <c r="H993" s="4"/>
      <c r="I993" s="4"/>
      <c r="J993" s="4"/>
      <c r="K993" s="4"/>
      <c r="L993" s="5"/>
      <c r="M993" s="4"/>
      <c r="N993" s="4"/>
      <c r="O993" s="4"/>
      <c r="P993" s="6"/>
      <c r="Q993" s="4"/>
      <c r="R993" s="4"/>
      <c r="S993" s="6"/>
      <c r="T993" s="4"/>
      <c r="U993" s="4"/>
      <c r="V993" s="4"/>
      <c r="W993" s="4"/>
      <c r="X993" s="4"/>
      <c r="Y993" s="4"/>
      <c r="Z993" s="49"/>
      <c r="AA993" s="7"/>
      <c r="AB993" s="4"/>
      <c r="AC993" s="49"/>
      <c r="AD993" s="4"/>
      <c r="AE993" s="4"/>
      <c r="AF993" s="4"/>
      <c r="AG993" s="4"/>
      <c r="AH993" s="4"/>
      <c r="AI993" s="4"/>
      <c r="AJ993" s="4"/>
    </row>
    <row r="994">
      <c r="A994" s="4"/>
      <c r="B994" s="4"/>
      <c r="C994" s="4"/>
      <c r="D994" s="4"/>
      <c r="E994" s="4"/>
      <c r="F994" s="4"/>
      <c r="G994" s="4"/>
      <c r="H994" s="4"/>
      <c r="I994" s="4"/>
      <c r="J994" s="4"/>
      <c r="K994" s="4"/>
      <c r="L994" s="5"/>
      <c r="M994" s="4"/>
      <c r="N994" s="4"/>
      <c r="O994" s="4"/>
      <c r="P994" s="6"/>
      <c r="Q994" s="4"/>
      <c r="R994" s="4"/>
      <c r="S994" s="6"/>
      <c r="T994" s="4"/>
      <c r="U994" s="4"/>
      <c r="V994" s="4"/>
      <c r="W994" s="4"/>
      <c r="X994" s="4"/>
      <c r="Y994" s="4"/>
      <c r="Z994" s="49"/>
      <c r="AA994" s="7"/>
      <c r="AB994" s="4"/>
      <c r="AC994" s="49"/>
      <c r="AD994" s="4"/>
      <c r="AE994" s="4"/>
      <c r="AF994" s="4"/>
      <c r="AG994" s="4"/>
      <c r="AH994" s="4"/>
      <c r="AI994" s="4"/>
      <c r="AJ994" s="4"/>
    </row>
    <row r="995">
      <c r="A995" s="4"/>
      <c r="B995" s="4"/>
      <c r="C995" s="4"/>
      <c r="D995" s="4"/>
      <c r="E995" s="4"/>
      <c r="F995" s="4"/>
      <c r="G995" s="4"/>
      <c r="H995" s="4"/>
      <c r="I995" s="4"/>
      <c r="J995" s="4"/>
      <c r="K995" s="4"/>
      <c r="L995" s="5"/>
      <c r="M995" s="4"/>
      <c r="N995" s="4"/>
      <c r="O995" s="4"/>
      <c r="P995" s="6"/>
      <c r="Q995" s="4"/>
      <c r="R995" s="4"/>
      <c r="S995" s="6"/>
      <c r="T995" s="4"/>
      <c r="U995" s="4"/>
      <c r="V995" s="4"/>
      <c r="W995" s="4"/>
      <c r="X995" s="4"/>
      <c r="Y995" s="4"/>
      <c r="Z995" s="49"/>
      <c r="AA995" s="7"/>
      <c r="AB995" s="4"/>
      <c r="AC995" s="49"/>
      <c r="AD995" s="4"/>
      <c r="AE995" s="4"/>
      <c r="AF995" s="4"/>
      <c r="AG995" s="4"/>
      <c r="AH995" s="4"/>
      <c r="AI995" s="4"/>
      <c r="AJ995" s="4"/>
    </row>
    <row r="996">
      <c r="A996" s="4"/>
      <c r="B996" s="4"/>
      <c r="C996" s="4"/>
      <c r="D996" s="4"/>
      <c r="E996" s="4"/>
      <c r="F996" s="4"/>
      <c r="G996" s="4"/>
      <c r="H996" s="4"/>
      <c r="I996" s="4"/>
      <c r="J996" s="4"/>
      <c r="K996" s="4"/>
      <c r="L996" s="5"/>
      <c r="M996" s="4"/>
      <c r="N996" s="4"/>
      <c r="O996" s="4"/>
      <c r="P996" s="6"/>
      <c r="Q996" s="4"/>
      <c r="R996" s="4"/>
      <c r="S996" s="6"/>
      <c r="T996" s="4"/>
      <c r="U996" s="4"/>
      <c r="V996" s="4"/>
      <c r="W996" s="4"/>
      <c r="X996" s="4"/>
      <c r="Y996" s="4"/>
      <c r="Z996" s="49"/>
      <c r="AA996" s="7"/>
      <c r="AB996" s="4"/>
      <c r="AC996" s="49"/>
      <c r="AD996" s="4"/>
      <c r="AE996" s="4"/>
      <c r="AF996" s="4"/>
      <c r="AG996" s="4"/>
      <c r="AH996" s="4"/>
      <c r="AI996" s="4"/>
      <c r="AJ996" s="4"/>
    </row>
    <row r="997">
      <c r="A997" s="4"/>
      <c r="B997" s="4"/>
      <c r="C997" s="4"/>
      <c r="D997" s="4"/>
      <c r="E997" s="4"/>
      <c r="F997" s="4"/>
      <c r="G997" s="4"/>
      <c r="H997" s="4"/>
      <c r="I997" s="4"/>
      <c r="J997" s="4"/>
      <c r="K997" s="4"/>
      <c r="L997" s="5"/>
      <c r="M997" s="4"/>
      <c r="N997" s="4"/>
      <c r="O997" s="4"/>
      <c r="P997" s="6"/>
      <c r="Q997" s="4"/>
      <c r="R997" s="4"/>
      <c r="S997" s="6"/>
      <c r="T997" s="4"/>
      <c r="U997" s="4"/>
      <c r="V997" s="4"/>
      <c r="W997" s="4"/>
      <c r="X997" s="4"/>
      <c r="Y997" s="4"/>
      <c r="Z997" s="49"/>
      <c r="AA997" s="7"/>
      <c r="AB997" s="4"/>
      <c r="AC997" s="49"/>
      <c r="AD997" s="4"/>
      <c r="AE997" s="4"/>
      <c r="AF997" s="4"/>
      <c r="AG997" s="4"/>
      <c r="AH997" s="4"/>
      <c r="AI997" s="4"/>
      <c r="AJ997" s="4"/>
    </row>
    <row r="998">
      <c r="A998" s="4"/>
      <c r="B998" s="4"/>
      <c r="C998" s="4"/>
      <c r="D998" s="4"/>
      <c r="E998" s="4"/>
      <c r="F998" s="4"/>
      <c r="G998" s="4"/>
      <c r="H998" s="4"/>
      <c r="I998" s="4"/>
      <c r="J998" s="4"/>
      <c r="K998" s="4"/>
      <c r="L998" s="5"/>
      <c r="M998" s="4"/>
      <c r="N998" s="4"/>
      <c r="O998" s="4"/>
      <c r="P998" s="6"/>
      <c r="Q998" s="4"/>
      <c r="R998" s="4"/>
      <c r="S998" s="6"/>
      <c r="T998" s="4"/>
      <c r="U998" s="4"/>
      <c r="V998" s="4"/>
      <c r="W998" s="4"/>
      <c r="X998" s="4"/>
      <c r="Y998" s="4"/>
      <c r="Z998" s="49"/>
      <c r="AA998" s="7"/>
      <c r="AB998" s="4"/>
      <c r="AC998" s="49"/>
      <c r="AD998" s="4"/>
      <c r="AE998" s="4"/>
      <c r="AF998" s="4"/>
      <c r="AG998" s="4"/>
      <c r="AH998" s="4"/>
      <c r="AI998" s="4"/>
      <c r="AJ998" s="4"/>
    </row>
    <row r="999">
      <c r="A999" s="4"/>
      <c r="B999" s="4"/>
      <c r="C999" s="4"/>
      <c r="D999" s="4"/>
      <c r="E999" s="4"/>
      <c r="F999" s="4"/>
      <c r="G999" s="4"/>
      <c r="H999" s="4"/>
      <c r="I999" s="4"/>
      <c r="J999" s="4"/>
      <c r="K999" s="4"/>
      <c r="L999" s="5"/>
      <c r="M999" s="4"/>
      <c r="N999" s="4"/>
      <c r="O999" s="4"/>
      <c r="P999" s="6"/>
      <c r="Q999" s="4"/>
      <c r="R999" s="4"/>
      <c r="S999" s="6"/>
      <c r="T999" s="4"/>
      <c r="U999" s="4"/>
      <c r="V999" s="4"/>
      <c r="W999" s="4"/>
      <c r="X999" s="4"/>
      <c r="Y999" s="4"/>
      <c r="Z999" s="49"/>
      <c r="AA999" s="7"/>
      <c r="AB999" s="4"/>
      <c r="AC999" s="49"/>
      <c r="AD999" s="4"/>
      <c r="AE999" s="4"/>
      <c r="AF999" s="4"/>
      <c r="AG999" s="4"/>
      <c r="AH999" s="4"/>
      <c r="AI999" s="4"/>
      <c r="AJ999" s="4"/>
    </row>
    <row r="1000">
      <c r="A1000" s="4"/>
      <c r="B1000" s="4"/>
      <c r="C1000" s="4"/>
      <c r="D1000" s="4"/>
      <c r="E1000" s="4"/>
      <c r="F1000" s="4"/>
      <c r="G1000" s="4"/>
      <c r="H1000" s="4"/>
      <c r="I1000" s="4"/>
      <c r="J1000" s="4"/>
      <c r="K1000" s="4"/>
      <c r="L1000" s="5"/>
      <c r="M1000" s="4"/>
      <c r="N1000" s="4"/>
      <c r="O1000" s="4"/>
      <c r="P1000" s="6"/>
      <c r="Q1000" s="4"/>
      <c r="R1000" s="4"/>
      <c r="S1000" s="6"/>
      <c r="T1000" s="4"/>
      <c r="U1000" s="4"/>
      <c r="V1000" s="4"/>
      <c r="W1000" s="4"/>
      <c r="X1000" s="4"/>
      <c r="Y1000" s="4"/>
      <c r="Z1000" s="49"/>
      <c r="AA1000" s="7"/>
      <c r="AB1000" s="4"/>
      <c r="AC1000" s="49"/>
      <c r="AD1000" s="4"/>
      <c r="AE1000" s="4"/>
      <c r="AF1000" s="4"/>
      <c r="AG1000" s="4"/>
      <c r="AH1000" s="4"/>
      <c r="AI1000" s="4"/>
      <c r="AJ1000" s="4"/>
    </row>
    <row r="1001">
      <c r="A1001" s="4"/>
      <c r="B1001" s="4"/>
      <c r="C1001" s="4"/>
      <c r="D1001" s="4"/>
      <c r="E1001" s="4"/>
      <c r="F1001" s="4"/>
      <c r="G1001" s="4"/>
      <c r="H1001" s="4"/>
      <c r="I1001" s="4"/>
      <c r="J1001" s="4"/>
      <c r="K1001" s="4"/>
      <c r="L1001" s="5"/>
      <c r="M1001" s="4"/>
      <c r="N1001" s="4"/>
      <c r="O1001" s="4"/>
      <c r="P1001" s="6"/>
      <c r="Q1001" s="4"/>
      <c r="R1001" s="4"/>
      <c r="S1001" s="6"/>
      <c r="T1001" s="4"/>
      <c r="U1001" s="4"/>
      <c r="V1001" s="4"/>
      <c r="W1001" s="4"/>
      <c r="X1001" s="4"/>
      <c r="Y1001" s="4"/>
      <c r="Z1001" s="49"/>
      <c r="AA1001" s="7"/>
      <c r="AB1001" s="4"/>
      <c r="AC1001" s="49"/>
      <c r="AD1001" s="4"/>
      <c r="AE1001" s="4"/>
      <c r="AF1001" s="4"/>
      <c r="AG1001" s="4"/>
      <c r="AH1001" s="4"/>
      <c r="AI1001" s="4"/>
      <c r="AJ1001" s="4"/>
    </row>
    <row r="1002">
      <c r="A1002" s="4"/>
      <c r="B1002" s="4"/>
      <c r="C1002" s="4"/>
      <c r="D1002" s="4"/>
      <c r="E1002" s="4"/>
      <c r="F1002" s="4"/>
      <c r="G1002" s="4"/>
      <c r="H1002" s="4"/>
      <c r="I1002" s="4"/>
      <c r="J1002" s="4"/>
      <c r="K1002" s="4"/>
      <c r="L1002" s="5"/>
      <c r="M1002" s="4"/>
      <c r="N1002" s="4"/>
      <c r="O1002" s="4"/>
      <c r="P1002" s="6"/>
      <c r="Q1002" s="4"/>
      <c r="R1002" s="4"/>
      <c r="S1002" s="6"/>
      <c r="T1002" s="4"/>
      <c r="U1002" s="4"/>
      <c r="V1002" s="4"/>
      <c r="W1002" s="4"/>
      <c r="X1002" s="4"/>
      <c r="Y1002" s="4"/>
      <c r="Z1002" s="49"/>
      <c r="AA1002" s="7"/>
      <c r="AB1002" s="4"/>
      <c r="AC1002" s="49"/>
      <c r="AD1002" s="4"/>
      <c r="AE1002" s="4"/>
      <c r="AF1002" s="4"/>
      <c r="AG1002" s="4"/>
      <c r="AH1002" s="4"/>
      <c r="AI1002" s="4"/>
      <c r="AJ1002" s="4"/>
    </row>
    <row r="1003">
      <c r="A1003" s="4"/>
      <c r="B1003" s="4"/>
      <c r="C1003" s="4"/>
      <c r="D1003" s="4"/>
      <c r="E1003" s="4"/>
      <c r="F1003" s="4"/>
      <c r="G1003" s="4"/>
      <c r="H1003" s="4"/>
      <c r="I1003" s="4"/>
      <c r="J1003" s="4"/>
      <c r="K1003" s="4"/>
      <c r="L1003" s="5"/>
      <c r="M1003" s="4"/>
      <c r="N1003" s="4"/>
      <c r="O1003" s="4"/>
      <c r="P1003" s="6"/>
      <c r="Q1003" s="4"/>
      <c r="R1003" s="4"/>
      <c r="S1003" s="6"/>
      <c r="T1003" s="4"/>
      <c r="U1003" s="4"/>
      <c r="V1003" s="4"/>
      <c r="W1003" s="4"/>
      <c r="X1003" s="4"/>
      <c r="Y1003" s="4"/>
      <c r="Z1003" s="49"/>
      <c r="AA1003" s="7"/>
      <c r="AB1003" s="4"/>
      <c r="AC1003" s="49"/>
      <c r="AD1003" s="4"/>
      <c r="AE1003" s="4"/>
      <c r="AF1003" s="4"/>
      <c r="AG1003" s="4"/>
      <c r="AH1003" s="4"/>
      <c r="AI1003" s="4"/>
      <c r="AJ1003" s="4"/>
    </row>
    <row r="1004">
      <c r="A1004" s="4"/>
      <c r="B1004" s="4"/>
      <c r="C1004" s="4"/>
      <c r="D1004" s="4"/>
      <c r="E1004" s="4"/>
      <c r="F1004" s="4"/>
      <c r="G1004" s="4"/>
      <c r="H1004" s="4"/>
      <c r="I1004" s="4"/>
      <c r="J1004" s="4"/>
      <c r="K1004" s="4"/>
      <c r="L1004" s="5"/>
      <c r="M1004" s="4"/>
      <c r="N1004" s="4"/>
      <c r="O1004" s="4"/>
      <c r="P1004" s="6"/>
      <c r="Q1004" s="4"/>
      <c r="R1004" s="4"/>
      <c r="S1004" s="6"/>
      <c r="T1004" s="4"/>
      <c r="U1004" s="4"/>
      <c r="V1004" s="4"/>
      <c r="W1004" s="4"/>
      <c r="X1004" s="4"/>
      <c r="Y1004" s="4"/>
      <c r="Z1004" s="49"/>
      <c r="AA1004" s="7"/>
      <c r="AB1004" s="4"/>
      <c r="AC1004" s="49"/>
      <c r="AD1004" s="4"/>
      <c r="AE1004" s="4"/>
      <c r="AF1004" s="4"/>
      <c r="AG1004" s="4"/>
      <c r="AH1004" s="4"/>
      <c r="AI1004" s="4"/>
      <c r="AJ1004" s="4"/>
    </row>
    <row r="1005">
      <c r="A1005" s="4"/>
      <c r="B1005" s="4"/>
      <c r="C1005" s="4"/>
      <c r="D1005" s="4"/>
      <c r="E1005" s="4"/>
      <c r="F1005" s="4"/>
      <c r="G1005" s="4"/>
      <c r="H1005" s="4"/>
      <c r="I1005" s="4"/>
      <c r="J1005" s="4"/>
      <c r="K1005" s="4"/>
      <c r="L1005" s="5"/>
      <c r="M1005" s="4"/>
      <c r="N1005" s="4"/>
      <c r="O1005" s="4"/>
      <c r="P1005" s="6"/>
      <c r="Q1005" s="4"/>
      <c r="R1005" s="4"/>
      <c r="S1005" s="6"/>
      <c r="T1005" s="4"/>
      <c r="U1005" s="4"/>
      <c r="V1005" s="4"/>
      <c r="W1005" s="4"/>
      <c r="X1005" s="4"/>
      <c r="Y1005" s="4"/>
      <c r="Z1005" s="49"/>
      <c r="AA1005" s="7"/>
      <c r="AB1005" s="4"/>
      <c r="AC1005" s="49"/>
      <c r="AD1005" s="4"/>
      <c r="AE1005" s="4"/>
      <c r="AF1005" s="4"/>
      <c r="AG1005" s="4"/>
      <c r="AH1005" s="4"/>
      <c r="AI1005" s="4"/>
      <c r="AJ1005" s="4"/>
    </row>
    <row r="1006">
      <c r="A1006" s="4"/>
      <c r="B1006" s="4"/>
      <c r="C1006" s="4"/>
      <c r="D1006" s="4"/>
      <c r="E1006" s="4"/>
      <c r="F1006" s="4"/>
      <c r="G1006" s="4"/>
      <c r="H1006" s="4"/>
      <c r="I1006" s="4"/>
      <c r="J1006" s="4"/>
      <c r="K1006" s="4"/>
      <c r="L1006" s="5"/>
      <c r="M1006" s="4"/>
      <c r="N1006" s="4"/>
      <c r="O1006" s="4"/>
      <c r="P1006" s="6"/>
      <c r="Q1006" s="4"/>
      <c r="R1006" s="4"/>
      <c r="S1006" s="6"/>
      <c r="T1006" s="4"/>
      <c r="U1006" s="4"/>
      <c r="V1006" s="4"/>
      <c r="W1006" s="4"/>
      <c r="X1006" s="4"/>
      <c r="Y1006" s="4"/>
      <c r="Z1006" s="49"/>
      <c r="AA1006" s="7"/>
      <c r="AB1006" s="4"/>
      <c r="AC1006" s="49"/>
      <c r="AD1006" s="4"/>
      <c r="AE1006" s="4"/>
      <c r="AF1006" s="4"/>
      <c r="AG1006" s="4"/>
      <c r="AH1006" s="4"/>
      <c r="AI1006" s="4"/>
      <c r="AJ1006" s="4"/>
    </row>
    <row r="1007">
      <c r="A1007" s="4"/>
      <c r="B1007" s="4"/>
      <c r="C1007" s="4"/>
      <c r="D1007" s="4"/>
      <c r="E1007" s="4"/>
      <c r="F1007" s="4"/>
      <c r="G1007" s="4"/>
      <c r="H1007" s="4"/>
      <c r="I1007" s="4"/>
      <c r="J1007" s="4"/>
      <c r="K1007" s="4"/>
      <c r="L1007" s="5"/>
      <c r="M1007" s="4"/>
      <c r="N1007" s="4"/>
      <c r="O1007" s="4"/>
      <c r="P1007" s="6"/>
      <c r="Q1007" s="4"/>
      <c r="R1007" s="4"/>
      <c r="S1007" s="6"/>
      <c r="T1007" s="4"/>
      <c r="U1007" s="4"/>
      <c r="V1007" s="4"/>
      <c r="W1007" s="4"/>
      <c r="X1007" s="4"/>
      <c r="Y1007" s="4"/>
      <c r="Z1007" s="49"/>
      <c r="AA1007" s="7"/>
      <c r="AB1007" s="4"/>
      <c r="AC1007" s="49"/>
      <c r="AD1007" s="4"/>
      <c r="AE1007" s="4"/>
      <c r="AF1007" s="4"/>
      <c r="AG1007" s="4"/>
      <c r="AH1007" s="4"/>
      <c r="AI1007" s="4"/>
      <c r="AJ1007" s="4"/>
    </row>
    <row r="1008">
      <c r="A1008" s="4"/>
      <c r="B1008" s="4"/>
      <c r="C1008" s="4"/>
      <c r="D1008" s="4"/>
      <c r="E1008" s="4"/>
      <c r="F1008" s="4"/>
      <c r="G1008" s="4"/>
      <c r="H1008" s="4"/>
      <c r="I1008" s="4"/>
      <c r="J1008" s="4"/>
      <c r="K1008" s="4"/>
      <c r="L1008" s="5"/>
      <c r="M1008" s="4"/>
      <c r="N1008" s="4"/>
      <c r="O1008" s="4"/>
      <c r="P1008" s="6"/>
      <c r="Q1008" s="4"/>
      <c r="R1008" s="4"/>
      <c r="S1008" s="6"/>
      <c r="T1008" s="4"/>
      <c r="U1008" s="4"/>
      <c r="V1008" s="4"/>
      <c r="W1008" s="4"/>
      <c r="X1008" s="4"/>
      <c r="Y1008" s="4"/>
      <c r="Z1008" s="49"/>
      <c r="AA1008" s="7"/>
      <c r="AB1008" s="4"/>
      <c r="AC1008" s="49"/>
      <c r="AD1008" s="4"/>
      <c r="AE1008" s="4"/>
      <c r="AF1008" s="4"/>
      <c r="AG1008" s="4"/>
      <c r="AH1008" s="4"/>
      <c r="AI1008" s="4"/>
      <c r="AJ1008" s="4"/>
    </row>
    <row r="1009">
      <c r="A1009" s="4"/>
      <c r="B1009" s="4"/>
      <c r="C1009" s="4"/>
      <c r="D1009" s="4"/>
      <c r="E1009" s="4"/>
      <c r="F1009" s="4"/>
      <c r="G1009" s="4"/>
      <c r="H1009" s="4"/>
      <c r="I1009" s="4"/>
      <c r="J1009" s="4"/>
      <c r="K1009" s="4"/>
      <c r="L1009" s="5"/>
      <c r="M1009" s="4"/>
      <c r="N1009" s="4"/>
      <c r="O1009" s="4"/>
      <c r="P1009" s="6"/>
      <c r="Q1009" s="4"/>
      <c r="R1009" s="4"/>
      <c r="S1009" s="6"/>
      <c r="T1009" s="4"/>
      <c r="U1009" s="4"/>
      <c r="V1009" s="4"/>
      <c r="W1009" s="4"/>
      <c r="X1009" s="4"/>
      <c r="Y1009" s="4"/>
      <c r="Z1009" s="49"/>
      <c r="AA1009" s="7"/>
      <c r="AB1009" s="4"/>
      <c r="AC1009" s="49"/>
      <c r="AD1009" s="4"/>
      <c r="AE1009" s="4"/>
      <c r="AF1009" s="4"/>
      <c r="AG1009" s="4"/>
      <c r="AH1009" s="4"/>
      <c r="AI1009" s="4"/>
      <c r="AJ1009" s="4"/>
    </row>
    <row r="1010">
      <c r="A1010" s="4"/>
      <c r="B1010" s="4"/>
      <c r="C1010" s="4"/>
      <c r="D1010" s="4"/>
      <c r="E1010" s="4"/>
      <c r="F1010" s="4"/>
      <c r="G1010" s="4"/>
      <c r="H1010" s="4"/>
      <c r="I1010" s="4"/>
      <c r="J1010" s="4"/>
      <c r="K1010" s="4"/>
      <c r="L1010" s="5"/>
      <c r="M1010" s="4"/>
      <c r="N1010" s="4"/>
      <c r="O1010" s="4"/>
      <c r="P1010" s="6"/>
      <c r="Q1010" s="4"/>
      <c r="R1010" s="4"/>
      <c r="S1010" s="6"/>
      <c r="T1010" s="4"/>
      <c r="U1010" s="4"/>
      <c r="V1010" s="4"/>
      <c r="W1010" s="4"/>
      <c r="X1010" s="4"/>
      <c r="Y1010" s="4"/>
      <c r="Z1010" s="49"/>
      <c r="AA1010" s="7"/>
      <c r="AB1010" s="4"/>
      <c r="AC1010" s="49"/>
      <c r="AD1010" s="4"/>
      <c r="AE1010" s="4"/>
      <c r="AF1010" s="4"/>
      <c r="AG1010" s="4"/>
      <c r="AH1010" s="4"/>
      <c r="AI1010" s="4"/>
      <c r="AJ1010" s="4"/>
    </row>
    <row r="1011">
      <c r="A1011" s="4"/>
      <c r="B1011" s="4"/>
      <c r="C1011" s="4"/>
      <c r="D1011" s="4"/>
      <c r="E1011" s="4"/>
      <c r="F1011" s="4"/>
      <c r="G1011" s="4"/>
      <c r="H1011" s="4"/>
      <c r="I1011" s="4"/>
      <c r="J1011" s="4"/>
      <c r="K1011" s="4"/>
      <c r="L1011" s="5"/>
      <c r="M1011" s="4"/>
      <c r="N1011" s="4"/>
      <c r="O1011" s="4"/>
      <c r="P1011" s="6"/>
      <c r="Q1011" s="4"/>
      <c r="R1011" s="4"/>
      <c r="S1011" s="6"/>
      <c r="T1011" s="4"/>
      <c r="U1011" s="4"/>
      <c r="V1011" s="4"/>
      <c r="W1011" s="4"/>
      <c r="X1011" s="4"/>
      <c r="Y1011" s="4"/>
      <c r="Z1011" s="49"/>
      <c r="AA1011" s="7"/>
      <c r="AB1011" s="4"/>
      <c r="AC1011" s="49"/>
      <c r="AD1011" s="4"/>
      <c r="AE1011" s="4"/>
      <c r="AF1011" s="4"/>
      <c r="AG1011" s="4"/>
      <c r="AH1011" s="4"/>
      <c r="AI1011" s="4"/>
      <c r="AJ1011" s="4"/>
    </row>
    <row r="1012">
      <c r="A1012" s="4"/>
      <c r="B1012" s="4"/>
      <c r="C1012" s="4"/>
      <c r="D1012" s="4"/>
      <c r="E1012" s="4"/>
      <c r="F1012" s="4"/>
      <c r="G1012" s="4"/>
      <c r="H1012" s="4"/>
      <c r="I1012" s="4"/>
      <c r="J1012" s="4"/>
      <c r="K1012" s="4"/>
      <c r="L1012" s="5"/>
      <c r="M1012" s="4"/>
      <c r="N1012" s="4"/>
      <c r="O1012" s="4"/>
      <c r="P1012" s="6"/>
      <c r="Q1012" s="4"/>
      <c r="R1012" s="4"/>
      <c r="S1012" s="6"/>
      <c r="T1012" s="4"/>
      <c r="U1012" s="4"/>
      <c r="V1012" s="4"/>
      <c r="W1012" s="4"/>
      <c r="X1012" s="4"/>
      <c r="Y1012" s="4"/>
      <c r="Z1012" s="49"/>
      <c r="AA1012" s="7"/>
      <c r="AB1012" s="4"/>
      <c r="AC1012" s="49"/>
      <c r="AD1012" s="4"/>
      <c r="AE1012" s="4"/>
      <c r="AF1012" s="4"/>
      <c r="AG1012" s="4"/>
      <c r="AH1012" s="4"/>
      <c r="AI1012" s="4"/>
      <c r="AJ1012" s="4"/>
    </row>
    <row r="1013">
      <c r="A1013" s="4"/>
      <c r="B1013" s="4"/>
      <c r="C1013" s="4"/>
      <c r="D1013" s="4"/>
      <c r="E1013" s="4"/>
      <c r="F1013" s="4"/>
      <c r="G1013" s="4"/>
      <c r="H1013" s="4"/>
      <c r="I1013" s="4"/>
      <c r="J1013" s="4"/>
      <c r="K1013" s="4"/>
      <c r="L1013" s="5"/>
      <c r="M1013" s="4"/>
      <c r="N1013" s="4"/>
      <c r="O1013" s="4"/>
      <c r="P1013" s="6"/>
      <c r="Q1013" s="4"/>
      <c r="R1013" s="4"/>
      <c r="S1013" s="6"/>
      <c r="T1013" s="4"/>
      <c r="U1013" s="4"/>
      <c r="V1013" s="4"/>
      <c r="W1013" s="4"/>
      <c r="X1013" s="4"/>
      <c r="Y1013" s="4"/>
      <c r="Z1013" s="49"/>
      <c r="AA1013" s="7"/>
      <c r="AB1013" s="4"/>
      <c r="AC1013" s="49"/>
      <c r="AD1013" s="4"/>
      <c r="AE1013" s="4"/>
      <c r="AF1013" s="4"/>
      <c r="AG1013" s="4"/>
      <c r="AH1013" s="4"/>
      <c r="AI1013" s="4"/>
      <c r="AJ1013" s="4"/>
    </row>
    <row r="1014">
      <c r="A1014" s="4"/>
      <c r="B1014" s="4"/>
      <c r="C1014" s="4"/>
      <c r="D1014" s="4"/>
      <c r="E1014" s="4"/>
      <c r="F1014" s="4"/>
      <c r="G1014" s="4"/>
      <c r="H1014" s="4"/>
      <c r="I1014" s="4"/>
      <c r="J1014" s="4"/>
      <c r="K1014" s="4"/>
      <c r="L1014" s="5"/>
      <c r="M1014" s="4"/>
      <c r="N1014" s="4"/>
      <c r="O1014" s="4"/>
      <c r="P1014" s="6"/>
      <c r="Q1014" s="4"/>
      <c r="R1014" s="4"/>
      <c r="S1014" s="6"/>
      <c r="T1014" s="4"/>
      <c r="U1014" s="4"/>
      <c r="V1014" s="4"/>
      <c r="W1014" s="4"/>
      <c r="X1014" s="4"/>
      <c r="Y1014" s="4"/>
      <c r="Z1014" s="49"/>
      <c r="AA1014" s="7"/>
      <c r="AB1014" s="4"/>
      <c r="AC1014" s="49"/>
      <c r="AD1014" s="4"/>
      <c r="AE1014" s="4"/>
      <c r="AF1014" s="4"/>
      <c r="AG1014" s="4"/>
      <c r="AH1014" s="4"/>
      <c r="AI1014" s="4"/>
      <c r="AJ1014" s="4"/>
    </row>
    <row r="1015">
      <c r="A1015" s="4"/>
      <c r="B1015" s="4"/>
      <c r="C1015" s="4"/>
      <c r="D1015" s="4"/>
      <c r="E1015" s="4"/>
      <c r="F1015" s="4"/>
      <c r="G1015" s="4"/>
      <c r="H1015" s="4"/>
      <c r="I1015" s="4"/>
      <c r="J1015" s="4"/>
      <c r="K1015" s="4"/>
      <c r="L1015" s="5"/>
      <c r="M1015" s="4"/>
      <c r="N1015" s="4"/>
      <c r="O1015" s="4"/>
      <c r="P1015" s="6"/>
      <c r="Q1015" s="4"/>
      <c r="R1015" s="4"/>
      <c r="S1015" s="6"/>
      <c r="T1015" s="4"/>
      <c r="U1015" s="4"/>
      <c r="V1015" s="4"/>
      <c r="W1015" s="4"/>
      <c r="X1015" s="4"/>
      <c r="Y1015" s="4"/>
      <c r="Z1015" s="49"/>
      <c r="AA1015" s="7"/>
      <c r="AB1015" s="4"/>
      <c r="AC1015" s="49"/>
      <c r="AD1015" s="4"/>
      <c r="AE1015" s="4"/>
      <c r="AF1015" s="4"/>
      <c r="AG1015" s="4"/>
      <c r="AH1015" s="4"/>
      <c r="AI1015" s="4"/>
      <c r="AJ1015" s="4"/>
    </row>
    <row r="1016">
      <c r="A1016" s="4"/>
      <c r="B1016" s="4"/>
      <c r="C1016" s="4"/>
      <c r="D1016" s="4"/>
      <c r="E1016" s="4"/>
      <c r="F1016" s="4"/>
      <c r="G1016" s="4"/>
      <c r="H1016" s="4"/>
      <c r="I1016" s="4"/>
      <c r="J1016" s="4"/>
      <c r="K1016" s="4"/>
      <c r="L1016" s="5"/>
      <c r="M1016" s="4"/>
      <c r="N1016" s="4"/>
      <c r="O1016" s="4"/>
      <c r="P1016" s="6"/>
      <c r="Q1016" s="4"/>
      <c r="R1016" s="4"/>
      <c r="S1016" s="6"/>
      <c r="T1016" s="4"/>
      <c r="U1016" s="4"/>
      <c r="V1016" s="4"/>
      <c r="W1016" s="4"/>
      <c r="X1016" s="4"/>
      <c r="Y1016" s="4"/>
      <c r="Z1016" s="49"/>
      <c r="AA1016" s="7"/>
      <c r="AB1016" s="4"/>
      <c r="AC1016" s="49"/>
      <c r="AD1016" s="4"/>
      <c r="AE1016" s="4"/>
      <c r="AF1016" s="4"/>
      <c r="AG1016" s="4"/>
      <c r="AH1016" s="4"/>
      <c r="AI1016" s="4"/>
      <c r="AJ1016" s="4"/>
    </row>
    <row r="1017">
      <c r="A1017" s="4"/>
      <c r="B1017" s="4"/>
      <c r="C1017" s="4"/>
      <c r="D1017" s="4"/>
      <c r="E1017" s="4"/>
      <c r="F1017" s="4"/>
      <c r="G1017" s="4"/>
      <c r="H1017" s="4"/>
      <c r="I1017" s="4"/>
      <c r="J1017" s="4"/>
      <c r="K1017" s="4"/>
      <c r="L1017" s="5"/>
      <c r="M1017" s="4"/>
      <c r="N1017" s="4"/>
      <c r="O1017" s="4"/>
      <c r="P1017" s="6"/>
      <c r="Q1017" s="4"/>
      <c r="R1017" s="4"/>
      <c r="S1017" s="6"/>
      <c r="T1017" s="4"/>
      <c r="U1017" s="4"/>
      <c r="V1017" s="4"/>
      <c r="W1017" s="4"/>
      <c r="X1017" s="4"/>
      <c r="Y1017" s="4"/>
      <c r="Z1017" s="49"/>
      <c r="AA1017" s="7"/>
      <c r="AB1017" s="4"/>
      <c r="AC1017" s="49"/>
      <c r="AD1017" s="4"/>
      <c r="AE1017" s="4"/>
      <c r="AF1017" s="4"/>
      <c r="AG1017" s="4"/>
      <c r="AH1017" s="4"/>
      <c r="AI1017" s="4"/>
      <c r="AJ1017" s="4"/>
    </row>
    <row r="1018">
      <c r="A1018" s="4"/>
      <c r="B1018" s="4"/>
      <c r="C1018" s="4"/>
      <c r="D1018" s="4"/>
      <c r="E1018" s="4"/>
      <c r="F1018" s="4"/>
      <c r="G1018" s="4"/>
      <c r="H1018" s="4"/>
      <c r="I1018" s="4"/>
      <c r="J1018" s="4"/>
      <c r="K1018" s="4"/>
      <c r="L1018" s="5"/>
      <c r="M1018" s="4"/>
      <c r="N1018" s="4"/>
      <c r="O1018" s="4"/>
      <c r="P1018" s="6"/>
      <c r="Q1018" s="4"/>
      <c r="R1018" s="4"/>
      <c r="S1018" s="6"/>
      <c r="T1018" s="4"/>
      <c r="U1018" s="4"/>
      <c r="V1018" s="4"/>
      <c r="W1018" s="4"/>
      <c r="X1018" s="4"/>
      <c r="Y1018" s="4"/>
      <c r="Z1018" s="49"/>
      <c r="AA1018" s="7"/>
      <c r="AB1018" s="4"/>
      <c r="AC1018" s="49"/>
      <c r="AD1018" s="4"/>
      <c r="AE1018" s="4"/>
      <c r="AF1018" s="4"/>
      <c r="AG1018" s="4"/>
      <c r="AH1018" s="4"/>
      <c r="AI1018" s="4"/>
      <c r="AJ1018" s="4"/>
    </row>
    <row r="1019">
      <c r="A1019" s="4"/>
      <c r="B1019" s="4"/>
      <c r="C1019" s="4"/>
      <c r="D1019" s="4"/>
      <c r="E1019" s="4"/>
      <c r="F1019" s="4"/>
      <c r="G1019" s="4"/>
      <c r="H1019" s="4"/>
      <c r="I1019" s="4"/>
      <c r="J1019" s="4"/>
      <c r="K1019" s="4"/>
      <c r="L1019" s="5"/>
      <c r="M1019" s="4"/>
      <c r="N1019" s="4"/>
      <c r="O1019" s="4"/>
      <c r="P1019" s="6"/>
      <c r="Q1019" s="4"/>
      <c r="R1019" s="4"/>
      <c r="S1019" s="6"/>
      <c r="T1019" s="4"/>
      <c r="U1019" s="4"/>
      <c r="V1019" s="4"/>
      <c r="W1019" s="4"/>
      <c r="X1019" s="4"/>
      <c r="Y1019" s="4"/>
      <c r="Z1019" s="49"/>
      <c r="AA1019" s="7"/>
      <c r="AB1019" s="4"/>
      <c r="AC1019" s="49"/>
      <c r="AD1019" s="4"/>
      <c r="AE1019" s="4"/>
      <c r="AF1019" s="4"/>
      <c r="AG1019" s="4"/>
      <c r="AH1019" s="4"/>
      <c r="AI1019" s="4"/>
      <c r="AJ1019" s="4"/>
    </row>
    <row r="1020">
      <c r="A1020" s="4"/>
      <c r="B1020" s="4"/>
      <c r="C1020" s="4"/>
      <c r="D1020" s="4"/>
      <c r="E1020" s="4"/>
      <c r="F1020" s="4"/>
      <c r="G1020" s="4"/>
      <c r="H1020" s="4"/>
      <c r="I1020" s="4"/>
      <c r="J1020" s="4"/>
      <c r="K1020" s="4"/>
      <c r="L1020" s="5"/>
      <c r="M1020" s="4"/>
      <c r="N1020" s="4"/>
      <c r="O1020" s="4"/>
      <c r="P1020" s="6"/>
      <c r="Q1020" s="4"/>
      <c r="R1020" s="4"/>
      <c r="S1020" s="6"/>
      <c r="T1020" s="4"/>
      <c r="U1020" s="4"/>
      <c r="V1020" s="4"/>
      <c r="W1020" s="4"/>
      <c r="X1020" s="4"/>
      <c r="Y1020" s="4"/>
      <c r="Z1020" s="49"/>
      <c r="AA1020" s="7"/>
      <c r="AB1020" s="4"/>
      <c r="AC1020" s="49"/>
      <c r="AD1020" s="4"/>
      <c r="AE1020" s="4"/>
      <c r="AF1020" s="4"/>
      <c r="AG1020" s="4"/>
      <c r="AH1020" s="4"/>
      <c r="AI1020" s="4"/>
      <c r="AJ1020" s="4"/>
    </row>
    <row r="1021">
      <c r="A1021" s="4"/>
      <c r="B1021" s="4"/>
      <c r="C1021" s="4"/>
      <c r="D1021" s="4"/>
      <c r="E1021" s="4"/>
      <c r="F1021" s="4"/>
      <c r="G1021" s="4"/>
      <c r="H1021" s="4"/>
      <c r="I1021" s="4"/>
      <c r="J1021" s="4"/>
      <c r="K1021" s="4"/>
      <c r="L1021" s="5"/>
      <c r="M1021" s="4"/>
      <c r="N1021" s="4"/>
      <c r="O1021" s="4"/>
      <c r="P1021" s="6"/>
      <c r="Q1021" s="4"/>
      <c r="R1021" s="4"/>
      <c r="S1021" s="6"/>
      <c r="T1021" s="4"/>
      <c r="U1021" s="4"/>
      <c r="V1021" s="4"/>
      <c r="W1021" s="4"/>
      <c r="X1021" s="4"/>
      <c r="Y1021" s="4"/>
      <c r="Z1021" s="49"/>
      <c r="AA1021" s="7"/>
      <c r="AB1021" s="4"/>
      <c r="AC1021" s="49"/>
      <c r="AD1021" s="4"/>
      <c r="AE1021" s="4"/>
      <c r="AF1021" s="4"/>
      <c r="AG1021" s="4"/>
      <c r="AH1021" s="4"/>
      <c r="AI1021" s="4"/>
      <c r="AJ1021" s="4"/>
    </row>
    <row r="1022">
      <c r="A1022" s="4"/>
      <c r="B1022" s="4"/>
      <c r="C1022" s="4"/>
      <c r="D1022" s="4"/>
      <c r="E1022" s="4"/>
      <c r="F1022" s="4"/>
      <c r="G1022" s="4"/>
      <c r="H1022" s="4"/>
      <c r="I1022" s="4"/>
      <c r="J1022" s="4"/>
      <c r="K1022" s="4"/>
      <c r="L1022" s="5"/>
      <c r="M1022" s="4"/>
      <c r="N1022" s="4"/>
      <c r="O1022" s="4"/>
      <c r="P1022" s="6"/>
      <c r="Q1022" s="4"/>
      <c r="R1022" s="4"/>
      <c r="S1022" s="6"/>
      <c r="T1022" s="4"/>
      <c r="U1022" s="4"/>
      <c r="V1022" s="4"/>
      <c r="W1022" s="4"/>
      <c r="X1022" s="4"/>
      <c r="Y1022" s="4"/>
      <c r="Z1022" s="4"/>
      <c r="AA1022" s="7"/>
      <c r="AB1022" s="4"/>
      <c r="AC1022" s="49"/>
      <c r="AD1022" s="4"/>
      <c r="AE1022" s="4"/>
      <c r="AF1022" s="4"/>
      <c r="AG1022" s="4"/>
      <c r="AH1022" s="4"/>
      <c r="AI1022" s="4"/>
      <c r="AJ1022" s="4"/>
    </row>
    <row r="1023">
      <c r="A1023" s="4"/>
      <c r="B1023" s="4"/>
      <c r="C1023" s="4"/>
      <c r="D1023" s="4"/>
      <c r="E1023" s="4"/>
      <c r="F1023" s="4"/>
      <c r="G1023" s="4"/>
      <c r="H1023" s="4"/>
      <c r="I1023" s="4"/>
      <c r="J1023" s="4"/>
      <c r="K1023" s="4"/>
      <c r="L1023" s="5"/>
      <c r="M1023" s="4"/>
      <c r="N1023" s="4"/>
      <c r="O1023" s="4"/>
      <c r="P1023" s="6"/>
      <c r="Q1023" s="4"/>
      <c r="R1023" s="4"/>
      <c r="S1023" s="6"/>
      <c r="T1023" s="4"/>
      <c r="U1023" s="4"/>
      <c r="V1023" s="4"/>
      <c r="W1023" s="4"/>
      <c r="X1023" s="4"/>
      <c r="Y1023" s="4"/>
      <c r="Z1023" s="4"/>
      <c r="AA1023" s="7"/>
      <c r="AB1023" s="4"/>
      <c r="AC1023" s="49"/>
      <c r="AD1023" s="4"/>
      <c r="AE1023" s="4"/>
      <c r="AF1023" s="4"/>
      <c r="AG1023" s="4"/>
      <c r="AH1023" s="4"/>
      <c r="AI1023" s="4"/>
      <c r="AJ1023" s="4"/>
    </row>
    <row r="1024">
      <c r="A1024" s="4"/>
      <c r="B1024" s="4"/>
      <c r="C1024" s="4"/>
      <c r="D1024" s="4"/>
      <c r="E1024" s="4"/>
      <c r="F1024" s="4"/>
      <c r="G1024" s="4"/>
      <c r="H1024" s="4"/>
      <c r="I1024" s="4"/>
      <c r="J1024" s="4"/>
      <c r="K1024" s="4"/>
      <c r="L1024" s="5"/>
      <c r="M1024" s="4"/>
      <c r="N1024" s="4"/>
      <c r="O1024" s="4"/>
      <c r="P1024" s="6"/>
      <c r="Q1024" s="4"/>
      <c r="R1024" s="4"/>
      <c r="S1024" s="6"/>
      <c r="T1024" s="4"/>
      <c r="U1024" s="4"/>
      <c r="V1024" s="4"/>
      <c r="W1024" s="4"/>
      <c r="X1024" s="4"/>
      <c r="Y1024" s="4"/>
      <c r="Z1024" s="4"/>
      <c r="AA1024" s="7"/>
      <c r="AB1024" s="4"/>
      <c r="AC1024" s="49"/>
      <c r="AD1024" s="4"/>
      <c r="AE1024" s="4"/>
      <c r="AF1024" s="4"/>
      <c r="AG1024" s="4"/>
      <c r="AH1024" s="4"/>
      <c r="AI1024" s="4"/>
      <c r="AJ1024" s="4"/>
    </row>
    <row r="1025">
      <c r="A1025" s="4"/>
      <c r="B1025" s="4"/>
      <c r="C1025" s="4"/>
      <c r="D1025" s="4"/>
      <c r="E1025" s="4"/>
      <c r="F1025" s="4"/>
      <c r="G1025" s="4"/>
      <c r="H1025" s="4"/>
      <c r="I1025" s="4"/>
      <c r="J1025" s="4"/>
      <c r="K1025" s="4"/>
      <c r="L1025" s="5"/>
      <c r="M1025" s="4"/>
      <c r="N1025" s="4"/>
      <c r="O1025" s="4"/>
      <c r="P1025" s="6"/>
      <c r="Q1025" s="4"/>
      <c r="R1025" s="4"/>
      <c r="S1025" s="6"/>
      <c r="T1025" s="4"/>
      <c r="U1025" s="4"/>
      <c r="V1025" s="4"/>
      <c r="W1025" s="4"/>
      <c r="X1025" s="4"/>
      <c r="Y1025" s="4"/>
      <c r="Z1025" s="4"/>
      <c r="AA1025" s="7"/>
      <c r="AB1025" s="4"/>
      <c r="AC1025" s="49"/>
      <c r="AD1025" s="4"/>
      <c r="AE1025" s="4"/>
      <c r="AF1025" s="4"/>
      <c r="AG1025" s="4"/>
      <c r="AH1025" s="4"/>
      <c r="AI1025" s="4"/>
      <c r="AJ1025" s="4"/>
    </row>
    <row r="1026">
      <c r="A1026" s="4"/>
      <c r="B1026" s="4"/>
      <c r="C1026" s="4"/>
      <c r="D1026" s="4"/>
      <c r="E1026" s="4"/>
      <c r="F1026" s="4"/>
      <c r="G1026" s="4"/>
      <c r="H1026" s="4"/>
      <c r="I1026" s="4"/>
      <c r="J1026" s="4"/>
      <c r="K1026" s="4"/>
      <c r="L1026" s="5"/>
      <c r="M1026" s="4"/>
      <c r="N1026" s="4"/>
      <c r="O1026" s="4"/>
      <c r="P1026" s="6"/>
      <c r="Q1026" s="4"/>
      <c r="R1026" s="4"/>
      <c r="S1026" s="6"/>
      <c r="T1026" s="4"/>
      <c r="U1026" s="4"/>
      <c r="V1026" s="4"/>
      <c r="W1026" s="4"/>
      <c r="X1026" s="4"/>
      <c r="Y1026" s="4"/>
      <c r="Z1026" s="4"/>
      <c r="AA1026" s="7"/>
      <c r="AB1026" s="4"/>
      <c r="AC1026" s="4"/>
      <c r="AD1026" s="4"/>
      <c r="AE1026" s="4"/>
      <c r="AF1026" s="4"/>
      <c r="AG1026" s="4"/>
      <c r="AH1026" s="4"/>
      <c r="AI1026" s="4"/>
      <c r="AJ1026" s="4"/>
    </row>
  </sheetData>
  <autoFilter ref="$A$3:$AD$52">
    <sortState ref="A3:AD52">
      <sortCondition ref="D3:D52"/>
      <sortCondition ref="C3:C52"/>
    </sortState>
  </autoFilter>
  <mergeCells count="16">
    <mergeCell ref="E55:I55"/>
    <mergeCell ref="K55:Q55"/>
    <mergeCell ref="E56:I58"/>
    <mergeCell ref="A58:B58"/>
    <mergeCell ref="E59:I59"/>
    <mergeCell ref="E60:I61"/>
    <mergeCell ref="E62:I62"/>
    <mergeCell ref="E81:I81"/>
    <mergeCell ref="E82:I82"/>
    <mergeCell ref="E63:I66"/>
    <mergeCell ref="E67:I69"/>
    <mergeCell ref="E70:I70"/>
    <mergeCell ref="E71:I72"/>
    <mergeCell ref="E73:I73"/>
    <mergeCell ref="E75:I76"/>
    <mergeCell ref="E77:I80"/>
  </mergeCells>
  <conditionalFormatting sqref="A3:A52">
    <cfRule type="cellIs" dxfId="0" priority="1" operator="equal">
      <formula>"Yes!"</formula>
    </cfRule>
  </conditionalFormatting>
  <conditionalFormatting sqref="A3:A52">
    <cfRule type="cellIs" dxfId="1" priority="2" operator="equal">
      <formula>"No"</formula>
    </cfRule>
  </conditionalFormatting>
  <conditionalFormatting sqref="M3:M52">
    <cfRule type="cellIs" dxfId="2" priority="3" operator="lessThanOrEqual">
      <formula>0</formula>
    </cfRule>
  </conditionalFormatting>
  <conditionalFormatting sqref="AE3:AE51">
    <cfRule type="cellIs" dxfId="3" priority="4" operator="greaterThan">
      <formula>0</formula>
    </cfRule>
  </conditionalFormatting>
  <hyperlinks>
    <hyperlink r:id="rId1" ref="C3"/>
    <hyperlink r:id="rId2" location="/" ref="C4"/>
    <hyperlink display="Joker Jewels" location="'Covered Baccarat'!A1" ref="I4"/>
    <hyperlink r:id="rId3" ref="C5"/>
    <hyperlink r:id="rId4" ref="C6"/>
    <hyperlink r:id="rId5" ref="I6"/>
    <hyperlink r:id="rId6" ref="C7"/>
    <hyperlink r:id="rId7" ref="I7"/>
    <hyperlink r:id="rId8" ref="C8"/>
    <hyperlink r:id="rId9" ref="I8"/>
    <hyperlink r:id="rId10" ref="C9"/>
    <hyperlink r:id="rId11" ref="I9"/>
    <hyperlink r:id="rId12" ref="C10"/>
    <hyperlink r:id="rId13" location="/lobby" ref="C11"/>
    <hyperlink r:id="rId14" ref="I11"/>
    <hyperlink r:id="rId15" ref="C12"/>
    <hyperlink r:id="rId16" ref="I12"/>
    <hyperlink r:id="rId17" ref="C13"/>
    <hyperlink r:id="rId18" ref="C14"/>
    <hyperlink r:id="rId19" ref="I14"/>
    <hyperlink r:id="rId20" ref="C15"/>
    <hyperlink r:id="rId21" ref="I15"/>
    <hyperlink r:id="rId22" ref="C16"/>
    <hyperlink r:id="rId23" ref="C17"/>
    <hyperlink r:id="rId24" ref="I17"/>
    <hyperlink r:id="rId25" ref="C18"/>
    <hyperlink r:id="rId26" ref="I18"/>
    <hyperlink r:id="rId27" ref="C19"/>
    <hyperlink r:id="rId28" ref="C20"/>
    <hyperlink r:id="rId29" ref="I20"/>
    <hyperlink r:id="rId30" ref="C21"/>
    <hyperlink r:id="rId31" ref="I21"/>
    <hyperlink r:id="rId32" ref="C22"/>
    <hyperlink r:id="rId33" ref="I22"/>
    <hyperlink r:id="rId34" ref="C23"/>
    <hyperlink r:id="rId35" ref="I23"/>
    <hyperlink r:id="rId36" ref="C24"/>
    <hyperlink display="Covered Baccarat" location="'Covered Baccarat'!A1" ref="I24"/>
    <hyperlink r:id="rId37" ref="C25"/>
    <hyperlink r:id="rId38" ref="I25"/>
    <hyperlink r:id="rId39" ref="C26"/>
    <hyperlink r:id="rId40" ref="I26"/>
    <hyperlink r:id="rId41" ref="C27"/>
    <hyperlink r:id="rId42" ref="I27"/>
    <hyperlink r:id="rId43" ref="C28"/>
    <hyperlink display="Blackjack, Roulette" location="'Covered Baccarat'!A1" ref="I28"/>
    <hyperlink r:id="rId44" ref="C29"/>
    <hyperlink r:id="rId45" ref="I29"/>
    <hyperlink r:id="rId46" ref="C30"/>
    <hyperlink r:id="rId47" ref="I30"/>
    <hyperlink r:id="rId48" ref="C31"/>
    <hyperlink r:id="rId49" ref="I31"/>
    <hyperlink r:id="rId50" ref="C32"/>
    <hyperlink r:id="rId51" ref="I32"/>
    <hyperlink r:id="rId52" ref="C33"/>
    <hyperlink r:id="rId53" ref="I33"/>
    <hyperlink r:id="rId54" ref="C34"/>
    <hyperlink r:id="rId55" ref="I34"/>
    <hyperlink r:id="rId56" ref="C35"/>
    <hyperlink r:id="rId57" ref="I35"/>
    <hyperlink r:id="rId58" ref="C36"/>
    <hyperlink r:id="rId59" ref="I36"/>
    <hyperlink r:id="rId60" ref="C37"/>
    <hyperlink r:id="rId61" ref="I37"/>
    <hyperlink r:id="rId62" ref="C38"/>
    <hyperlink r:id="rId63" ref="C39"/>
    <hyperlink r:id="rId64" ref="C40"/>
    <hyperlink r:id="rId65" ref="C41"/>
    <hyperlink r:id="rId66" ref="I41"/>
    <hyperlink r:id="rId67" ref="C42"/>
    <hyperlink r:id="rId68" ref="C43"/>
    <hyperlink r:id="rId69" ref="C44"/>
    <hyperlink r:id="rId70" ref="I44"/>
    <hyperlink r:id="rId71" ref="C45"/>
    <hyperlink r:id="rId72" ref="C46"/>
    <hyperlink r:id="rId73" ref="I46"/>
    <hyperlink r:id="rId74" ref="C47"/>
    <hyperlink r:id="rId75" ref="I47"/>
    <hyperlink r:id="rId76" ref="C48"/>
    <hyperlink r:id="rId77" ref="I48"/>
    <hyperlink r:id="rId78" ref="C49"/>
    <hyperlink r:id="rId79" ref="C50"/>
    <hyperlink r:id="rId80" ref="C51"/>
    <hyperlink r:id="rId81" ref="C52"/>
    <hyperlink r:id="rId82" ref="A59"/>
    <hyperlink r:id="rId83" ref="A60"/>
    <hyperlink r:id="rId84" ref="A61"/>
    <hyperlink r:id="rId85" ref="A62"/>
    <hyperlink r:id="rId86" ref="A63"/>
    <hyperlink r:id="rId87" ref="A64"/>
    <hyperlink r:id="rId88" ref="A65"/>
    <hyperlink r:id="rId89" ref="A66"/>
    <hyperlink r:id="rId90" ref="A67"/>
    <hyperlink r:id="rId91" ref="A68"/>
    <hyperlink r:id="rId92" ref="A69"/>
    <hyperlink r:id="rId93" ref="A70"/>
    <hyperlink r:id="rId94" ref="A71"/>
    <hyperlink r:id="rId95" ref="A72"/>
    <hyperlink r:id="rId96" ref="A73"/>
    <hyperlink r:id="rId97" ref="E73"/>
    <hyperlink r:id="rId98" ref="A74"/>
    <hyperlink r:id="rId99" ref="A75"/>
    <hyperlink r:id="rId100" ref="A76"/>
    <hyperlink r:id="rId101" ref="A77"/>
    <hyperlink r:id="rId102" ref="E77"/>
    <hyperlink r:id="rId103" ref="A78"/>
    <hyperlink r:id="rId104" ref="A79"/>
    <hyperlink r:id="rId105" ref="A80"/>
    <hyperlink r:id="rId106" ref="A81"/>
    <hyperlink r:id="rId107" ref="E81"/>
    <hyperlink r:id="rId108" ref="A82"/>
    <hyperlink r:id="rId109" ref="A83"/>
    <hyperlink r:id="rId110" ref="A84"/>
    <hyperlink r:id="rId111" ref="A85"/>
    <hyperlink r:id="rId112" ref="A86"/>
    <hyperlink r:id="rId113" ref="A87"/>
    <hyperlink r:id="rId114" ref="A88"/>
    <hyperlink r:id="rId115" ref="A89"/>
    <hyperlink r:id="rId116" ref="A90"/>
    <hyperlink r:id="rId117" ref="A91"/>
    <hyperlink r:id="rId118" ref="A92"/>
    <hyperlink r:id="rId119" ref="A93"/>
    <hyperlink r:id="rId120" location="/signup/?refferalCode=wU6X7USGdB" ref="A94"/>
  </hyperlinks>
  <drawing r:id="rId12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20.13"/>
    <col customWidth="1" min="2" max="2" width="22.5"/>
    <col customWidth="1" hidden="1" min="3" max="3" width="13.0"/>
    <col customWidth="1" min="4" max="4" width="13.0"/>
    <col customWidth="1" min="5" max="5" width="8.38"/>
    <col customWidth="1" min="6" max="6" width="8.63"/>
    <col customWidth="1" min="7" max="7" width="13.63"/>
    <col customWidth="1" min="8" max="8" width="15.0"/>
    <col customWidth="1" min="9" max="9" width="15.13"/>
    <col customWidth="1" min="10" max="10" width="15.63"/>
    <col customWidth="1" min="11" max="11" width="18.63"/>
    <col customWidth="1" min="12" max="12" width="17.5"/>
    <col customWidth="1" min="13" max="13" width="11.38"/>
    <col customWidth="1" min="14" max="14" width="14.63"/>
    <col customWidth="1" min="15" max="15" width="7.0"/>
  </cols>
  <sheetData>
    <row r="1" ht="72.0" customHeight="1">
      <c r="A1" s="66" t="s">
        <v>214</v>
      </c>
      <c r="O1" s="4"/>
      <c r="P1" s="67" t="s">
        <v>215</v>
      </c>
      <c r="T1" s="4"/>
      <c r="U1" s="4"/>
      <c r="V1" s="4"/>
      <c r="W1" s="4"/>
      <c r="X1" s="4"/>
      <c r="Y1" s="4"/>
      <c r="Z1" s="4"/>
      <c r="AA1" s="4"/>
      <c r="AB1" s="4"/>
      <c r="AC1" s="4"/>
      <c r="AD1" s="4"/>
      <c r="AE1" s="4"/>
    </row>
    <row r="2">
      <c r="O2" s="4"/>
      <c r="P2" s="1" t="s">
        <v>216</v>
      </c>
      <c r="Q2" s="1" t="s">
        <v>217</v>
      </c>
      <c r="R2" s="4"/>
      <c r="S2" s="4"/>
      <c r="T2" s="4"/>
      <c r="U2" s="4"/>
      <c r="V2" s="4"/>
      <c r="W2" s="4"/>
      <c r="X2" s="4"/>
      <c r="Y2" s="4"/>
      <c r="Z2" s="4"/>
      <c r="AA2" s="4"/>
      <c r="AB2" s="4"/>
      <c r="AC2" s="4"/>
      <c r="AD2" s="4"/>
      <c r="AE2" s="4"/>
    </row>
    <row r="3">
      <c r="A3" s="68" t="s">
        <v>218</v>
      </c>
      <c r="B3" s="69" t="b">
        <v>0</v>
      </c>
      <c r="C3" s="1"/>
      <c r="D3" s="22" t="s">
        <v>219</v>
      </c>
      <c r="E3" s="49"/>
      <c r="F3" s="29">
        <f t="shared" ref="F3:N3" si="1">SUM(F5:F1003)</f>
        <v>240</v>
      </c>
      <c r="G3" s="29">
        <f t="shared" si="1"/>
        <v>340</v>
      </c>
      <c r="H3" s="29">
        <f t="shared" si="1"/>
        <v>385</v>
      </c>
      <c r="I3" s="29">
        <f t="shared" si="1"/>
        <v>375.455</v>
      </c>
      <c r="J3" s="29">
        <f t="shared" si="1"/>
        <v>0</v>
      </c>
      <c r="K3" s="29">
        <f t="shared" si="1"/>
        <v>0</v>
      </c>
      <c r="L3" s="29">
        <f t="shared" si="1"/>
        <v>-1354.55</v>
      </c>
      <c r="M3" s="29">
        <f t="shared" si="1"/>
        <v>340</v>
      </c>
      <c r="N3" s="29">
        <f t="shared" si="1"/>
        <v>0</v>
      </c>
      <c r="O3" s="29">
        <f>SUM(O5:O1002)</f>
        <v>1100</v>
      </c>
      <c r="P3" s="29">
        <f>M3+J3-K3-F3</f>
        <v>100</v>
      </c>
      <c r="Q3" s="70">
        <f>DATE(2026,4,15)</f>
        <v>46127</v>
      </c>
      <c r="R3" s="4"/>
      <c r="S3" s="4"/>
      <c r="T3" s="4"/>
      <c r="U3" s="4"/>
      <c r="V3" s="4"/>
      <c r="W3" s="4"/>
      <c r="X3" s="4"/>
      <c r="Y3" s="4"/>
      <c r="Z3" s="4"/>
      <c r="AA3" s="4"/>
      <c r="AB3" s="4"/>
      <c r="AC3" s="4"/>
      <c r="AD3" s="4"/>
      <c r="AE3" s="4"/>
    </row>
    <row r="4" ht="16.5" customHeight="1">
      <c r="A4" s="4"/>
      <c r="B4" s="1" t="s">
        <v>220</v>
      </c>
      <c r="C4" s="1"/>
      <c r="D4" s="22" t="s">
        <v>221</v>
      </c>
      <c r="E4" s="22" t="s">
        <v>222</v>
      </c>
      <c r="F4" s="17" t="s">
        <v>223</v>
      </c>
      <c r="G4" s="17" t="s">
        <v>224</v>
      </c>
      <c r="H4" s="17" t="s">
        <v>225</v>
      </c>
      <c r="I4" s="17" t="s">
        <v>226</v>
      </c>
      <c r="J4" s="17" t="s">
        <v>227</v>
      </c>
      <c r="K4" s="17" t="s">
        <v>228</v>
      </c>
      <c r="L4" s="17" t="s">
        <v>229</v>
      </c>
      <c r="M4" s="8" t="s">
        <v>230</v>
      </c>
      <c r="N4" s="8" t="s">
        <v>231</v>
      </c>
      <c r="O4" s="8" t="s">
        <v>28</v>
      </c>
      <c r="P4" s="1"/>
      <c r="Q4" s="1"/>
      <c r="R4" s="4"/>
      <c r="S4" s="4"/>
      <c r="T4" s="4"/>
      <c r="U4" s="4"/>
      <c r="V4" s="4"/>
      <c r="W4" s="4"/>
      <c r="X4" s="4"/>
      <c r="Y4" s="4"/>
      <c r="Z4" s="4"/>
      <c r="AA4" s="4"/>
      <c r="AB4" s="4"/>
      <c r="AC4" s="4"/>
      <c r="AD4" s="4"/>
      <c r="AE4" s="4"/>
    </row>
    <row r="5">
      <c r="A5" s="4"/>
      <c r="B5" s="1" t="s">
        <v>232</v>
      </c>
      <c r="C5" s="1" t="str">
        <f t="shared" ref="C5:C153" si="2">if(isblank(G5),,D5)</f>
        <v/>
      </c>
      <c r="D5" s="71" t="s">
        <v>150</v>
      </c>
      <c r="E5" s="72">
        <v>45537.0</v>
      </c>
      <c r="F5" s="73">
        <v>70.0</v>
      </c>
      <c r="G5" s="74"/>
      <c r="H5" s="73">
        <v>100.0</v>
      </c>
      <c r="I5" s="29">
        <f>if(isblank(F5),,VLOOKUP(D5,'Casino List'!$C$4:$AA$100,25,FALSE)*H5)</f>
        <v>97.3</v>
      </c>
      <c r="J5" s="75">
        <f>if(ISBLANK(F5),,F5*'Casino List'!$D$1)</f>
        <v>0</v>
      </c>
      <c r="K5" s="75">
        <f>if(isblank(F5),,(F5*(1+'Casino List'!$F$1)^(($Q$3-E5-45)/365)-F5)*(1-'Casino List'!$B$1))</f>
        <v>0</v>
      </c>
      <c r="L5" s="75">
        <f>if(isblank(F5),,if(isna((1-'Casino List'!$B$1)*(I5-F5)*(1+'Casino List'!$F$1)^(($Q$3-vlookup(D5,C5:E$1003,3,FALSE)-10)/365)-K5+J5),(1-'Casino List'!$B$1)*(I5-F5)*(1+'Casino List'!$F$1)^(($Q$3-TODAY()-45)/365)-K5,(1-'Casino List'!$B$1)*(I5-F5)*(1+'Casino List'!$F$1)^(($Q$3-vlookup(D5,C5:E$1003,3,FALSE)-10)/365)-K5+J5))</f>
        <v>-273</v>
      </c>
      <c r="M5" s="10" t="str">
        <f>if(isblank(G5),,G5*(1+'Casino List'!$F$1)^(($Q$3-E5-10)/365))</f>
        <v/>
      </c>
      <c r="N5" s="4" t="str">
        <f>if(ISBLANK(M5),,(M5-G5)*(1-'Casino List'!$B$1))</f>
        <v/>
      </c>
      <c r="O5" s="29">
        <f>if(isblank(D5),,if(ISBLANK(M5),-F5*'Casino List'!$B$1,M5*'Casino List'!$B$1))</f>
        <v>-770</v>
      </c>
      <c r="P5" s="4"/>
      <c r="Q5" s="4"/>
      <c r="R5" s="4"/>
      <c r="S5" s="4"/>
      <c r="T5" s="4"/>
      <c r="U5" s="4"/>
      <c r="V5" s="4"/>
      <c r="W5" s="4"/>
      <c r="X5" s="4"/>
      <c r="Y5" s="4"/>
      <c r="Z5" s="4"/>
      <c r="AA5" s="4"/>
      <c r="AB5" s="4"/>
      <c r="AC5" s="4"/>
      <c r="AD5" s="4"/>
      <c r="AE5" s="4"/>
    </row>
    <row r="6">
      <c r="A6" s="4"/>
      <c r="B6" s="1" t="s">
        <v>232</v>
      </c>
      <c r="C6" s="76" t="str">
        <f t="shared" si="2"/>
        <v>WOW Vegas</v>
      </c>
      <c r="D6" s="71" t="s">
        <v>150</v>
      </c>
      <c r="E6" s="72">
        <v>45548.0</v>
      </c>
      <c r="F6" s="74"/>
      <c r="G6" s="77">
        <v>140.0</v>
      </c>
      <c r="H6" s="74"/>
      <c r="I6" s="29" t="str">
        <f>if(isblank(F6),,VLOOKUP(D6,'Casino List'!$C$4:$AA$100,25,FALSE)*H6)</f>
        <v/>
      </c>
      <c r="J6" s="10" t="str">
        <f>if(ISBLANK(F6),,F6*'Casino List'!$D$1)</f>
        <v/>
      </c>
      <c r="K6" s="10" t="str">
        <f>if(isblank(F6),,(F6*(1+'Casino List'!$F$1)^(($Q$3-E6-45)/365)-F6)*(1-'Casino List'!$B$1))</f>
        <v/>
      </c>
      <c r="L6" s="10" t="str">
        <f>if(isblank(F6),,if(isna((1-'Casino List'!$B$1)*(I6-F6)*(1+'Casino List'!$F$1)^(($Q$3-vlookup(D6,C6:E$1003,3,FALSE)-10)/365)-K6+J6),(1-'Casino List'!$B$1)*(I6-F6)*(1+'Casino List'!$F$1)^(($Q$3-TODAY()-45)/365)-K6,(1-'Casino List'!$B$1)*(I6-F6)*(1+'Casino List'!$F$1)^(($Q$3-vlookup(D6,C6:E$1003,3,FALSE)-10)/365)-K6+J6))</f>
        <v/>
      </c>
      <c r="M6" s="29">
        <f>if(isblank(G6),,G6*(1+'Casino List'!$F$1)^(($Q$3-E6-10)/365))</f>
        <v>140</v>
      </c>
      <c r="N6" s="29">
        <f>if(ISBLANK(M6),,(M6-G6)*(1-'Casino List'!$B$1))</f>
        <v>0</v>
      </c>
      <c r="O6" s="29">
        <f>if(isblank(D6),,if(ISBLANK(M6),-F6*'Casino List'!$B$1,M6*'Casino List'!$B$1))</f>
        <v>1540</v>
      </c>
      <c r="P6" s="4"/>
      <c r="Q6" s="4"/>
      <c r="R6" s="4"/>
      <c r="S6" s="4"/>
      <c r="T6" s="4"/>
      <c r="U6" s="4"/>
      <c r="V6" s="4"/>
      <c r="W6" s="4"/>
      <c r="X6" s="4"/>
      <c r="Y6" s="4"/>
      <c r="Z6" s="4"/>
      <c r="AA6" s="4"/>
      <c r="AB6" s="4"/>
      <c r="AC6" s="4"/>
      <c r="AD6" s="4"/>
      <c r="AE6" s="4"/>
    </row>
    <row r="7">
      <c r="A7" s="4"/>
      <c r="B7" s="78" t="s">
        <v>232</v>
      </c>
      <c r="C7" s="1" t="str">
        <f t="shared" si="2"/>
        <v/>
      </c>
      <c r="D7" s="71" t="s">
        <v>150</v>
      </c>
      <c r="E7" s="72">
        <v>45560.0</v>
      </c>
      <c r="F7" s="73">
        <v>120.0</v>
      </c>
      <c r="G7" s="74"/>
      <c r="H7" s="73">
        <v>175.0</v>
      </c>
      <c r="I7" s="29">
        <f>if(isblank(F7),,VLOOKUP(D7,'Casino List'!$C$4:$AA$100,25,FALSE)*H7)</f>
        <v>170.275</v>
      </c>
      <c r="J7" s="75">
        <f>if(ISBLANK(F7),,F7*'Casino List'!$D$1)</f>
        <v>0</v>
      </c>
      <c r="K7" s="75">
        <f>if(isblank(F7),,(F7*(1+'Casino List'!$F$1)^(($Q$3-E7-45)/365)-F7)*(1-'Casino List'!$B$1))</f>
        <v>0</v>
      </c>
      <c r="L7" s="75">
        <f>if(isblank(F7),,if(isna((1-'Casino List'!$B$1)*(I7-F7)*(1+'Casino List'!$F$1)^(($Q$3-vlookup(D7,C7:E$1003,3,FALSE)-10)/365)-K7+J7),(1-'Casino List'!$B$1)*(I7-F7)*(1+'Casino List'!$F$1)^(($Q$3-TODAY()-45)/365)-K7,(1-'Casino List'!$B$1)*(I7-F7)*(1+'Casino List'!$F$1)^(($Q$3-vlookup(D7,C7:E$1003,3,FALSE)-10)/365)-K7+J7))</f>
        <v>-502.75</v>
      </c>
      <c r="M7" s="10" t="str">
        <f>if(isblank(G7),,G7*(1+'Casino List'!$F$1)^(($Q$3-E7-10)/365))</f>
        <v/>
      </c>
      <c r="N7" s="4" t="str">
        <f>if(ISBLANK(M7),,(M7-G7)*(1-'Casino List'!$B$1))</f>
        <v/>
      </c>
      <c r="O7" s="29">
        <f>if(isblank(D7),,if(ISBLANK(M7),-F7*'Casino List'!$B$1,M7*'Casino List'!$B$1))</f>
        <v>-1320</v>
      </c>
      <c r="P7" s="4"/>
      <c r="Q7" s="4"/>
      <c r="R7" s="4"/>
      <c r="S7" s="4"/>
      <c r="T7" s="4"/>
      <c r="U7" s="4"/>
      <c r="V7" s="4"/>
      <c r="W7" s="4"/>
      <c r="X7" s="4"/>
      <c r="Y7" s="4"/>
      <c r="Z7" s="4"/>
      <c r="AA7" s="4"/>
      <c r="AB7" s="4"/>
      <c r="AC7" s="4"/>
      <c r="AD7" s="4"/>
      <c r="AE7" s="4"/>
    </row>
    <row r="8">
      <c r="A8" s="4"/>
      <c r="B8" s="1" t="s">
        <v>232</v>
      </c>
      <c r="C8" s="1" t="str">
        <f t="shared" si="2"/>
        <v/>
      </c>
      <c r="D8" s="71" t="s">
        <v>150</v>
      </c>
      <c r="E8" s="72">
        <v>45562.0</v>
      </c>
      <c r="F8" s="73">
        <v>40.0</v>
      </c>
      <c r="G8" s="74"/>
      <c r="H8" s="73">
        <v>60.0</v>
      </c>
      <c r="I8" s="29">
        <f>if(isblank(F8),,VLOOKUP(D8,'Casino List'!$C$4:$AA$100,25,FALSE)*H8)</f>
        <v>58.38</v>
      </c>
      <c r="J8" s="75">
        <f>if(ISBLANK(F8),,F8*'Casino List'!$D$1)</f>
        <v>0</v>
      </c>
      <c r="K8" s="75">
        <f>if(isblank(F8),,(F8*(1+'Casino List'!$F$1)^(($Q$3-E8-45)/365)-F8)*(1-'Casino List'!$B$1))</f>
        <v>0</v>
      </c>
      <c r="L8" s="75">
        <f>if(isblank(F8),,if(isna((1-'Casino List'!$B$1)*(I8-F8)*(1+'Casino List'!$F$1)^(($Q$3-vlookup(D8,C8:E$1003,3,FALSE)-10)/365)-K8+J8),(1-'Casino List'!$B$1)*(I8-F8)*(1+'Casino List'!$F$1)^(($Q$3-TODAY()-45)/365)-K8,(1-'Casino List'!$B$1)*(I8-F8)*(1+'Casino List'!$F$1)^(($Q$3-vlookup(D8,C8:E$1003,3,FALSE)-10)/365)-K8+J8))</f>
        <v>-183.8</v>
      </c>
      <c r="M8" s="10" t="str">
        <f>if(isblank(G8),,G8*(1+'Casino List'!$F$1)^(($Q$3-E8-10)/365))</f>
        <v/>
      </c>
      <c r="N8" s="4" t="str">
        <f>if(ISBLANK(M8),,(M8-G8)*(1-'Casino List'!$B$1))</f>
        <v/>
      </c>
      <c r="O8" s="29">
        <f>if(isblank(D8),,if(ISBLANK(M8),-F8*'Casino List'!$B$1,M8*'Casino List'!$B$1))</f>
        <v>-440</v>
      </c>
      <c r="P8" s="4"/>
      <c r="Q8" s="4"/>
      <c r="R8" s="4"/>
      <c r="S8" s="4"/>
      <c r="T8" s="4"/>
      <c r="U8" s="4"/>
      <c r="V8" s="4"/>
      <c r="W8" s="4"/>
      <c r="X8" s="4"/>
      <c r="Y8" s="4"/>
      <c r="Z8" s="4"/>
      <c r="AA8" s="4"/>
      <c r="AB8" s="4"/>
      <c r="AC8" s="4"/>
      <c r="AD8" s="4"/>
      <c r="AE8" s="4"/>
    </row>
    <row r="9">
      <c r="A9" s="4"/>
      <c r="B9" s="1" t="s">
        <v>232</v>
      </c>
      <c r="C9" s="76" t="str">
        <f t="shared" si="2"/>
        <v>WOW Vegas</v>
      </c>
      <c r="D9" s="71" t="s">
        <v>150</v>
      </c>
      <c r="E9" s="72">
        <v>45565.0</v>
      </c>
      <c r="F9" s="74"/>
      <c r="G9" s="73">
        <v>200.0</v>
      </c>
      <c r="H9" s="74"/>
      <c r="I9" s="29" t="str">
        <f>if(isblank(F9),,VLOOKUP(D9,'Casino List'!$C$4:$AA$100,25,FALSE)*H9)</f>
        <v/>
      </c>
      <c r="J9" s="10" t="str">
        <f>if(ISBLANK(F9),,F9*'Casino List'!$D$1)</f>
        <v/>
      </c>
      <c r="K9" s="10" t="str">
        <f>if(isblank(F9),,(F9*(1+'Casino List'!$F$1)^(($Q$3-E9-45)/365)-F9)*(1-'Casino List'!$B$1))</f>
        <v/>
      </c>
      <c r="L9" s="10" t="str">
        <f>if(isblank(F9),,if(isna((1-'Casino List'!$B$1)*(I9-F9)*(1+'Casino List'!$F$1)^(($Q$3-vlookup(D9,C9:E$1003,3,FALSE)-10)/365)-K9+J9),(1-'Casino List'!$B$1)*(I9-F9)*(1+'Casino List'!$F$1)^(($Q$3-TODAY()-45)/365)-K9,(1-'Casino List'!$B$1)*(I9-F9)*(1+'Casino List'!$F$1)^(($Q$3-vlookup(D9,C9:E$1003,3,FALSE)-10)/365)-K9+J9))</f>
        <v/>
      </c>
      <c r="M9" s="29">
        <f>if(isblank(G9),,G9*(1+'Casino List'!$F$1)^(($Q$3-E9-10)/365))</f>
        <v>200</v>
      </c>
      <c r="N9" s="29">
        <f>if(ISBLANK(M9),,(M9-G9)*(1-'Casino List'!$B$1))</f>
        <v>0</v>
      </c>
      <c r="O9" s="29">
        <f>if(isblank(D9),,if(ISBLANK(M9),-F9*'Casino List'!$B$1,M9*'Casino List'!$B$1))</f>
        <v>2200</v>
      </c>
      <c r="P9" s="4"/>
      <c r="Q9" s="4"/>
      <c r="R9" s="4"/>
      <c r="S9" s="4"/>
      <c r="T9" s="4"/>
      <c r="U9" s="4"/>
      <c r="V9" s="4"/>
      <c r="W9" s="4"/>
      <c r="X9" s="4"/>
      <c r="Y9" s="4"/>
      <c r="Z9" s="4"/>
      <c r="AA9" s="4"/>
      <c r="AB9" s="4"/>
      <c r="AC9" s="4"/>
      <c r="AD9" s="4"/>
      <c r="AE9" s="4"/>
    </row>
    <row r="10">
      <c r="A10" s="4"/>
      <c r="B10" s="78" t="s">
        <v>232</v>
      </c>
      <c r="C10" s="1" t="str">
        <f t="shared" si="2"/>
        <v/>
      </c>
      <c r="D10" s="71" t="s">
        <v>95</v>
      </c>
      <c r="E10" s="72">
        <v>45651.0</v>
      </c>
      <c r="F10" s="73">
        <v>10.0</v>
      </c>
      <c r="G10" s="74"/>
      <c r="H10" s="73">
        <v>50.0</v>
      </c>
      <c r="I10" s="29">
        <f>if(isblank(F10),,VLOOKUP(D10,'Casino List'!$C$4:$AA$100,25,FALSE)*H10)</f>
        <v>49.5</v>
      </c>
      <c r="J10" s="75">
        <f>if(ISBLANK(F10),,F10*'Casino List'!$D$1)</f>
        <v>0</v>
      </c>
      <c r="K10" s="75">
        <f>if(isblank(F10),,(F10*(1+'Casino List'!$F$1)^(($Q$3-E10-45)/365)-F10)*(1-'Casino List'!$B$1))</f>
        <v>0</v>
      </c>
      <c r="L10" s="75">
        <f>if(isblank(F10),,if(isna((1-'Casino List'!$B$1)*(I10-F10)*(1+'Casino List'!$F$1)^(($Q$3-vlookup(D10,C10:E$1003,3,FALSE)-10)/365)-K10+J10),(1-'Casino List'!$B$1)*(I10-F10)*(1+'Casino List'!$F$1)^(($Q$3-TODAY()-45)/365)-K10,(1-'Casino List'!$B$1)*(I10-F10)*(1+'Casino List'!$F$1)^(($Q$3-vlookup(D10,C10:E$1003,3,FALSE)-10)/365)-K10+J10))</f>
        <v>-395</v>
      </c>
      <c r="M10" s="10" t="str">
        <f>if(isblank(G10),,G10*(1+'Casino List'!$F$1)^(($Q$3-E10-10)/365))</f>
        <v/>
      </c>
      <c r="N10" s="4" t="str">
        <f>if(ISBLANK(M10),,(M10-G10)*(1-'Casino List'!$B$1))</f>
        <v/>
      </c>
      <c r="O10" s="29">
        <f>if(isblank(D10),,if(ISBLANK(M10),-F10*'Casino List'!$B$1,M10*'Casino List'!$B$1))</f>
        <v>-110</v>
      </c>
      <c r="P10" s="4"/>
      <c r="Q10" s="4"/>
      <c r="R10" s="4"/>
      <c r="S10" s="4"/>
      <c r="T10" s="4"/>
      <c r="U10" s="4"/>
      <c r="V10" s="4"/>
      <c r="W10" s="4"/>
      <c r="X10" s="4"/>
      <c r="Y10" s="4"/>
      <c r="Z10" s="4"/>
      <c r="AA10" s="4"/>
      <c r="AB10" s="4"/>
      <c r="AC10" s="4"/>
      <c r="AD10" s="4"/>
      <c r="AE10" s="4"/>
    </row>
    <row r="11">
      <c r="A11" s="4"/>
      <c r="B11" s="4"/>
      <c r="C11" s="1" t="str">
        <f t="shared" si="2"/>
        <v/>
      </c>
      <c r="D11" s="79"/>
      <c r="E11" s="79"/>
      <c r="F11" s="74"/>
      <c r="G11" s="74"/>
      <c r="H11" s="74"/>
      <c r="I11" s="29" t="str">
        <f>if(isblank(F11),,VLOOKUP(D11,'Casino List'!$C$4:$AA$100,25,FALSE)*H11)</f>
        <v/>
      </c>
      <c r="J11" s="10" t="str">
        <f>if(ISBLANK(F11),,F11*'Casino List'!$D$1)</f>
        <v/>
      </c>
      <c r="K11" s="10" t="str">
        <f>if(isblank(F11),,(F11*(1+'Casino List'!$F$1)^(($Q$3-E11-45)/365)-F11)*(1-'Casino List'!$B$1))</f>
        <v/>
      </c>
      <c r="L11" s="10" t="str">
        <f>if(isblank(F11),,if(isna((1-'Casino List'!$B$1)*(I11-F11)*(1+'Casino List'!$F$1)^(($Q$3-vlookup(D11,C11:E$1003,3,FALSE)-10)/365)-K11+J11),(1-'Casino List'!$B$1)*(I11-F11)*(1+'Casino List'!$F$1)^(($Q$3-TODAY()-45)/365)-K11,(1-'Casino List'!$B$1)*(I11-F11)*(1+'Casino List'!$F$1)^(($Q$3-vlookup(D11,C11:E$1003,3,FALSE)-10)/365)-K11+J11))</f>
        <v/>
      </c>
      <c r="M11" s="10" t="str">
        <f>if(isblank(G11),,G11*(1+'Casino List'!$F$1)^(($Q$3-E11-10)/365))</f>
        <v/>
      </c>
      <c r="N11" s="4" t="str">
        <f>if(ISBLANK(M11),,(M11-G11)*(1-'Casino List'!$B$1))</f>
        <v/>
      </c>
      <c r="O11" s="4" t="str">
        <f>if(isblank(D11),,if(ISBLANK(M11),-F11*'Casino List'!$B$1,M11*'Casino List'!$B$1))</f>
        <v/>
      </c>
      <c r="P11" s="4"/>
      <c r="Q11" s="4"/>
      <c r="R11" s="4"/>
      <c r="S11" s="4"/>
      <c r="T11" s="4"/>
      <c r="U11" s="4"/>
      <c r="V11" s="4"/>
      <c r="W11" s="4"/>
      <c r="X11" s="4"/>
      <c r="Y11" s="4"/>
      <c r="Z11" s="4"/>
      <c r="AA11" s="4"/>
      <c r="AB11" s="4"/>
      <c r="AC11" s="4"/>
      <c r="AD11" s="4"/>
      <c r="AE11" s="4"/>
    </row>
    <row r="12">
      <c r="A12" s="4"/>
      <c r="B12" s="4"/>
      <c r="C12" s="1" t="str">
        <f t="shared" si="2"/>
        <v/>
      </c>
      <c r="D12" s="79"/>
      <c r="E12" s="79"/>
      <c r="F12" s="74"/>
      <c r="G12" s="74"/>
      <c r="H12" s="74"/>
      <c r="I12" s="29" t="str">
        <f>if(isblank(F12),,VLOOKUP(D12,'Casino List'!$C$4:$AA$100,25,FALSE)*H12)</f>
        <v/>
      </c>
      <c r="J12" s="10" t="str">
        <f>if(ISBLANK(F12),,F12*'Casino List'!$D$1)</f>
        <v/>
      </c>
      <c r="K12" s="10" t="str">
        <f>if(isblank(F12),,(F12*(1+'Casino List'!$F$1)^(($Q$3-E12-45)/365)-F12)*(1-'Casino List'!$B$1))</f>
        <v/>
      </c>
      <c r="L12" s="10" t="str">
        <f>if(isblank(F12),,if(isna((1-'Casino List'!$B$1)*(I12-F12)*(1+'Casino List'!$F$1)^(($Q$3-vlookup(D12,C12:E$1003,3,FALSE)-10)/365)-K12+J12),(1-'Casino List'!$B$1)*(I12-F12)*(1+'Casino List'!$F$1)^(($Q$3-TODAY()-45)/365)-K12,(1-'Casino List'!$B$1)*(I12-F12)*(1+'Casino List'!$F$1)^(($Q$3-vlookup(D12,C12:E$1003,3,FALSE)-10)/365)-K12+J12))</f>
        <v/>
      </c>
      <c r="M12" s="10" t="str">
        <f>if(isblank(G12),,G12*(1+'Casino List'!$F$1)^(($Q$3-E12-10)/365))</f>
        <v/>
      </c>
      <c r="N12" s="4" t="str">
        <f>if(ISBLANK(M12),,(M12-G12)*(1-'Casino List'!$B$1))</f>
        <v/>
      </c>
      <c r="O12" s="4" t="str">
        <f>if(isblank(D12),,if(ISBLANK(M12),-F12*'Casino List'!$B$1,M12*'Casino List'!$B$1))</f>
        <v/>
      </c>
      <c r="P12" s="4"/>
      <c r="Q12" s="4"/>
      <c r="R12" s="4"/>
      <c r="S12" s="4"/>
      <c r="T12" s="4"/>
      <c r="U12" s="4"/>
      <c r="V12" s="4"/>
      <c r="W12" s="4"/>
      <c r="X12" s="4"/>
      <c r="Y12" s="4"/>
      <c r="Z12" s="4"/>
      <c r="AA12" s="4"/>
      <c r="AB12" s="4"/>
      <c r="AC12" s="4"/>
      <c r="AD12" s="4"/>
      <c r="AE12" s="4"/>
    </row>
    <row r="13">
      <c r="A13" s="4"/>
      <c r="B13" s="4"/>
      <c r="C13" s="1" t="str">
        <f t="shared" si="2"/>
        <v/>
      </c>
      <c r="D13" s="79"/>
      <c r="E13" s="79"/>
      <c r="F13" s="74"/>
      <c r="G13" s="74"/>
      <c r="H13" s="74"/>
      <c r="I13" s="29" t="str">
        <f>if(isblank(F13),,VLOOKUP(D13,'Casino List'!$C$4:$AA$100,25,FALSE)*H13)</f>
        <v/>
      </c>
      <c r="J13" s="10" t="str">
        <f>if(ISBLANK(F13),,F13*'Casino List'!$D$1)</f>
        <v/>
      </c>
      <c r="K13" s="10" t="str">
        <f>if(isblank(F13),,(F13*(1+'Casino List'!$F$1)^(($Q$3-E13-45)/365)-F13)*(1-'Casino List'!$B$1))</f>
        <v/>
      </c>
      <c r="L13" s="10" t="str">
        <f>if(isblank(F13),,if(isna((1-'Casino List'!$B$1)*(I13-F13)*(1+'Casino List'!$F$1)^(($Q$3-vlookup(D13,C13:E$1003,3,FALSE)-10)/365)-K13+J13),(1-'Casino List'!$B$1)*(I13-F13)*(1+'Casino List'!$F$1)^(($Q$3-TODAY()-45)/365)-K13,(1-'Casino List'!$B$1)*(I13-F13)*(1+'Casino List'!$F$1)^(($Q$3-vlookup(D13,C13:E$1003,3,FALSE)-10)/365)-K13+J13))</f>
        <v/>
      </c>
      <c r="M13" s="10" t="str">
        <f>if(isblank(G13),,G13*(1+'Casino List'!$F$1)^(($Q$3-E13-10)/365))</f>
        <v/>
      </c>
      <c r="N13" s="4" t="str">
        <f>if(ISBLANK(M13),,(M13-G13)*(1-'Casino List'!$B$1))</f>
        <v/>
      </c>
      <c r="O13" s="4" t="str">
        <f>if(isblank(D13),,if(ISBLANK(M13),-F13*'Casino List'!$B$1,M13*'Casino List'!$B$1))</f>
        <v/>
      </c>
      <c r="P13" s="4"/>
      <c r="Q13" s="4"/>
      <c r="R13" s="4"/>
      <c r="S13" s="4"/>
      <c r="T13" s="4"/>
      <c r="U13" s="4"/>
      <c r="V13" s="4"/>
      <c r="W13" s="4"/>
      <c r="X13" s="4"/>
      <c r="Y13" s="4"/>
      <c r="Z13" s="4"/>
      <c r="AA13" s="4"/>
      <c r="AB13" s="4"/>
      <c r="AC13" s="4"/>
      <c r="AD13" s="4"/>
      <c r="AE13" s="4"/>
    </row>
    <row r="14">
      <c r="A14" s="4"/>
      <c r="B14" s="4"/>
      <c r="C14" s="1" t="str">
        <f t="shared" si="2"/>
        <v/>
      </c>
      <c r="D14" s="79"/>
      <c r="E14" s="79"/>
      <c r="F14" s="74"/>
      <c r="G14" s="74"/>
      <c r="H14" s="74"/>
      <c r="I14" s="29" t="str">
        <f>if(isblank(F14),,VLOOKUP(D14,'Casino List'!$C$4:$AA$100,25,FALSE)*H14)</f>
        <v/>
      </c>
      <c r="J14" s="10" t="str">
        <f>if(ISBLANK(F14),,F14*'Casino List'!$D$1)</f>
        <v/>
      </c>
      <c r="K14" s="10" t="str">
        <f>if(isblank(F14),,(F14*(1+'Casino List'!$F$1)^(($Q$3-E14-45)/365)-F14)*(1-'Casino List'!$B$1))</f>
        <v/>
      </c>
      <c r="L14" s="10" t="str">
        <f>if(isblank(F14),,if(isna((1-'Casino List'!$B$1)*(I14-F14)*(1+'Casino List'!$F$1)^(($Q$3-vlookup(D14,C14:E$1003,3,FALSE)-10)/365)-K14+J14),(1-'Casino List'!$B$1)*(I14-F14)*(1+'Casino List'!$F$1)^(($Q$3-TODAY()-45)/365)-K14,(1-'Casino List'!$B$1)*(I14-F14)*(1+'Casino List'!$F$1)^(($Q$3-vlookup(D14,C14:E$1003,3,FALSE)-10)/365)-K14+J14))</f>
        <v/>
      </c>
      <c r="M14" s="10" t="str">
        <f>if(isblank(G14),,G14*(1+'Casino List'!$F$1)^(($Q$3-E14-10)/365))</f>
        <v/>
      </c>
      <c r="N14" s="4" t="str">
        <f>if(ISBLANK(M14),,(M14-G14)*(1-'Casino List'!$B$1))</f>
        <v/>
      </c>
      <c r="O14" s="4" t="str">
        <f>if(isblank(D14),,if(ISBLANK(M14),-F14*'Casino List'!$B$1,M14*'Casino List'!$B$1))</f>
        <v/>
      </c>
      <c r="P14" s="4"/>
      <c r="Q14" s="4"/>
      <c r="R14" s="4"/>
      <c r="S14" s="4"/>
      <c r="T14" s="4"/>
      <c r="U14" s="4"/>
      <c r="V14" s="4"/>
      <c r="W14" s="4"/>
      <c r="X14" s="4"/>
      <c r="Y14" s="4"/>
      <c r="Z14" s="4"/>
      <c r="AA14" s="4"/>
      <c r="AB14" s="4"/>
      <c r="AC14" s="4"/>
      <c r="AD14" s="4"/>
      <c r="AE14" s="4"/>
    </row>
    <row r="15">
      <c r="A15" s="4"/>
      <c r="B15" s="4"/>
      <c r="C15" s="1" t="str">
        <f t="shared" si="2"/>
        <v/>
      </c>
      <c r="D15" s="79"/>
      <c r="E15" s="79"/>
      <c r="F15" s="74"/>
      <c r="G15" s="74"/>
      <c r="H15" s="74"/>
      <c r="I15" s="29" t="str">
        <f>if(isblank(F15),,VLOOKUP(D15,'Casino List'!$C$4:$AA$100,25,FALSE)*H15)</f>
        <v/>
      </c>
      <c r="J15" s="10" t="str">
        <f>if(ISBLANK(F15),,F15*'Casino List'!$D$1)</f>
        <v/>
      </c>
      <c r="K15" s="10" t="str">
        <f>if(isblank(F15),,(F15*(1+'Casino List'!$F$1)^(($Q$3-E15-45)/365)-F15)*(1-'Casino List'!$B$1))</f>
        <v/>
      </c>
      <c r="L15" s="10" t="str">
        <f>if(isblank(F15),,if(isna((1-'Casino List'!$B$1)*(I15-F15)*(1+'Casino List'!$F$1)^(($Q$3-vlookup(D15,C15:E$1003,3,FALSE)-10)/365)-K15+J15),(1-'Casino List'!$B$1)*(I15-F15)*(1+'Casino List'!$F$1)^(($Q$3-TODAY()-45)/365)-K15,(1-'Casino List'!$B$1)*(I15-F15)*(1+'Casino List'!$F$1)^(($Q$3-vlookup(D15,C15:E$1003,3,FALSE)-10)/365)-K15+J15))</f>
        <v/>
      </c>
      <c r="M15" s="10" t="str">
        <f>if(isblank(G15),,G15*(1+'Casino List'!$F$1)^(($Q$3-E15-10)/365))</f>
        <v/>
      </c>
      <c r="N15" s="4" t="str">
        <f>if(ISBLANK(M15),,(M15-G15)*(1-'Casino List'!$B$1))</f>
        <v/>
      </c>
      <c r="O15" s="4" t="str">
        <f>if(isblank(D15),,if(ISBLANK(M15),-F15*'Casino List'!$B$1,M15*'Casino List'!$B$1))</f>
        <v/>
      </c>
      <c r="P15" s="4"/>
      <c r="Q15" s="4"/>
      <c r="R15" s="4"/>
      <c r="S15" s="4"/>
      <c r="T15" s="4"/>
      <c r="U15" s="4"/>
      <c r="V15" s="4"/>
      <c r="W15" s="4"/>
      <c r="X15" s="4"/>
      <c r="Y15" s="4"/>
      <c r="Z15" s="4"/>
      <c r="AA15" s="4"/>
      <c r="AB15" s="4"/>
      <c r="AC15" s="4"/>
      <c r="AD15" s="4"/>
      <c r="AE15" s="4"/>
    </row>
    <row r="16">
      <c r="A16" s="4"/>
      <c r="B16" s="4"/>
      <c r="C16" s="1" t="str">
        <f t="shared" si="2"/>
        <v/>
      </c>
      <c r="D16" s="79"/>
      <c r="E16" s="79"/>
      <c r="F16" s="74"/>
      <c r="G16" s="74"/>
      <c r="H16" s="74"/>
      <c r="I16" s="29" t="str">
        <f>if(isblank(F16),,VLOOKUP(D16,'Casino List'!$C$4:$AA$100,25,FALSE)*H16)</f>
        <v/>
      </c>
      <c r="J16" s="10" t="str">
        <f>if(ISBLANK(F16),,F16*'Casino List'!$D$1)</f>
        <v/>
      </c>
      <c r="K16" s="10" t="str">
        <f>if(isblank(F16),,(F16*(1+'Casino List'!$F$1)^(($Q$3-E16-45)/365)-F16)*(1-'Casino List'!$B$1))</f>
        <v/>
      </c>
      <c r="L16" s="10" t="str">
        <f>if(isblank(F16),,if(isna((1-'Casino List'!$B$1)*(I16-F16)*(1+'Casino List'!$F$1)^(($Q$3-vlookup(D16,C16:E$1003,3,FALSE)-10)/365)-K16+J16),(1-'Casino List'!$B$1)*(I16-F16)*(1+'Casino List'!$F$1)^(($Q$3-TODAY()-45)/365)-K16,(1-'Casino List'!$B$1)*(I16-F16)*(1+'Casino List'!$F$1)^(($Q$3-vlookup(D16,C16:E$1003,3,FALSE)-10)/365)-K16+J16))</f>
        <v/>
      </c>
      <c r="M16" s="10" t="str">
        <f>if(isblank(G16),,G16*(1+'Casino List'!$F$1)^(($Q$3-E16-10)/365))</f>
        <v/>
      </c>
      <c r="N16" s="4" t="str">
        <f>if(ISBLANK(M16),,(M16-G16)*(1-'Casino List'!$B$1))</f>
        <v/>
      </c>
      <c r="O16" s="4" t="str">
        <f>if(isblank(D16),,if(ISBLANK(M16),-F16*'Casino List'!$B$1,M16*'Casino List'!$B$1))</f>
        <v/>
      </c>
      <c r="P16" s="4"/>
      <c r="Q16" s="4"/>
      <c r="R16" s="4"/>
      <c r="S16" s="4"/>
      <c r="T16" s="4"/>
      <c r="U16" s="4"/>
      <c r="V16" s="4"/>
      <c r="W16" s="4"/>
      <c r="X16" s="4"/>
      <c r="Y16" s="4"/>
      <c r="Z16" s="4"/>
      <c r="AA16" s="4"/>
      <c r="AB16" s="4"/>
      <c r="AC16" s="4"/>
      <c r="AD16" s="4"/>
      <c r="AE16" s="4"/>
    </row>
    <row r="17">
      <c r="A17" s="4"/>
      <c r="B17" s="4"/>
      <c r="C17" s="1" t="str">
        <f t="shared" si="2"/>
        <v/>
      </c>
      <c r="D17" s="79"/>
      <c r="E17" s="79"/>
      <c r="F17" s="74"/>
      <c r="G17" s="74"/>
      <c r="H17" s="74"/>
      <c r="I17" s="29" t="str">
        <f>if(isblank(F17),,VLOOKUP(D17,'Casino List'!$C$4:$AA$100,25,FALSE)*H17)</f>
        <v/>
      </c>
      <c r="J17" s="10" t="str">
        <f>if(ISBLANK(F17),,F17*'Casino List'!$D$1)</f>
        <v/>
      </c>
      <c r="K17" s="10" t="str">
        <f>if(isblank(F17),,(F17*(1+'Casino List'!$F$1)^(($Q$3-E17-45)/365)-F17)*(1-'Casino List'!$B$1))</f>
        <v/>
      </c>
      <c r="L17" s="10" t="str">
        <f>if(isblank(F17),,if(isna((1-'Casino List'!$B$1)*(I17-F17)*(1+'Casino List'!$F$1)^(($Q$3-vlookup(D17,C17:E$1003,3,FALSE)-10)/365)-K17+J17),(1-'Casino List'!$B$1)*(I17-F17)*(1+'Casino List'!$F$1)^(($Q$3-TODAY()-45)/365)-K17,(1-'Casino List'!$B$1)*(I17-F17)*(1+'Casino List'!$F$1)^(($Q$3-vlookup(D17,C17:E$1003,3,FALSE)-10)/365)-K17+J17))</f>
        <v/>
      </c>
      <c r="M17" s="10" t="str">
        <f>if(isblank(G17),,G17*(1+'Casino List'!$F$1)^(($Q$3-E17-10)/365))</f>
        <v/>
      </c>
      <c r="N17" s="4" t="str">
        <f>if(ISBLANK(M17),,(M17-G17)*(1-'Casino List'!$B$1))</f>
        <v/>
      </c>
      <c r="O17" s="4" t="str">
        <f>if(isblank(D17),,if(ISBLANK(M17),-F17*'Casino List'!$B$1,M17*'Casino List'!$B$1))</f>
        <v/>
      </c>
      <c r="P17" s="4"/>
      <c r="Q17" s="4"/>
      <c r="R17" s="4"/>
      <c r="S17" s="4"/>
      <c r="T17" s="4"/>
      <c r="U17" s="4"/>
      <c r="V17" s="4"/>
      <c r="W17" s="4"/>
      <c r="X17" s="4"/>
      <c r="Y17" s="4"/>
      <c r="Z17" s="4"/>
      <c r="AA17" s="4"/>
      <c r="AB17" s="4"/>
      <c r="AC17" s="4"/>
      <c r="AD17" s="4"/>
      <c r="AE17" s="4"/>
    </row>
    <row r="18">
      <c r="A18" s="4"/>
      <c r="B18" s="4"/>
      <c r="C18" s="1" t="str">
        <f t="shared" si="2"/>
        <v/>
      </c>
      <c r="D18" s="79"/>
      <c r="E18" s="79"/>
      <c r="F18" s="74"/>
      <c r="G18" s="74"/>
      <c r="H18" s="74"/>
      <c r="I18" s="29" t="str">
        <f>if(isblank(F18),,VLOOKUP(D18,'Casino List'!$C$4:$AA$100,25,FALSE)*H18)</f>
        <v/>
      </c>
      <c r="J18" s="10" t="str">
        <f>if(ISBLANK(F18),,F18*'Casino List'!$D$1)</f>
        <v/>
      </c>
      <c r="K18" s="10" t="str">
        <f>if(isblank(F18),,(F18*(1+'Casino List'!$F$1)^(($Q$3-E18-45)/365)-F18)*(1-'Casino List'!$B$1))</f>
        <v/>
      </c>
      <c r="L18" s="10" t="str">
        <f>if(isblank(F18),,if(isna((1-'Casino List'!$B$1)*(I18-F18)*(1+'Casino List'!$F$1)^(($Q$3-vlookup(D18,C18:E$1003,3,FALSE)-10)/365)-K18+J18),(1-'Casino List'!$B$1)*(I18-F18)*(1+'Casino List'!$F$1)^(($Q$3-TODAY()-45)/365)-K18,(1-'Casino List'!$B$1)*(I18-F18)*(1+'Casino List'!$F$1)^(($Q$3-vlookup(D18,C18:E$1003,3,FALSE)-10)/365)-K18+J18))</f>
        <v/>
      </c>
      <c r="M18" s="10" t="str">
        <f>if(isblank(G18),,G18*(1+'Casino List'!$F$1)^(($Q$3-E18-10)/365))</f>
        <v/>
      </c>
      <c r="N18" s="4" t="str">
        <f>if(ISBLANK(M18),,(M18-G18)*(1-'Casino List'!$B$1))</f>
        <v/>
      </c>
      <c r="O18" s="4" t="str">
        <f>if(isblank(D18),,if(ISBLANK(M18),-F18*'Casino List'!$B$1,M18*'Casino List'!$B$1))</f>
        <v/>
      </c>
      <c r="P18" s="4"/>
      <c r="Q18" s="4"/>
      <c r="R18" s="4"/>
      <c r="S18" s="4"/>
      <c r="T18" s="4"/>
      <c r="U18" s="4"/>
      <c r="V18" s="4"/>
      <c r="W18" s="4"/>
      <c r="X18" s="4"/>
      <c r="Y18" s="4"/>
      <c r="Z18" s="4"/>
      <c r="AA18" s="4"/>
      <c r="AB18" s="4"/>
      <c r="AC18" s="4"/>
      <c r="AD18" s="4"/>
      <c r="AE18" s="4"/>
    </row>
    <row r="19">
      <c r="A19" s="4"/>
      <c r="B19" s="4"/>
      <c r="C19" s="1" t="str">
        <f t="shared" si="2"/>
        <v/>
      </c>
      <c r="D19" s="79"/>
      <c r="E19" s="79"/>
      <c r="F19" s="74"/>
      <c r="G19" s="74"/>
      <c r="H19" s="74"/>
      <c r="I19" s="29" t="str">
        <f>if(isblank(F19),,VLOOKUP(D19,'Casino List'!$C$4:$AA$100,25,FALSE)*H19)</f>
        <v/>
      </c>
      <c r="J19" s="10" t="str">
        <f>if(ISBLANK(F19),,F19*'Casino List'!$D$1)</f>
        <v/>
      </c>
      <c r="K19" s="10" t="str">
        <f>if(isblank(F19),,(F19*(1+'Casino List'!$F$1)^(($Q$3-E19-45)/365)-F19)*(1-'Casino List'!$B$1))</f>
        <v/>
      </c>
      <c r="L19" s="10" t="str">
        <f>if(isblank(F19),,if(isna((1-'Casino List'!$B$1)*(I19-F19)*(1+'Casino List'!$F$1)^(($Q$3-vlookup(D19,C19:E$1003,3,FALSE)-10)/365)-K19+J19),(1-'Casino List'!$B$1)*(I19-F19)*(1+'Casino List'!$F$1)^(($Q$3-TODAY()-45)/365)-K19,(1-'Casino List'!$B$1)*(I19-F19)*(1+'Casino List'!$F$1)^(($Q$3-vlookup(D19,C19:E$1003,3,FALSE)-10)/365)-K19+J19))</f>
        <v/>
      </c>
      <c r="M19" s="10" t="str">
        <f>if(isblank(G19),,G19*(1+'Casino List'!$F$1)^(($Q$3-E19-10)/365))</f>
        <v/>
      </c>
      <c r="N19" s="4" t="str">
        <f>if(ISBLANK(M19),,(M19-G19)*(1-'Casino List'!$B$1))</f>
        <v/>
      </c>
      <c r="O19" s="4" t="str">
        <f>if(isblank(D19),,if(ISBLANK(M19),-F19*'Casino List'!$B$1,M19*'Casino List'!$B$1))</f>
        <v/>
      </c>
      <c r="P19" s="4"/>
      <c r="Q19" s="4"/>
      <c r="R19" s="4"/>
      <c r="S19" s="4"/>
      <c r="T19" s="4"/>
      <c r="U19" s="4"/>
      <c r="V19" s="4"/>
      <c r="W19" s="4"/>
      <c r="X19" s="4"/>
      <c r="Y19" s="4"/>
      <c r="Z19" s="4"/>
      <c r="AA19" s="4"/>
      <c r="AB19" s="4"/>
      <c r="AC19" s="4"/>
      <c r="AD19" s="4"/>
      <c r="AE19" s="4"/>
    </row>
    <row r="20">
      <c r="A20" s="4"/>
      <c r="B20" s="4"/>
      <c r="C20" s="1" t="str">
        <f t="shared" si="2"/>
        <v/>
      </c>
      <c r="D20" s="79"/>
      <c r="E20" s="79"/>
      <c r="F20" s="74"/>
      <c r="G20" s="74"/>
      <c r="H20" s="74"/>
      <c r="I20" s="29" t="str">
        <f>if(isblank(F20),,VLOOKUP(D20,'Casino List'!$C$4:$AA$100,25,FALSE)*H20)</f>
        <v/>
      </c>
      <c r="J20" s="10" t="str">
        <f>if(ISBLANK(F20),,F20*'Casino List'!$D$1)</f>
        <v/>
      </c>
      <c r="K20" s="10" t="str">
        <f>if(isblank(F20),,(F20*(1+'Casino List'!$F$1)^(($Q$3-E20-45)/365)-F20)*(1-'Casino List'!$B$1))</f>
        <v/>
      </c>
      <c r="L20" s="10" t="str">
        <f>if(isblank(F20),,if(isna((1-'Casino List'!$B$1)*(I20-F20)*(1+'Casino List'!$F$1)^(($Q$3-vlookup(D20,C20:E$1003,3,FALSE)-10)/365)-K20+J20),(1-'Casino List'!$B$1)*(I20-F20)*(1+'Casino List'!$F$1)^(($Q$3-TODAY()-45)/365)-K20,(1-'Casino List'!$B$1)*(I20-F20)*(1+'Casino List'!$F$1)^(($Q$3-vlookup(D20,C20:E$1003,3,FALSE)-10)/365)-K20+J20))</f>
        <v/>
      </c>
      <c r="M20" s="10" t="str">
        <f>if(isblank(G20),,G20*(1+'Casino List'!$F$1)^(($Q$3-E20-10)/365))</f>
        <v/>
      </c>
      <c r="N20" s="4" t="str">
        <f>if(ISBLANK(M20),,(M20-G20)*(1-'Casino List'!$B$1))</f>
        <v/>
      </c>
      <c r="O20" s="4" t="str">
        <f>if(isblank(D20),,if(ISBLANK(M20),-F20*'Casino List'!$B$1,M20*'Casino List'!$B$1))</f>
        <v/>
      </c>
      <c r="P20" s="4"/>
      <c r="Q20" s="4"/>
      <c r="R20" s="4"/>
      <c r="S20" s="4"/>
      <c r="T20" s="4"/>
      <c r="U20" s="4"/>
      <c r="V20" s="4"/>
      <c r="W20" s="4"/>
      <c r="X20" s="4"/>
      <c r="Y20" s="4"/>
      <c r="Z20" s="4"/>
      <c r="AA20" s="4"/>
      <c r="AB20" s="4"/>
      <c r="AC20" s="4"/>
      <c r="AD20" s="4"/>
      <c r="AE20" s="4"/>
    </row>
    <row r="21">
      <c r="A21" s="4"/>
      <c r="B21" s="4"/>
      <c r="C21" s="1" t="str">
        <f t="shared" si="2"/>
        <v/>
      </c>
      <c r="D21" s="79"/>
      <c r="E21" s="79"/>
      <c r="F21" s="74"/>
      <c r="G21" s="74"/>
      <c r="H21" s="74"/>
      <c r="I21" s="29" t="str">
        <f>if(isblank(F21),,VLOOKUP(D21,'Casino List'!$C$4:$AA$100,25,FALSE)*H21)</f>
        <v/>
      </c>
      <c r="J21" s="10" t="str">
        <f>if(ISBLANK(F21),,F21*'Casino List'!$D$1)</f>
        <v/>
      </c>
      <c r="K21" s="10" t="str">
        <f>if(isblank(F21),,(F21*(1+'Casino List'!$F$1)^(($Q$3-E21-45)/365)-F21)*(1-'Casino List'!$B$1))</f>
        <v/>
      </c>
      <c r="L21" s="10" t="str">
        <f>if(isblank(F21),,if(isna((1-'Casino List'!$B$1)*(I21-F21)*(1+'Casino List'!$F$1)^(($Q$3-vlookup(D21,C21:E$1003,3,FALSE)-10)/365)-K21+J21),(1-'Casino List'!$B$1)*(I21-F21)*(1+'Casino List'!$F$1)^(($Q$3-TODAY()-45)/365)-K21,(1-'Casino List'!$B$1)*(I21-F21)*(1+'Casino List'!$F$1)^(($Q$3-vlookup(D21,C21:E$1003,3,FALSE)-10)/365)-K21+J21))</f>
        <v/>
      </c>
      <c r="M21" s="10" t="str">
        <f>if(isblank(G21),,G21*(1+'Casino List'!$F$1)^(($Q$3-E21-10)/365))</f>
        <v/>
      </c>
      <c r="N21" s="4" t="str">
        <f>if(ISBLANK(M21),,(M21-G21)*(1-'Casino List'!$B$1))</f>
        <v/>
      </c>
      <c r="O21" s="4" t="str">
        <f>if(isblank(D21),,if(ISBLANK(M21),-F21*'Casino List'!$B$1,M21*'Casino List'!$B$1))</f>
        <v/>
      </c>
      <c r="P21" s="4"/>
      <c r="Q21" s="4"/>
      <c r="R21" s="4"/>
      <c r="S21" s="4"/>
      <c r="T21" s="4"/>
      <c r="U21" s="4"/>
      <c r="V21" s="4"/>
      <c r="W21" s="4"/>
      <c r="X21" s="4"/>
      <c r="Y21" s="4"/>
      <c r="Z21" s="4"/>
      <c r="AA21" s="4"/>
      <c r="AB21" s="4"/>
      <c r="AC21" s="4"/>
      <c r="AD21" s="4"/>
      <c r="AE21" s="4"/>
    </row>
    <row r="22">
      <c r="A22" s="4"/>
      <c r="B22" s="4"/>
      <c r="C22" s="1" t="str">
        <f t="shared" si="2"/>
        <v/>
      </c>
      <c r="D22" s="79"/>
      <c r="E22" s="79"/>
      <c r="F22" s="74"/>
      <c r="G22" s="74"/>
      <c r="H22" s="74"/>
      <c r="I22" s="29" t="str">
        <f>if(isblank(F22),,VLOOKUP(D22,'Casino List'!$C$4:$AA$100,25,FALSE)*H22)</f>
        <v/>
      </c>
      <c r="J22" s="10" t="str">
        <f>if(ISBLANK(F22),,F22*'Casino List'!$D$1)</f>
        <v/>
      </c>
      <c r="K22" s="10" t="str">
        <f>if(isblank(F22),,(F22*(1+'Casino List'!$F$1)^(($Q$3-E22-45)/365)-F22)*(1-'Casino List'!$B$1))</f>
        <v/>
      </c>
      <c r="L22" s="10" t="str">
        <f>if(isblank(F22),,if(isna((1-'Casino List'!$B$1)*(I22-F22)*(1+'Casino List'!$F$1)^(($Q$3-vlookup(D22,C22:E$1003,3,FALSE)-10)/365)-K22+J22),(1-'Casino List'!$B$1)*(I22-F22)*(1+'Casino List'!$F$1)^(($Q$3-TODAY()-45)/365)-K22,(1-'Casino List'!$B$1)*(I22-F22)*(1+'Casino List'!$F$1)^(($Q$3-vlookup(D22,C22:E$1003,3,FALSE)-10)/365)-K22+J22))</f>
        <v/>
      </c>
      <c r="M22" s="10" t="str">
        <f>if(isblank(G22),,G22*(1+'Casino List'!$F$1)^(($Q$3-E22-10)/365))</f>
        <v/>
      </c>
      <c r="N22" s="4" t="str">
        <f>if(ISBLANK(M22),,(M22-G22)*(1-'Casino List'!$B$1))</f>
        <v/>
      </c>
      <c r="O22" s="4" t="str">
        <f>if(isblank(D22),,if(ISBLANK(M22),-F22*'Casino List'!$B$1,M22*'Casino List'!$B$1))</f>
        <v/>
      </c>
      <c r="P22" s="4"/>
      <c r="Q22" s="4"/>
      <c r="R22" s="4"/>
      <c r="S22" s="4"/>
      <c r="T22" s="4"/>
      <c r="U22" s="4"/>
      <c r="V22" s="4"/>
      <c r="W22" s="4"/>
      <c r="X22" s="4"/>
      <c r="Y22" s="4"/>
      <c r="Z22" s="4"/>
      <c r="AA22" s="4"/>
      <c r="AB22" s="4"/>
      <c r="AC22" s="4"/>
      <c r="AD22" s="4"/>
      <c r="AE22" s="4"/>
    </row>
    <row r="23">
      <c r="A23" s="4"/>
      <c r="B23" s="4"/>
      <c r="C23" s="1" t="str">
        <f t="shared" si="2"/>
        <v/>
      </c>
      <c r="D23" s="79"/>
      <c r="E23" s="79"/>
      <c r="F23" s="74"/>
      <c r="G23" s="74"/>
      <c r="H23" s="74"/>
      <c r="I23" s="29" t="str">
        <f>if(isblank(F23),,VLOOKUP(D23,'Casino List'!$C$4:$AA$100,25,FALSE)*H23)</f>
        <v/>
      </c>
      <c r="J23" s="10" t="str">
        <f>if(ISBLANK(F23),,F23*'Casino List'!$D$1)</f>
        <v/>
      </c>
      <c r="K23" s="10" t="str">
        <f>if(isblank(F23),,(F23*(1+'Casino List'!$F$1)^(($Q$3-E23-45)/365)-F23)*(1-'Casino List'!$B$1))</f>
        <v/>
      </c>
      <c r="L23" s="10" t="str">
        <f>if(isblank(F23),,if(isna((1-'Casino List'!$B$1)*(I23-F23)*(1+'Casino List'!$F$1)^(($Q$3-vlookup(D23,C23:E$1003,3,FALSE)-10)/365)-K23+J23),(1-'Casino List'!$B$1)*(I23-F23)*(1+'Casino List'!$F$1)^(($Q$3-TODAY()-45)/365)-K23,(1-'Casino List'!$B$1)*(I23-F23)*(1+'Casino List'!$F$1)^(($Q$3-vlookup(D23,C23:E$1003,3,FALSE)-10)/365)-K23+J23))</f>
        <v/>
      </c>
      <c r="M23" s="10" t="str">
        <f>if(isblank(G23),,G23*(1+'Casino List'!$F$1)^(($Q$3-E23-10)/365))</f>
        <v/>
      </c>
      <c r="N23" s="4" t="str">
        <f>if(ISBLANK(M23),,(M23-G23)*(1-'Casino List'!$B$1))</f>
        <v/>
      </c>
      <c r="O23" s="4" t="str">
        <f>if(isblank(D23),,if(ISBLANK(M23),-F23*'Casino List'!$B$1,M23*'Casino List'!$B$1))</f>
        <v/>
      </c>
      <c r="P23" s="4"/>
      <c r="Q23" s="4"/>
      <c r="R23" s="4"/>
      <c r="S23" s="4"/>
      <c r="T23" s="4"/>
      <c r="U23" s="4"/>
      <c r="V23" s="4"/>
      <c r="W23" s="4"/>
      <c r="X23" s="4"/>
      <c r="Y23" s="4"/>
      <c r="Z23" s="4"/>
      <c r="AA23" s="4"/>
      <c r="AB23" s="4"/>
      <c r="AC23" s="4"/>
      <c r="AD23" s="4"/>
      <c r="AE23" s="4"/>
    </row>
    <row r="24">
      <c r="A24" s="4"/>
      <c r="B24" s="4"/>
      <c r="C24" s="1" t="str">
        <f t="shared" si="2"/>
        <v/>
      </c>
      <c r="D24" s="79"/>
      <c r="E24" s="79"/>
      <c r="F24" s="74"/>
      <c r="G24" s="74"/>
      <c r="H24" s="74"/>
      <c r="I24" s="29" t="str">
        <f>if(isblank(F24),,VLOOKUP(D24,'Casino List'!$C$4:$AA$100,25,FALSE)*H24)</f>
        <v/>
      </c>
      <c r="J24" s="10" t="str">
        <f>if(ISBLANK(F24),,F24*'Casino List'!$D$1)</f>
        <v/>
      </c>
      <c r="K24" s="10" t="str">
        <f>if(isblank(F24),,(F24*(1+'Casino List'!$F$1)^(($Q$3-E24-45)/365)-F24)*(1-'Casino List'!$B$1))</f>
        <v/>
      </c>
      <c r="L24" s="10" t="str">
        <f>if(isblank(F24),,if(isna((1-'Casino List'!$B$1)*(I24-F24)*(1+'Casino List'!$F$1)^(($Q$3-vlookup(D24,C24:E$1003,3,FALSE)-10)/365)-K24+J24),(1-'Casino List'!$B$1)*(I24-F24)*(1+'Casino List'!$F$1)^(($Q$3-TODAY()-45)/365)-K24,(1-'Casino List'!$B$1)*(I24-F24)*(1+'Casino List'!$F$1)^(($Q$3-vlookup(D24,C24:E$1003,3,FALSE)-10)/365)-K24+J24))</f>
        <v/>
      </c>
      <c r="M24" s="10" t="str">
        <f>if(isblank(G24),,G24*(1+'Casino List'!$F$1)^(($Q$3-E24-10)/365))</f>
        <v/>
      </c>
      <c r="N24" s="4" t="str">
        <f>if(ISBLANK(M24),,(M24-G24)*(1-'Casino List'!$B$1))</f>
        <v/>
      </c>
      <c r="O24" s="4" t="str">
        <f>if(isblank(D24),,if(ISBLANK(M24),-F24*'Casino List'!$B$1,M24*'Casino List'!$B$1))</f>
        <v/>
      </c>
      <c r="P24" s="1"/>
      <c r="Q24" s="1"/>
      <c r="R24" s="4"/>
      <c r="S24" s="4"/>
      <c r="T24" s="4"/>
      <c r="U24" s="4"/>
      <c r="V24" s="4"/>
      <c r="W24" s="4"/>
      <c r="X24" s="4"/>
      <c r="Y24" s="4"/>
      <c r="Z24" s="4"/>
      <c r="AA24" s="4"/>
      <c r="AB24" s="4"/>
      <c r="AC24" s="4"/>
      <c r="AD24" s="4"/>
      <c r="AE24" s="4"/>
    </row>
    <row r="25">
      <c r="A25" s="4"/>
      <c r="B25" s="4"/>
      <c r="C25" s="1" t="str">
        <f t="shared" si="2"/>
        <v/>
      </c>
      <c r="D25" s="79"/>
      <c r="E25" s="79"/>
      <c r="F25" s="74"/>
      <c r="G25" s="74"/>
      <c r="H25" s="74"/>
      <c r="I25" s="29" t="str">
        <f>if(isblank(F25),,VLOOKUP(D25,'Casino List'!$C$4:$AA$100,25,FALSE)*H25)</f>
        <v/>
      </c>
      <c r="J25" s="10" t="str">
        <f>if(ISBLANK(F25),,F25*'Casino List'!$D$1)</f>
        <v/>
      </c>
      <c r="K25" s="10" t="str">
        <f>if(isblank(F25),,(F25*(1+'Casino List'!$F$1)^(($Q$3-E25-45)/365)-F25)*(1-'Casino List'!$B$1))</f>
        <v/>
      </c>
      <c r="L25" s="10" t="str">
        <f>if(isblank(F25),,if(isna((1-'Casino List'!$B$1)*(I25-F25)*(1+'Casino List'!$F$1)^(($Q$3-vlookup(D25,C25:E$1003,3,FALSE)-10)/365)-K25+J25),(1-'Casino List'!$B$1)*(I25-F25)*(1+'Casino List'!$F$1)^(($Q$3-TODAY()-45)/365)-K25,(1-'Casino List'!$B$1)*(I25-F25)*(1+'Casino List'!$F$1)^(($Q$3-vlookup(D25,C25:E$1003,3,FALSE)-10)/365)-K25+J25))</f>
        <v/>
      </c>
      <c r="M25" s="10" t="str">
        <f>if(isblank(G25),,G25*(1+'Casino List'!$F$1)^(($Q$3-E25-10)/365))</f>
        <v/>
      </c>
      <c r="N25" s="4" t="str">
        <f>if(ISBLANK(M25),,(M25-G25)*(1-'Casino List'!$B$1))</f>
        <v/>
      </c>
      <c r="O25" s="4" t="str">
        <f>if(isblank(D25),,if(ISBLANK(M25),-F25*'Casino List'!$B$1,M25*'Casino List'!$B$1))</f>
        <v/>
      </c>
      <c r="P25" s="4"/>
      <c r="Q25" s="4"/>
      <c r="R25" s="4"/>
      <c r="S25" s="4"/>
      <c r="T25" s="4"/>
      <c r="U25" s="4"/>
      <c r="V25" s="4"/>
      <c r="W25" s="4"/>
      <c r="X25" s="4"/>
      <c r="Y25" s="4"/>
      <c r="Z25" s="4"/>
      <c r="AA25" s="4"/>
      <c r="AB25" s="4"/>
      <c r="AC25" s="4"/>
      <c r="AD25" s="4"/>
      <c r="AE25" s="4"/>
    </row>
    <row r="26">
      <c r="A26" s="4"/>
      <c r="B26" s="4"/>
      <c r="C26" s="1" t="str">
        <f t="shared" si="2"/>
        <v/>
      </c>
      <c r="D26" s="79"/>
      <c r="E26" s="79"/>
      <c r="F26" s="74"/>
      <c r="G26" s="74"/>
      <c r="H26" s="74"/>
      <c r="I26" s="29" t="str">
        <f>if(isblank(F26),,VLOOKUP(D26,'Casino List'!$C$4:$AA$100,25,FALSE)*H26)</f>
        <v/>
      </c>
      <c r="J26" s="10" t="str">
        <f>if(ISBLANK(F26),,F26*'Casino List'!$D$1)</f>
        <v/>
      </c>
      <c r="K26" s="10" t="str">
        <f>if(isblank(F26),,(F26*(1+'Casino List'!$F$1)^(($Q$3-E26-45)/365)-F26)*(1-'Casino List'!$B$1))</f>
        <v/>
      </c>
      <c r="L26" s="10" t="str">
        <f>if(isblank(F26),,if(isna((1-'Casino List'!$B$1)*(I26-F26)*(1+'Casino List'!$F$1)^(($Q$3-vlookup(D26,C26:E$1003,3,FALSE)-10)/365)-K26+J26),(1-'Casino List'!$B$1)*(I26-F26)*(1+'Casino List'!$F$1)^(($Q$3-TODAY()-45)/365)-K26,(1-'Casino List'!$B$1)*(I26-F26)*(1+'Casino List'!$F$1)^(($Q$3-vlookup(D26,C26:E$1003,3,FALSE)-10)/365)-K26+J26))</f>
        <v/>
      </c>
      <c r="M26" s="10" t="str">
        <f>if(isblank(G26),,G26*(1+'Casino List'!$F$1)^(($Q$3-E26-10)/365))</f>
        <v/>
      </c>
      <c r="N26" s="4" t="str">
        <f>if(ISBLANK(M26),,(M26-G26)*(1-'Casino List'!$B$1))</f>
        <v/>
      </c>
      <c r="O26" s="4" t="str">
        <f>if(isblank(D26),,if(ISBLANK(M26),-F26*'Casino List'!$B$1,M26*'Casino List'!$B$1))</f>
        <v/>
      </c>
      <c r="P26" s="4"/>
      <c r="Q26" s="4"/>
      <c r="R26" s="4"/>
      <c r="S26" s="4"/>
      <c r="T26" s="4"/>
      <c r="U26" s="4"/>
      <c r="V26" s="4"/>
      <c r="W26" s="4"/>
      <c r="X26" s="4"/>
      <c r="Y26" s="4"/>
      <c r="Z26" s="4"/>
      <c r="AA26" s="4"/>
      <c r="AB26" s="4"/>
      <c r="AC26" s="4"/>
      <c r="AD26" s="4"/>
      <c r="AE26" s="4"/>
    </row>
    <row r="27">
      <c r="A27" s="4"/>
      <c r="B27" s="4"/>
      <c r="C27" s="1" t="str">
        <f t="shared" si="2"/>
        <v/>
      </c>
      <c r="D27" s="79"/>
      <c r="E27" s="79"/>
      <c r="F27" s="74"/>
      <c r="G27" s="74"/>
      <c r="H27" s="74"/>
      <c r="I27" s="29" t="str">
        <f>if(isblank(F27),,VLOOKUP(D27,'Casino List'!$C$4:$AA$100,25,FALSE)*H27)</f>
        <v/>
      </c>
      <c r="J27" s="10" t="str">
        <f>if(ISBLANK(F27),,F27*'Casino List'!$D$1)</f>
        <v/>
      </c>
      <c r="K27" s="10" t="str">
        <f>if(isblank(F27),,(F27*(1+'Casino List'!$F$1)^(($Q$3-E27-45)/365)-F27)*(1-'Casino List'!$B$1))</f>
        <v/>
      </c>
      <c r="L27" s="10" t="str">
        <f>if(isblank(F27),,if(isna((1-'Casino List'!$B$1)*(I27-F27)*(1+'Casino List'!$F$1)^(($Q$3-vlookup(D27,C27:E$1003,3,FALSE)-10)/365)-K27+J27),(1-'Casino List'!$B$1)*(I27-F27)*(1+'Casino List'!$F$1)^(($Q$3-TODAY()-45)/365)-K27,(1-'Casino List'!$B$1)*(I27-F27)*(1+'Casino List'!$F$1)^(($Q$3-vlookup(D27,C27:E$1003,3,FALSE)-10)/365)-K27+J27))</f>
        <v/>
      </c>
      <c r="M27" s="10" t="str">
        <f>if(isblank(G27),,G27*(1+'Casino List'!$F$1)^(($Q$3-E27-10)/365))</f>
        <v/>
      </c>
      <c r="N27" s="4" t="str">
        <f>if(ISBLANK(M27),,(M27-G27)*(1-'Casino List'!$B$1))</f>
        <v/>
      </c>
      <c r="O27" s="4" t="str">
        <f>if(isblank(D27),,if(ISBLANK(M27),-F27*'Casino List'!$B$1,M27*'Casino List'!$B$1))</f>
        <v/>
      </c>
      <c r="P27" s="4"/>
      <c r="Q27" s="4"/>
      <c r="R27" s="4"/>
      <c r="S27" s="4"/>
      <c r="T27" s="4"/>
      <c r="U27" s="4"/>
      <c r="V27" s="4"/>
      <c r="W27" s="4"/>
      <c r="X27" s="4"/>
      <c r="Y27" s="4"/>
      <c r="Z27" s="4"/>
      <c r="AA27" s="4"/>
      <c r="AB27" s="4"/>
      <c r="AC27" s="4"/>
      <c r="AD27" s="4"/>
      <c r="AE27" s="4"/>
    </row>
    <row r="28">
      <c r="A28" s="4"/>
      <c r="B28" s="4"/>
      <c r="C28" s="1" t="str">
        <f t="shared" si="2"/>
        <v/>
      </c>
      <c r="D28" s="79"/>
      <c r="E28" s="79"/>
      <c r="F28" s="74"/>
      <c r="G28" s="74"/>
      <c r="H28" s="74"/>
      <c r="I28" s="29" t="str">
        <f>if(isblank(F28),,VLOOKUP(D28,'Casino List'!$C$4:$AA$100,25,FALSE)*H28)</f>
        <v/>
      </c>
      <c r="J28" s="10" t="str">
        <f>if(ISBLANK(F28),,F28*'Casino List'!$D$1)</f>
        <v/>
      </c>
      <c r="K28" s="10" t="str">
        <f>if(isblank(F28),,(F28*(1+'Casino List'!$F$1)^(($Q$3-E28-45)/365)-F28)*(1-'Casino List'!$B$1))</f>
        <v/>
      </c>
      <c r="L28" s="10" t="str">
        <f>if(isblank(F28),,if(isna((1-'Casino List'!$B$1)*(I28-F28)*(1+'Casino List'!$F$1)^(($Q$3-vlookup(D28,C28:E$1003,3,FALSE)-10)/365)-K28+J28),(1-'Casino List'!$B$1)*(I28-F28)*(1+'Casino List'!$F$1)^(($Q$3-TODAY()-45)/365)-K28,(1-'Casino List'!$B$1)*(I28-F28)*(1+'Casino List'!$F$1)^(($Q$3-vlookup(D28,C28:E$1003,3,FALSE)-10)/365)-K28+J28))</f>
        <v/>
      </c>
      <c r="M28" s="10" t="str">
        <f>if(isblank(G28),,G28*(1+'Casino List'!$F$1)^(($Q$3-E28-10)/365))</f>
        <v/>
      </c>
      <c r="N28" s="4" t="str">
        <f>if(ISBLANK(M28),,(M28-G28)*(1-'Casino List'!$B$1))</f>
        <v/>
      </c>
      <c r="O28" s="4" t="str">
        <f>if(isblank(D28),,if(ISBLANK(M28),-F28*'Casino List'!$B$1,M28*'Casino List'!$B$1))</f>
        <v/>
      </c>
      <c r="P28" s="4"/>
      <c r="Q28" s="4"/>
      <c r="R28" s="4"/>
      <c r="S28" s="4"/>
      <c r="T28" s="4"/>
      <c r="U28" s="4"/>
      <c r="V28" s="4"/>
      <c r="W28" s="4"/>
      <c r="X28" s="4"/>
      <c r="Y28" s="4"/>
      <c r="Z28" s="4"/>
      <c r="AA28" s="4"/>
      <c r="AB28" s="4"/>
      <c r="AC28" s="4"/>
      <c r="AD28" s="4"/>
      <c r="AE28" s="4"/>
    </row>
    <row r="29">
      <c r="A29" s="4"/>
      <c r="B29" s="4"/>
      <c r="C29" s="1" t="str">
        <f t="shared" si="2"/>
        <v/>
      </c>
      <c r="D29" s="79"/>
      <c r="E29" s="79"/>
      <c r="F29" s="74"/>
      <c r="G29" s="74"/>
      <c r="H29" s="74"/>
      <c r="I29" s="29" t="str">
        <f>if(isblank(F29),,VLOOKUP(D29,'Casino List'!$C$4:$AA$100,25,FALSE)*H29)</f>
        <v/>
      </c>
      <c r="J29" s="10" t="str">
        <f>if(ISBLANK(F29),,F29*'Casino List'!$D$1)</f>
        <v/>
      </c>
      <c r="K29" s="10" t="str">
        <f>if(isblank(F29),,(F29*(1+'Casino List'!$F$1)^(($Q$3-E29-45)/365)-F29)*(1-'Casino List'!$B$1))</f>
        <v/>
      </c>
      <c r="L29" s="10" t="str">
        <f>if(isblank(F29),,if(isna((1-'Casino List'!$B$1)*(I29-F29)*(1+'Casino List'!$F$1)^(($Q$3-vlookup(D29,C29:E$1003,3,FALSE)-10)/365)-K29+J29),(1-'Casino List'!$B$1)*(I29-F29)*(1+'Casino List'!$F$1)^(($Q$3-TODAY()-45)/365)-K29,(1-'Casino List'!$B$1)*(I29-F29)*(1+'Casino List'!$F$1)^(($Q$3-vlookup(D29,C29:E$1003,3,FALSE)-10)/365)-K29+J29))</f>
        <v/>
      </c>
      <c r="M29" s="10" t="str">
        <f>if(isblank(G29),,G29*(1+'Casino List'!$F$1)^(($Q$3-E29-10)/365))</f>
        <v/>
      </c>
      <c r="N29" s="4" t="str">
        <f>if(ISBLANK(M29),,(M29-G29)*(1-'Casino List'!$B$1))</f>
        <v/>
      </c>
      <c r="O29" s="4" t="str">
        <f>if(isblank(D29),,if(ISBLANK(M29),-F29*'Casino List'!$B$1,M29*'Casino List'!$B$1))</f>
        <v/>
      </c>
      <c r="P29" s="4"/>
      <c r="Q29" s="4"/>
      <c r="R29" s="4"/>
      <c r="S29" s="4"/>
      <c r="T29" s="4"/>
      <c r="U29" s="4"/>
      <c r="V29" s="4"/>
      <c r="W29" s="4"/>
      <c r="X29" s="4"/>
      <c r="Y29" s="4"/>
      <c r="Z29" s="4"/>
      <c r="AA29" s="4"/>
      <c r="AB29" s="4"/>
      <c r="AC29" s="4"/>
      <c r="AD29" s="4"/>
      <c r="AE29" s="4"/>
    </row>
    <row r="30">
      <c r="A30" s="4"/>
      <c r="B30" s="4"/>
      <c r="C30" s="1" t="str">
        <f t="shared" si="2"/>
        <v/>
      </c>
      <c r="D30" s="79"/>
      <c r="E30" s="79"/>
      <c r="F30" s="74"/>
      <c r="G30" s="74"/>
      <c r="H30" s="74"/>
      <c r="I30" s="29" t="str">
        <f>if(isblank(F30),,VLOOKUP(D30,'Casino List'!$C$4:$AA$100,25,FALSE)*H30)</f>
        <v/>
      </c>
      <c r="J30" s="10" t="str">
        <f>if(ISBLANK(F30),,F30*'Casino List'!$D$1)</f>
        <v/>
      </c>
      <c r="K30" s="10" t="str">
        <f>if(isblank(F30),,(F30*(1+'Casino List'!$F$1)^(($Q$3-E30-45)/365)-F30)*(1-'Casino List'!$B$1))</f>
        <v/>
      </c>
      <c r="L30" s="10" t="str">
        <f>if(isblank(F30),,if(isna((1-'Casino List'!$B$1)*(I30-F30)*(1+'Casino List'!$F$1)^(($Q$3-vlookup(D30,C30:E$1003,3,FALSE)-10)/365)-K30+J30),(1-'Casino List'!$B$1)*(I30-F30)*(1+'Casino List'!$F$1)^(($Q$3-TODAY()-45)/365)-K30,(1-'Casino List'!$B$1)*(I30-F30)*(1+'Casino List'!$F$1)^(($Q$3-vlookup(D30,C30:E$1003,3,FALSE)-10)/365)-K30+J30))</f>
        <v/>
      </c>
      <c r="M30" s="10" t="str">
        <f>if(isblank(G30),,G30*(1+'Casino List'!$F$1)^(($Q$3-E30-10)/365))</f>
        <v/>
      </c>
      <c r="N30" s="4" t="str">
        <f>if(ISBLANK(M30),,(M30-G30)*(1-'Casino List'!$B$1))</f>
        <v/>
      </c>
      <c r="O30" s="4" t="str">
        <f>if(isblank(D30),,if(ISBLANK(M30),-F30*'Casino List'!$B$1,M30*'Casino List'!$B$1))</f>
        <v/>
      </c>
      <c r="P30" s="4"/>
      <c r="Q30" s="4"/>
      <c r="R30" s="4"/>
      <c r="S30" s="4"/>
      <c r="T30" s="4"/>
      <c r="U30" s="4"/>
      <c r="V30" s="4"/>
      <c r="W30" s="4"/>
      <c r="X30" s="4"/>
      <c r="Y30" s="4"/>
      <c r="Z30" s="4"/>
      <c r="AA30" s="4"/>
      <c r="AB30" s="4"/>
      <c r="AC30" s="4"/>
      <c r="AD30" s="4"/>
      <c r="AE30" s="4"/>
    </row>
    <row r="31">
      <c r="A31" s="4"/>
      <c r="B31" s="4"/>
      <c r="C31" s="1" t="str">
        <f t="shared" si="2"/>
        <v/>
      </c>
      <c r="D31" s="79"/>
      <c r="E31" s="79"/>
      <c r="F31" s="74"/>
      <c r="G31" s="74"/>
      <c r="H31" s="74"/>
      <c r="I31" s="29" t="str">
        <f>if(isblank(F31),,VLOOKUP(D31,'Casino List'!$C$4:$AA$100,25,FALSE)*H31)</f>
        <v/>
      </c>
      <c r="J31" s="10" t="str">
        <f>if(ISBLANK(F31),,F31*'Casino List'!$D$1)</f>
        <v/>
      </c>
      <c r="K31" s="10" t="str">
        <f>if(isblank(F31),,(F31*(1+'Casino List'!$F$1)^(($Q$3-E31-45)/365)-F31)*(1-'Casino List'!$B$1))</f>
        <v/>
      </c>
      <c r="L31" s="10" t="str">
        <f>if(isblank(F31),,if(isna((1-'Casino List'!$B$1)*(I31-F31)*(1+'Casino List'!$F$1)^(($Q$3-vlookup(D31,C31:E$1003,3,FALSE)-10)/365)-K31+J31),(1-'Casino List'!$B$1)*(I31-F31)*(1+'Casino List'!$F$1)^(($Q$3-TODAY()-45)/365)-K31,(1-'Casino List'!$B$1)*(I31-F31)*(1+'Casino List'!$F$1)^(($Q$3-vlookup(D31,C31:E$1003,3,FALSE)-10)/365)-K31+J31))</f>
        <v/>
      </c>
      <c r="M31" s="10" t="str">
        <f>if(isblank(G31),,G31*(1+'Casino List'!$F$1)^(($Q$3-E31-10)/365))</f>
        <v/>
      </c>
      <c r="N31" s="4" t="str">
        <f>if(ISBLANK(M31),,(M31-G31)*(1-'Casino List'!$B$1))</f>
        <v/>
      </c>
      <c r="O31" s="4" t="str">
        <f>if(isblank(D31),,if(ISBLANK(M31),-F31*'Casino List'!$B$1,M31*'Casino List'!$B$1))</f>
        <v/>
      </c>
      <c r="P31" s="4"/>
      <c r="Q31" s="4"/>
      <c r="R31" s="4"/>
      <c r="S31" s="4"/>
      <c r="T31" s="4"/>
      <c r="U31" s="4"/>
      <c r="V31" s="4"/>
      <c r="W31" s="4"/>
      <c r="X31" s="4"/>
      <c r="Y31" s="4"/>
      <c r="Z31" s="4"/>
      <c r="AA31" s="4"/>
      <c r="AB31" s="4"/>
      <c r="AC31" s="4"/>
      <c r="AD31" s="4"/>
      <c r="AE31" s="4"/>
    </row>
    <row r="32">
      <c r="A32" s="4"/>
      <c r="B32" s="4"/>
      <c r="C32" s="1" t="str">
        <f t="shared" si="2"/>
        <v/>
      </c>
      <c r="D32" s="79"/>
      <c r="E32" s="79"/>
      <c r="F32" s="74"/>
      <c r="G32" s="74"/>
      <c r="H32" s="74"/>
      <c r="I32" s="29" t="str">
        <f>if(isblank(F32),,VLOOKUP(D32,'Casino List'!$C$4:$AA$100,25,FALSE)*H32)</f>
        <v/>
      </c>
      <c r="J32" s="10" t="str">
        <f>if(ISBLANK(F32),,F32*'Casino List'!$D$1)</f>
        <v/>
      </c>
      <c r="K32" s="10" t="str">
        <f>if(isblank(F32),,(F32*(1+'Casino List'!$F$1)^(($Q$3-E32-45)/365)-F32)*(1-'Casino List'!$B$1))</f>
        <v/>
      </c>
      <c r="L32" s="10" t="str">
        <f>if(isblank(F32),,if(isna((1-'Casino List'!$B$1)*(I32-F32)*(1+'Casino List'!$F$1)^(($Q$3-vlookup(D32,C32:E$1003,3,FALSE)-10)/365)-K32+J32),(1-'Casino List'!$B$1)*(I32-F32)*(1+'Casino List'!$F$1)^(($Q$3-TODAY()-45)/365)-K32,(1-'Casino List'!$B$1)*(I32-F32)*(1+'Casino List'!$F$1)^(($Q$3-vlookup(D32,C32:E$1003,3,FALSE)-10)/365)-K32+J32))</f>
        <v/>
      </c>
      <c r="M32" s="10" t="str">
        <f>if(isblank(G32),,G32*(1+'Casino List'!$F$1)^(($Q$3-E32-10)/365))</f>
        <v/>
      </c>
      <c r="N32" s="4" t="str">
        <f>if(ISBLANK(M32),,(M32-G32)*(1-'Casino List'!$B$1))</f>
        <v/>
      </c>
      <c r="O32" s="4" t="str">
        <f>if(isblank(D32),,if(ISBLANK(M32),-F32*'Casino List'!$B$1,M32*'Casino List'!$B$1))</f>
        <v/>
      </c>
      <c r="P32" s="4"/>
      <c r="Q32" s="4"/>
      <c r="R32" s="4"/>
      <c r="S32" s="4"/>
      <c r="T32" s="4"/>
      <c r="U32" s="4"/>
      <c r="V32" s="4"/>
      <c r="W32" s="4"/>
      <c r="X32" s="4"/>
      <c r="Y32" s="4"/>
      <c r="Z32" s="4"/>
      <c r="AA32" s="4"/>
      <c r="AB32" s="4"/>
      <c r="AC32" s="4"/>
      <c r="AD32" s="4"/>
      <c r="AE32" s="4"/>
    </row>
    <row r="33">
      <c r="A33" s="4"/>
      <c r="B33" s="4"/>
      <c r="C33" s="1" t="str">
        <f t="shared" si="2"/>
        <v/>
      </c>
      <c r="D33" s="79"/>
      <c r="E33" s="79"/>
      <c r="F33" s="74"/>
      <c r="G33" s="74"/>
      <c r="H33" s="74"/>
      <c r="I33" s="29" t="str">
        <f>if(isblank(F33),,VLOOKUP(D33,'Casino List'!$C$4:$AA$100,25,FALSE)*H33)</f>
        <v/>
      </c>
      <c r="J33" s="10" t="str">
        <f>if(ISBLANK(F33),,F33*'Casino List'!$D$1)</f>
        <v/>
      </c>
      <c r="K33" s="10" t="str">
        <f>if(isblank(F33),,(F33*(1+'Casino List'!$F$1)^(($Q$3-E33-45)/365)-F33)*(1-'Casino List'!$B$1))</f>
        <v/>
      </c>
      <c r="L33" s="10" t="str">
        <f>if(isblank(F33),,if(isna((1-'Casino List'!$B$1)*(I33-F33)*(1+'Casino List'!$F$1)^(($Q$3-vlookup(D33,C33:E$1003,3,FALSE)-10)/365)-K33+J33),(1-'Casino List'!$B$1)*(I33-F33)*(1+'Casino List'!$F$1)^(($Q$3-TODAY()-45)/365)-K33,(1-'Casino List'!$B$1)*(I33-F33)*(1+'Casino List'!$F$1)^(($Q$3-vlookup(D33,C33:E$1003,3,FALSE)-10)/365)-K33+J33))</f>
        <v/>
      </c>
      <c r="M33" s="10" t="str">
        <f>if(isblank(G33),,G33*(1+'Casino List'!$F$1)^(($Q$3-E33-10)/365))</f>
        <v/>
      </c>
      <c r="N33" s="4" t="str">
        <f>if(ISBLANK(M33),,(M33-G33)*(1-'Casino List'!$B$1))</f>
        <v/>
      </c>
      <c r="O33" s="4" t="str">
        <f>if(isblank(D33),,if(ISBLANK(M33),-F33*'Casino List'!$B$1,M33*'Casino List'!$B$1))</f>
        <v/>
      </c>
      <c r="P33" s="4"/>
      <c r="Q33" s="4"/>
      <c r="R33" s="4"/>
      <c r="S33" s="4"/>
      <c r="T33" s="4"/>
      <c r="U33" s="4"/>
      <c r="V33" s="4"/>
      <c r="W33" s="4"/>
      <c r="X33" s="4"/>
      <c r="Y33" s="4"/>
      <c r="Z33" s="4"/>
      <c r="AA33" s="4"/>
      <c r="AB33" s="4"/>
      <c r="AC33" s="4"/>
      <c r="AD33" s="4"/>
      <c r="AE33" s="4"/>
    </row>
    <row r="34">
      <c r="A34" s="4"/>
      <c r="B34" s="4"/>
      <c r="C34" s="1" t="str">
        <f t="shared" si="2"/>
        <v/>
      </c>
      <c r="D34" s="79"/>
      <c r="E34" s="79"/>
      <c r="F34" s="74"/>
      <c r="G34" s="74"/>
      <c r="H34" s="74"/>
      <c r="I34" s="29" t="str">
        <f>if(isblank(F34),,VLOOKUP(D34,'Casino List'!$C$4:$AA$100,25,FALSE)*H34)</f>
        <v/>
      </c>
      <c r="J34" s="10" t="str">
        <f>if(ISBLANK(F34),,F34*'Casino List'!$D$1)</f>
        <v/>
      </c>
      <c r="K34" s="10" t="str">
        <f>if(isblank(F34),,(F34*(1+'Casino List'!$F$1)^(($Q$3-E34-45)/365)-F34)*(1-'Casino List'!$B$1))</f>
        <v/>
      </c>
      <c r="L34" s="10" t="str">
        <f>if(isblank(F34),,if(isna((1-'Casino List'!$B$1)*(I34-F34)*(1+'Casino List'!$F$1)^(($Q$3-vlookup(D34,C34:E$1003,3,FALSE)-10)/365)-K34+J34),(1-'Casino List'!$B$1)*(I34-F34)*(1+'Casino List'!$F$1)^(($Q$3-TODAY()-45)/365)-K34,(1-'Casino List'!$B$1)*(I34-F34)*(1+'Casino List'!$F$1)^(($Q$3-vlookup(D34,C34:E$1003,3,FALSE)-10)/365)-K34+J34))</f>
        <v/>
      </c>
      <c r="M34" s="10" t="str">
        <f>if(isblank(G34),,G34*(1+'Casino List'!$F$1)^(($Q$3-E34-10)/365))</f>
        <v/>
      </c>
      <c r="N34" s="4" t="str">
        <f>if(ISBLANK(M34),,(M34-G34)*(1-'Casino List'!$B$1))</f>
        <v/>
      </c>
      <c r="O34" s="4" t="str">
        <f>if(isblank(D34),,if(ISBLANK(M34),-F34*'Casino List'!$B$1,M34*'Casino List'!$B$1))</f>
        <v/>
      </c>
      <c r="P34" s="4"/>
      <c r="Q34" s="4"/>
      <c r="R34" s="4"/>
      <c r="S34" s="4"/>
      <c r="T34" s="4"/>
      <c r="U34" s="4"/>
      <c r="V34" s="4"/>
      <c r="W34" s="4"/>
      <c r="X34" s="4"/>
      <c r="Y34" s="4"/>
      <c r="Z34" s="4"/>
      <c r="AA34" s="4"/>
      <c r="AB34" s="4"/>
      <c r="AC34" s="4"/>
      <c r="AD34" s="4"/>
      <c r="AE34" s="4"/>
    </row>
    <row r="35">
      <c r="A35" s="4"/>
      <c r="B35" s="4"/>
      <c r="C35" s="1" t="str">
        <f t="shared" si="2"/>
        <v/>
      </c>
      <c r="D35" s="79"/>
      <c r="E35" s="79"/>
      <c r="F35" s="74"/>
      <c r="G35" s="74"/>
      <c r="H35" s="74"/>
      <c r="I35" s="29" t="str">
        <f>if(isblank(F35),,VLOOKUP(D35,'Casino List'!$C$4:$AA$100,25,FALSE)*H35)</f>
        <v/>
      </c>
      <c r="J35" s="10" t="str">
        <f>if(ISBLANK(F35),,F35*'Casino List'!$D$1)</f>
        <v/>
      </c>
      <c r="K35" s="10" t="str">
        <f>if(isblank(F35),,(F35*(1+'Casino List'!$F$1)^(($Q$3-E35-45)/365)-F35)*(1-'Casino List'!$B$1))</f>
        <v/>
      </c>
      <c r="L35" s="10" t="str">
        <f>if(isblank(F35),,if(isna((1-'Casino List'!$B$1)*(I35-F35)*(1+'Casino List'!$F$1)^(($Q$3-vlookup(D35,C35:E$1003,3,FALSE)-10)/365)-K35+J35),(1-'Casino List'!$B$1)*(I35-F35)*(1+'Casino List'!$F$1)^(($Q$3-TODAY()-45)/365)-K35,(1-'Casino List'!$B$1)*(I35-F35)*(1+'Casino List'!$F$1)^(($Q$3-vlookup(D35,C35:E$1003,3,FALSE)-10)/365)-K35+J35))</f>
        <v/>
      </c>
      <c r="M35" s="10" t="str">
        <f>if(isblank(G35),,G35*(1+'Casino List'!$F$1)^(($Q$3-E35-10)/365))</f>
        <v/>
      </c>
      <c r="N35" s="4" t="str">
        <f>if(ISBLANK(M35),,(M35-G35)*(1-'Casino List'!$B$1))</f>
        <v/>
      </c>
      <c r="O35" s="4" t="str">
        <f>if(isblank(D35),,if(ISBLANK(M35),-F35*'Casino List'!$B$1,M35*'Casino List'!$B$1))</f>
        <v/>
      </c>
      <c r="P35" s="4"/>
      <c r="Q35" s="4"/>
      <c r="R35" s="4"/>
      <c r="S35" s="4"/>
      <c r="T35" s="4"/>
      <c r="U35" s="4"/>
      <c r="V35" s="4"/>
      <c r="W35" s="4"/>
      <c r="X35" s="4"/>
      <c r="Y35" s="4"/>
      <c r="Z35" s="4"/>
      <c r="AA35" s="4"/>
      <c r="AB35" s="4"/>
      <c r="AC35" s="4"/>
      <c r="AD35" s="4"/>
      <c r="AE35" s="4"/>
    </row>
    <row r="36">
      <c r="A36" s="4"/>
      <c r="B36" s="4"/>
      <c r="C36" s="1" t="str">
        <f t="shared" si="2"/>
        <v/>
      </c>
      <c r="D36" s="79"/>
      <c r="E36" s="79"/>
      <c r="F36" s="74"/>
      <c r="G36" s="74"/>
      <c r="H36" s="74"/>
      <c r="I36" s="29" t="str">
        <f>if(isblank(F36),,VLOOKUP(D36,'Casino List'!$C$4:$AA$100,25,FALSE)*H36)</f>
        <v/>
      </c>
      <c r="J36" s="10" t="str">
        <f>if(ISBLANK(F36),,F36*'Casino List'!$D$1)</f>
        <v/>
      </c>
      <c r="K36" s="10" t="str">
        <f>if(isblank(F36),,(F36*(1+'Casino List'!$F$1)^(($Q$3-E36-45)/365)-F36)*(1-'Casino List'!$B$1))</f>
        <v/>
      </c>
      <c r="L36" s="10" t="str">
        <f>if(isblank(F36),,if(isna((1-'Casino List'!$B$1)*(I36-F36)*(1+'Casino List'!$F$1)^(($Q$3-vlookup(D36,C36:E$1003,3,FALSE)-10)/365)-K36+J36),(1-'Casino List'!$B$1)*(I36-F36)*(1+'Casino List'!$F$1)^(($Q$3-TODAY()-45)/365)-K36,(1-'Casino List'!$B$1)*(I36-F36)*(1+'Casino List'!$F$1)^(($Q$3-vlookup(D36,C36:E$1003,3,FALSE)-10)/365)-K36+J36))</f>
        <v/>
      </c>
      <c r="M36" s="10" t="str">
        <f>if(isblank(G36),,G36*(1+'Casino List'!$F$1)^(($Q$3-E36-10)/365))</f>
        <v/>
      </c>
      <c r="N36" s="4" t="str">
        <f>if(ISBLANK(M36),,(M36-G36)*(1-'Casino List'!$B$1))</f>
        <v/>
      </c>
      <c r="O36" s="4" t="str">
        <f>if(isblank(D36),,if(ISBLANK(M36),-F36*'Casino List'!$B$1,M36*'Casino List'!$B$1))</f>
        <v/>
      </c>
      <c r="P36" s="4"/>
      <c r="Q36" s="4"/>
      <c r="R36" s="4"/>
      <c r="S36" s="4"/>
      <c r="T36" s="4"/>
      <c r="U36" s="4"/>
      <c r="V36" s="4"/>
      <c r="W36" s="4"/>
      <c r="X36" s="4"/>
      <c r="Y36" s="4"/>
      <c r="Z36" s="4"/>
      <c r="AA36" s="4"/>
      <c r="AB36" s="4"/>
      <c r="AC36" s="4"/>
      <c r="AD36" s="4"/>
      <c r="AE36" s="4"/>
    </row>
    <row r="37">
      <c r="A37" s="4"/>
      <c r="B37" s="4"/>
      <c r="C37" s="1" t="str">
        <f t="shared" si="2"/>
        <v/>
      </c>
      <c r="D37" s="79"/>
      <c r="E37" s="79"/>
      <c r="F37" s="74"/>
      <c r="G37" s="74"/>
      <c r="H37" s="74"/>
      <c r="I37" s="29" t="str">
        <f>if(isblank(F37),,VLOOKUP(D37,'Casino List'!$C$4:$AA$100,25,FALSE)*H37)</f>
        <v/>
      </c>
      <c r="J37" s="10" t="str">
        <f>if(ISBLANK(F37),,F37*'Casino List'!$D$1)</f>
        <v/>
      </c>
      <c r="K37" s="10" t="str">
        <f>if(isblank(F37),,(F37*(1+'Casino List'!$F$1)^(($Q$3-E37-45)/365)-F37)*(1-'Casino List'!$B$1))</f>
        <v/>
      </c>
      <c r="L37" s="10" t="str">
        <f>if(isblank(F37),,if(isna((1-'Casino List'!$B$1)*(I37-F37)*(1+'Casino List'!$F$1)^(($Q$3-vlookup(D37,C37:E$1003,3,FALSE)-10)/365)-K37+J37),(1-'Casino List'!$B$1)*(I37-F37)*(1+'Casino List'!$F$1)^(($Q$3-TODAY()-45)/365)-K37,(1-'Casino List'!$B$1)*(I37-F37)*(1+'Casino List'!$F$1)^(($Q$3-vlookup(D37,C37:E$1003,3,FALSE)-10)/365)-K37+J37))</f>
        <v/>
      </c>
      <c r="M37" s="10" t="str">
        <f>if(isblank(G37),,G37*(1+'Casino List'!$F$1)^(($Q$3-E37-10)/365))</f>
        <v/>
      </c>
      <c r="N37" s="4" t="str">
        <f>if(ISBLANK(M37),,(M37-G37)*(1-'Casino List'!$B$1))</f>
        <v/>
      </c>
      <c r="O37" s="4" t="str">
        <f>if(isblank(D37),,if(ISBLANK(M37),-F37*'Casino List'!$B$1,M37*'Casino List'!$B$1))</f>
        <v/>
      </c>
      <c r="P37" s="4"/>
      <c r="Q37" s="4"/>
      <c r="R37" s="4"/>
      <c r="S37" s="4"/>
      <c r="T37" s="4"/>
      <c r="U37" s="4"/>
      <c r="V37" s="4"/>
      <c r="W37" s="4"/>
      <c r="X37" s="4"/>
      <c r="Y37" s="4"/>
      <c r="Z37" s="4"/>
      <c r="AA37" s="4"/>
      <c r="AB37" s="4"/>
      <c r="AC37" s="4"/>
      <c r="AD37" s="4"/>
      <c r="AE37" s="4"/>
    </row>
    <row r="38">
      <c r="A38" s="4"/>
      <c r="B38" s="4"/>
      <c r="C38" s="1" t="str">
        <f t="shared" si="2"/>
        <v/>
      </c>
      <c r="D38" s="79"/>
      <c r="E38" s="79"/>
      <c r="F38" s="74"/>
      <c r="G38" s="74"/>
      <c r="H38" s="74"/>
      <c r="I38" s="29" t="str">
        <f>if(isblank(F38),,VLOOKUP(D38,'Casino List'!$C$4:$AA$100,25,FALSE)*H38)</f>
        <v/>
      </c>
      <c r="J38" s="10" t="str">
        <f>if(ISBLANK(F38),,F38*'Casino List'!$D$1)</f>
        <v/>
      </c>
      <c r="K38" s="10" t="str">
        <f>if(isblank(F38),,(F38*(1+'Casino List'!$F$1)^(($Q$3-E38-45)/365)-F38)*(1-'Casino List'!$B$1))</f>
        <v/>
      </c>
      <c r="L38" s="10" t="str">
        <f>if(isblank(F38),,if(isna((1-'Casino List'!$B$1)*(I38-F38)*(1+'Casino List'!$F$1)^(($Q$3-vlookup(D38,C38:E$1003,3,FALSE)-10)/365)-K38+J38),(1-'Casino List'!$B$1)*(I38-F38)*(1+'Casino List'!$F$1)^(($Q$3-TODAY()-45)/365)-K38,(1-'Casino List'!$B$1)*(I38-F38)*(1+'Casino List'!$F$1)^(($Q$3-vlookup(D38,C38:E$1003,3,FALSE)-10)/365)-K38+J38))</f>
        <v/>
      </c>
      <c r="M38" s="10" t="str">
        <f>if(isblank(G38),,G38*(1+'Casino List'!$F$1)^(($Q$3-E38-10)/365))</f>
        <v/>
      </c>
      <c r="N38" s="4" t="str">
        <f>if(ISBLANK(M38),,(M38-G38)*(1-'Casino List'!$B$1))</f>
        <v/>
      </c>
      <c r="O38" s="4" t="str">
        <f>if(isblank(D38),,if(ISBLANK(M38),-F38*'Casino List'!$B$1,M38*'Casino List'!$B$1))</f>
        <v/>
      </c>
      <c r="P38" s="4"/>
      <c r="Q38" s="4"/>
      <c r="R38" s="4"/>
      <c r="S38" s="4"/>
      <c r="T38" s="4"/>
      <c r="U38" s="4"/>
      <c r="V38" s="4"/>
      <c r="W38" s="4"/>
      <c r="X38" s="4"/>
      <c r="Y38" s="4"/>
      <c r="Z38" s="4"/>
      <c r="AA38" s="4"/>
      <c r="AB38" s="4"/>
      <c r="AC38" s="4"/>
      <c r="AD38" s="4"/>
      <c r="AE38" s="4"/>
    </row>
    <row r="39">
      <c r="A39" s="4"/>
      <c r="B39" s="4"/>
      <c r="C39" s="1" t="str">
        <f t="shared" si="2"/>
        <v/>
      </c>
      <c r="D39" s="79"/>
      <c r="E39" s="79"/>
      <c r="F39" s="74"/>
      <c r="G39" s="74"/>
      <c r="H39" s="74"/>
      <c r="I39" s="29" t="str">
        <f>if(isblank(F39),,VLOOKUP(D39,'Casino List'!$C$4:$AA$100,25,FALSE)*H39)</f>
        <v/>
      </c>
      <c r="J39" s="10" t="str">
        <f>if(ISBLANK(F39),,F39*'Casino List'!$D$1)</f>
        <v/>
      </c>
      <c r="K39" s="10" t="str">
        <f>if(isblank(F39),,(F39*(1+'Casino List'!$F$1)^(($Q$3-E39-45)/365)-F39)*(1-'Casino List'!$B$1))</f>
        <v/>
      </c>
      <c r="L39" s="10" t="str">
        <f>if(isblank(F39),,if(isna((1-'Casino List'!$B$1)*(I39-F39)*(1+'Casino List'!$F$1)^(($Q$3-vlookup(D39,C39:E$1003,3,FALSE)-10)/365)-K39+J39),(1-'Casino List'!$B$1)*(I39-F39)*(1+'Casino List'!$F$1)^(($Q$3-TODAY()-45)/365)-K39,(1-'Casino List'!$B$1)*(I39-F39)*(1+'Casino List'!$F$1)^(($Q$3-vlookup(D39,C39:E$1003,3,FALSE)-10)/365)-K39+J39))</f>
        <v/>
      </c>
      <c r="M39" s="10" t="str">
        <f>if(isblank(G39),,G39*(1+'Casino List'!$F$1)^(($Q$3-E39-10)/365))</f>
        <v/>
      </c>
      <c r="N39" s="4" t="str">
        <f>if(ISBLANK(M39),,(M39-G39)*(1-'Casino List'!$B$1))</f>
        <v/>
      </c>
      <c r="O39" s="4" t="str">
        <f>if(isblank(D39),,if(ISBLANK(M39),-F39*'Casino List'!$B$1,M39*'Casino List'!$B$1))</f>
        <v/>
      </c>
      <c r="P39" s="4"/>
      <c r="Q39" s="4"/>
      <c r="R39" s="4"/>
      <c r="S39" s="4"/>
      <c r="T39" s="4"/>
      <c r="U39" s="4"/>
      <c r="V39" s="4"/>
      <c r="W39" s="4"/>
      <c r="X39" s="4"/>
      <c r="Y39" s="4"/>
      <c r="Z39" s="4"/>
      <c r="AA39" s="4"/>
      <c r="AB39" s="4"/>
      <c r="AC39" s="4"/>
      <c r="AD39" s="4"/>
      <c r="AE39" s="4"/>
    </row>
    <row r="40">
      <c r="A40" s="4"/>
      <c r="B40" s="4"/>
      <c r="C40" s="1" t="str">
        <f t="shared" si="2"/>
        <v/>
      </c>
      <c r="D40" s="79"/>
      <c r="E40" s="79"/>
      <c r="F40" s="74"/>
      <c r="G40" s="74"/>
      <c r="H40" s="74"/>
      <c r="I40" s="29" t="str">
        <f>if(isblank(F40),,VLOOKUP(D40,'Casino List'!$C$4:$AA$100,25,FALSE)*H40)</f>
        <v/>
      </c>
      <c r="J40" s="10" t="str">
        <f>if(ISBLANK(F40),,F40*'Casino List'!$D$1)</f>
        <v/>
      </c>
      <c r="K40" s="10" t="str">
        <f>if(isblank(F40),,(F40*(1+'Casino List'!$F$1)^(($Q$3-E40-45)/365)-F40)*(1-'Casino List'!$B$1))</f>
        <v/>
      </c>
      <c r="L40" s="10" t="str">
        <f>if(isblank(F40),,if(isna((1-'Casino List'!$B$1)*(I40-F40)*(1+'Casino List'!$F$1)^(($Q$3-vlookup(D40,C40:E$1003,3,FALSE)-10)/365)-K40+J40),(1-'Casino List'!$B$1)*(I40-F40)*(1+'Casino List'!$F$1)^(($Q$3-TODAY()-45)/365)-K40,(1-'Casino List'!$B$1)*(I40-F40)*(1+'Casino List'!$F$1)^(($Q$3-vlookup(D40,C40:E$1003,3,FALSE)-10)/365)-K40+J40))</f>
        <v/>
      </c>
      <c r="M40" s="10" t="str">
        <f>if(isblank(G40),,G40*(1+'Casino List'!$F$1)^(($Q$3-E40-10)/365))</f>
        <v/>
      </c>
      <c r="N40" s="4" t="str">
        <f>if(ISBLANK(M40),,(M40-G40)*(1-'Casino List'!$B$1))</f>
        <v/>
      </c>
      <c r="O40" s="4" t="str">
        <f>if(isblank(D40),,if(ISBLANK(M40),-F40*'Casino List'!$B$1,M40*'Casino List'!$B$1))</f>
        <v/>
      </c>
      <c r="P40" s="4"/>
      <c r="Q40" s="4"/>
      <c r="R40" s="4"/>
      <c r="S40" s="4"/>
      <c r="T40" s="4"/>
      <c r="U40" s="4"/>
      <c r="V40" s="4"/>
      <c r="W40" s="4"/>
      <c r="X40" s="4"/>
      <c r="Y40" s="4"/>
      <c r="Z40" s="4"/>
      <c r="AA40" s="4"/>
      <c r="AB40" s="4"/>
      <c r="AC40" s="4"/>
      <c r="AD40" s="4"/>
      <c r="AE40" s="4"/>
    </row>
    <row r="41">
      <c r="A41" s="4"/>
      <c r="B41" s="4"/>
      <c r="C41" s="1" t="str">
        <f t="shared" si="2"/>
        <v/>
      </c>
      <c r="D41" s="79"/>
      <c r="E41" s="79"/>
      <c r="F41" s="74"/>
      <c r="G41" s="74"/>
      <c r="H41" s="74"/>
      <c r="I41" s="29" t="str">
        <f>if(isblank(F41),,VLOOKUP(D41,'Casino List'!$C$4:$AA$100,25,FALSE)*H41)</f>
        <v/>
      </c>
      <c r="J41" s="10" t="str">
        <f>if(ISBLANK(F41),,F41*'Casino List'!$D$1)</f>
        <v/>
      </c>
      <c r="K41" s="10" t="str">
        <f>if(isblank(F41),,(F41*(1+'Casino List'!$F$1)^(($Q$3-E41-45)/365)-F41)*(1-'Casino List'!$B$1))</f>
        <v/>
      </c>
      <c r="L41" s="10" t="str">
        <f>if(isblank(F41),,if(isna((1-'Casino List'!$B$1)*(I41-F41)*(1+'Casino List'!$F$1)^(($Q$3-vlookup(D41,C41:E$1003,3,FALSE)-10)/365)-K41+J41),(1-'Casino List'!$B$1)*(I41-F41)*(1+'Casino List'!$F$1)^(($Q$3-TODAY()-45)/365)-K41,(1-'Casino List'!$B$1)*(I41-F41)*(1+'Casino List'!$F$1)^(($Q$3-vlookup(D41,C41:E$1003,3,FALSE)-10)/365)-K41+J41))</f>
        <v/>
      </c>
      <c r="M41" s="10" t="str">
        <f>if(isblank(G41),,G41*(1+'Casino List'!$F$1)^(($Q$3-E41-10)/365))</f>
        <v/>
      </c>
      <c r="N41" s="4" t="str">
        <f>if(ISBLANK(M41),,(M41-G41)*(1-'Casino List'!$B$1))</f>
        <v/>
      </c>
      <c r="O41" s="4" t="str">
        <f>if(isblank(D41),,if(ISBLANK(M41),-F41*'Casino List'!$B$1,M41*'Casino List'!$B$1))</f>
        <v/>
      </c>
      <c r="P41" s="4"/>
      <c r="Q41" s="4"/>
      <c r="R41" s="4"/>
      <c r="S41" s="4"/>
      <c r="T41" s="4"/>
      <c r="U41" s="4"/>
      <c r="V41" s="4"/>
      <c r="W41" s="4"/>
      <c r="X41" s="4"/>
      <c r="Y41" s="4"/>
      <c r="Z41" s="4"/>
      <c r="AA41" s="4"/>
      <c r="AB41" s="4"/>
      <c r="AC41" s="4"/>
      <c r="AD41" s="4"/>
      <c r="AE41" s="4"/>
    </row>
    <row r="42">
      <c r="A42" s="4"/>
      <c r="B42" s="4"/>
      <c r="C42" s="1" t="str">
        <f t="shared" si="2"/>
        <v/>
      </c>
      <c r="D42" s="79"/>
      <c r="E42" s="79"/>
      <c r="F42" s="74"/>
      <c r="G42" s="74"/>
      <c r="H42" s="74"/>
      <c r="I42" s="29" t="str">
        <f>if(isblank(F42),,VLOOKUP(D42,'Casino List'!$C$4:$AA$100,25,FALSE)*H42)</f>
        <v/>
      </c>
      <c r="J42" s="10" t="str">
        <f>if(ISBLANK(F42),,F42*'Casino List'!$D$1)</f>
        <v/>
      </c>
      <c r="K42" s="10" t="str">
        <f>if(isblank(F42),,(F42*(1+'Casino List'!$F$1)^(($Q$3-E42-45)/365)-F42)*(1-'Casino List'!$B$1))</f>
        <v/>
      </c>
      <c r="L42" s="10" t="str">
        <f>if(isblank(F42),,if(isna((1-'Casino List'!$B$1)*(I42-F42)*(1+'Casino List'!$F$1)^(($Q$3-vlookup(D42,C42:E$1003,3,FALSE)-10)/365)-K42+J42),(1-'Casino List'!$B$1)*(I42-F42)*(1+'Casino List'!$F$1)^(($Q$3-TODAY()-45)/365)-K42,(1-'Casino List'!$B$1)*(I42-F42)*(1+'Casino List'!$F$1)^(($Q$3-vlookup(D42,C42:E$1003,3,FALSE)-10)/365)-K42+J42))</f>
        <v/>
      </c>
      <c r="M42" s="10" t="str">
        <f>if(isblank(G42),,G42*(1+'Casino List'!$F$1)^(($Q$3-E42-10)/365))</f>
        <v/>
      </c>
      <c r="N42" s="4" t="str">
        <f>if(ISBLANK(M42),,(M42-G42)*(1-'Casino List'!$B$1))</f>
        <v/>
      </c>
      <c r="O42" s="4" t="str">
        <f>if(isblank(D42),,if(ISBLANK(M42),-F42*'Casino List'!$B$1,M42*'Casino List'!$B$1))</f>
        <v/>
      </c>
      <c r="P42" s="4"/>
      <c r="Q42" s="4"/>
      <c r="R42" s="4"/>
      <c r="S42" s="4"/>
      <c r="T42" s="4"/>
      <c r="U42" s="4"/>
      <c r="V42" s="4"/>
      <c r="W42" s="4"/>
      <c r="X42" s="4"/>
      <c r="Y42" s="4"/>
      <c r="Z42" s="4"/>
      <c r="AA42" s="4"/>
      <c r="AB42" s="4"/>
      <c r="AC42" s="4"/>
      <c r="AD42" s="4"/>
      <c r="AE42" s="4"/>
    </row>
    <row r="43">
      <c r="A43" s="4"/>
      <c r="B43" s="4"/>
      <c r="C43" s="1" t="str">
        <f t="shared" si="2"/>
        <v/>
      </c>
      <c r="D43" s="79"/>
      <c r="E43" s="79"/>
      <c r="F43" s="74"/>
      <c r="G43" s="74"/>
      <c r="H43" s="74"/>
      <c r="I43" s="29" t="str">
        <f>if(isblank(F43),,VLOOKUP(D43,'Casino List'!$C$4:$AA$100,25,FALSE)*H43)</f>
        <v/>
      </c>
      <c r="J43" s="10" t="str">
        <f>if(ISBLANK(F43),,F43*'Casino List'!$D$1)</f>
        <v/>
      </c>
      <c r="K43" s="10" t="str">
        <f>if(isblank(F43),,(F43*(1+'Casino List'!$F$1)^(($Q$3-E43-45)/365)-F43)*(1-'Casino List'!$B$1))</f>
        <v/>
      </c>
      <c r="L43" s="10" t="str">
        <f>if(isblank(F43),,if(isna((1-'Casino List'!$B$1)*(I43-F43)*(1+'Casino List'!$F$1)^(($Q$3-vlookup(D43,C43:E$1003,3,FALSE)-10)/365)-K43+J43),(1-'Casino List'!$B$1)*(I43-F43)*(1+'Casino List'!$F$1)^(($Q$3-TODAY()-45)/365)-K43,(1-'Casino List'!$B$1)*(I43-F43)*(1+'Casino List'!$F$1)^(($Q$3-vlookup(D43,C43:E$1003,3,FALSE)-10)/365)-K43+J43))</f>
        <v/>
      </c>
      <c r="M43" s="10" t="str">
        <f>if(isblank(G43),,G43*(1+'Casino List'!$F$1)^(($Q$3-E43-10)/365))</f>
        <v/>
      </c>
      <c r="N43" s="4" t="str">
        <f>if(ISBLANK(M43),,(M43-G43)*(1-'Casino List'!$B$1))</f>
        <v/>
      </c>
      <c r="O43" s="4" t="str">
        <f>if(isblank(D43),,if(ISBLANK(M43),-F43*'Casino List'!$B$1,M43*'Casino List'!$B$1))</f>
        <v/>
      </c>
      <c r="P43" s="4"/>
      <c r="Q43" s="4"/>
      <c r="R43" s="4"/>
      <c r="S43" s="4"/>
      <c r="T43" s="4"/>
      <c r="U43" s="4"/>
      <c r="V43" s="4"/>
      <c r="W43" s="4"/>
      <c r="X43" s="4"/>
      <c r="Y43" s="4"/>
      <c r="Z43" s="4"/>
      <c r="AA43" s="4"/>
      <c r="AB43" s="4"/>
      <c r="AC43" s="4"/>
      <c r="AD43" s="4"/>
      <c r="AE43" s="4"/>
    </row>
    <row r="44">
      <c r="A44" s="4"/>
      <c r="B44" s="4"/>
      <c r="C44" s="1" t="str">
        <f t="shared" si="2"/>
        <v/>
      </c>
      <c r="D44" s="79"/>
      <c r="E44" s="79"/>
      <c r="F44" s="74"/>
      <c r="G44" s="74"/>
      <c r="H44" s="74"/>
      <c r="I44" s="29" t="str">
        <f>if(isblank(F44),,VLOOKUP(D44,'Casino List'!$C$4:$AA$100,25,FALSE)*H44)</f>
        <v/>
      </c>
      <c r="J44" s="10" t="str">
        <f>if(ISBLANK(F44),,F44*'Casino List'!$D$1)</f>
        <v/>
      </c>
      <c r="K44" s="10" t="str">
        <f>if(isblank(F44),,(F44*(1+'Casino List'!$F$1)^(($Q$3-E44-45)/365)-F44)*(1-'Casino List'!$B$1))</f>
        <v/>
      </c>
      <c r="L44" s="10" t="str">
        <f>if(isblank(F44),,if(isna((1-'Casino List'!$B$1)*(I44-F44)*(1+'Casino List'!$F$1)^(($Q$3-vlookup(D44,C44:E$1003,3,FALSE)-10)/365)-K44+J44),(1-'Casino List'!$B$1)*(I44-F44)*(1+'Casino List'!$F$1)^(($Q$3-TODAY()-45)/365)-K44,(1-'Casino List'!$B$1)*(I44-F44)*(1+'Casino List'!$F$1)^(($Q$3-vlookup(D44,C44:E$1003,3,FALSE)-10)/365)-K44+J44))</f>
        <v/>
      </c>
      <c r="M44" s="10" t="str">
        <f>if(isblank(G44),,G44*(1+'Casino List'!$F$1)^(($Q$3-E44-10)/365))</f>
        <v/>
      </c>
      <c r="N44" s="4" t="str">
        <f>if(ISBLANK(M44),,(M44-G44)*(1-'Casino List'!$B$1))</f>
        <v/>
      </c>
      <c r="O44" s="4" t="str">
        <f>if(isblank(D44),,if(ISBLANK(M44),-F44*'Casino List'!$B$1,M44*'Casino List'!$B$1))</f>
        <v/>
      </c>
      <c r="P44" s="4"/>
      <c r="Q44" s="4"/>
      <c r="R44" s="4"/>
      <c r="S44" s="4"/>
      <c r="T44" s="4"/>
      <c r="U44" s="4"/>
      <c r="V44" s="4"/>
      <c r="W44" s="4"/>
      <c r="X44" s="4"/>
      <c r="Y44" s="4"/>
      <c r="Z44" s="4"/>
      <c r="AA44" s="4"/>
      <c r="AB44" s="4"/>
      <c r="AC44" s="4"/>
      <c r="AD44" s="4"/>
      <c r="AE44" s="4"/>
    </row>
    <row r="45">
      <c r="A45" s="4"/>
      <c r="B45" s="4"/>
      <c r="C45" s="1" t="str">
        <f t="shared" si="2"/>
        <v/>
      </c>
      <c r="D45" s="79"/>
      <c r="E45" s="79"/>
      <c r="F45" s="74"/>
      <c r="G45" s="74"/>
      <c r="H45" s="74"/>
      <c r="I45" s="29" t="str">
        <f>if(isblank(F45),,VLOOKUP(D45,'Casino List'!$C$4:$AA$100,25,FALSE)*H45)</f>
        <v/>
      </c>
      <c r="J45" s="10" t="str">
        <f>if(ISBLANK(F45),,F45*'Casino List'!$D$1)</f>
        <v/>
      </c>
      <c r="K45" s="10" t="str">
        <f>if(isblank(F45),,(F45*(1+'Casino List'!$F$1)^(($Q$3-E45-45)/365)-F45)*(1-'Casino List'!$B$1))</f>
        <v/>
      </c>
      <c r="L45" s="10" t="str">
        <f>if(isblank(F45),,if(isna((1-'Casino List'!$B$1)*(I45-F45)*(1+'Casino List'!$F$1)^(($Q$3-vlookup(D45,C45:E$1003,3,FALSE)-10)/365)-K45+J45),(1-'Casino List'!$B$1)*(I45-F45)*(1+'Casino List'!$F$1)^(($Q$3-TODAY()-45)/365)-K45,(1-'Casino List'!$B$1)*(I45-F45)*(1+'Casino List'!$F$1)^(($Q$3-vlookup(D45,C45:E$1003,3,FALSE)-10)/365)-K45+J45))</f>
        <v/>
      </c>
      <c r="M45" s="10" t="str">
        <f>if(isblank(G45),,G45*(1+'Casino List'!$F$1)^(($Q$3-E45-10)/365))</f>
        <v/>
      </c>
      <c r="N45" s="4" t="str">
        <f>if(ISBLANK(M45),,(M45-G45)*(1-'Casino List'!$B$1))</f>
        <v/>
      </c>
      <c r="O45" s="4" t="str">
        <f>if(isblank(D45),,if(ISBLANK(M45),-F45*'Casino List'!$B$1,M45*'Casino List'!$B$1))</f>
        <v/>
      </c>
      <c r="P45" s="4"/>
      <c r="Q45" s="4"/>
      <c r="R45" s="4"/>
      <c r="S45" s="4"/>
      <c r="T45" s="4"/>
      <c r="U45" s="4"/>
      <c r="V45" s="4"/>
      <c r="W45" s="4"/>
      <c r="X45" s="4"/>
      <c r="Y45" s="4"/>
      <c r="Z45" s="4"/>
      <c r="AA45" s="4"/>
      <c r="AB45" s="4"/>
      <c r="AC45" s="4"/>
      <c r="AD45" s="4"/>
      <c r="AE45" s="4"/>
    </row>
    <row r="46">
      <c r="A46" s="4"/>
      <c r="B46" s="4"/>
      <c r="C46" s="1" t="str">
        <f t="shared" si="2"/>
        <v/>
      </c>
      <c r="D46" s="79"/>
      <c r="E46" s="79"/>
      <c r="F46" s="74"/>
      <c r="G46" s="74"/>
      <c r="H46" s="74"/>
      <c r="I46" s="29" t="str">
        <f>if(isblank(F46),,VLOOKUP(D46,'Casino List'!$C$4:$AA$100,25,FALSE)*H46)</f>
        <v/>
      </c>
      <c r="J46" s="10" t="str">
        <f>if(ISBLANK(F46),,F46*'Casino List'!$D$1)</f>
        <v/>
      </c>
      <c r="K46" s="10" t="str">
        <f>if(isblank(F46),,(F46*(1+'Casino List'!$F$1)^(($Q$3-E46-45)/365)-F46)*(1-'Casino List'!$B$1))</f>
        <v/>
      </c>
      <c r="L46" s="10" t="str">
        <f>if(isblank(F46),,if(isna((1-'Casino List'!$B$1)*(I46-F46)*(1+'Casino List'!$F$1)^(($Q$3-vlookup(D46,C46:E$1003,3,FALSE)-10)/365)-K46+J46),(1-'Casino List'!$B$1)*(I46-F46)*(1+'Casino List'!$F$1)^(($Q$3-TODAY()-45)/365)-K46,(1-'Casino List'!$B$1)*(I46-F46)*(1+'Casino List'!$F$1)^(($Q$3-vlookup(D46,C46:E$1003,3,FALSE)-10)/365)-K46+J46))</f>
        <v/>
      </c>
      <c r="M46" s="10" t="str">
        <f>if(isblank(G46),,G46*(1+'Casino List'!$F$1)^(($Q$3-E46-10)/365))</f>
        <v/>
      </c>
      <c r="N46" s="4" t="str">
        <f>if(ISBLANK(M46),,(M46-G46)*(1-'Casino List'!$B$1))</f>
        <v/>
      </c>
      <c r="O46" s="4" t="str">
        <f>if(isblank(D46),,if(ISBLANK(M46),-F46*'Casino List'!$B$1,M46*'Casino List'!$B$1))</f>
        <v/>
      </c>
      <c r="P46" s="4"/>
      <c r="Q46" s="4"/>
      <c r="R46" s="4"/>
      <c r="S46" s="4"/>
      <c r="T46" s="4"/>
      <c r="U46" s="4"/>
      <c r="V46" s="4"/>
      <c r="W46" s="4"/>
      <c r="X46" s="4"/>
      <c r="Y46" s="4"/>
      <c r="Z46" s="4"/>
      <c r="AA46" s="4"/>
      <c r="AB46" s="4"/>
      <c r="AC46" s="4"/>
      <c r="AD46" s="4"/>
      <c r="AE46" s="4"/>
    </row>
    <row r="47">
      <c r="A47" s="4"/>
      <c r="B47" s="4"/>
      <c r="C47" s="1" t="str">
        <f t="shared" si="2"/>
        <v/>
      </c>
      <c r="D47" s="79"/>
      <c r="E47" s="79"/>
      <c r="F47" s="74"/>
      <c r="G47" s="74"/>
      <c r="H47" s="74"/>
      <c r="I47" s="29" t="str">
        <f>if(isblank(F47),,VLOOKUP(D47,'Casino List'!$C$4:$AA$100,25,FALSE)*H47)</f>
        <v/>
      </c>
      <c r="J47" s="10" t="str">
        <f>if(ISBLANK(F47),,F47*'Casino List'!$D$1)</f>
        <v/>
      </c>
      <c r="K47" s="10" t="str">
        <f>if(isblank(F47),,(F47*(1+'Casino List'!$F$1)^(($Q$3-E47-45)/365)-F47)*(1-'Casino List'!$B$1))</f>
        <v/>
      </c>
      <c r="L47" s="10" t="str">
        <f>if(isblank(F47),,if(isna((1-'Casino List'!$B$1)*(I47-F47)*(1+'Casino List'!$F$1)^(($Q$3-vlookup(D47,C47:E$1003,3,FALSE)-10)/365)-K47+J47),(1-'Casino List'!$B$1)*(I47-F47)*(1+'Casino List'!$F$1)^(($Q$3-TODAY()-45)/365)-K47,(1-'Casino List'!$B$1)*(I47-F47)*(1+'Casino List'!$F$1)^(($Q$3-vlookup(D47,C47:E$1003,3,FALSE)-10)/365)-K47+J47))</f>
        <v/>
      </c>
      <c r="M47" s="10" t="str">
        <f>if(isblank(G47),,G47*(1+'Casino List'!$F$1)^(($Q$3-E47-10)/365))</f>
        <v/>
      </c>
      <c r="N47" s="4" t="str">
        <f>if(ISBLANK(M47),,(M47-G47)*(1-'Casino List'!$B$1))</f>
        <v/>
      </c>
      <c r="O47" s="4" t="str">
        <f>if(isblank(D47),,if(ISBLANK(M47),-F47*'Casino List'!$B$1,M47*'Casino List'!$B$1))</f>
        <v/>
      </c>
      <c r="P47" s="4"/>
      <c r="Q47" s="4"/>
      <c r="R47" s="4"/>
      <c r="S47" s="4"/>
      <c r="T47" s="4"/>
      <c r="U47" s="4"/>
      <c r="V47" s="4"/>
      <c r="W47" s="4"/>
      <c r="X47" s="4"/>
      <c r="Y47" s="4"/>
      <c r="Z47" s="4"/>
      <c r="AA47" s="4"/>
      <c r="AB47" s="4"/>
      <c r="AC47" s="4"/>
      <c r="AD47" s="4"/>
      <c r="AE47" s="4"/>
    </row>
    <row r="48">
      <c r="A48" s="4"/>
      <c r="B48" s="4"/>
      <c r="C48" s="1" t="str">
        <f t="shared" si="2"/>
        <v/>
      </c>
      <c r="D48" s="79"/>
      <c r="E48" s="79"/>
      <c r="F48" s="74"/>
      <c r="G48" s="74"/>
      <c r="H48" s="74"/>
      <c r="I48" s="29" t="str">
        <f>if(isblank(F48),,VLOOKUP(D48,'Casino List'!$C$4:$AA$100,25,FALSE)*H48)</f>
        <v/>
      </c>
      <c r="J48" s="10" t="str">
        <f>if(ISBLANK(F48),,F48*'Casino List'!$D$1)</f>
        <v/>
      </c>
      <c r="K48" s="10" t="str">
        <f>if(isblank(F48),,(F48*(1+'Casino List'!$F$1)^(($Q$3-E48-45)/365)-F48)*(1-'Casino List'!$B$1))</f>
        <v/>
      </c>
      <c r="L48" s="10" t="str">
        <f>if(isblank(F48),,if(isna((1-'Casino List'!$B$1)*(I48-F48)*(1+'Casino List'!$F$1)^(($Q$3-vlookup(D48,C48:E$1003,3,FALSE)-10)/365)-K48+J48),(1-'Casino List'!$B$1)*(I48-F48)*(1+'Casino List'!$F$1)^(($Q$3-TODAY()-45)/365)-K48,(1-'Casino List'!$B$1)*(I48-F48)*(1+'Casino List'!$F$1)^(($Q$3-vlookup(D48,C48:E$1003,3,FALSE)-10)/365)-K48+J48))</f>
        <v/>
      </c>
      <c r="M48" s="10" t="str">
        <f>if(isblank(G48),,G48*(1+'Casino List'!$F$1)^(($Q$3-E48-10)/365))</f>
        <v/>
      </c>
      <c r="N48" s="4" t="str">
        <f>if(ISBLANK(M48),,(M48-G48)*(1-'Casino List'!$B$1))</f>
        <v/>
      </c>
      <c r="O48" s="4" t="str">
        <f>if(isblank(D48),,if(ISBLANK(M48),-F48*'Casino List'!$B$1,M48*'Casino List'!$B$1))</f>
        <v/>
      </c>
      <c r="P48" s="4"/>
      <c r="Q48" s="4"/>
      <c r="R48" s="4"/>
      <c r="S48" s="4"/>
      <c r="T48" s="4"/>
      <c r="U48" s="4"/>
      <c r="V48" s="4"/>
      <c r="W48" s="4"/>
      <c r="X48" s="4"/>
      <c r="Y48" s="4"/>
      <c r="Z48" s="4"/>
      <c r="AA48" s="4"/>
      <c r="AB48" s="4"/>
      <c r="AC48" s="4"/>
      <c r="AD48" s="4"/>
      <c r="AE48" s="4"/>
    </row>
    <row r="49">
      <c r="A49" s="4"/>
      <c r="B49" s="4"/>
      <c r="C49" s="1" t="str">
        <f t="shared" si="2"/>
        <v/>
      </c>
      <c r="D49" s="79"/>
      <c r="E49" s="79"/>
      <c r="F49" s="74"/>
      <c r="G49" s="74"/>
      <c r="H49" s="74"/>
      <c r="I49" s="29" t="str">
        <f>if(isblank(F49),,VLOOKUP(D49,'Casino List'!$C$4:$AA$100,25,FALSE)*H49)</f>
        <v/>
      </c>
      <c r="J49" s="10" t="str">
        <f>if(ISBLANK(F49),,F49*'Casino List'!$D$1)</f>
        <v/>
      </c>
      <c r="K49" s="10" t="str">
        <f>if(isblank(F49),,(F49*(1+'Casino List'!$F$1)^(($Q$3-E49-45)/365)-F49)*(1-'Casino List'!$B$1))</f>
        <v/>
      </c>
      <c r="L49" s="10" t="str">
        <f>if(isblank(F49),,if(isna((1-'Casino List'!$B$1)*(I49-F49)*(1+'Casino List'!$F$1)^(($Q$3-vlookup(D49,C49:E$1003,3,FALSE)-10)/365)-K49+J49),(1-'Casino List'!$B$1)*(I49-F49)*(1+'Casino List'!$F$1)^(($Q$3-TODAY()-45)/365)-K49,(1-'Casino List'!$B$1)*(I49-F49)*(1+'Casino List'!$F$1)^(($Q$3-vlookup(D49,C49:E$1003,3,FALSE)-10)/365)-K49+J49))</f>
        <v/>
      </c>
      <c r="M49" s="10" t="str">
        <f>if(isblank(G49),,G49*(1+'Casino List'!$F$1)^(($Q$3-E49-10)/365))</f>
        <v/>
      </c>
      <c r="N49" s="4" t="str">
        <f>if(ISBLANK(M49),,(M49-G49)*(1-'Casino List'!$B$1))</f>
        <v/>
      </c>
      <c r="O49" s="4" t="str">
        <f>if(isblank(D49),,if(ISBLANK(M49),-F49*'Casino List'!$B$1,M49*'Casino List'!$B$1))</f>
        <v/>
      </c>
      <c r="P49" s="4"/>
      <c r="Q49" s="4"/>
      <c r="R49" s="4"/>
      <c r="S49" s="4"/>
      <c r="T49" s="4"/>
      <c r="U49" s="4"/>
      <c r="V49" s="4"/>
      <c r="W49" s="4"/>
      <c r="X49" s="4"/>
      <c r="Y49" s="4"/>
      <c r="Z49" s="4"/>
      <c r="AA49" s="4"/>
      <c r="AB49" s="4"/>
      <c r="AC49" s="4"/>
      <c r="AD49" s="4"/>
      <c r="AE49" s="4"/>
    </row>
    <row r="50">
      <c r="A50" s="4"/>
      <c r="B50" s="4"/>
      <c r="C50" s="1" t="str">
        <f t="shared" si="2"/>
        <v/>
      </c>
      <c r="D50" s="79"/>
      <c r="E50" s="79"/>
      <c r="F50" s="74"/>
      <c r="G50" s="74"/>
      <c r="H50" s="74"/>
      <c r="I50" s="29" t="str">
        <f>if(isblank(F50),,VLOOKUP(D50,'Casino List'!$C$4:$AA$100,25,FALSE)*H50)</f>
        <v/>
      </c>
      <c r="J50" s="10" t="str">
        <f>if(ISBLANK(F50),,F50*'Casino List'!$D$1)</f>
        <v/>
      </c>
      <c r="K50" s="10" t="str">
        <f>if(isblank(F50),,(F50*(1+'Casino List'!$F$1)^(($Q$3-E50-45)/365)-F50)*(1-'Casino List'!$B$1))</f>
        <v/>
      </c>
      <c r="L50" s="10" t="str">
        <f>if(isblank(F50),,if(isna((1-'Casino List'!$B$1)*(I50-F50)*(1+'Casino List'!$F$1)^(($Q$3-vlookup(D50,C50:E$1003,3,FALSE)-10)/365)-K50+J50),(1-'Casino List'!$B$1)*(I50-F50)*(1+'Casino List'!$F$1)^(($Q$3-TODAY()-45)/365)-K50,(1-'Casino List'!$B$1)*(I50-F50)*(1+'Casino List'!$F$1)^(($Q$3-vlookup(D50,C50:E$1003,3,FALSE)-10)/365)-K50+J50))</f>
        <v/>
      </c>
      <c r="M50" s="10" t="str">
        <f>if(isblank(G50),,G50*(1+'Casino List'!$F$1)^(($Q$3-E50-10)/365))</f>
        <v/>
      </c>
      <c r="N50" s="4" t="str">
        <f>if(ISBLANK(M50),,(M50-G50)*(1-'Casino List'!$B$1))</f>
        <v/>
      </c>
      <c r="O50" s="4" t="str">
        <f>if(isblank(D50),,if(ISBLANK(M50),-F50*'Casino List'!$B$1,M50*'Casino List'!$B$1))</f>
        <v/>
      </c>
      <c r="P50" s="4"/>
      <c r="Q50" s="4"/>
      <c r="R50" s="4"/>
      <c r="S50" s="4"/>
      <c r="T50" s="4"/>
      <c r="U50" s="4"/>
      <c r="V50" s="4"/>
      <c r="W50" s="4"/>
      <c r="X50" s="4"/>
      <c r="Y50" s="4"/>
      <c r="Z50" s="4"/>
      <c r="AA50" s="4"/>
      <c r="AB50" s="4"/>
      <c r="AC50" s="4"/>
      <c r="AD50" s="4"/>
      <c r="AE50" s="4"/>
    </row>
    <row r="51">
      <c r="A51" s="4"/>
      <c r="B51" s="4"/>
      <c r="C51" s="1" t="str">
        <f t="shared" si="2"/>
        <v/>
      </c>
      <c r="D51" s="79"/>
      <c r="E51" s="79"/>
      <c r="F51" s="74"/>
      <c r="G51" s="74"/>
      <c r="H51" s="74"/>
      <c r="I51" s="29" t="str">
        <f>if(isblank(F51),,VLOOKUP(D51,'Casino List'!$C$4:$AA$100,25,FALSE)*H51)</f>
        <v/>
      </c>
      <c r="J51" s="10" t="str">
        <f>if(ISBLANK(F51),,F51*'Casino List'!$D$1)</f>
        <v/>
      </c>
      <c r="K51" s="10" t="str">
        <f>if(isblank(F51),,(F51*(1+'Casino List'!$F$1)^(($Q$3-E51-45)/365)-F51)*(1-'Casino List'!$B$1))</f>
        <v/>
      </c>
      <c r="L51" s="10" t="str">
        <f>if(isblank(F51),,if(isna((1-'Casino List'!$B$1)*(I51-F51)*(1+'Casino List'!$F$1)^(($Q$3-vlookup(D51,C51:E$1003,3,FALSE)-10)/365)-K51+J51),(1-'Casino List'!$B$1)*(I51-F51)*(1+'Casino List'!$F$1)^(($Q$3-TODAY()-45)/365)-K51,(1-'Casino List'!$B$1)*(I51-F51)*(1+'Casino List'!$F$1)^(($Q$3-vlookup(D51,C51:E$1003,3,FALSE)-10)/365)-K51+J51))</f>
        <v/>
      </c>
      <c r="M51" s="10" t="str">
        <f>if(isblank(G51),,G51*(1+'Casino List'!$F$1)^(($Q$3-E51-10)/365))</f>
        <v/>
      </c>
      <c r="N51" s="4" t="str">
        <f>if(ISBLANK(M51),,(M51-G51)*(1-'Casino List'!$B$1))</f>
        <v/>
      </c>
      <c r="O51" s="4" t="str">
        <f>if(isblank(D51),,if(ISBLANK(M51),-F51*'Casino List'!$B$1,M51*'Casino List'!$B$1))</f>
        <v/>
      </c>
      <c r="P51" s="4"/>
      <c r="Q51" s="4"/>
      <c r="R51" s="4"/>
      <c r="S51" s="4"/>
      <c r="T51" s="4"/>
      <c r="U51" s="4"/>
      <c r="V51" s="4"/>
      <c r="W51" s="4"/>
      <c r="X51" s="4"/>
      <c r="Y51" s="4"/>
      <c r="Z51" s="4"/>
      <c r="AA51" s="4"/>
      <c r="AB51" s="4"/>
      <c r="AC51" s="4"/>
      <c r="AD51" s="4"/>
      <c r="AE51" s="4"/>
    </row>
    <row r="52">
      <c r="A52" s="4"/>
      <c r="B52" s="4"/>
      <c r="C52" s="1" t="str">
        <f t="shared" si="2"/>
        <v/>
      </c>
      <c r="D52" s="79"/>
      <c r="E52" s="79"/>
      <c r="F52" s="74"/>
      <c r="G52" s="74"/>
      <c r="H52" s="74"/>
      <c r="I52" s="29" t="str">
        <f>if(isblank(F52),,VLOOKUP(D52,'Casino List'!$C$4:$AA$100,25,FALSE)*H52)</f>
        <v/>
      </c>
      <c r="J52" s="10" t="str">
        <f>if(ISBLANK(F52),,F52*'Casino List'!$D$1)</f>
        <v/>
      </c>
      <c r="K52" s="10" t="str">
        <f>if(isblank(F52),,(F52*(1+'Casino List'!$F$1)^(($Q$3-E52-45)/365)-F52)*(1-'Casino List'!$B$1))</f>
        <v/>
      </c>
      <c r="L52" s="10" t="str">
        <f>if(isblank(F52),,if(isna((1-'Casino List'!$B$1)*(I52-F52)*(1+'Casino List'!$F$1)^(($Q$3-vlookup(D52,C52:E$1003,3,FALSE)-10)/365)-K52+J52),(1-'Casino List'!$B$1)*(I52-F52)*(1+'Casino List'!$F$1)^(($Q$3-TODAY()-45)/365)-K52,(1-'Casino List'!$B$1)*(I52-F52)*(1+'Casino List'!$F$1)^(($Q$3-vlookup(D52,C52:E$1003,3,FALSE)-10)/365)-K52+J52))</f>
        <v/>
      </c>
      <c r="M52" s="10" t="str">
        <f>if(isblank(G52),,G52*(1+'Casino List'!$F$1)^(($Q$3-E52-10)/365))</f>
        <v/>
      </c>
      <c r="N52" s="4" t="str">
        <f>if(ISBLANK(M52),,(M52-G52)*(1-'Casino List'!$B$1))</f>
        <v/>
      </c>
      <c r="O52" s="4" t="str">
        <f>if(isblank(D52),,if(ISBLANK(M52),-F52*'Casino List'!$B$1,M52*'Casino List'!$B$1))</f>
        <v/>
      </c>
      <c r="P52" s="4"/>
      <c r="Q52" s="4"/>
      <c r="R52" s="4"/>
      <c r="S52" s="4"/>
      <c r="T52" s="4"/>
      <c r="U52" s="4"/>
      <c r="V52" s="4"/>
      <c r="W52" s="4"/>
      <c r="X52" s="4"/>
      <c r="Y52" s="4"/>
      <c r="Z52" s="4"/>
      <c r="AA52" s="4"/>
      <c r="AB52" s="4"/>
      <c r="AC52" s="4"/>
      <c r="AD52" s="4"/>
      <c r="AE52" s="4"/>
    </row>
    <row r="53">
      <c r="A53" s="4"/>
      <c r="B53" s="4"/>
      <c r="C53" s="1" t="str">
        <f t="shared" si="2"/>
        <v/>
      </c>
      <c r="D53" s="79"/>
      <c r="E53" s="79"/>
      <c r="F53" s="74"/>
      <c r="G53" s="74"/>
      <c r="H53" s="74"/>
      <c r="I53" s="29" t="str">
        <f>if(isblank(F53),,VLOOKUP(D53,'Casino List'!$C$4:$AA$100,25,FALSE)*H53)</f>
        <v/>
      </c>
      <c r="J53" s="10" t="str">
        <f>if(ISBLANK(F53),,F53*'Casino List'!$D$1)</f>
        <v/>
      </c>
      <c r="K53" s="10" t="str">
        <f>if(isblank(F53),,(F53*(1+'Casino List'!$F$1)^(($Q$3-E53-45)/365)-F53)*(1-'Casino List'!$B$1))</f>
        <v/>
      </c>
      <c r="L53" s="10" t="str">
        <f>if(isblank(F53),,if(isna((1-'Casino List'!$B$1)*(I53-F53)*(1+'Casino List'!$F$1)^(($Q$3-vlookup(D53,C53:E$1003,3,FALSE)-10)/365)-K53+J53),(1-'Casino List'!$B$1)*(I53-F53)*(1+'Casino List'!$F$1)^(($Q$3-TODAY()-45)/365)-K53,(1-'Casino List'!$B$1)*(I53-F53)*(1+'Casino List'!$F$1)^(($Q$3-vlookup(D53,C53:E$1003,3,FALSE)-10)/365)-K53+J53))</f>
        <v/>
      </c>
      <c r="M53" s="10" t="str">
        <f>if(isblank(G53),,G53*(1+'Casino List'!$F$1)^(($Q$3-E53-10)/365))</f>
        <v/>
      </c>
      <c r="N53" s="4" t="str">
        <f>if(ISBLANK(M53),,(M53-G53)*(1-'Casino List'!$B$1))</f>
        <v/>
      </c>
      <c r="O53" s="4" t="str">
        <f>if(isblank(D53),,if(ISBLANK(M53),-F53*'Casino List'!$B$1,M53*'Casino List'!$B$1))</f>
        <v/>
      </c>
      <c r="P53" s="4"/>
      <c r="Q53" s="4"/>
      <c r="R53" s="4"/>
      <c r="S53" s="4"/>
      <c r="T53" s="4"/>
      <c r="U53" s="4"/>
      <c r="V53" s="4"/>
      <c r="W53" s="4"/>
      <c r="X53" s="4"/>
      <c r="Y53" s="4"/>
      <c r="Z53" s="4"/>
      <c r="AA53" s="4"/>
      <c r="AB53" s="4"/>
      <c r="AC53" s="4"/>
      <c r="AD53" s="4"/>
      <c r="AE53" s="4"/>
    </row>
    <row r="54">
      <c r="A54" s="4"/>
      <c r="B54" s="4"/>
      <c r="C54" s="1" t="str">
        <f t="shared" si="2"/>
        <v/>
      </c>
      <c r="D54" s="79"/>
      <c r="E54" s="79"/>
      <c r="F54" s="74"/>
      <c r="G54" s="74"/>
      <c r="H54" s="74"/>
      <c r="I54" s="29" t="str">
        <f>if(isblank(F54),,VLOOKUP(D54,'Casino List'!$C$4:$AA$100,25,FALSE)*H54)</f>
        <v/>
      </c>
      <c r="J54" s="10" t="str">
        <f>if(ISBLANK(F54),,F54*'Casino List'!$D$1)</f>
        <v/>
      </c>
      <c r="K54" s="10" t="str">
        <f>if(isblank(F54),,(F54*(1+'Casino List'!$F$1)^(($Q$3-E54-45)/365)-F54)*(1-'Casino List'!$B$1))</f>
        <v/>
      </c>
      <c r="L54" s="10" t="str">
        <f>if(isblank(F54),,if(isna((1-'Casino List'!$B$1)*(I54-F54)*(1+'Casino List'!$F$1)^(($Q$3-vlookup(D54,C54:E$1003,3,FALSE)-10)/365)-K54+J54),(1-'Casino List'!$B$1)*(I54-F54)*(1+'Casino List'!$F$1)^(($Q$3-TODAY()-45)/365)-K54,(1-'Casino List'!$B$1)*(I54-F54)*(1+'Casino List'!$F$1)^(($Q$3-vlookup(D54,C54:E$1003,3,FALSE)-10)/365)-K54+J54))</f>
        <v/>
      </c>
      <c r="M54" s="10" t="str">
        <f>if(isblank(G54),,G54*(1+'Casino List'!$F$1)^(($Q$3-E54-10)/365))</f>
        <v/>
      </c>
      <c r="N54" s="4" t="str">
        <f>if(ISBLANK(M54),,(M54-G54)*(1-'Casino List'!$B$1))</f>
        <v/>
      </c>
      <c r="O54" s="4" t="str">
        <f>if(isblank(D54),,if(ISBLANK(M54),-F54*'Casino List'!$B$1,M54*'Casino List'!$B$1))</f>
        <v/>
      </c>
      <c r="P54" s="4"/>
      <c r="Q54" s="4"/>
      <c r="R54" s="4"/>
      <c r="S54" s="4"/>
      <c r="T54" s="4"/>
      <c r="U54" s="4"/>
      <c r="V54" s="4"/>
      <c r="W54" s="4"/>
      <c r="X54" s="4"/>
      <c r="Y54" s="4"/>
      <c r="Z54" s="4"/>
      <c r="AA54" s="4"/>
      <c r="AB54" s="4"/>
      <c r="AC54" s="4"/>
      <c r="AD54" s="4"/>
      <c r="AE54" s="4"/>
    </row>
    <row r="55">
      <c r="A55" s="4"/>
      <c r="B55" s="4"/>
      <c r="C55" s="1" t="str">
        <f t="shared" si="2"/>
        <v/>
      </c>
      <c r="D55" s="79"/>
      <c r="E55" s="79"/>
      <c r="F55" s="74"/>
      <c r="G55" s="74"/>
      <c r="H55" s="74"/>
      <c r="I55" s="29" t="str">
        <f>if(isblank(F55),,VLOOKUP(D55,'Casino List'!$C$4:$AA$100,25,FALSE)*H55)</f>
        <v/>
      </c>
      <c r="J55" s="10" t="str">
        <f>if(ISBLANK(F55),,F55*'Casino List'!$D$1)</f>
        <v/>
      </c>
      <c r="K55" s="10" t="str">
        <f>if(isblank(F55),,(F55*(1+'Casino List'!$F$1)^(($Q$3-E55-45)/365)-F55)*(1-'Casino List'!$B$1))</f>
        <v/>
      </c>
      <c r="L55" s="10" t="str">
        <f>if(isblank(F55),,if(isna((1-'Casino List'!$B$1)*(I55-F55)*(1+'Casino List'!$F$1)^(($Q$3-vlookup(D55,C55:E$1003,3,FALSE)-10)/365)-K55+J55),(1-'Casino List'!$B$1)*(I55-F55)*(1+'Casino List'!$F$1)^(($Q$3-TODAY()-45)/365)-K55,(1-'Casino List'!$B$1)*(I55-F55)*(1+'Casino List'!$F$1)^(($Q$3-vlookup(D55,C55:E$1003,3,FALSE)-10)/365)-K55+J55))</f>
        <v/>
      </c>
      <c r="M55" s="10" t="str">
        <f>if(isblank(G55),,G55*(1+'Casino List'!$F$1)^(($Q$3-E55-10)/365))</f>
        <v/>
      </c>
      <c r="N55" s="4" t="str">
        <f>if(ISBLANK(M55),,(M55-G55)*(1-'Casino List'!$B$1))</f>
        <v/>
      </c>
      <c r="O55" s="4" t="str">
        <f>if(isblank(D55),,if(ISBLANK(M55),-F55*'Casino List'!$B$1,M55*'Casino List'!$B$1))</f>
        <v/>
      </c>
      <c r="P55" s="4"/>
      <c r="Q55" s="4"/>
      <c r="R55" s="4"/>
      <c r="S55" s="4"/>
      <c r="T55" s="4"/>
      <c r="U55" s="4"/>
      <c r="V55" s="4"/>
      <c r="W55" s="4"/>
      <c r="X55" s="4"/>
      <c r="Y55" s="4"/>
      <c r="Z55" s="4"/>
      <c r="AA55" s="4"/>
      <c r="AB55" s="4"/>
      <c r="AC55" s="4"/>
      <c r="AD55" s="4"/>
      <c r="AE55" s="4"/>
    </row>
    <row r="56">
      <c r="A56" s="4"/>
      <c r="B56" s="4"/>
      <c r="C56" s="1" t="str">
        <f t="shared" si="2"/>
        <v/>
      </c>
      <c r="D56" s="79"/>
      <c r="E56" s="79"/>
      <c r="F56" s="74"/>
      <c r="G56" s="74"/>
      <c r="H56" s="74"/>
      <c r="I56" s="29" t="str">
        <f>if(isblank(F56),,VLOOKUP(D56,'Casino List'!$C$4:$AA$100,25,FALSE)*H56)</f>
        <v/>
      </c>
      <c r="J56" s="10" t="str">
        <f>if(ISBLANK(F56),,F56*'Casino List'!$D$1)</f>
        <v/>
      </c>
      <c r="K56" s="10" t="str">
        <f>if(isblank(F56),,(F56*(1+'Casino List'!$F$1)^(($Q$3-E56-45)/365)-F56)*(1-'Casino List'!$B$1))</f>
        <v/>
      </c>
      <c r="L56" s="10" t="str">
        <f>if(isblank(F56),,if(isna((1-'Casino List'!$B$1)*(I56-F56)*(1+'Casino List'!$F$1)^(($Q$3-vlookup(D56,C56:E$1003,3,FALSE)-10)/365)-K56+J56),(1-'Casino List'!$B$1)*(I56-F56)*(1+'Casino List'!$F$1)^(($Q$3-TODAY()-45)/365)-K56,(1-'Casino List'!$B$1)*(I56-F56)*(1+'Casino List'!$F$1)^(($Q$3-vlookup(D56,C56:E$1003,3,FALSE)-10)/365)-K56+J56))</f>
        <v/>
      </c>
      <c r="M56" s="10" t="str">
        <f>if(isblank(G56),,G56*(1+'Casino List'!$F$1)^(($Q$3-E56-10)/365))</f>
        <v/>
      </c>
      <c r="N56" s="4" t="str">
        <f>if(ISBLANK(M56),,(M56-G56)*(1-'Casino List'!$B$1))</f>
        <v/>
      </c>
      <c r="O56" s="4" t="str">
        <f>if(isblank(D56),,if(ISBLANK(M56),-F56*'Casino List'!$B$1,M56*'Casino List'!$B$1))</f>
        <v/>
      </c>
      <c r="P56" s="4"/>
      <c r="Q56" s="4"/>
      <c r="R56" s="4"/>
      <c r="S56" s="4"/>
      <c r="T56" s="4"/>
      <c r="U56" s="4"/>
      <c r="V56" s="4"/>
      <c r="W56" s="4"/>
      <c r="X56" s="4"/>
      <c r="Y56" s="4"/>
      <c r="Z56" s="4"/>
      <c r="AA56" s="4"/>
      <c r="AB56" s="4"/>
      <c r="AC56" s="4"/>
      <c r="AD56" s="4"/>
      <c r="AE56" s="4"/>
    </row>
    <row r="57">
      <c r="A57" s="4"/>
      <c r="B57" s="4"/>
      <c r="C57" s="1" t="str">
        <f t="shared" si="2"/>
        <v/>
      </c>
      <c r="D57" s="79"/>
      <c r="E57" s="79"/>
      <c r="F57" s="74"/>
      <c r="G57" s="74"/>
      <c r="H57" s="74"/>
      <c r="I57" s="29" t="str">
        <f>if(isblank(F57),,VLOOKUP(D57,'Casino List'!$C$4:$AA$100,25,FALSE)*H57)</f>
        <v/>
      </c>
      <c r="J57" s="10" t="str">
        <f>if(ISBLANK(F57),,F57*'Casino List'!$D$1)</f>
        <v/>
      </c>
      <c r="K57" s="10" t="str">
        <f>if(isblank(F57),,(F57*(1+'Casino List'!$F$1)^(($Q$3-E57-45)/365)-F57)*(1-'Casino List'!$B$1))</f>
        <v/>
      </c>
      <c r="L57" s="10" t="str">
        <f>if(isblank(F57),,if(isna((1-'Casino List'!$B$1)*(I57-F57)*(1+'Casino List'!$F$1)^(($Q$3-vlookup(D57,C57:E$1003,3,FALSE)-10)/365)-K57+J57),(1-'Casino List'!$B$1)*(I57-F57)*(1+'Casino List'!$F$1)^(($Q$3-TODAY()-45)/365)-K57,(1-'Casino List'!$B$1)*(I57-F57)*(1+'Casino List'!$F$1)^(($Q$3-vlookup(D57,C57:E$1003,3,FALSE)-10)/365)-K57+J57))</f>
        <v/>
      </c>
      <c r="M57" s="10" t="str">
        <f>if(isblank(G57),,G57*(1+'Casino List'!$F$1)^(($Q$3-E57-10)/365))</f>
        <v/>
      </c>
      <c r="N57" s="4" t="str">
        <f>if(ISBLANK(M57),,(M57-G57)*(1-'Casino List'!$B$1))</f>
        <v/>
      </c>
      <c r="O57" s="4" t="str">
        <f>if(isblank(D57),,if(ISBLANK(M57),-F57*'Casino List'!$B$1,M57*'Casino List'!$B$1))</f>
        <v/>
      </c>
      <c r="P57" s="4"/>
      <c r="Q57" s="4"/>
      <c r="R57" s="4"/>
      <c r="S57" s="4"/>
      <c r="T57" s="4"/>
      <c r="U57" s="4"/>
      <c r="V57" s="4"/>
      <c r="W57" s="4"/>
      <c r="X57" s="4"/>
      <c r="Y57" s="4"/>
      <c r="Z57" s="4"/>
      <c r="AA57" s="4"/>
      <c r="AB57" s="4"/>
      <c r="AC57" s="4"/>
      <c r="AD57" s="4"/>
      <c r="AE57" s="4"/>
    </row>
    <row r="58">
      <c r="A58" s="4"/>
      <c r="B58" s="4"/>
      <c r="C58" s="1" t="str">
        <f t="shared" si="2"/>
        <v/>
      </c>
      <c r="D58" s="79"/>
      <c r="E58" s="79"/>
      <c r="F58" s="74"/>
      <c r="G58" s="74"/>
      <c r="H58" s="74"/>
      <c r="I58" s="29" t="str">
        <f>if(isblank(F58),,VLOOKUP(D58,'Casino List'!$C$4:$AA$100,25,FALSE)*H58)</f>
        <v/>
      </c>
      <c r="J58" s="10" t="str">
        <f>if(ISBLANK(F58),,F58*'Casino List'!$D$1)</f>
        <v/>
      </c>
      <c r="K58" s="10" t="str">
        <f>if(isblank(F58),,(F58*(1+'Casino List'!$F$1)^(($Q$3-E58-45)/365)-F58)*(1-'Casino List'!$B$1))</f>
        <v/>
      </c>
      <c r="L58" s="10" t="str">
        <f>if(isblank(F58),,if(isna((1-'Casino List'!$B$1)*(I58-F58)*(1+'Casino List'!$F$1)^(($Q$3-vlookup(D58,C58:E$1003,3,FALSE)-10)/365)-K58+J58),(1-'Casino List'!$B$1)*(I58-F58)*(1+'Casino List'!$F$1)^(($Q$3-TODAY()-45)/365)-K58,(1-'Casino List'!$B$1)*(I58-F58)*(1+'Casino List'!$F$1)^(($Q$3-vlookup(D58,C58:E$1003,3,FALSE)-10)/365)-K58+J58))</f>
        <v/>
      </c>
      <c r="M58" s="10" t="str">
        <f>if(isblank(G58),,G58*(1+'Casino List'!$F$1)^(($Q$3-E58-10)/365))</f>
        <v/>
      </c>
      <c r="N58" s="4" t="str">
        <f>if(ISBLANK(M58),,(M58-G58)*(1-'Casino List'!$B$1))</f>
        <v/>
      </c>
      <c r="O58" s="4" t="str">
        <f>if(isblank(D58),,if(ISBLANK(M58),-F58*'Casino List'!$B$1,M58*'Casino List'!$B$1))</f>
        <v/>
      </c>
      <c r="P58" s="4"/>
      <c r="Q58" s="4"/>
      <c r="R58" s="4"/>
      <c r="S58" s="4"/>
      <c r="T58" s="4"/>
      <c r="U58" s="4"/>
      <c r="V58" s="4"/>
      <c r="W58" s="4"/>
      <c r="X58" s="4"/>
      <c r="Y58" s="4"/>
      <c r="Z58" s="4"/>
      <c r="AA58" s="4"/>
      <c r="AB58" s="4"/>
      <c r="AC58" s="4"/>
      <c r="AD58" s="4"/>
      <c r="AE58" s="4"/>
    </row>
    <row r="59">
      <c r="A59" s="4"/>
      <c r="B59" s="4"/>
      <c r="C59" s="1" t="str">
        <f t="shared" si="2"/>
        <v/>
      </c>
      <c r="D59" s="79"/>
      <c r="E59" s="79"/>
      <c r="F59" s="74"/>
      <c r="G59" s="74"/>
      <c r="H59" s="74"/>
      <c r="I59" s="29" t="str">
        <f>if(isblank(F59),,VLOOKUP(D59,'Casino List'!$C$4:$AA$100,25,FALSE)*H59)</f>
        <v/>
      </c>
      <c r="J59" s="10" t="str">
        <f>if(ISBLANK(F59),,F59*'Casino List'!$D$1)</f>
        <v/>
      </c>
      <c r="K59" s="10" t="str">
        <f>if(isblank(F59),,(F59*(1+'Casino List'!$F$1)^(($Q$3-E59-45)/365)-F59)*(1-'Casino List'!$B$1))</f>
        <v/>
      </c>
      <c r="L59" s="10" t="str">
        <f>if(isblank(F59),,if(isna((1-'Casino List'!$B$1)*(I59-F59)*(1+'Casino List'!$F$1)^(($Q$3-vlookup(D59,C59:E$1003,3,FALSE)-10)/365)-K59+J59),(1-'Casino List'!$B$1)*(I59-F59)*(1+'Casino List'!$F$1)^(($Q$3-TODAY()-45)/365)-K59,(1-'Casino List'!$B$1)*(I59-F59)*(1+'Casino List'!$F$1)^(($Q$3-vlookup(D59,C59:E$1003,3,FALSE)-10)/365)-K59+J59))</f>
        <v/>
      </c>
      <c r="M59" s="10" t="str">
        <f>if(isblank(G59),,G59*(1+'Casino List'!$F$1)^(($Q$3-E59-10)/365))</f>
        <v/>
      </c>
      <c r="N59" s="4" t="str">
        <f>if(ISBLANK(M59),,(M59-G59)*(1-'Casino List'!$B$1))</f>
        <v/>
      </c>
      <c r="O59" s="4" t="str">
        <f>if(isblank(D59),,if(ISBLANK(M59),-F59*'Casino List'!$B$1,M59*'Casino List'!$B$1))</f>
        <v/>
      </c>
      <c r="P59" s="4"/>
      <c r="Q59" s="4"/>
      <c r="R59" s="4"/>
      <c r="S59" s="4"/>
      <c r="T59" s="4"/>
      <c r="U59" s="4"/>
      <c r="V59" s="4"/>
      <c r="W59" s="4"/>
      <c r="X59" s="4"/>
      <c r="Y59" s="4"/>
      <c r="Z59" s="4"/>
      <c r="AA59" s="4"/>
      <c r="AB59" s="4"/>
      <c r="AC59" s="4"/>
      <c r="AD59" s="4"/>
      <c r="AE59" s="4"/>
    </row>
    <row r="60">
      <c r="A60" s="4"/>
      <c r="B60" s="4"/>
      <c r="C60" s="1" t="str">
        <f t="shared" si="2"/>
        <v/>
      </c>
      <c r="D60" s="79"/>
      <c r="E60" s="79"/>
      <c r="F60" s="74"/>
      <c r="G60" s="74"/>
      <c r="H60" s="74"/>
      <c r="I60" s="29" t="str">
        <f>if(isblank(F60),,VLOOKUP(D60,'Casino List'!$C$4:$AA$100,25,FALSE)*H60)</f>
        <v/>
      </c>
      <c r="J60" s="10" t="str">
        <f>if(ISBLANK(F60),,F60*'Casino List'!$D$1)</f>
        <v/>
      </c>
      <c r="K60" s="10" t="str">
        <f>if(isblank(F60),,(F60*(1+'Casino List'!$F$1)^(($Q$3-E60-45)/365)-F60)*(1-'Casino List'!$B$1))</f>
        <v/>
      </c>
      <c r="L60" s="10" t="str">
        <f>if(isblank(F60),,if(isna((1-'Casino List'!$B$1)*(I60-F60)*(1+'Casino List'!$F$1)^(($Q$3-vlookup(D60,C60:E$1003,3,FALSE)-10)/365)-K60+J60),(1-'Casino List'!$B$1)*(I60-F60)*(1+'Casino List'!$F$1)^(($Q$3-TODAY()-45)/365)-K60,(1-'Casino List'!$B$1)*(I60-F60)*(1+'Casino List'!$F$1)^(($Q$3-vlookup(D60,C60:E$1003,3,FALSE)-10)/365)-K60+J60))</f>
        <v/>
      </c>
      <c r="M60" s="10" t="str">
        <f>if(isblank(G60),,G60*(1+'Casino List'!$F$1)^(($Q$3-E60-10)/365))</f>
        <v/>
      </c>
      <c r="N60" s="4" t="str">
        <f>if(ISBLANK(M60),,(M60-G60)*(1-'Casino List'!$B$1))</f>
        <v/>
      </c>
      <c r="O60" s="4" t="str">
        <f>if(isblank(D60),,if(ISBLANK(M60),-F60*'Casino List'!$B$1,M60*'Casino List'!$B$1))</f>
        <v/>
      </c>
      <c r="P60" s="4"/>
      <c r="Q60" s="4"/>
      <c r="R60" s="4"/>
      <c r="S60" s="4"/>
      <c r="T60" s="4"/>
      <c r="U60" s="4"/>
      <c r="V60" s="4"/>
      <c r="W60" s="4"/>
      <c r="X60" s="4"/>
      <c r="Y60" s="4"/>
      <c r="Z60" s="4"/>
      <c r="AA60" s="4"/>
      <c r="AB60" s="4"/>
      <c r="AC60" s="4"/>
      <c r="AD60" s="4"/>
      <c r="AE60" s="4"/>
    </row>
    <row r="61">
      <c r="A61" s="4"/>
      <c r="B61" s="4"/>
      <c r="C61" s="1" t="str">
        <f t="shared" si="2"/>
        <v/>
      </c>
      <c r="D61" s="79"/>
      <c r="E61" s="79"/>
      <c r="F61" s="74"/>
      <c r="G61" s="74"/>
      <c r="H61" s="74"/>
      <c r="I61" s="29" t="str">
        <f>if(isblank(F61),,VLOOKUP(D61,'Casino List'!$C$4:$AA$100,25,FALSE)*H61)</f>
        <v/>
      </c>
      <c r="J61" s="10" t="str">
        <f>if(ISBLANK(F61),,F61*'Casino List'!$D$1)</f>
        <v/>
      </c>
      <c r="K61" s="10" t="str">
        <f>if(isblank(F61),,(F61*(1+'Casino List'!$F$1)^(($Q$3-E61-45)/365)-F61)*(1-'Casino List'!$B$1))</f>
        <v/>
      </c>
      <c r="L61" s="10" t="str">
        <f>if(isblank(F61),,if(isna((1-'Casino List'!$B$1)*(I61-F61)*(1+'Casino List'!$F$1)^(($Q$3-vlookup(D61,C61:E$1003,3,FALSE)-10)/365)-K61+J61),(1-'Casino List'!$B$1)*(I61-F61)*(1+'Casino List'!$F$1)^(($Q$3-TODAY()-45)/365)-K61,(1-'Casino List'!$B$1)*(I61-F61)*(1+'Casino List'!$F$1)^(($Q$3-vlookup(D61,C61:E$1003,3,FALSE)-10)/365)-K61+J61))</f>
        <v/>
      </c>
      <c r="M61" s="10" t="str">
        <f>if(isblank(G61),,G61*(1+'Casino List'!$F$1)^(($Q$3-E61-10)/365))</f>
        <v/>
      </c>
      <c r="N61" s="4" t="str">
        <f>if(ISBLANK(M61),,(M61-G61)*(1-'Casino List'!$B$1))</f>
        <v/>
      </c>
      <c r="O61" s="4" t="str">
        <f>if(isblank(D61),,if(ISBLANK(M61),-F61*'Casino List'!$B$1,M61*'Casino List'!$B$1))</f>
        <v/>
      </c>
      <c r="P61" s="4"/>
      <c r="Q61" s="4"/>
      <c r="R61" s="4"/>
      <c r="S61" s="4"/>
      <c r="T61" s="4"/>
      <c r="U61" s="4"/>
      <c r="V61" s="4"/>
      <c r="W61" s="4"/>
      <c r="X61" s="4"/>
      <c r="Y61" s="4"/>
      <c r="Z61" s="4"/>
      <c r="AA61" s="4"/>
      <c r="AB61" s="4"/>
      <c r="AC61" s="4"/>
      <c r="AD61" s="4"/>
      <c r="AE61" s="4"/>
    </row>
    <row r="62">
      <c r="A62" s="4"/>
      <c r="B62" s="4"/>
      <c r="C62" s="1" t="str">
        <f t="shared" si="2"/>
        <v/>
      </c>
      <c r="D62" s="79"/>
      <c r="E62" s="79"/>
      <c r="F62" s="74"/>
      <c r="G62" s="74"/>
      <c r="H62" s="74"/>
      <c r="I62" s="29" t="str">
        <f>if(isblank(F62),,VLOOKUP(D62,'Casino List'!$C$4:$AA$100,25,FALSE)*H62)</f>
        <v/>
      </c>
      <c r="J62" s="10" t="str">
        <f>if(ISBLANK(F62),,F62*'Casino List'!$D$1)</f>
        <v/>
      </c>
      <c r="K62" s="10" t="str">
        <f>if(isblank(F62),,(F62*(1+'Casino List'!$F$1)^(($Q$3-E62-45)/365)-F62)*(1-'Casino List'!$B$1))</f>
        <v/>
      </c>
      <c r="L62" s="10" t="str">
        <f>if(isblank(F62),,if(isna((1-'Casino List'!$B$1)*(I62-F62)*(1+'Casino List'!$F$1)^(($Q$3-vlookup(D62,C62:E$1003,3,FALSE)-10)/365)-K62+J62),(1-'Casino List'!$B$1)*(I62-F62)*(1+'Casino List'!$F$1)^(($Q$3-TODAY()-45)/365)-K62,(1-'Casino List'!$B$1)*(I62-F62)*(1+'Casino List'!$F$1)^(($Q$3-vlookup(D62,C62:E$1003,3,FALSE)-10)/365)-K62+J62))</f>
        <v/>
      </c>
      <c r="M62" s="10" t="str">
        <f>if(isblank(G62),,G62*(1+'Casino List'!$F$1)^(($Q$3-E62-10)/365))</f>
        <v/>
      </c>
      <c r="N62" s="4" t="str">
        <f>if(ISBLANK(M62),,(M62-G62)*(1-'Casino List'!$B$1))</f>
        <v/>
      </c>
      <c r="O62" s="4" t="str">
        <f>if(isblank(D62),,if(ISBLANK(M62),-F62*'Casino List'!$B$1,M62*'Casino List'!$B$1))</f>
        <v/>
      </c>
      <c r="P62" s="4"/>
      <c r="Q62" s="4"/>
      <c r="R62" s="4"/>
      <c r="S62" s="4"/>
      <c r="T62" s="4"/>
      <c r="U62" s="4"/>
      <c r="V62" s="4"/>
      <c r="W62" s="4"/>
      <c r="X62" s="4"/>
      <c r="Y62" s="4"/>
      <c r="Z62" s="4"/>
      <c r="AA62" s="4"/>
      <c r="AB62" s="4"/>
      <c r="AC62" s="4"/>
      <c r="AD62" s="4"/>
      <c r="AE62" s="4"/>
    </row>
    <row r="63">
      <c r="A63" s="4"/>
      <c r="B63" s="4"/>
      <c r="C63" s="1" t="str">
        <f t="shared" si="2"/>
        <v/>
      </c>
      <c r="D63" s="79"/>
      <c r="E63" s="79"/>
      <c r="F63" s="74"/>
      <c r="G63" s="74"/>
      <c r="H63" s="74"/>
      <c r="I63" s="29" t="str">
        <f>if(isblank(F63),,VLOOKUP(D63,'Casino List'!$C$4:$AA$100,25,FALSE)*H63)</f>
        <v/>
      </c>
      <c r="J63" s="10" t="str">
        <f>if(ISBLANK(F63),,F63*'Casino List'!$D$1)</f>
        <v/>
      </c>
      <c r="K63" s="10" t="str">
        <f>if(isblank(F63),,(F63*(1+'Casino List'!$F$1)^(($Q$3-E63-45)/365)-F63)*(1-'Casino List'!$B$1))</f>
        <v/>
      </c>
      <c r="L63" s="10" t="str">
        <f>if(isblank(F63),,if(isna((1-'Casino List'!$B$1)*(I63-F63)*(1+'Casino List'!$F$1)^(($Q$3-vlookup(D63,C63:E$1003,3,FALSE)-10)/365)-K63+J63),(1-'Casino List'!$B$1)*(I63-F63)*(1+'Casino List'!$F$1)^(($Q$3-TODAY()-45)/365)-K63,(1-'Casino List'!$B$1)*(I63-F63)*(1+'Casino List'!$F$1)^(($Q$3-vlookup(D63,C63:E$1003,3,FALSE)-10)/365)-K63+J63))</f>
        <v/>
      </c>
      <c r="M63" s="10" t="str">
        <f>if(isblank(G63),,G63*(1+'Casino List'!$F$1)^(($Q$3-E63-10)/365))</f>
        <v/>
      </c>
      <c r="N63" s="4" t="str">
        <f>if(ISBLANK(M63),,(M63-G63)*(1-'Casino List'!$B$1))</f>
        <v/>
      </c>
      <c r="O63" s="4" t="str">
        <f>if(isblank(D63),,if(ISBLANK(M63),-F63*'Casino List'!$B$1,M63*'Casino List'!$B$1))</f>
        <v/>
      </c>
      <c r="P63" s="4"/>
      <c r="Q63" s="4"/>
      <c r="R63" s="4"/>
      <c r="S63" s="4"/>
      <c r="T63" s="4"/>
      <c r="U63" s="4"/>
      <c r="V63" s="4"/>
      <c r="W63" s="4"/>
      <c r="X63" s="4"/>
      <c r="Y63" s="4"/>
      <c r="Z63" s="4"/>
      <c r="AA63" s="4"/>
      <c r="AB63" s="4"/>
      <c r="AC63" s="4"/>
      <c r="AD63" s="4"/>
      <c r="AE63" s="4"/>
    </row>
    <row r="64">
      <c r="A64" s="4"/>
      <c r="B64" s="4"/>
      <c r="C64" s="1" t="str">
        <f t="shared" si="2"/>
        <v/>
      </c>
      <c r="D64" s="79"/>
      <c r="E64" s="79"/>
      <c r="F64" s="74"/>
      <c r="G64" s="74"/>
      <c r="H64" s="74"/>
      <c r="I64" s="29" t="str">
        <f>if(isblank(F64),,VLOOKUP(D64,'Casino List'!$C$4:$AA$100,25,FALSE)*H64)</f>
        <v/>
      </c>
      <c r="J64" s="10" t="str">
        <f>if(ISBLANK(F64),,F64*'Casino List'!$D$1)</f>
        <v/>
      </c>
      <c r="K64" s="10" t="str">
        <f>if(isblank(F64),,(F64*(1+'Casino List'!$F$1)^(($Q$3-E64-45)/365)-F64)*(1-'Casino List'!$B$1))</f>
        <v/>
      </c>
      <c r="L64" s="10" t="str">
        <f>if(isblank(F64),,if(isna((1-'Casino List'!$B$1)*(I64-F64)*(1+'Casino List'!$F$1)^(($Q$3-vlookup(D64,C64:E$1003,3,FALSE)-10)/365)-K64+J64),(1-'Casino List'!$B$1)*(I64-F64)*(1+'Casino List'!$F$1)^(($Q$3-TODAY()-45)/365)-K64,(1-'Casino List'!$B$1)*(I64-F64)*(1+'Casino List'!$F$1)^(($Q$3-vlookup(D64,C64:E$1003,3,FALSE)-10)/365)-K64+J64))</f>
        <v/>
      </c>
      <c r="M64" s="10" t="str">
        <f>if(isblank(G64),,G64*(1+'Casino List'!$F$1)^(($Q$3-E64-10)/365))</f>
        <v/>
      </c>
      <c r="N64" s="4" t="str">
        <f>if(ISBLANK(M64),,(M64-G64)*(1-'Casino List'!$B$1))</f>
        <v/>
      </c>
      <c r="O64" s="4" t="str">
        <f>if(isblank(D64),,if(ISBLANK(M64),-F64*'Casino List'!$B$1,M64*'Casino List'!$B$1))</f>
        <v/>
      </c>
      <c r="P64" s="4"/>
      <c r="Q64" s="4"/>
      <c r="R64" s="4"/>
      <c r="S64" s="4"/>
      <c r="T64" s="4"/>
      <c r="U64" s="4"/>
      <c r="V64" s="4"/>
      <c r="W64" s="4"/>
      <c r="X64" s="4"/>
      <c r="Y64" s="4"/>
      <c r="Z64" s="4"/>
      <c r="AA64" s="4"/>
      <c r="AB64" s="4"/>
      <c r="AC64" s="4"/>
      <c r="AD64" s="4"/>
      <c r="AE64" s="4"/>
    </row>
    <row r="65">
      <c r="A65" s="4"/>
      <c r="B65" s="4"/>
      <c r="C65" s="1" t="str">
        <f t="shared" si="2"/>
        <v/>
      </c>
      <c r="D65" s="79"/>
      <c r="E65" s="79"/>
      <c r="F65" s="74"/>
      <c r="G65" s="74"/>
      <c r="H65" s="74"/>
      <c r="I65" s="29" t="str">
        <f>if(isblank(F65),,VLOOKUP(D65,'Casino List'!$C$4:$AA$100,25,FALSE)*H65)</f>
        <v/>
      </c>
      <c r="J65" s="10" t="str">
        <f>if(ISBLANK(F65),,F65*'Casino List'!$D$1)</f>
        <v/>
      </c>
      <c r="K65" s="10" t="str">
        <f>if(isblank(F65),,(F65*(1+'Casino List'!$F$1)^(($Q$3-E65-45)/365)-F65)*(1-'Casino List'!$B$1))</f>
        <v/>
      </c>
      <c r="L65" s="10" t="str">
        <f>if(isblank(F65),,if(isna((1-'Casino List'!$B$1)*(I65-F65)*(1+'Casino List'!$F$1)^(($Q$3-vlookup(D65,C65:E$1003,3,FALSE)-10)/365)-K65+J65),(1-'Casino List'!$B$1)*(I65-F65)*(1+'Casino List'!$F$1)^(($Q$3-TODAY()-45)/365)-K65,(1-'Casino List'!$B$1)*(I65-F65)*(1+'Casino List'!$F$1)^(($Q$3-vlookup(D65,C65:E$1003,3,FALSE)-10)/365)-K65+J65))</f>
        <v/>
      </c>
      <c r="M65" s="10" t="str">
        <f>if(isblank(G65),,G65*(1+'Casino List'!$F$1)^(($Q$3-E65-10)/365))</f>
        <v/>
      </c>
      <c r="N65" s="4" t="str">
        <f>if(ISBLANK(M65),,(M65-G65)*(1-'Casino List'!$B$1))</f>
        <v/>
      </c>
      <c r="O65" s="4" t="str">
        <f>if(isblank(D65),,if(ISBLANK(M65),-F65*'Casino List'!$B$1,M65*'Casino List'!$B$1))</f>
        <v/>
      </c>
      <c r="P65" s="4"/>
      <c r="Q65" s="4"/>
      <c r="R65" s="4"/>
      <c r="S65" s="4"/>
      <c r="T65" s="4"/>
      <c r="U65" s="4"/>
      <c r="V65" s="4"/>
      <c r="W65" s="4"/>
      <c r="X65" s="4"/>
      <c r="Y65" s="4"/>
      <c r="Z65" s="4"/>
      <c r="AA65" s="4"/>
      <c r="AB65" s="4"/>
      <c r="AC65" s="4"/>
      <c r="AD65" s="4"/>
      <c r="AE65" s="4"/>
    </row>
    <row r="66">
      <c r="A66" s="4"/>
      <c r="B66" s="4"/>
      <c r="C66" s="1" t="str">
        <f t="shared" si="2"/>
        <v/>
      </c>
      <c r="D66" s="79"/>
      <c r="E66" s="79"/>
      <c r="F66" s="74"/>
      <c r="G66" s="74"/>
      <c r="H66" s="74"/>
      <c r="I66" s="29" t="str">
        <f>if(isblank(F66),,VLOOKUP(D66,'Casino List'!$C$4:$AA$100,25,FALSE)*H66)</f>
        <v/>
      </c>
      <c r="J66" s="10" t="str">
        <f>if(ISBLANK(F66),,F66*'Casino List'!$D$1)</f>
        <v/>
      </c>
      <c r="K66" s="10" t="str">
        <f>if(isblank(F66),,(F66*(1+'Casino List'!$F$1)^(($Q$3-E66-45)/365)-F66)*(1-'Casino List'!$B$1))</f>
        <v/>
      </c>
      <c r="L66" s="10" t="str">
        <f>if(isblank(F66),,if(isna((1-'Casino List'!$B$1)*(I66-F66)*(1+'Casino List'!$F$1)^(($Q$3-vlookup(D66,C66:E$1003,3,FALSE)-10)/365)-K66+J66),(1-'Casino List'!$B$1)*(I66-F66)*(1+'Casino List'!$F$1)^(($Q$3-TODAY()-45)/365)-K66,(1-'Casino List'!$B$1)*(I66-F66)*(1+'Casino List'!$F$1)^(($Q$3-vlookup(D66,C66:E$1003,3,FALSE)-10)/365)-K66+J66))</f>
        <v/>
      </c>
      <c r="M66" s="10" t="str">
        <f>if(isblank(G66),,G66*(1+'Casino List'!$F$1)^(($Q$3-E66-10)/365))</f>
        <v/>
      </c>
      <c r="N66" s="4" t="str">
        <f>if(ISBLANK(M66),,(M66-G66)*(1-'Casino List'!$B$1))</f>
        <v/>
      </c>
      <c r="O66" s="4" t="str">
        <f>if(isblank(D66),,if(ISBLANK(M66),-F66*'Casino List'!$B$1,M66*'Casino List'!$B$1))</f>
        <v/>
      </c>
      <c r="P66" s="4"/>
      <c r="Q66" s="4"/>
      <c r="R66" s="4"/>
      <c r="S66" s="4"/>
      <c r="T66" s="4"/>
      <c r="U66" s="4"/>
      <c r="V66" s="4"/>
      <c r="W66" s="4"/>
      <c r="X66" s="4"/>
      <c r="Y66" s="4"/>
      <c r="Z66" s="4"/>
      <c r="AA66" s="4"/>
      <c r="AB66" s="4"/>
      <c r="AC66" s="4"/>
      <c r="AD66" s="4"/>
      <c r="AE66" s="4"/>
    </row>
    <row r="67">
      <c r="A67" s="4"/>
      <c r="B67" s="4"/>
      <c r="C67" s="1" t="str">
        <f t="shared" si="2"/>
        <v/>
      </c>
      <c r="D67" s="79"/>
      <c r="E67" s="79"/>
      <c r="F67" s="74"/>
      <c r="G67" s="74"/>
      <c r="H67" s="74"/>
      <c r="I67" s="29" t="str">
        <f>if(isblank(F67),,VLOOKUP(D67,'Casino List'!$C$4:$AA$100,25,FALSE)*H67)</f>
        <v/>
      </c>
      <c r="J67" s="10" t="str">
        <f>if(ISBLANK(F67),,F67*'Casino List'!$D$1)</f>
        <v/>
      </c>
      <c r="K67" s="10" t="str">
        <f>if(isblank(F67),,(F67*(1+'Casino List'!$F$1)^(($Q$3-E67-45)/365)-F67)*(1-'Casino List'!$B$1))</f>
        <v/>
      </c>
      <c r="L67" s="10" t="str">
        <f>if(isblank(F67),,if(isna((1-'Casino List'!$B$1)*(I67-F67)*(1+'Casino List'!$F$1)^(($Q$3-vlookup(D67,C67:E$1003,3,FALSE)-10)/365)-K67+J67),(1-'Casino List'!$B$1)*(I67-F67)*(1+'Casino List'!$F$1)^(($Q$3-TODAY()-45)/365)-K67,(1-'Casino List'!$B$1)*(I67-F67)*(1+'Casino List'!$F$1)^(($Q$3-vlookup(D67,C67:E$1003,3,FALSE)-10)/365)-K67+J67))</f>
        <v/>
      </c>
      <c r="M67" s="10" t="str">
        <f>if(isblank(G67),,G67*(1+'Casino List'!$F$1)^(($Q$3-E67-10)/365))</f>
        <v/>
      </c>
      <c r="N67" s="4" t="str">
        <f>if(ISBLANK(M67),,(M67-G67)*(1-'Casino List'!$B$1))</f>
        <v/>
      </c>
      <c r="O67" s="4" t="str">
        <f>if(isblank(D67),,if(ISBLANK(M67),-F67*'Casino List'!$B$1,M67*'Casino List'!$B$1))</f>
        <v/>
      </c>
      <c r="P67" s="4"/>
      <c r="Q67" s="4"/>
      <c r="R67" s="4"/>
      <c r="S67" s="4"/>
      <c r="T67" s="4"/>
      <c r="U67" s="4"/>
      <c r="V67" s="4"/>
      <c r="W67" s="4"/>
      <c r="X67" s="4"/>
      <c r="Y67" s="4"/>
      <c r="Z67" s="4"/>
      <c r="AA67" s="4"/>
      <c r="AB67" s="4"/>
      <c r="AC67" s="4"/>
      <c r="AD67" s="4"/>
      <c r="AE67" s="4"/>
    </row>
    <row r="68">
      <c r="A68" s="4"/>
      <c r="B68" s="4"/>
      <c r="C68" s="1" t="str">
        <f t="shared" si="2"/>
        <v/>
      </c>
      <c r="D68" s="79"/>
      <c r="E68" s="79"/>
      <c r="F68" s="74"/>
      <c r="G68" s="74"/>
      <c r="H68" s="74"/>
      <c r="I68" s="29" t="str">
        <f>if(isblank(F68),,VLOOKUP(D68,'Casino List'!$C$4:$AA$100,25,FALSE)*H68)</f>
        <v/>
      </c>
      <c r="J68" s="10" t="str">
        <f>if(ISBLANK(F68),,F68*'Casino List'!$D$1)</f>
        <v/>
      </c>
      <c r="K68" s="10" t="str">
        <f>if(isblank(F68),,(F68*(1+'Casino List'!$F$1)^(($Q$3-E68-45)/365)-F68)*(1-'Casino List'!$B$1))</f>
        <v/>
      </c>
      <c r="L68" s="10" t="str">
        <f>if(isblank(F68),,if(isna((1-'Casino List'!$B$1)*(I68-F68)*(1+'Casino List'!$F$1)^(($Q$3-vlookup(D68,C68:E$1003,3,FALSE)-10)/365)-K68+J68),(1-'Casino List'!$B$1)*(I68-F68)*(1+'Casino List'!$F$1)^(($Q$3-TODAY()-45)/365)-K68,(1-'Casino List'!$B$1)*(I68-F68)*(1+'Casino List'!$F$1)^(($Q$3-vlookup(D68,C68:E$1003,3,FALSE)-10)/365)-K68+J68))</f>
        <v/>
      </c>
      <c r="M68" s="10" t="str">
        <f>if(isblank(G68),,G68*(1+'Casino List'!$F$1)^(($Q$3-E68-10)/365))</f>
        <v/>
      </c>
      <c r="N68" s="4" t="str">
        <f>if(ISBLANK(M68),,(M68-G68)*(1-'Casino List'!$B$1))</f>
        <v/>
      </c>
      <c r="O68" s="4" t="str">
        <f>if(isblank(D68),,if(ISBLANK(M68),-F68*'Casino List'!$B$1,M68*'Casino List'!$B$1))</f>
        <v/>
      </c>
      <c r="P68" s="4"/>
      <c r="Q68" s="4"/>
      <c r="R68" s="4"/>
      <c r="S68" s="4"/>
      <c r="T68" s="4"/>
      <c r="U68" s="4"/>
      <c r="V68" s="4"/>
      <c r="W68" s="4"/>
      <c r="X68" s="4"/>
      <c r="Y68" s="4"/>
      <c r="Z68" s="4"/>
      <c r="AA68" s="4"/>
      <c r="AB68" s="4"/>
      <c r="AC68" s="4"/>
      <c r="AD68" s="4"/>
      <c r="AE68" s="4"/>
    </row>
    <row r="69">
      <c r="A69" s="4"/>
      <c r="B69" s="4"/>
      <c r="C69" s="1" t="str">
        <f t="shared" si="2"/>
        <v/>
      </c>
      <c r="D69" s="79"/>
      <c r="E69" s="79"/>
      <c r="F69" s="74"/>
      <c r="G69" s="74"/>
      <c r="H69" s="74"/>
      <c r="I69" s="29" t="str">
        <f>if(isblank(F69),,VLOOKUP(D69,'Casino List'!$C$4:$AA$100,25,FALSE)*H69)</f>
        <v/>
      </c>
      <c r="J69" s="10" t="str">
        <f>if(ISBLANK(F69),,F69*'Casino List'!$D$1)</f>
        <v/>
      </c>
      <c r="K69" s="10" t="str">
        <f>if(isblank(F69),,(F69*(1+'Casino List'!$F$1)^(($Q$3-E69-45)/365)-F69)*(1-'Casino List'!$B$1))</f>
        <v/>
      </c>
      <c r="L69" s="10" t="str">
        <f>if(isblank(F69),,if(isna((1-'Casino List'!$B$1)*(I69-F69)*(1+'Casino List'!$F$1)^(($Q$3-vlookup(D69,C69:E$1003,3,FALSE)-10)/365)-K69+J69),(1-'Casino List'!$B$1)*(I69-F69)*(1+'Casino List'!$F$1)^(($Q$3-TODAY()-45)/365)-K69,(1-'Casino List'!$B$1)*(I69-F69)*(1+'Casino List'!$F$1)^(($Q$3-vlookup(D69,C69:E$1003,3,FALSE)-10)/365)-K69+J69))</f>
        <v/>
      </c>
      <c r="M69" s="10" t="str">
        <f>if(isblank(G69),,G69*(1+'Casino List'!$F$1)^(($Q$3-E69-10)/365))</f>
        <v/>
      </c>
      <c r="N69" s="4" t="str">
        <f>if(ISBLANK(M69),,(M69-G69)*(1-'Casino List'!$B$1))</f>
        <v/>
      </c>
      <c r="O69" s="4" t="str">
        <f>if(isblank(D69),,if(ISBLANK(M69),-F69*'Casino List'!$B$1,M69*'Casino List'!$B$1))</f>
        <v/>
      </c>
      <c r="P69" s="4"/>
      <c r="Q69" s="4"/>
      <c r="R69" s="4"/>
      <c r="S69" s="4"/>
      <c r="T69" s="4"/>
      <c r="U69" s="4"/>
      <c r="V69" s="4"/>
      <c r="W69" s="4"/>
      <c r="X69" s="4"/>
      <c r="Y69" s="4"/>
      <c r="Z69" s="4"/>
      <c r="AA69" s="4"/>
      <c r="AB69" s="4"/>
      <c r="AC69" s="4"/>
      <c r="AD69" s="4"/>
      <c r="AE69" s="4"/>
    </row>
    <row r="70">
      <c r="A70" s="4"/>
      <c r="B70" s="4"/>
      <c r="C70" s="1" t="str">
        <f t="shared" si="2"/>
        <v/>
      </c>
      <c r="D70" s="79"/>
      <c r="E70" s="79"/>
      <c r="F70" s="74"/>
      <c r="G70" s="74"/>
      <c r="H70" s="74"/>
      <c r="I70" s="29" t="str">
        <f>if(isblank(F70),,VLOOKUP(D70,'Casino List'!$C$4:$AA$100,25,FALSE)*H70)</f>
        <v/>
      </c>
      <c r="J70" s="10" t="str">
        <f>if(ISBLANK(F70),,F70*'Casino List'!$D$1)</f>
        <v/>
      </c>
      <c r="K70" s="10" t="str">
        <f>if(isblank(F70),,(F70*(1+'Casino List'!$F$1)^(($Q$3-E70-45)/365)-F70)*(1-'Casino List'!$B$1))</f>
        <v/>
      </c>
      <c r="L70" s="10" t="str">
        <f>if(isblank(F70),,if(isna((1-'Casino List'!$B$1)*(I70-F70)*(1+'Casino List'!$F$1)^(($Q$3-vlookup(D70,C70:E$1003,3,FALSE)-10)/365)-K70+J70),(1-'Casino List'!$B$1)*(I70-F70)*(1+'Casino List'!$F$1)^(($Q$3-TODAY()-45)/365)-K70,(1-'Casino List'!$B$1)*(I70-F70)*(1+'Casino List'!$F$1)^(($Q$3-vlookup(D70,C70:E$1003,3,FALSE)-10)/365)-K70+J70))</f>
        <v/>
      </c>
      <c r="M70" s="10" t="str">
        <f>if(isblank(G70),,G70*(1+'Casino List'!$F$1)^(($Q$3-E70-10)/365))</f>
        <v/>
      </c>
      <c r="N70" s="4" t="str">
        <f>if(ISBLANK(M70),,(M70-G70)*(1-'Casino List'!$B$1))</f>
        <v/>
      </c>
      <c r="O70" s="4" t="str">
        <f>if(isblank(D70),,if(ISBLANK(M70),-F70*'Casino List'!$B$1,M70*'Casino List'!$B$1))</f>
        <v/>
      </c>
      <c r="P70" s="4"/>
      <c r="Q70" s="4"/>
      <c r="R70" s="4"/>
      <c r="S70" s="4"/>
      <c r="T70" s="4"/>
      <c r="U70" s="4"/>
      <c r="V70" s="4"/>
      <c r="W70" s="4"/>
      <c r="X70" s="4"/>
      <c r="Y70" s="4"/>
      <c r="Z70" s="4"/>
      <c r="AA70" s="4"/>
      <c r="AB70" s="4"/>
      <c r="AC70" s="4"/>
      <c r="AD70" s="4"/>
      <c r="AE70" s="4"/>
    </row>
    <row r="71">
      <c r="A71" s="4"/>
      <c r="B71" s="4"/>
      <c r="C71" s="1" t="str">
        <f t="shared" si="2"/>
        <v/>
      </c>
      <c r="D71" s="79"/>
      <c r="E71" s="79"/>
      <c r="F71" s="74"/>
      <c r="G71" s="74"/>
      <c r="H71" s="74"/>
      <c r="I71" s="29" t="str">
        <f>if(isblank(F71),,VLOOKUP(D71,'Casino List'!$C$4:$AA$100,25,FALSE)*H71)</f>
        <v/>
      </c>
      <c r="J71" s="10" t="str">
        <f>if(ISBLANK(F71),,F71*'Casino List'!$D$1)</f>
        <v/>
      </c>
      <c r="K71" s="10" t="str">
        <f>if(isblank(F71),,(F71*(1+'Casino List'!$F$1)^(($Q$3-E71-45)/365)-F71)*(1-'Casino List'!$B$1))</f>
        <v/>
      </c>
      <c r="L71" s="10" t="str">
        <f>if(isblank(F71),,if(isna((1-'Casino List'!$B$1)*(I71-F71)*(1+'Casino List'!$F$1)^(($Q$3-vlookup(D71,C71:E$1003,3,FALSE)-10)/365)-K71+J71),(1-'Casino List'!$B$1)*(I71-F71)*(1+'Casino List'!$F$1)^(($Q$3-TODAY()-45)/365)-K71,(1-'Casino List'!$B$1)*(I71-F71)*(1+'Casino List'!$F$1)^(($Q$3-vlookup(D71,C71:E$1003,3,FALSE)-10)/365)-K71+J71))</f>
        <v/>
      </c>
      <c r="M71" s="10" t="str">
        <f>if(isblank(G71),,G71*(1+'Casino List'!$F$1)^(($Q$3-E71-10)/365))</f>
        <v/>
      </c>
      <c r="N71" s="4" t="str">
        <f>if(ISBLANK(M71),,(M71-G71)*(1-'Casino List'!$B$1))</f>
        <v/>
      </c>
      <c r="O71" s="4" t="str">
        <f>if(isblank(D71),,if(ISBLANK(M71),-F71*'Casino List'!$B$1,M71*'Casino List'!$B$1))</f>
        <v/>
      </c>
      <c r="P71" s="4"/>
      <c r="Q71" s="4"/>
      <c r="R71" s="4"/>
      <c r="S71" s="4"/>
      <c r="T71" s="4"/>
      <c r="U71" s="4"/>
      <c r="V71" s="4"/>
      <c r="W71" s="4"/>
      <c r="X71" s="4"/>
      <c r="Y71" s="4"/>
      <c r="Z71" s="4"/>
      <c r="AA71" s="4"/>
      <c r="AB71" s="4"/>
      <c r="AC71" s="4"/>
      <c r="AD71" s="4"/>
      <c r="AE71" s="4"/>
    </row>
    <row r="72">
      <c r="A72" s="4"/>
      <c r="B72" s="4"/>
      <c r="C72" s="1" t="str">
        <f t="shared" si="2"/>
        <v/>
      </c>
      <c r="D72" s="79"/>
      <c r="E72" s="79"/>
      <c r="F72" s="74"/>
      <c r="G72" s="74"/>
      <c r="H72" s="74"/>
      <c r="I72" s="29" t="str">
        <f>if(isblank(F72),,VLOOKUP(D72,'Casino List'!$C$4:$AA$100,25,FALSE)*H72)</f>
        <v/>
      </c>
      <c r="J72" s="10" t="str">
        <f>if(ISBLANK(F72),,F72*'Casino List'!$D$1)</f>
        <v/>
      </c>
      <c r="K72" s="10" t="str">
        <f>if(isblank(F72),,(F72*(1+'Casino List'!$F$1)^(($Q$3-E72-45)/365)-F72)*(1-'Casino List'!$B$1))</f>
        <v/>
      </c>
      <c r="L72" s="10" t="str">
        <f>if(isblank(F72),,if(isna((1-'Casino List'!$B$1)*(I72-F72)*(1+'Casino List'!$F$1)^(($Q$3-vlookup(D72,C72:E$1003,3,FALSE)-10)/365)-K72+J72),(1-'Casino List'!$B$1)*(I72-F72)*(1+'Casino List'!$F$1)^(($Q$3-TODAY()-45)/365)-K72,(1-'Casino List'!$B$1)*(I72-F72)*(1+'Casino List'!$F$1)^(($Q$3-vlookup(D72,C72:E$1003,3,FALSE)-10)/365)-K72+J72))</f>
        <v/>
      </c>
      <c r="M72" s="10" t="str">
        <f>if(isblank(G72),,G72*(1+'Casino List'!$F$1)^(($Q$3-E72-10)/365))</f>
        <v/>
      </c>
      <c r="N72" s="4" t="str">
        <f>if(ISBLANK(M72),,(M72-G72)*(1-'Casino List'!$B$1))</f>
        <v/>
      </c>
      <c r="O72" s="4" t="str">
        <f>if(isblank(D72),,if(ISBLANK(M72),-F72*'Casino List'!$B$1,M72*'Casino List'!$B$1))</f>
        <v/>
      </c>
      <c r="P72" s="4"/>
      <c r="Q72" s="4"/>
      <c r="R72" s="4"/>
      <c r="S72" s="4"/>
      <c r="T72" s="4"/>
      <c r="U72" s="4"/>
      <c r="V72" s="4"/>
      <c r="W72" s="4"/>
      <c r="X72" s="4"/>
      <c r="Y72" s="4"/>
      <c r="Z72" s="4"/>
      <c r="AA72" s="4"/>
      <c r="AB72" s="4"/>
      <c r="AC72" s="4"/>
      <c r="AD72" s="4"/>
      <c r="AE72" s="4"/>
    </row>
    <row r="73">
      <c r="A73" s="4"/>
      <c r="B73" s="4"/>
      <c r="C73" s="1" t="str">
        <f t="shared" si="2"/>
        <v/>
      </c>
      <c r="D73" s="79"/>
      <c r="E73" s="79"/>
      <c r="F73" s="74"/>
      <c r="G73" s="74"/>
      <c r="H73" s="74"/>
      <c r="I73" s="29" t="str">
        <f>if(isblank(F73),,VLOOKUP(D73,'Casino List'!$C$4:$AA$100,25,FALSE)*H73)</f>
        <v/>
      </c>
      <c r="J73" s="10" t="str">
        <f>if(ISBLANK(F73),,F73*'Casino List'!$D$1)</f>
        <v/>
      </c>
      <c r="K73" s="10" t="str">
        <f>if(isblank(F73),,(F73*(1+'Casino List'!$F$1)^(($Q$3-E73-45)/365)-F73)*(1-'Casino List'!$B$1))</f>
        <v/>
      </c>
      <c r="L73" s="10" t="str">
        <f>if(isblank(F73),,if(isna((1-'Casino List'!$B$1)*(I73-F73)*(1+'Casino List'!$F$1)^(($Q$3-vlookup(D73,C73:E$1003,3,FALSE)-10)/365)-K73+J73),(1-'Casino List'!$B$1)*(I73-F73)*(1+'Casino List'!$F$1)^(($Q$3-TODAY()-45)/365)-K73,(1-'Casino List'!$B$1)*(I73-F73)*(1+'Casino List'!$F$1)^(($Q$3-vlookup(D73,C73:E$1003,3,FALSE)-10)/365)-K73+J73))</f>
        <v/>
      </c>
      <c r="M73" s="10" t="str">
        <f>if(isblank(G73),,G73*(1+'Casino List'!$F$1)^(($Q$3-E73-10)/365))</f>
        <v/>
      </c>
      <c r="N73" s="4" t="str">
        <f>if(ISBLANK(M73),,(M73-G73)*(1-'Casino List'!$B$1))</f>
        <v/>
      </c>
      <c r="O73" s="4" t="str">
        <f>if(isblank(D73),,if(ISBLANK(M73),-F73*'Casino List'!$B$1,M73*'Casino List'!$B$1))</f>
        <v/>
      </c>
      <c r="P73" s="4"/>
      <c r="Q73" s="4"/>
      <c r="R73" s="4"/>
      <c r="S73" s="4"/>
      <c r="T73" s="4"/>
      <c r="U73" s="4"/>
      <c r="V73" s="4"/>
      <c r="W73" s="4"/>
      <c r="X73" s="4"/>
      <c r="Y73" s="4"/>
      <c r="Z73" s="4"/>
      <c r="AA73" s="4"/>
      <c r="AB73" s="4"/>
      <c r="AC73" s="4"/>
      <c r="AD73" s="4"/>
      <c r="AE73" s="4"/>
    </row>
    <row r="74">
      <c r="A74" s="4"/>
      <c r="B74" s="4"/>
      <c r="C74" s="1" t="str">
        <f t="shared" si="2"/>
        <v/>
      </c>
      <c r="D74" s="79"/>
      <c r="E74" s="79"/>
      <c r="F74" s="74"/>
      <c r="G74" s="74"/>
      <c r="H74" s="74"/>
      <c r="I74" s="29" t="str">
        <f>if(isblank(F74),,VLOOKUP(D74,'Casino List'!$C$4:$AA$100,25,FALSE)*H74)</f>
        <v/>
      </c>
      <c r="J74" s="10" t="str">
        <f>if(ISBLANK(F74),,F74*'Casino List'!$D$1)</f>
        <v/>
      </c>
      <c r="K74" s="10" t="str">
        <f>if(isblank(F74),,(F74*(1+'Casino List'!$F$1)^(($Q$3-E74-45)/365)-F74)*(1-'Casino List'!$B$1))</f>
        <v/>
      </c>
      <c r="L74" s="10" t="str">
        <f>if(isblank(F74),,if(isna((1-'Casino List'!$B$1)*(I74-F74)*(1+'Casino List'!$F$1)^(($Q$3-vlookup(D74,C74:E$1003,3,FALSE)-10)/365)-K74+J74),(1-'Casino List'!$B$1)*(I74-F74)*(1+'Casino List'!$F$1)^(($Q$3-TODAY()-45)/365)-K74,(1-'Casino List'!$B$1)*(I74-F74)*(1+'Casino List'!$F$1)^(($Q$3-vlookup(D74,C74:E$1003,3,FALSE)-10)/365)-K74+J74))</f>
        <v/>
      </c>
      <c r="M74" s="10" t="str">
        <f>if(isblank(G74),,G74*(1+'Casino List'!$F$1)^(($Q$3-E74-10)/365))</f>
        <v/>
      </c>
      <c r="N74" s="4" t="str">
        <f>if(ISBLANK(M74),,(M74-G74)*(1-'Casino List'!$B$1))</f>
        <v/>
      </c>
      <c r="O74" s="4" t="str">
        <f>if(isblank(D74),,if(ISBLANK(M74),-F74*'Casino List'!$B$1,M74*'Casino List'!$B$1))</f>
        <v/>
      </c>
      <c r="P74" s="4"/>
      <c r="Q74" s="4"/>
      <c r="R74" s="4"/>
      <c r="S74" s="4"/>
      <c r="T74" s="4"/>
      <c r="U74" s="4"/>
      <c r="V74" s="4"/>
      <c r="W74" s="4"/>
      <c r="X74" s="4"/>
      <c r="Y74" s="4"/>
      <c r="Z74" s="4"/>
      <c r="AA74" s="4"/>
      <c r="AB74" s="4"/>
      <c r="AC74" s="4"/>
      <c r="AD74" s="4"/>
      <c r="AE74" s="4"/>
    </row>
    <row r="75">
      <c r="A75" s="4"/>
      <c r="B75" s="4"/>
      <c r="C75" s="1" t="str">
        <f t="shared" si="2"/>
        <v/>
      </c>
      <c r="D75" s="79"/>
      <c r="E75" s="79"/>
      <c r="F75" s="74"/>
      <c r="G75" s="74"/>
      <c r="H75" s="74"/>
      <c r="I75" s="29" t="str">
        <f>if(isblank(F75),,VLOOKUP(D75,'Casino List'!$C$4:$AA$100,25,FALSE)*H75)</f>
        <v/>
      </c>
      <c r="J75" s="10" t="str">
        <f>if(ISBLANK(F75),,F75*'Casino List'!$D$1)</f>
        <v/>
      </c>
      <c r="K75" s="10" t="str">
        <f>if(isblank(F75),,(F75*(1+'Casino List'!$F$1)^(($Q$3-E75-45)/365)-F75)*(1-'Casino List'!$B$1))</f>
        <v/>
      </c>
      <c r="L75" s="10" t="str">
        <f>if(isblank(F75),,if(isna((1-'Casino List'!$B$1)*(I75-F75)*(1+'Casino List'!$F$1)^(($Q$3-vlookup(D75,C75:E$1003,3,FALSE)-10)/365)-K75+J75),(1-'Casino List'!$B$1)*(I75-F75)*(1+'Casino List'!$F$1)^(($Q$3-TODAY()-45)/365)-K75,(1-'Casino List'!$B$1)*(I75-F75)*(1+'Casino List'!$F$1)^(($Q$3-vlookup(D75,C75:E$1003,3,FALSE)-10)/365)-K75+J75))</f>
        <v/>
      </c>
      <c r="M75" s="10" t="str">
        <f>if(isblank(G75),,G75*(1+'Casino List'!$F$1)^(($Q$3-E75-10)/365))</f>
        <v/>
      </c>
      <c r="N75" s="4" t="str">
        <f>if(ISBLANK(M75),,(M75-G75)*(1-'Casino List'!$B$1))</f>
        <v/>
      </c>
      <c r="O75" s="4" t="str">
        <f>if(isblank(D75),,if(ISBLANK(M75),-F75*'Casino List'!$B$1,M75*'Casino List'!$B$1))</f>
        <v/>
      </c>
      <c r="P75" s="4"/>
      <c r="Q75" s="4"/>
      <c r="R75" s="4"/>
      <c r="S75" s="4"/>
      <c r="T75" s="4"/>
      <c r="U75" s="4"/>
      <c r="V75" s="4"/>
      <c r="W75" s="4"/>
      <c r="X75" s="4"/>
      <c r="Y75" s="4"/>
      <c r="Z75" s="4"/>
      <c r="AA75" s="4"/>
      <c r="AB75" s="4"/>
      <c r="AC75" s="4"/>
      <c r="AD75" s="4"/>
      <c r="AE75" s="4"/>
    </row>
    <row r="76">
      <c r="A76" s="4"/>
      <c r="B76" s="4"/>
      <c r="C76" s="1" t="str">
        <f t="shared" si="2"/>
        <v/>
      </c>
      <c r="D76" s="79"/>
      <c r="E76" s="79"/>
      <c r="F76" s="74"/>
      <c r="G76" s="74"/>
      <c r="H76" s="74"/>
      <c r="I76" s="29" t="str">
        <f>if(isblank(F76),,VLOOKUP(D76,'Casino List'!$C$4:$AA$100,25,FALSE)*H76)</f>
        <v/>
      </c>
      <c r="J76" s="10" t="str">
        <f>if(ISBLANK(F76),,F76*'Casino List'!$D$1)</f>
        <v/>
      </c>
      <c r="K76" s="10" t="str">
        <f>if(isblank(F76),,(F76*(1+'Casino List'!$F$1)^(($Q$3-E76-45)/365)-F76)*(1-'Casino List'!$B$1))</f>
        <v/>
      </c>
      <c r="L76" s="10" t="str">
        <f>if(isblank(F76),,if(isna((1-'Casino List'!$B$1)*(I76-F76)*(1+'Casino List'!$F$1)^(($Q$3-vlookup(D76,C76:E$1003,3,FALSE)-10)/365)-K76+J76),(1-'Casino List'!$B$1)*(I76-F76)*(1+'Casino List'!$F$1)^(($Q$3-TODAY()-45)/365)-K76,(1-'Casino List'!$B$1)*(I76-F76)*(1+'Casino List'!$F$1)^(($Q$3-vlookup(D76,C76:E$1003,3,FALSE)-10)/365)-K76+J76))</f>
        <v/>
      </c>
      <c r="M76" s="10" t="str">
        <f>if(isblank(G76),,G76*(1+'Casino List'!$F$1)^(($Q$3-E76-10)/365))</f>
        <v/>
      </c>
      <c r="N76" s="4" t="str">
        <f>if(ISBLANK(M76),,(M76-G76)*(1-'Casino List'!$B$1))</f>
        <v/>
      </c>
      <c r="O76" s="4" t="str">
        <f>if(isblank(D76),,if(ISBLANK(M76),-F76*'Casino List'!$B$1,M76*'Casino List'!$B$1))</f>
        <v/>
      </c>
      <c r="P76" s="4"/>
      <c r="Q76" s="4"/>
      <c r="R76" s="4"/>
      <c r="S76" s="4"/>
      <c r="T76" s="4"/>
      <c r="U76" s="4"/>
      <c r="V76" s="4"/>
      <c r="W76" s="4"/>
      <c r="X76" s="4"/>
      <c r="Y76" s="4"/>
      <c r="Z76" s="4"/>
      <c r="AA76" s="4"/>
      <c r="AB76" s="4"/>
      <c r="AC76" s="4"/>
      <c r="AD76" s="4"/>
      <c r="AE76" s="4"/>
    </row>
    <row r="77">
      <c r="A77" s="4"/>
      <c r="B77" s="4"/>
      <c r="C77" s="1" t="str">
        <f t="shared" si="2"/>
        <v/>
      </c>
      <c r="D77" s="79"/>
      <c r="E77" s="79"/>
      <c r="F77" s="74"/>
      <c r="G77" s="74"/>
      <c r="H77" s="74"/>
      <c r="I77" s="29" t="str">
        <f>if(isblank(F77),,VLOOKUP(D77,'Casino List'!$C$4:$AA$100,25,FALSE)*H77)</f>
        <v/>
      </c>
      <c r="J77" s="10" t="str">
        <f>if(ISBLANK(F77),,F77*'Casino List'!$D$1)</f>
        <v/>
      </c>
      <c r="K77" s="10" t="str">
        <f>if(isblank(F77),,(F77*(1+'Casino List'!$F$1)^(($Q$3-E77-45)/365)-F77)*(1-'Casino List'!$B$1))</f>
        <v/>
      </c>
      <c r="L77" s="10" t="str">
        <f>if(isblank(F77),,if(isna((1-'Casino List'!$B$1)*(I77-F77)*(1+'Casino List'!$F$1)^(($Q$3-vlookup(D77,C77:E$1003,3,FALSE)-10)/365)-K77+J77),(1-'Casino List'!$B$1)*(I77-F77)*(1+'Casino List'!$F$1)^(($Q$3-TODAY()-45)/365)-K77,(1-'Casino List'!$B$1)*(I77-F77)*(1+'Casino List'!$F$1)^(($Q$3-vlookup(D77,C77:E$1003,3,FALSE)-10)/365)-K77+J77))</f>
        <v/>
      </c>
      <c r="M77" s="10" t="str">
        <f>if(isblank(G77),,G77*(1+'Casino List'!$F$1)^(($Q$3-E77-10)/365))</f>
        <v/>
      </c>
      <c r="N77" s="4" t="str">
        <f>if(ISBLANK(M77),,(M77-G77)*(1-'Casino List'!$B$1))</f>
        <v/>
      </c>
      <c r="O77" s="4" t="str">
        <f>if(isblank(D77),,if(ISBLANK(M77),-F77*'Casino List'!$B$1,M77*'Casino List'!$B$1))</f>
        <v/>
      </c>
      <c r="P77" s="4"/>
      <c r="Q77" s="4"/>
      <c r="R77" s="4"/>
      <c r="S77" s="4"/>
      <c r="T77" s="4"/>
      <c r="U77" s="4"/>
      <c r="V77" s="4"/>
      <c r="W77" s="4"/>
      <c r="X77" s="4"/>
      <c r="Y77" s="4"/>
      <c r="Z77" s="4"/>
      <c r="AA77" s="4"/>
      <c r="AB77" s="4"/>
      <c r="AC77" s="4"/>
      <c r="AD77" s="4"/>
      <c r="AE77" s="4"/>
    </row>
    <row r="78">
      <c r="A78" s="4"/>
      <c r="B78" s="4"/>
      <c r="C78" s="1" t="str">
        <f t="shared" si="2"/>
        <v/>
      </c>
      <c r="D78" s="79"/>
      <c r="E78" s="79"/>
      <c r="F78" s="74"/>
      <c r="G78" s="74"/>
      <c r="H78" s="74"/>
      <c r="I78" s="29" t="str">
        <f>if(isblank(F78),,VLOOKUP(D78,'Casino List'!$C$4:$AA$100,25,FALSE)*H78)</f>
        <v/>
      </c>
      <c r="J78" s="10" t="str">
        <f>if(ISBLANK(F78),,F78*'Casino List'!$D$1)</f>
        <v/>
      </c>
      <c r="K78" s="10" t="str">
        <f>if(isblank(F78),,(F78*(1+'Casino List'!$F$1)^(($Q$3-E78-45)/365)-F78)*(1-'Casino List'!$B$1))</f>
        <v/>
      </c>
      <c r="L78" s="10" t="str">
        <f>if(isblank(F78),,if(isna((1-'Casino List'!$B$1)*(I78-F78)*(1+'Casino List'!$F$1)^(($Q$3-vlookup(D78,C78:E$1003,3,FALSE)-10)/365)-K78+J78),(1-'Casino List'!$B$1)*(I78-F78)*(1+'Casino List'!$F$1)^(($Q$3-TODAY()-45)/365)-K78,(1-'Casino List'!$B$1)*(I78-F78)*(1+'Casino List'!$F$1)^(($Q$3-vlookup(D78,C78:E$1003,3,FALSE)-10)/365)-K78+J78))</f>
        <v/>
      </c>
      <c r="M78" s="10" t="str">
        <f>if(isblank(G78),,G78*(1+'Casino List'!$F$1)^(($Q$3-E78-10)/365))</f>
        <v/>
      </c>
      <c r="N78" s="4" t="str">
        <f>if(ISBLANK(M78),,(M78-G78)*(1-'Casino List'!$B$1))</f>
        <v/>
      </c>
      <c r="O78" s="4" t="str">
        <f>if(isblank(D78),,if(ISBLANK(M78),-F78*'Casino List'!$B$1,M78*'Casino List'!$B$1))</f>
        <v/>
      </c>
      <c r="P78" s="4"/>
      <c r="Q78" s="4"/>
      <c r="R78" s="4"/>
      <c r="S78" s="4"/>
      <c r="T78" s="4"/>
      <c r="U78" s="4"/>
      <c r="V78" s="4"/>
      <c r="W78" s="4"/>
      <c r="X78" s="4"/>
      <c r="Y78" s="4"/>
      <c r="Z78" s="4"/>
      <c r="AA78" s="4"/>
      <c r="AB78" s="4"/>
      <c r="AC78" s="4"/>
      <c r="AD78" s="4"/>
      <c r="AE78" s="4"/>
    </row>
    <row r="79">
      <c r="A79" s="4"/>
      <c r="B79" s="4"/>
      <c r="C79" s="1" t="str">
        <f t="shared" si="2"/>
        <v/>
      </c>
      <c r="D79" s="79"/>
      <c r="E79" s="79"/>
      <c r="F79" s="74"/>
      <c r="G79" s="74"/>
      <c r="H79" s="74"/>
      <c r="I79" s="29" t="str">
        <f>if(isblank(F79),,VLOOKUP(D79,'Casino List'!$C$4:$AA$100,25,FALSE)*H79)</f>
        <v/>
      </c>
      <c r="J79" s="10" t="str">
        <f>if(ISBLANK(F79),,F79*'Casino List'!$D$1)</f>
        <v/>
      </c>
      <c r="K79" s="10" t="str">
        <f>if(isblank(F79),,(F79*(1+'Casino List'!$F$1)^(($Q$3-E79-45)/365)-F79)*(1-'Casino List'!$B$1))</f>
        <v/>
      </c>
      <c r="L79" s="10" t="str">
        <f>if(isblank(F79),,if(isna((1-'Casino List'!$B$1)*(I79-F79)*(1+'Casino List'!$F$1)^(($Q$3-vlookup(D79,C79:E$1003,3,FALSE)-10)/365)-K79+J79),(1-'Casino List'!$B$1)*(I79-F79)*(1+'Casino List'!$F$1)^(($Q$3-TODAY()-45)/365)-K79,(1-'Casino List'!$B$1)*(I79-F79)*(1+'Casino List'!$F$1)^(($Q$3-vlookup(D79,C79:E$1003,3,FALSE)-10)/365)-K79+J79))</f>
        <v/>
      </c>
      <c r="M79" s="10" t="str">
        <f>if(isblank(G79),,G79*(1+'Casino List'!$F$1)^(($Q$3-E79-10)/365))</f>
        <v/>
      </c>
      <c r="N79" s="4" t="str">
        <f>if(ISBLANK(M79),,(M79-G79)*(1-'Casino List'!$B$1))</f>
        <v/>
      </c>
      <c r="O79" s="4" t="str">
        <f>if(isblank(D79),,if(ISBLANK(M79),-F79*'Casino List'!$B$1,M79*'Casino List'!$B$1))</f>
        <v/>
      </c>
      <c r="P79" s="4"/>
      <c r="Q79" s="4"/>
      <c r="R79" s="4"/>
      <c r="S79" s="4"/>
      <c r="T79" s="4"/>
      <c r="U79" s="4"/>
      <c r="V79" s="4"/>
      <c r="W79" s="4"/>
      <c r="X79" s="4"/>
      <c r="Y79" s="4"/>
      <c r="Z79" s="4"/>
      <c r="AA79" s="4"/>
      <c r="AB79" s="4"/>
      <c r="AC79" s="4"/>
      <c r="AD79" s="4"/>
      <c r="AE79" s="4"/>
    </row>
    <row r="80">
      <c r="A80" s="4"/>
      <c r="B80" s="4"/>
      <c r="C80" s="1" t="str">
        <f t="shared" si="2"/>
        <v/>
      </c>
      <c r="D80" s="79"/>
      <c r="E80" s="79"/>
      <c r="F80" s="74"/>
      <c r="G80" s="74"/>
      <c r="H80" s="74"/>
      <c r="I80" s="29" t="str">
        <f>if(isblank(F80),,VLOOKUP(D80,'Casino List'!$C$4:$AA$100,25,FALSE)*H80)</f>
        <v/>
      </c>
      <c r="J80" s="10" t="str">
        <f>if(ISBLANK(F80),,F80*'Casino List'!$D$1)</f>
        <v/>
      </c>
      <c r="K80" s="10" t="str">
        <f>if(isblank(F80),,(F80*(1+'Casino List'!$F$1)^(($Q$3-E80-45)/365)-F80)*(1-'Casino List'!$B$1))</f>
        <v/>
      </c>
      <c r="L80" s="10" t="str">
        <f>if(isblank(F80),,if(isna((1-'Casino List'!$B$1)*(I80-F80)*(1+'Casino List'!$F$1)^(($Q$3-vlookup(D80,C80:E$1003,3,FALSE)-10)/365)-K80+J80),(1-'Casino List'!$B$1)*(I80-F80)*(1+'Casino List'!$F$1)^(($Q$3-TODAY()-45)/365)-K80,(1-'Casino List'!$B$1)*(I80-F80)*(1+'Casino List'!$F$1)^(($Q$3-vlookup(D80,C80:E$1003,3,FALSE)-10)/365)-K80+J80))</f>
        <v/>
      </c>
      <c r="M80" s="10" t="str">
        <f>if(isblank(G80),,G80*(1+'Casino List'!$F$1)^(($Q$3-E80-10)/365))</f>
        <v/>
      </c>
      <c r="N80" s="4" t="str">
        <f>if(ISBLANK(M80),,(M80-G80)*(1-'Casino List'!$B$1))</f>
        <v/>
      </c>
      <c r="O80" s="4" t="str">
        <f>if(isblank(D80),,if(ISBLANK(M80),-F80*'Casino List'!$B$1,M80*'Casino List'!$B$1))</f>
        <v/>
      </c>
      <c r="P80" s="4"/>
      <c r="Q80" s="4"/>
      <c r="R80" s="4"/>
      <c r="S80" s="4"/>
      <c r="T80" s="4"/>
      <c r="U80" s="4"/>
      <c r="V80" s="4"/>
      <c r="W80" s="4"/>
      <c r="X80" s="4"/>
      <c r="Y80" s="4"/>
      <c r="Z80" s="4"/>
      <c r="AA80" s="4"/>
      <c r="AB80" s="4"/>
      <c r="AC80" s="4"/>
      <c r="AD80" s="4"/>
      <c r="AE80" s="4"/>
    </row>
    <row r="81">
      <c r="A81" s="4"/>
      <c r="B81" s="4"/>
      <c r="C81" s="1" t="str">
        <f t="shared" si="2"/>
        <v/>
      </c>
      <c r="D81" s="79"/>
      <c r="E81" s="79"/>
      <c r="F81" s="74"/>
      <c r="G81" s="74"/>
      <c r="H81" s="74"/>
      <c r="I81" s="29" t="str">
        <f>if(isblank(F81),,VLOOKUP(D81,'Casino List'!$C$4:$AA$100,25,FALSE)*H81)</f>
        <v/>
      </c>
      <c r="J81" s="10" t="str">
        <f>if(ISBLANK(F81),,F81*'Casino List'!$D$1)</f>
        <v/>
      </c>
      <c r="K81" s="10" t="str">
        <f>if(isblank(F81),,(F81*(1+'Casino List'!$F$1)^(($Q$3-E81-45)/365)-F81)*(1-'Casino List'!$B$1))</f>
        <v/>
      </c>
      <c r="L81" s="10" t="str">
        <f>if(isblank(F81),,if(isna((1-'Casino List'!$B$1)*(I81-F81)*(1+'Casino List'!$F$1)^(($Q$3-vlookup(D81,C81:E$1003,3,FALSE)-10)/365)-K81+J81),(1-'Casino List'!$B$1)*(I81-F81)*(1+'Casino List'!$F$1)^(($Q$3-TODAY()-45)/365)-K81,(1-'Casino List'!$B$1)*(I81-F81)*(1+'Casino List'!$F$1)^(($Q$3-vlookup(D81,C81:E$1003,3,FALSE)-10)/365)-K81+J81))</f>
        <v/>
      </c>
      <c r="M81" s="10" t="str">
        <f>if(isblank(G81),,G81*(1+'Casino List'!$F$1)^(($Q$3-E81-10)/365))</f>
        <v/>
      </c>
      <c r="N81" s="4" t="str">
        <f>if(ISBLANK(M81),,(M81-G81)*(1-'Casino List'!$B$1))</f>
        <v/>
      </c>
      <c r="O81" s="4" t="str">
        <f>if(isblank(D81),,if(ISBLANK(M81),-F81*'Casino List'!$B$1,M81*'Casino List'!$B$1))</f>
        <v/>
      </c>
      <c r="P81" s="4"/>
      <c r="Q81" s="4"/>
      <c r="R81" s="4"/>
      <c r="S81" s="4"/>
      <c r="T81" s="4"/>
      <c r="U81" s="4"/>
      <c r="V81" s="4"/>
      <c r="W81" s="4"/>
      <c r="X81" s="4"/>
      <c r="Y81" s="4"/>
      <c r="Z81" s="4"/>
      <c r="AA81" s="4"/>
      <c r="AB81" s="4"/>
      <c r="AC81" s="4"/>
      <c r="AD81" s="4"/>
      <c r="AE81" s="4"/>
    </row>
    <row r="82">
      <c r="A82" s="4"/>
      <c r="B82" s="4"/>
      <c r="C82" s="1" t="str">
        <f t="shared" si="2"/>
        <v/>
      </c>
      <c r="D82" s="79"/>
      <c r="E82" s="79"/>
      <c r="F82" s="74"/>
      <c r="G82" s="74"/>
      <c r="H82" s="74"/>
      <c r="I82" s="29" t="str">
        <f>if(isblank(F82),,VLOOKUP(D82,'Casino List'!$C$4:$AA$100,25,FALSE)*H82)</f>
        <v/>
      </c>
      <c r="J82" s="10" t="str">
        <f>if(ISBLANK(F82),,F82*'Casino List'!$D$1)</f>
        <v/>
      </c>
      <c r="K82" s="10" t="str">
        <f>if(isblank(F82),,(F82*(1+'Casino List'!$F$1)^(($Q$3-E82-45)/365)-F82)*(1-'Casino List'!$B$1))</f>
        <v/>
      </c>
      <c r="L82" s="10" t="str">
        <f>if(isblank(F82),,if(isna((1-'Casino List'!$B$1)*(I82-F82)*(1+'Casino List'!$F$1)^(($Q$3-vlookup(D82,C82:E$1003,3,FALSE)-10)/365)-K82+J82),(1-'Casino List'!$B$1)*(I82-F82)*(1+'Casino List'!$F$1)^(($Q$3-TODAY()-45)/365)-K82,(1-'Casino List'!$B$1)*(I82-F82)*(1+'Casino List'!$F$1)^(($Q$3-vlookup(D82,C82:E$1003,3,FALSE)-10)/365)-K82+J82))</f>
        <v/>
      </c>
      <c r="M82" s="10" t="str">
        <f>if(isblank(G82),,G82*(1+'Casino List'!$F$1)^(($Q$3-E82-10)/365))</f>
        <v/>
      </c>
      <c r="N82" s="4" t="str">
        <f>if(ISBLANK(M82),,(M82-G82)*(1-'Casino List'!$B$1))</f>
        <v/>
      </c>
      <c r="O82" s="4" t="str">
        <f>if(isblank(D82),,if(ISBLANK(M82),-F82*'Casino List'!$B$1,M82*'Casino List'!$B$1))</f>
        <v/>
      </c>
      <c r="P82" s="4"/>
      <c r="Q82" s="4"/>
      <c r="R82" s="4"/>
      <c r="S82" s="4"/>
      <c r="T82" s="4"/>
      <c r="U82" s="4"/>
      <c r="V82" s="4"/>
      <c r="W82" s="4"/>
      <c r="X82" s="4"/>
      <c r="Y82" s="4"/>
      <c r="Z82" s="4"/>
      <c r="AA82" s="4"/>
      <c r="AB82" s="4"/>
      <c r="AC82" s="4"/>
      <c r="AD82" s="4"/>
      <c r="AE82" s="4"/>
    </row>
    <row r="83">
      <c r="A83" s="4"/>
      <c r="B83" s="4"/>
      <c r="C83" s="1" t="str">
        <f t="shared" si="2"/>
        <v/>
      </c>
      <c r="D83" s="79"/>
      <c r="E83" s="79"/>
      <c r="F83" s="74"/>
      <c r="G83" s="74"/>
      <c r="H83" s="74"/>
      <c r="I83" s="29" t="str">
        <f>if(isblank(F83),,VLOOKUP(D83,'Casino List'!$C$4:$AA$100,25,FALSE)*H83)</f>
        <v/>
      </c>
      <c r="J83" s="10" t="str">
        <f>if(ISBLANK(F83),,F83*'Casino List'!$D$1)</f>
        <v/>
      </c>
      <c r="K83" s="10" t="str">
        <f>if(isblank(F83),,(F83*(1+'Casino List'!$F$1)^(($Q$3-E83-45)/365)-F83)*(1-'Casino List'!$B$1))</f>
        <v/>
      </c>
      <c r="L83" s="10" t="str">
        <f>if(isblank(F83),,if(isna((1-'Casino List'!$B$1)*(I83-F83)*(1+'Casino List'!$F$1)^(($Q$3-vlookup(D83,C83:E$1003,3,FALSE)-10)/365)-K83+J83),(1-'Casino List'!$B$1)*(I83-F83)*(1+'Casino List'!$F$1)^(($Q$3-TODAY()-45)/365)-K83,(1-'Casino List'!$B$1)*(I83-F83)*(1+'Casino List'!$F$1)^(($Q$3-vlookup(D83,C83:E$1003,3,FALSE)-10)/365)-K83+J83))</f>
        <v/>
      </c>
      <c r="M83" s="10" t="str">
        <f>if(isblank(G83),,G83*(1+'Casino List'!$F$1)^(($Q$3-E83-10)/365))</f>
        <v/>
      </c>
      <c r="N83" s="4" t="str">
        <f>if(ISBLANK(M83),,(M83-G83)*(1-'Casino List'!$B$1))</f>
        <v/>
      </c>
      <c r="O83" s="4" t="str">
        <f>if(isblank(D83),,if(ISBLANK(M83),-F83*'Casino List'!$B$1,M83*'Casino List'!$B$1))</f>
        <v/>
      </c>
      <c r="P83" s="4"/>
      <c r="Q83" s="4"/>
      <c r="R83" s="4"/>
      <c r="S83" s="4"/>
      <c r="T83" s="4"/>
      <c r="U83" s="4"/>
      <c r="V83" s="4"/>
      <c r="W83" s="4"/>
      <c r="X83" s="4"/>
      <c r="Y83" s="4"/>
      <c r="Z83" s="4"/>
      <c r="AA83" s="4"/>
      <c r="AB83" s="4"/>
      <c r="AC83" s="4"/>
      <c r="AD83" s="4"/>
      <c r="AE83" s="4"/>
    </row>
    <row r="84">
      <c r="A84" s="4"/>
      <c r="B84" s="4"/>
      <c r="C84" s="1" t="str">
        <f t="shared" si="2"/>
        <v/>
      </c>
      <c r="D84" s="79"/>
      <c r="E84" s="79"/>
      <c r="F84" s="74"/>
      <c r="G84" s="74"/>
      <c r="H84" s="74"/>
      <c r="I84" s="29" t="str">
        <f>if(isblank(F84),,VLOOKUP(D84,'Casino List'!$C$4:$AA$100,25,FALSE)*H84)</f>
        <v/>
      </c>
      <c r="J84" s="10" t="str">
        <f>if(ISBLANK(F84),,F84*'Casino List'!$D$1)</f>
        <v/>
      </c>
      <c r="K84" s="10" t="str">
        <f>if(isblank(F84),,(F84*(1+'Casino List'!$F$1)^(($Q$3-E84-45)/365)-F84)*(1-'Casino List'!$B$1))</f>
        <v/>
      </c>
      <c r="L84" s="10" t="str">
        <f>if(isblank(F84),,if(isna((1-'Casino List'!$B$1)*(I84-F84)*(1+'Casino List'!$F$1)^(($Q$3-vlookup(D84,C84:E$1003,3,FALSE)-10)/365)-K84+J84),(1-'Casino List'!$B$1)*(I84-F84)*(1+'Casino List'!$F$1)^(($Q$3-TODAY()-45)/365)-K84,(1-'Casino List'!$B$1)*(I84-F84)*(1+'Casino List'!$F$1)^(($Q$3-vlookup(D84,C84:E$1003,3,FALSE)-10)/365)-K84+J84))</f>
        <v/>
      </c>
      <c r="M84" s="10" t="str">
        <f>if(isblank(G84),,G84*(1+'Casino List'!$F$1)^(($Q$3-E84-10)/365))</f>
        <v/>
      </c>
      <c r="N84" s="4" t="str">
        <f>if(ISBLANK(M84),,(M84-G84)*(1-'Casino List'!$B$1))</f>
        <v/>
      </c>
      <c r="O84" s="4" t="str">
        <f>if(isblank(D84),,if(ISBLANK(M84),-F84*'Casino List'!$B$1,M84*'Casino List'!$B$1))</f>
        <v/>
      </c>
      <c r="P84" s="4"/>
      <c r="Q84" s="4"/>
      <c r="R84" s="4"/>
      <c r="S84" s="4"/>
      <c r="T84" s="4"/>
      <c r="U84" s="4"/>
      <c r="V84" s="4"/>
      <c r="W84" s="4"/>
      <c r="X84" s="4"/>
      <c r="Y84" s="4"/>
      <c r="Z84" s="4"/>
      <c r="AA84" s="4"/>
      <c r="AB84" s="4"/>
      <c r="AC84" s="4"/>
      <c r="AD84" s="4"/>
      <c r="AE84" s="4"/>
    </row>
    <row r="85">
      <c r="A85" s="4"/>
      <c r="B85" s="4"/>
      <c r="C85" s="1" t="str">
        <f t="shared" si="2"/>
        <v/>
      </c>
      <c r="D85" s="79"/>
      <c r="E85" s="79"/>
      <c r="F85" s="74"/>
      <c r="G85" s="74"/>
      <c r="H85" s="74"/>
      <c r="I85" s="29" t="str">
        <f>if(isblank(F85),,VLOOKUP(D85,'Casino List'!$C$4:$AA$100,25,FALSE)*H85)</f>
        <v/>
      </c>
      <c r="J85" s="10" t="str">
        <f>if(ISBLANK(F85),,F85*'Casino List'!$D$1)</f>
        <v/>
      </c>
      <c r="K85" s="10" t="str">
        <f>if(isblank(F85),,(F85*(1+'Casino List'!$F$1)^(($Q$3-E85-45)/365)-F85)*(1-'Casino List'!$B$1))</f>
        <v/>
      </c>
      <c r="L85" s="10" t="str">
        <f>if(isblank(F85),,if(isna((1-'Casino List'!$B$1)*(I85-F85)*(1+'Casino List'!$F$1)^(($Q$3-vlookup(D85,C85:E$1003,3,FALSE)-10)/365)-K85+J85),(1-'Casino List'!$B$1)*(I85-F85)*(1+'Casino List'!$F$1)^(($Q$3-TODAY()-45)/365)-K85,(1-'Casino List'!$B$1)*(I85-F85)*(1+'Casino List'!$F$1)^(($Q$3-vlookup(D85,C85:E$1003,3,FALSE)-10)/365)-K85+J85))</f>
        <v/>
      </c>
      <c r="M85" s="10" t="str">
        <f>if(isblank(G85),,G85*(1+'Casino List'!$F$1)^(($Q$3-E85-10)/365))</f>
        <v/>
      </c>
      <c r="N85" s="4" t="str">
        <f>if(ISBLANK(M85),,(M85-G85)*(1-'Casino List'!$B$1))</f>
        <v/>
      </c>
      <c r="O85" s="4" t="str">
        <f>if(isblank(D85),,if(ISBLANK(M85),-F85*'Casino List'!$B$1,M85*'Casino List'!$B$1))</f>
        <v/>
      </c>
      <c r="P85" s="4"/>
      <c r="Q85" s="4"/>
      <c r="R85" s="4"/>
      <c r="S85" s="4"/>
      <c r="T85" s="4"/>
      <c r="U85" s="4"/>
      <c r="V85" s="4"/>
      <c r="W85" s="4"/>
      <c r="X85" s="4"/>
      <c r="Y85" s="4"/>
      <c r="Z85" s="4"/>
      <c r="AA85" s="4"/>
      <c r="AB85" s="4"/>
      <c r="AC85" s="4"/>
      <c r="AD85" s="4"/>
      <c r="AE85" s="4"/>
    </row>
    <row r="86">
      <c r="A86" s="4"/>
      <c r="B86" s="4"/>
      <c r="C86" s="1" t="str">
        <f t="shared" si="2"/>
        <v/>
      </c>
      <c r="D86" s="79"/>
      <c r="E86" s="79"/>
      <c r="F86" s="74"/>
      <c r="G86" s="74"/>
      <c r="H86" s="74"/>
      <c r="I86" s="29" t="str">
        <f>if(isblank(F86),,VLOOKUP(D86,'Casino List'!$C$4:$AA$100,25,FALSE)*H86)</f>
        <v/>
      </c>
      <c r="J86" s="10" t="str">
        <f>if(ISBLANK(F86),,F86*'Casino List'!$D$1)</f>
        <v/>
      </c>
      <c r="K86" s="10" t="str">
        <f>if(isblank(F86),,(F86*(1+'Casino List'!$F$1)^(($Q$3-E86-45)/365)-F86)*(1-'Casino List'!$B$1))</f>
        <v/>
      </c>
      <c r="L86" s="10" t="str">
        <f>if(isblank(F86),,if(isna((1-'Casino List'!$B$1)*(I86-F86)*(1+'Casino List'!$F$1)^(($Q$3-vlookup(D86,C86:E$1003,3,FALSE)-10)/365)-K86+J86),(1-'Casino List'!$B$1)*(I86-F86)*(1+'Casino List'!$F$1)^(($Q$3-TODAY()-45)/365)-K86,(1-'Casino List'!$B$1)*(I86-F86)*(1+'Casino List'!$F$1)^(($Q$3-vlookup(D86,C86:E$1003,3,FALSE)-10)/365)-K86+J86))</f>
        <v/>
      </c>
      <c r="M86" s="10" t="str">
        <f>if(isblank(G86),,G86*(1+'Casino List'!$F$1)^(($Q$3-E86-10)/365))</f>
        <v/>
      </c>
      <c r="N86" s="4" t="str">
        <f>if(ISBLANK(M86),,(M86-G86)*(1-'Casino List'!$B$1))</f>
        <v/>
      </c>
      <c r="O86" s="4" t="str">
        <f>if(isblank(D86),,if(ISBLANK(M86),-F86*'Casino List'!$B$1,M86*'Casino List'!$B$1))</f>
        <v/>
      </c>
      <c r="P86" s="4"/>
      <c r="Q86" s="4"/>
      <c r="R86" s="4"/>
      <c r="S86" s="4"/>
      <c r="T86" s="4"/>
      <c r="U86" s="4"/>
      <c r="V86" s="4"/>
      <c r="W86" s="4"/>
      <c r="X86" s="4"/>
      <c r="Y86" s="4"/>
      <c r="Z86" s="4"/>
      <c r="AA86" s="4"/>
      <c r="AB86" s="4"/>
      <c r="AC86" s="4"/>
      <c r="AD86" s="4"/>
      <c r="AE86" s="4"/>
    </row>
    <row r="87">
      <c r="A87" s="4"/>
      <c r="B87" s="4"/>
      <c r="C87" s="1" t="str">
        <f t="shared" si="2"/>
        <v/>
      </c>
      <c r="D87" s="79"/>
      <c r="E87" s="79"/>
      <c r="F87" s="74"/>
      <c r="G87" s="74"/>
      <c r="H87" s="74"/>
      <c r="I87" s="29" t="str">
        <f>if(isblank(F87),,VLOOKUP(D87,'Casino List'!$C$4:$AA$100,25,FALSE)*H87)</f>
        <v/>
      </c>
      <c r="J87" s="10" t="str">
        <f>if(ISBLANK(F87),,F87*'Casino List'!$D$1)</f>
        <v/>
      </c>
      <c r="K87" s="10" t="str">
        <f>if(isblank(F87),,(F87*(1+'Casino List'!$F$1)^(($Q$3-E87-45)/365)-F87)*(1-'Casino List'!$B$1))</f>
        <v/>
      </c>
      <c r="L87" s="10" t="str">
        <f>if(isblank(F87),,if(isna((1-'Casino List'!$B$1)*(I87-F87)*(1+'Casino List'!$F$1)^(($Q$3-vlookup(D87,C87:E$1003,3,FALSE)-10)/365)-K87+J87),(1-'Casino List'!$B$1)*(I87-F87)*(1+'Casino List'!$F$1)^(($Q$3-TODAY()-45)/365)-K87,(1-'Casino List'!$B$1)*(I87-F87)*(1+'Casino List'!$F$1)^(($Q$3-vlookup(D87,C87:E$1003,3,FALSE)-10)/365)-K87+J87))</f>
        <v/>
      </c>
      <c r="M87" s="10" t="str">
        <f>if(isblank(G87),,G87*(1+'Casino List'!$F$1)^(($Q$3-E87-10)/365))</f>
        <v/>
      </c>
      <c r="N87" s="4" t="str">
        <f>if(ISBLANK(M87),,(M87-G87)*(1-'Casino List'!$B$1))</f>
        <v/>
      </c>
      <c r="O87" s="4" t="str">
        <f>if(isblank(D87),,if(ISBLANK(M87),-F87*'Casino List'!$B$1,M87*'Casino List'!$B$1))</f>
        <v/>
      </c>
      <c r="P87" s="4"/>
      <c r="Q87" s="4"/>
      <c r="R87" s="4"/>
      <c r="S87" s="4"/>
      <c r="T87" s="4"/>
      <c r="U87" s="4"/>
      <c r="V87" s="4"/>
      <c r="W87" s="4"/>
      <c r="X87" s="4"/>
      <c r="Y87" s="4"/>
      <c r="Z87" s="4"/>
      <c r="AA87" s="4"/>
      <c r="AB87" s="4"/>
      <c r="AC87" s="4"/>
      <c r="AD87" s="4"/>
      <c r="AE87" s="4"/>
    </row>
    <row r="88">
      <c r="A88" s="4"/>
      <c r="B88" s="4"/>
      <c r="C88" s="1" t="str">
        <f t="shared" si="2"/>
        <v/>
      </c>
      <c r="D88" s="79"/>
      <c r="E88" s="79"/>
      <c r="F88" s="74"/>
      <c r="G88" s="74"/>
      <c r="H88" s="74"/>
      <c r="I88" s="29" t="str">
        <f>if(isblank(F88),,VLOOKUP(D88,'Casino List'!$C$4:$AA$100,25,FALSE)*H88)</f>
        <v/>
      </c>
      <c r="J88" s="10" t="str">
        <f>if(ISBLANK(F88),,F88*'Casino List'!$D$1)</f>
        <v/>
      </c>
      <c r="K88" s="10" t="str">
        <f>if(isblank(F88),,(F88*(1+'Casino List'!$F$1)^(($Q$3-E88-45)/365)-F88)*(1-'Casino List'!$B$1))</f>
        <v/>
      </c>
      <c r="L88" s="10" t="str">
        <f>if(isblank(F88),,if(isna((1-'Casino List'!$B$1)*(I88-F88)*(1+'Casino List'!$F$1)^(($Q$3-vlookup(D88,C88:E$1003,3,FALSE)-10)/365)-K88+J88),(1-'Casino List'!$B$1)*(I88-F88)*(1+'Casino List'!$F$1)^(($Q$3-TODAY()-45)/365)-K88,(1-'Casino List'!$B$1)*(I88-F88)*(1+'Casino List'!$F$1)^(($Q$3-vlookup(D88,C88:E$1003,3,FALSE)-10)/365)-K88+J88))</f>
        <v/>
      </c>
      <c r="M88" s="10" t="str">
        <f>if(isblank(G88),,G88*(1+'Casino List'!$F$1)^(($Q$3-E88-10)/365))</f>
        <v/>
      </c>
      <c r="N88" s="4" t="str">
        <f>if(ISBLANK(M88),,(M88-G88)*(1-'Casino List'!$B$1))</f>
        <v/>
      </c>
      <c r="O88" s="4" t="str">
        <f>if(isblank(D88),,if(ISBLANK(M88),-F88*'Casino List'!$B$1,M88*'Casino List'!$B$1))</f>
        <v/>
      </c>
      <c r="P88" s="4"/>
      <c r="Q88" s="4"/>
      <c r="R88" s="4"/>
      <c r="S88" s="4"/>
      <c r="T88" s="4"/>
      <c r="U88" s="4"/>
      <c r="V88" s="4"/>
      <c r="W88" s="4"/>
      <c r="X88" s="4"/>
      <c r="Y88" s="4"/>
      <c r="Z88" s="4"/>
      <c r="AA88" s="4"/>
      <c r="AB88" s="4"/>
      <c r="AC88" s="4"/>
      <c r="AD88" s="4"/>
      <c r="AE88" s="4"/>
    </row>
    <row r="89">
      <c r="A89" s="4"/>
      <c r="B89" s="4"/>
      <c r="C89" s="1" t="str">
        <f t="shared" si="2"/>
        <v/>
      </c>
      <c r="D89" s="79"/>
      <c r="E89" s="79"/>
      <c r="F89" s="74"/>
      <c r="G89" s="74"/>
      <c r="H89" s="74"/>
      <c r="I89" s="29" t="str">
        <f>if(isblank(F89),,VLOOKUP(D89,'Casino List'!$C$4:$AA$100,25,FALSE)*H89)</f>
        <v/>
      </c>
      <c r="J89" s="10" t="str">
        <f>if(ISBLANK(F89),,F89*'Casino List'!$D$1)</f>
        <v/>
      </c>
      <c r="K89" s="10" t="str">
        <f>if(isblank(F89),,(F89*(1+'Casino List'!$F$1)^(($Q$3-E89-45)/365)-F89)*(1-'Casino List'!$B$1))</f>
        <v/>
      </c>
      <c r="L89" s="10" t="str">
        <f>if(isblank(F89),,if(isna((1-'Casino List'!$B$1)*(I89-F89)*(1+'Casino List'!$F$1)^(($Q$3-vlookup(D89,C89:E$1003,3,FALSE)-10)/365)-K89+J89),(1-'Casino List'!$B$1)*(I89-F89)*(1+'Casino List'!$F$1)^(($Q$3-TODAY()-45)/365)-K89,(1-'Casino List'!$B$1)*(I89-F89)*(1+'Casino List'!$F$1)^(($Q$3-vlookup(D89,C89:E$1003,3,FALSE)-10)/365)-K89+J89))</f>
        <v/>
      </c>
      <c r="M89" s="10" t="str">
        <f>if(isblank(G89),,G89*(1+'Casino List'!$F$1)^(($Q$3-E89-10)/365))</f>
        <v/>
      </c>
      <c r="N89" s="4" t="str">
        <f>if(ISBLANK(M89),,(M89-G89)*(1-'Casino List'!$B$1))</f>
        <v/>
      </c>
      <c r="O89" s="4" t="str">
        <f>if(isblank(D89),,if(ISBLANK(M89),-F89*'Casino List'!$B$1,M89*'Casino List'!$B$1))</f>
        <v/>
      </c>
      <c r="P89" s="4"/>
      <c r="Q89" s="4"/>
      <c r="R89" s="4"/>
      <c r="S89" s="4"/>
      <c r="T89" s="4"/>
      <c r="U89" s="4"/>
      <c r="V89" s="4"/>
      <c r="W89" s="4"/>
      <c r="X89" s="4"/>
      <c r="Y89" s="4"/>
      <c r="Z89" s="4"/>
      <c r="AA89" s="4"/>
      <c r="AB89" s="4"/>
      <c r="AC89" s="4"/>
      <c r="AD89" s="4"/>
      <c r="AE89" s="4"/>
    </row>
    <row r="90">
      <c r="A90" s="4"/>
      <c r="B90" s="4"/>
      <c r="C90" s="1" t="str">
        <f t="shared" si="2"/>
        <v/>
      </c>
      <c r="D90" s="79"/>
      <c r="E90" s="79"/>
      <c r="F90" s="74"/>
      <c r="G90" s="74"/>
      <c r="H90" s="74"/>
      <c r="I90" s="29" t="str">
        <f>if(isblank(F90),,VLOOKUP(D90,'Casino List'!$C$4:$AA$100,25,FALSE)*H90)</f>
        <v/>
      </c>
      <c r="J90" s="10" t="str">
        <f>if(ISBLANK(F90),,F90*'Casino List'!$D$1)</f>
        <v/>
      </c>
      <c r="K90" s="10" t="str">
        <f>if(isblank(F90),,(F90*(1+'Casino List'!$F$1)^(($Q$3-E90-45)/365)-F90)*(1-'Casino List'!$B$1))</f>
        <v/>
      </c>
      <c r="L90" s="10" t="str">
        <f>if(isblank(F90),,if(isna((1-'Casino List'!$B$1)*(I90-F90)*(1+'Casino List'!$F$1)^(($Q$3-vlookup(D90,C90:E$1003,3,FALSE)-10)/365)-K90+J90),(1-'Casino List'!$B$1)*(I90-F90)*(1+'Casino List'!$F$1)^(($Q$3-TODAY()-45)/365)-K90,(1-'Casino List'!$B$1)*(I90-F90)*(1+'Casino List'!$F$1)^(($Q$3-vlookup(D90,C90:E$1003,3,FALSE)-10)/365)-K90+J90))</f>
        <v/>
      </c>
      <c r="M90" s="10" t="str">
        <f>if(isblank(G90),,G90*(1+'Casino List'!$F$1)^(($Q$3-E90-10)/365))</f>
        <v/>
      </c>
      <c r="N90" s="4" t="str">
        <f>if(ISBLANK(M90),,(M90-G90)*(1-'Casino List'!$B$1))</f>
        <v/>
      </c>
      <c r="O90" s="4" t="str">
        <f>if(isblank(D90),,if(ISBLANK(M90),-F90*'Casino List'!$B$1,M90*'Casino List'!$B$1))</f>
        <v/>
      </c>
      <c r="P90" s="4"/>
      <c r="Q90" s="4"/>
      <c r="R90" s="4"/>
      <c r="S90" s="4"/>
      <c r="T90" s="4"/>
      <c r="U90" s="4"/>
      <c r="V90" s="4"/>
      <c r="W90" s="4"/>
      <c r="X90" s="4"/>
      <c r="Y90" s="4"/>
      <c r="Z90" s="4"/>
      <c r="AA90" s="4"/>
      <c r="AB90" s="4"/>
      <c r="AC90" s="4"/>
      <c r="AD90" s="4"/>
      <c r="AE90" s="4"/>
    </row>
    <row r="91">
      <c r="A91" s="4"/>
      <c r="B91" s="4"/>
      <c r="C91" s="1" t="str">
        <f t="shared" si="2"/>
        <v/>
      </c>
      <c r="D91" s="79"/>
      <c r="E91" s="79"/>
      <c r="F91" s="74"/>
      <c r="G91" s="74"/>
      <c r="H91" s="74"/>
      <c r="I91" s="29" t="str">
        <f>if(isblank(F91),,VLOOKUP(D91,'Casino List'!$C$4:$AA$100,25,FALSE)*H91)</f>
        <v/>
      </c>
      <c r="J91" s="10" t="str">
        <f>if(ISBLANK(F91),,F91*'Casino List'!$D$1)</f>
        <v/>
      </c>
      <c r="K91" s="10" t="str">
        <f>if(isblank(F91),,(F91*(1+'Casino List'!$F$1)^(($Q$3-E91-45)/365)-F91)*(1-'Casino List'!$B$1))</f>
        <v/>
      </c>
      <c r="L91" s="10" t="str">
        <f>if(isblank(F91),,if(isna((1-'Casino List'!$B$1)*(I91-F91)*(1+'Casino List'!$F$1)^(($Q$3-vlookup(D91,C91:E$1003,3,FALSE)-10)/365)-K91+J91),(1-'Casino List'!$B$1)*(I91-F91)*(1+'Casino List'!$F$1)^(($Q$3-TODAY()-45)/365)-K91,(1-'Casino List'!$B$1)*(I91-F91)*(1+'Casino List'!$F$1)^(($Q$3-vlookup(D91,C91:E$1003,3,FALSE)-10)/365)-K91+J91))</f>
        <v/>
      </c>
      <c r="M91" s="10" t="str">
        <f>if(isblank(G91),,G91*(1+'Casino List'!$F$1)^(($Q$3-E91-10)/365))</f>
        <v/>
      </c>
      <c r="N91" s="4" t="str">
        <f>if(ISBLANK(M91),,(M91-G91)*(1-'Casino List'!$B$1))</f>
        <v/>
      </c>
      <c r="O91" s="4" t="str">
        <f>if(isblank(D91),,if(ISBLANK(M91),-F91*'Casino List'!$B$1,M91*'Casino List'!$B$1))</f>
        <v/>
      </c>
      <c r="P91" s="4"/>
      <c r="Q91" s="4"/>
      <c r="R91" s="4"/>
      <c r="S91" s="4"/>
      <c r="T91" s="4"/>
      <c r="U91" s="4"/>
      <c r="V91" s="4"/>
      <c r="W91" s="4"/>
      <c r="X91" s="4"/>
      <c r="Y91" s="4"/>
      <c r="Z91" s="4"/>
      <c r="AA91" s="4"/>
      <c r="AB91" s="4"/>
      <c r="AC91" s="4"/>
      <c r="AD91" s="4"/>
      <c r="AE91" s="4"/>
    </row>
    <row r="92">
      <c r="A92" s="4"/>
      <c r="B92" s="4"/>
      <c r="C92" s="1" t="str">
        <f t="shared" si="2"/>
        <v/>
      </c>
      <c r="D92" s="79"/>
      <c r="E92" s="79"/>
      <c r="F92" s="74"/>
      <c r="G92" s="74"/>
      <c r="H92" s="74"/>
      <c r="I92" s="29" t="str">
        <f>if(isblank(F92),,VLOOKUP(D92,'Casino List'!$C$4:$AA$100,25,FALSE)*H92)</f>
        <v/>
      </c>
      <c r="J92" s="10" t="str">
        <f>if(ISBLANK(F92),,F92*'Casino List'!$D$1)</f>
        <v/>
      </c>
      <c r="K92" s="10" t="str">
        <f>if(isblank(F92),,(F92*(1+'Casino List'!$F$1)^(($Q$3-E92-45)/365)-F92)*(1-'Casino List'!$B$1))</f>
        <v/>
      </c>
      <c r="L92" s="10" t="str">
        <f>if(isblank(F92),,if(isna((1-'Casino List'!$B$1)*(I92-F92)*(1+'Casino List'!$F$1)^(($Q$3-vlookup(D92,C92:E$1003,3,FALSE)-10)/365)-K92+J92),(1-'Casino List'!$B$1)*(I92-F92)*(1+'Casino List'!$F$1)^(($Q$3-TODAY()-45)/365)-K92,(1-'Casino List'!$B$1)*(I92-F92)*(1+'Casino List'!$F$1)^(($Q$3-vlookup(D92,C92:E$1003,3,FALSE)-10)/365)-K92+J92))</f>
        <v/>
      </c>
      <c r="M92" s="10" t="str">
        <f>if(isblank(G92),,G92*(1+'Casino List'!$F$1)^(($Q$3-E92-10)/365))</f>
        <v/>
      </c>
      <c r="N92" s="4" t="str">
        <f>if(ISBLANK(M92),,(M92-G92)*(1-'Casino List'!$B$1))</f>
        <v/>
      </c>
      <c r="O92" s="4" t="str">
        <f>if(isblank(D92),,if(ISBLANK(M92),-F92*'Casino List'!$B$1,M92*'Casino List'!$B$1))</f>
        <v/>
      </c>
      <c r="P92" s="4"/>
      <c r="Q92" s="4"/>
      <c r="R92" s="4"/>
      <c r="S92" s="4"/>
      <c r="T92" s="4"/>
      <c r="U92" s="4"/>
      <c r="V92" s="4"/>
      <c r="W92" s="4"/>
      <c r="X92" s="4"/>
      <c r="Y92" s="4"/>
      <c r="Z92" s="4"/>
      <c r="AA92" s="4"/>
      <c r="AB92" s="4"/>
      <c r="AC92" s="4"/>
      <c r="AD92" s="4"/>
      <c r="AE92" s="4"/>
    </row>
    <row r="93">
      <c r="A93" s="4"/>
      <c r="B93" s="4"/>
      <c r="C93" s="1" t="str">
        <f t="shared" si="2"/>
        <v/>
      </c>
      <c r="D93" s="79"/>
      <c r="E93" s="79"/>
      <c r="F93" s="74"/>
      <c r="G93" s="74"/>
      <c r="H93" s="74"/>
      <c r="I93" s="29" t="str">
        <f>if(isblank(F93),,VLOOKUP(D93,'Casino List'!$C$4:$AA$100,25,FALSE)*H93)</f>
        <v/>
      </c>
      <c r="J93" s="10" t="str">
        <f>if(ISBLANK(F93),,F93*'Casino List'!$D$1)</f>
        <v/>
      </c>
      <c r="K93" s="10" t="str">
        <f>if(isblank(F93),,(F93*(1+'Casino List'!$F$1)^(($Q$3-E93-45)/365)-F93)*(1-'Casino List'!$B$1))</f>
        <v/>
      </c>
      <c r="L93" s="10" t="str">
        <f>if(isblank(F93),,if(isna((1-'Casino List'!$B$1)*(I93-F93)*(1+'Casino List'!$F$1)^(($Q$3-vlookup(D93,C93:E$1003,3,FALSE)-10)/365)-K93+J93),(1-'Casino List'!$B$1)*(I93-F93)*(1+'Casino List'!$F$1)^(($Q$3-TODAY()-45)/365)-K93,(1-'Casino List'!$B$1)*(I93-F93)*(1+'Casino List'!$F$1)^(($Q$3-vlookup(D93,C93:E$1003,3,FALSE)-10)/365)-K93+J93))</f>
        <v/>
      </c>
      <c r="M93" s="10" t="str">
        <f>if(isblank(G93),,G93*(1+'Casino List'!$F$1)^(($Q$3-E93-10)/365))</f>
        <v/>
      </c>
      <c r="N93" s="4" t="str">
        <f>if(ISBLANK(M93),,(M93-G93)*(1-'Casino List'!$B$1))</f>
        <v/>
      </c>
      <c r="O93" s="4" t="str">
        <f>if(isblank(D93),,if(ISBLANK(M93),-F93*'Casino List'!$B$1,M93*'Casino List'!$B$1))</f>
        <v/>
      </c>
      <c r="P93" s="4"/>
      <c r="Q93" s="4"/>
      <c r="R93" s="4"/>
      <c r="S93" s="4"/>
      <c r="T93" s="4"/>
      <c r="U93" s="4"/>
      <c r="V93" s="4"/>
      <c r="W93" s="4"/>
      <c r="X93" s="4"/>
      <c r="Y93" s="4"/>
      <c r="Z93" s="4"/>
      <c r="AA93" s="4"/>
      <c r="AB93" s="4"/>
      <c r="AC93" s="4"/>
      <c r="AD93" s="4"/>
      <c r="AE93" s="4"/>
    </row>
    <row r="94">
      <c r="A94" s="4"/>
      <c r="B94" s="4"/>
      <c r="C94" s="1" t="str">
        <f t="shared" si="2"/>
        <v/>
      </c>
      <c r="D94" s="79"/>
      <c r="E94" s="79"/>
      <c r="F94" s="74"/>
      <c r="G94" s="74"/>
      <c r="H94" s="74"/>
      <c r="I94" s="29" t="str">
        <f>if(isblank(F94),,VLOOKUP(D94,'Casino List'!$C$4:$AA$100,25,FALSE)*H94)</f>
        <v/>
      </c>
      <c r="J94" s="10" t="str">
        <f>if(ISBLANK(F94),,F94*'Casino List'!$D$1)</f>
        <v/>
      </c>
      <c r="K94" s="10" t="str">
        <f>if(isblank(F94),,(F94*(1+'Casino List'!$F$1)^(($Q$3-E94-45)/365)-F94)*(1-'Casino List'!$B$1))</f>
        <v/>
      </c>
      <c r="L94" s="10" t="str">
        <f>if(isblank(F94),,if(isna((1-'Casino List'!$B$1)*(I94-F94)*(1+'Casino List'!$F$1)^(($Q$3-vlookup(D94,C94:E$1003,3,FALSE)-10)/365)-K94+J94),(1-'Casino List'!$B$1)*(I94-F94)*(1+'Casino List'!$F$1)^(($Q$3-TODAY()-45)/365)-K94,(1-'Casino List'!$B$1)*(I94-F94)*(1+'Casino List'!$F$1)^(($Q$3-vlookup(D94,C94:E$1003,3,FALSE)-10)/365)-K94+J94))</f>
        <v/>
      </c>
      <c r="M94" s="10" t="str">
        <f>if(isblank(G94),,G94*(1+'Casino List'!$F$1)^(($Q$3-E94-10)/365))</f>
        <v/>
      </c>
      <c r="N94" s="4" t="str">
        <f>if(ISBLANK(M94),,(M94-G94)*(1-'Casino List'!$B$1))</f>
        <v/>
      </c>
      <c r="O94" s="4" t="str">
        <f>if(isblank(D94),,if(ISBLANK(M94),-F94*'Casino List'!$B$1,M94*'Casino List'!$B$1))</f>
        <v/>
      </c>
      <c r="P94" s="4"/>
      <c r="Q94" s="4"/>
      <c r="R94" s="4"/>
      <c r="S94" s="4"/>
      <c r="T94" s="4"/>
      <c r="U94" s="4"/>
      <c r="V94" s="4"/>
      <c r="W94" s="4"/>
      <c r="X94" s="4"/>
      <c r="Y94" s="4"/>
      <c r="Z94" s="4"/>
      <c r="AA94" s="4"/>
      <c r="AB94" s="4"/>
      <c r="AC94" s="4"/>
      <c r="AD94" s="4"/>
      <c r="AE94" s="4"/>
    </row>
    <row r="95">
      <c r="A95" s="4"/>
      <c r="B95" s="4"/>
      <c r="C95" s="1" t="str">
        <f t="shared" si="2"/>
        <v/>
      </c>
      <c r="D95" s="79"/>
      <c r="E95" s="79"/>
      <c r="F95" s="74"/>
      <c r="G95" s="74"/>
      <c r="H95" s="74"/>
      <c r="I95" s="29" t="str">
        <f>if(isblank(F95),,VLOOKUP(D95,'Casino List'!$C$4:$AA$100,25,FALSE)*H95)</f>
        <v/>
      </c>
      <c r="J95" s="10" t="str">
        <f>if(ISBLANK(F95),,F95*'Casino List'!$D$1)</f>
        <v/>
      </c>
      <c r="K95" s="10" t="str">
        <f>if(isblank(F95),,(F95*(1+'Casino List'!$F$1)^(($Q$3-E95-45)/365)-F95)*(1-'Casino List'!$B$1))</f>
        <v/>
      </c>
      <c r="L95" s="10" t="str">
        <f>if(isblank(F95),,if(isna((1-'Casino List'!$B$1)*(I95-F95)*(1+'Casino List'!$F$1)^(($Q$3-vlookup(D95,C95:E$1003,3,FALSE)-10)/365)-K95+J95),(1-'Casino List'!$B$1)*(I95-F95)*(1+'Casino List'!$F$1)^(($Q$3-TODAY()-45)/365)-K95,(1-'Casino List'!$B$1)*(I95-F95)*(1+'Casino List'!$F$1)^(($Q$3-vlookup(D95,C95:E$1003,3,FALSE)-10)/365)-K95+J95))</f>
        <v/>
      </c>
      <c r="M95" s="10" t="str">
        <f>if(isblank(G95),,G95*(1+'Casino List'!$F$1)^(($Q$3-E95-10)/365))</f>
        <v/>
      </c>
      <c r="N95" s="4" t="str">
        <f>if(ISBLANK(M95),,(M95-G95)*(1-'Casino List'!$B$1))</f>
        <v/>
      </c>
      <c r="O95" s="4" t="str">
        <f>if(isblank(D95),,if(ISBLANK(M95),-F95*'Casino List'!$B$1,M95*'Casino List'!$B$1))</f>
        <v/>
      </c>
      <c r="P95" s="4"/>
      <c r="Q95" s="4"/>
      <c r="R95" s="4"/>
      <c r="S95" s="4"/>
      <c r="T95" s="4"/>
      <c r="U95" s="4"/>
      <c r="V95" s="4"/>
      <c r="W95" s="4"/>
      <c r="X95" s="4"/>
      <c r="Y95" s="4"/>
      <c r="Z95" s="4"/>
      <c r="AA95" s="4"/>
      <c r="AB95" s="4"/>
      <c r="AC95" s="4"/>
      <c r="AD95" s="4"/>
      <c r="AE95" s="4"/>
    </row>
    <row r="96">
      <c r="A96" s="4"/>
      <c r="B96" s="4"/>
      <c r="C96" s="1" t="str">
        <f t="shared" si="2"/>
        <v/>
      </c>
      <c r="D96" s="79"/>
      <c r="E96" s="79"/>
      <c r="F96" s="74"/>
      <c r="G96" s="74"/>
      <c r="H96" s="74"/>
      <c r="I96" s="29" t="str">
        <f>if(isblank(F96),,VLOOKUP(D96,'Casino List'!$C$4:$AA$100,25,FALSE)*H96)</f>
        <v/>
      </c>
      <c r="J96" s="10" t="str">
        <f>if(ISBLANK(F96),,F96*'Casino List'!$D$1)</f>
        <v/>
      </c>
      <c r="K96" s="10" t="str">
        <f>if(isblank(F96),,(F96*(1+'Casino List'!$F$1)^(($Q$3-E96-45)/365)-F96)*(1-'Casino List'!$B$1))</f>
        <v/>
      </c>
      <c r="L96" s="10" t="str">
        <f>if(isblank(F96),,if(isna((1-'Casino List'!$B$1)*(I96-F96)*(1+'Casino List'!$F$1)^(($Q$3-vlookup(D96,C96:E$1003,3,FALSE)-10)/365)-K96+J96),(1-'Casino List'!$B$1)*(I96-F96)*(1+'Casino List'!$F$1)^(($Q$3-TODAY()-45)/365)-K96,(1-'Casino List'!$B$1)*(I96-F96)*(1+'Casino List'!$F$1)^(($Q$3-vlookup(D96,C96:E$1003,3,FALSE)-10)/365)-K96+J96))</f>
        <v/>
      </c>
      <c r="M96" s="10" t="str">
        <f>if(isblank(G96),,G96*(1+'Casino List'!$F$1)^(($Q$3-E96-10)/365))</f>
        <v/>
      </c>
      <c r="N96" s="4" t="str">
        <f>if(ISBLANK(M96),,(M96-G96)*(1-'Casino List'!$B$1))</f>
        <v/>
      </c>
      <c r="O96" s="4" t="str">
        <f>if(isblank(D96),,if(ISBLANK(M96),-F96*'Casino List'!$B$1,M96*'Casino List'!$B$1))</f>
        <v/>
      </c>
      <c r="P96" s="4"/>
      <c r="Q96" s="4"/>
      <c r="R96" s="4"/>
      <c r="S96" s="4"/>
      <c r="T96" s="4"/>
      <c r="U96" s="4"/>
      <c r="V96" s="4"/>
      <c r="W96" s="4"/>
      <c r="X96" s="4"/>
      <c r="Y96" s="4"/>
      <c r="Z96" s="4"/>
      <c r="AA96" s="4"/>
      <c r="AB96" s="4"/>
      <c r="AC96" s="4"/>
      <c r="AD96" s="4"/>
      <c r="AE96" s="4"/>
    </row>
    <row r="97">
      <c r="A97" s="4"/>
      <c r="B97" s="4"/>
      <c r="C97" s="1" t="str">
        <f t="shared" si="2"/>
        <v/>
      </c>
      <c r="D97" s="79"/>
      <c r="E97" s="79"/>
      <c r="F97" s="74"/>
      <c r="G97" s="74"/>
      <c r="H97" s="74"/>
      <c r="I97" s="29" t="str">
        <f>if(isblank(F97),,VLOOKUP(D97,'Casino List'!$C$4:$AA$100,25,FALSE)*H97)</f>
        <v/>
      </c>
      <c r="J97" s="10" t="str">
        <f>if(ISBLANK(F97),,F97*'Casino List'!$D$1)</f>
        <v/>
      </c>
      <c r="K97" s="10" t="str">
        <f>if(isblank(F97),,(F97*(1+'Casino List'!$F$1)^(($Q$3-E97-45)/365)-F97)*(1-'Casino List'!$B$1))</f>
        <v/>
      </c>
      <c r="L97" s="10" t="str">
        <f>if(isblank(F97),,if(isna((1-'Casino List'!$B$1)*(I97-F97)*(1+'Casino List'!$F$1)^(($Q$3-vlookup(D97,C97:E$1003,3,FALSE)-10)/365)-K97+J97),(1-'Casino List'!$B$1)*(I97-F97)*(1+'Casino List'!$F$1)^(($Q$3-TODAY()-45)/365)-K97,(1-'Casino List'!$B$1)*(I97-F97)*(1+'Casino List'!$F$1)^(($Q$3-vlookup(D97,C97:E$1003,3,FALSE)-10)/365)-K97+J97))</f>
        <v/>
      </c>
      <c r="M97" s="10" t="str">
        <f>if(isblank(G97),,G97*(1+'Casino List'!$F$1)^(($Q$3-E97-10)/365))</f>
        <v/>
      </c>
      <c r="N97" s="4" t="str">
        <f>if(ISBLANK(M97),,(M97-G97)*(1-'Casino List'!$B$1))</f>
        <v/>
      </c>
      <c r="O97" s="4" t="str">
        <f>if(isblank(D97),,if(ISBLANK(M97),-F97*'Casino List'!$B$1,M97*'Casino List'!$B$1))</f>
        <v/>
      </c>
      <c r="P97" s="4"/>
      <c r="Q97" s="4"/>
      <c r="R97" s="4"/>
      <c r="S97" s="4"/>
      <c r="T97" s="4"/>
      <c r="U97" s="4"/>
      <c r="V97" s="4"/>
      <c r="W97" s="4"/>
      <c r="X97" s="4"/>
      <c r="Y97" s="4"/>
      <c r="Z97" s="4"/>
      <c r="AA97" s="4"/>
      <c r="AB97" s="4"/>
      <c r="AC97" s="4"/>
      <c r="AD97" s="4"/>
      <c r="AE97" s="4"/>
    </row>
    <row r="98">
      <c r="A98" s="4"/>
      <c r="B98" s="4"/>
      <c r="C98" s="1" t="str">
        <f t="shared" si="2"/>
        <v/>
      </c>
      <c r="D98" s="79"/>
      <c r="E98" s="79"/>
      <c r="F98" s="74"/>
      <c r="G98" s="74"/>
      <c r="H98" s="74"/>
      <c r="I98" s="29" t="str">
        <f>if(isblank(F98),,VLOOKUP(D98,'Casino List'!$C$4:$AA$100,25,FALSE)*H98)</f>
        <v/>
      </c>
      <c r="J98" s="10" t="str">
        <f>if(ISBLANK(F98),,F98*'Casino List'!$D$1)</f>
        <v/>
      </c>
      <c r="K98" s="10" t="str">
        <f>if(isblank(F98),,(F98*(1+'Casino List'!$F$1)^(($Q$3-E98-45)/365)-F98)*(1-'Casino List'!$B$1))</f>
        <v/>
      </c>
      <c r="L98" s="10" t="str">
        <f>if(isblank(F98),,if(isna((1-'Casino List'!$B$1)*(I98-F98)*(1+'Casino List'!$F$1)^(($Q$3-vlookup(D98,C98:E$1003,3,FALSE)-10)/365)-K98+J98),(1-'Casino List'!$B$1)*(I98-F98)*(1+'Casino List'!$F$1)^(($Q$3-TODAY()-45)/365)-K98,(1-'Casino List'!$B$1)*(I98-F98)*(1+'Casino List'!$F$1)^(($Q$3-vlookup(D98,C98:E$1003,3,FALSE)-10)/365)-K98+J98))</f>
        <v/>
      </c>
      <c r="M98" s="10" t="str">
        <f>if(isblank(G98),,G98*(1+'Casino List'!$F$1)^(($Q$3-E98-10)/365))</f>
        <v/>
      </c>
      <c r="N98" s="4" t="str">
        <f>if(ISBLANK(M98),,(M98-G98)*(1-'Casino List'!$B$1))</f>
        <v/>
      </c>
      <c r="O98" s="4" t="str">
        <f>if(isblank(D98),,if(ISBLANK(M98),-F98*'Casino List'!$B$1,M98*'Casino List'!$B$1))</f>
        <v/>
      </c>
      <c r="P98" s="4"/>
      <c r="Q98" s="4"/>
      <c r="R98" s="4"/>
      <c r="S98" s="4"/>
      <c r="T98" s="4"/>
      <c r="U98" s="4"/>
      <c r="V98" s="4"/>
      <c r="W98" s="4"/>
      <c r="X98" s="4"/>
      <c r="Y98" s="4"/>
      <c r="Z98" s="4"/>
      <c r="AA98" s="4"/>
      <c r="AB98" s="4"/>
      <c r="AC98" s="4"/>
      <c r="AD98" s="4"/>
      <c r="AE98" s="4"/>
    </row>
    <row r="99">
      <c r="A99" s="4"/>
      <c r="B99" s="4"/>
      <c r="C99" s="1" t="str">
        <f t="shared" si="2"/>
        <v/>
      </c>
      <c r="D99" s="79"/>
      <c r="E99" s="79"/>
      <c r="F99" s="74"/>
      <c r="G99" s="74"/>
      <c r="H99" s="74"/>
      <c r="I99" s="29" t="str">
        <f>if(isblank(F99),,VLOOKUP(D99,'Casino List'!$C$4:$AA$100,25,FALSE)*H99)</f>
        <v/>
      </c>
      <c r="J99" s="10" t="str">
        <f>if(ISBLANK(F99),,F99*'Casino List'!$D$1)</f>
        <v/>
      </c>
      <c r="K99" s="10" t="str">
        <f>if(isblank(F99),,(F99*(1+'Casino List'!$F$1)^(($Q$3-E99-45)/365)-F99)*(1-'Casino List'!$B$1))</f>
        <v/>
      </c>
      <c r="L99" s="10" t="str">
        <f>if(isblank(F99),,if(isna((1-'Casino List'!$B$1)*(I99-F99)*(1+'Casino List'!$F$1)^(($Q$3-vlookup(D99,C99:E$1003,3,FALSE)-10)/365)-K99+J99),(1-'Casino List'!$B$1)*(I99-F99)*(1+'Casino List'!$F$1)^(($Q$3-TODAY()-45)/365)-K99,(1-'Casino List'!$B$1)*(I99-F99)*(1+'Casino List'!$F$1)^(($Q$3-vlookup(D99,C99:E$1003,3,FALSE)-10)/365)-K99+J99))</f>
        <v/>
      </c>
      <c r="M99" s="10" t="str">
        <f>if(isblank(G99),,G99*(1+'Casino List'!$F$1)^(($Q$3-E99-10)/365))</f>
        <v/>
      </c>
      <c r="N99" s="4" t="str">
        <f>if(ISBLANK(M99),,(M99-G99)*(1-'Casino List'!$B$1))</f>
        <v/>
      </c>
      <c r="O99" s="4" t="str">
        <f>if(isblank(D99),,if(ISBLANK(M99),-F99*'Casino List'!$B$1,M99*'Casino List'!$B$1))</f>
        <v/>
      </c>
      <c r="P99" s="4"/>
      <c r="Q99" s="4"/>
      <c r="R99" s="4"/>
      <c r="S99" s="4"/>
      <c r="T99" s="4"/>
      <c r="U99" s="4"/>
      <c r="V99" s="4"/>
      <c r="W99" s="4"/>
      <c r="X99" s="4"/>
      <c r="Y99" s="4"/>
      <c r="Z99" s="4"/>
      <c r="AA99" s="4"/>
      <c r="AB99" s="4"/>
      <c r="AC99" s="4"/>
      <c r="AD99" s="4"/>
      <c r="AE99" s="4"/>
    </row>
    <row r="100">
      <c r="A100" s="4"/>
      <c r="B100" s="4"/>
      <c r="C100" s="1" t="str">
        <f t="shared" si="2"/>
        <v/>
      </c>
      <c r="D100" s="79"/>
      <c r="E100" s="79"/>
      <c r="F100" s="74"/>
      <c r="G100" s="74"/>
      <c r="H100" s="74"/>
      <c r="I100" s="29" t="str">
        <f>if(isblank(F100),,VLOOKUP(D100,'Casino List'!$C$4:$AA$100,25,FALSE)*H100)</f>
        <v/>
      </c>
      <c r="J100" s="10" t="str">
        <f>if(ISBLANK(F100),,F100*'Casino List'!$D$1)</f>
        <v/>
      </c>
      <c r="K100" s="10" t="str">
        <f>if(isblank(F100),,(F100*(1+'Casino List'!$F$1)^(($Q$3-E100-45)/365)-F100)*(1-'Casino List'!$B$1))</f>
        <v/>
      </c>
      <c r="L100" s="10" t="str">
        <f>if(isblank(F100),,if(isna((1-'Casino List'!$B$1)*(I100-F100)*(1+'Casino List'!$F$1)^(($Q$3-vlookup(D100,C100:E$1003,3,FALSE)-10)/365)-K100+J100),(1-'Casino List'!$B$1)*(I100-F100)*(1+'Casino List'!$F$1)^(($Q$3-TODAY()-45)/365)-K100,(1-'Casino List'!$B$1)*(I100-F100)*(1+'Casino List'!$F$1)^(($Q$3-vlookup(D100,C100:E$1003,3,FALSE)-10)/365)-K100+J100))</f>
        <v/>
      </c>
      <c r="M100" s="10" t="str">
        <f>if(isblank(G100),,G100*(1+'Casino List'!$F$1)^(($Q$3-E100-10)/365))</f>
        <v/>
      </c>
      <c r="N100" s="4" t="str">
        <f>if(ISBLANK(M100),,(M100-G100)*(1-'Casino List'!$B$1))</f>
        <v/>
      </c>
      <c r="O100" s="4" t="str">
        <f>if(isblank(D100),,if(ISBLANK(M100),-F100*'Casino List'!$B$1,M100*'Casino List'!$B$1))</f>
        <v/>
      </c>
      <c r="P100" s="4"/>
      <c r="Q100" s="4"/>
      <c r="R100" s="4"/>
      <c r="S100" s="4"/>
      <c r="T100" s="4"/>
      <c r="U100" s="4"/>
      <c r="V100" s="4"/>
      <c r="W100" s="4"/>
      <c r="X100" s="4"/>
      <c r="Y100" s="4"/>
      <c r="Z100" s="4"/>
      <c r="AA100" s="4"/>
      <c r="AB100" s="4"/>
      <c r="AC100" s="4"/>
      <c r="AD100" s="4"/>
      <c r="AE100" s="4"/>
    </row>
    <row r="101">
      <c r="A101" s="4"/>
      <c r="B101" s="4"/>
      <c r="C101" s="1" t="str">
        <f t="shared" si="2"/>
        <v/>
      </c>
      <c r="D101" s="79"/>
      <c r="E101" s="79"/>
      <c r="F101" s="74"/>
      <c r="G101" s="74"/>
      <c r="H101" s="74"/>
      <c r="I101" s="29" t="str">
        <f>if(isblank(F101),,VLOOKUP(D101,'Casino List'!$C$4:$AA$100,25,FALSE)*H101)</f>
        <v/>
      </c>
      <c r="J101" s="10" t="str">
        <f>if(ISBLANK(F101),,F101*'Casino List'!$D$1)</f>
        <v/>
      </c>
      <c r="K101" s="10" t="str">
        <f>if(isblank(F101),,(F101*(1+'Casino List'!$F$1)^(($Q$3-E101-45)/365)-F101)*(1-'Casino List'!$B$1))</f>
        <v/>
      </c>
      <c r="L101" s="10" t="str">
        <f>if(isblank(F101),,if(isna((1-'Casino List'!$B$1)*(I101-F101)*(1+'Casino List'!$F$1)^(($Q$3-vlookup(D101,C101:E$1003,3,FALSE)-10)/365)-K101+J101),(1-'Casino List'!$B$1)*(I101-F101)*(1+'Casino List'!$F$1)^(($Q$3-TODAY()-45)/365)-K101,(1-'Casino List'!$B$1)*(I101-F101)*(1+'Casino List'!$F$1)^(($Q$3-vlookup(D101,C101:E$1003,3,FALSE)-10)/365)-K101+J101))</f>
        <v/>
      </c>
      <c r="M101" s="10" t="str">
        <f>if(isblank(G101),,G101*(1+'Casino List'!$F$1)^(($Q$3-E101-10)/365))</f>
        <v/>
      </c>
      <c r="N101" s="4" t="str">
        <f>if(ISBLANK(M101),,(M101-G101)*(1-'Casino List'!$B$1))</f>
        <v/>
      </c>
      <c r="O101" s="4" t="str">
        <f>if(isblank(D101),,if(ISBLANK(M101),-F101*'Casino List'!$B$1,M101*'Casino List'!$B$1))</f>
        <v/>
      </c>
      <c r="P101" s="4"/>
      <c r="Q101" s="4"/>
      <c r="R101" s="4"/>
      <c r="S101" s="4"/>
      <c r="T101" s="4"/>
      <c r="U101" s="4"/>
      <c r="V101" s="4"/>
      <c r="W101" s="4"/>
      <c r="X101" s="4"/>
      <c r="Y101" s="4"/>
      <c r="Z101" s="4"/>
      <c r="AA101" s="4"/>
      <c r="AB101" s="4"/>
      <c r="AC101" s="4"/>
      <c r="AD101" s="4"/>
      <c r="AE101" s="4"/>
    </row>
    <row r="102">
      <c r="A102" s="4"/>
      <c r="B102" s="4"/>
      <c r="C102" s="1" t="str">
        <f t="shared" si="2"/>
        <v/>
      </c>
      <c r="D102" s="79"/>
      <c r="E102" s="79"/>
      <c r="F102" s="74"/>
      <c r="G102" s="74"/>
      <c r="H102" s="74"/>
      <c r="I102" s="29" t="str">
        <f>if(isblank(F102),,VLOOKUP(D102,'Casino List'!$C$4:$AA$100,25,FALSE)*H102)</f>
        <v/>
      </c>
      <c r="J102" s="10" t="str">
        <f>if(ISBLANK(F102),,F102*'Casino List'!$D$1)</f>
        <v/>
      </c>
      <c r="K102" s="10" t="str">
        <f>if(isblank(F102),,(F102*(1+'Casino List'!$F$1)^(($Q$3-E102-45)/365)-F102)*(1-'Casino List'!$B$1))</f>
        <v/>
      </c>
      <c r="L102" s="10" t="str">
        <f>if(isblank(F102),,if(isna((1-'Casino List'!$B$1)*(I102-F102)*(1+'Casino List'!$F$1)^(($Q$3-vlookup(D102,C102:E$1003,3,FALSE)-10)/365)-K102+J102),(1-'Casino List'!$B$1)*(I102-F102)*(1+'Casino List'!$F$1)^(($Q$3-TODAY()-45)/365)-K102,(1-'Casino List'!$B$1)*(I102-F102)*(1+'Casino List'!$F$1)^(($Q$3-vlookup(D102,C102:E$1003,3,FALSE)-10)/365)-K102+J102))</f>
        <v/>
      </c>
      <c r="M102" s="10" t="str">
        <f>if(isblank(G102),,G102*(1+'Casino List'!$F$1)^(($Q$3-E102-10)/365))</f>
        <v/>
      </c>
      <c r="N102" s="4" t="str">
        <f>if(ISBLANK(M102),,(M102-G102)*(1-'Casino List'!$B$1))</f>
        <v/>
      </c>
      <c r="O102" s="4" t="str">
        <f>if(isblank(D102),,if(ISBLANK(M102),-F102*'Casino List'!$B$1,M102*'Casino List'!$B$1))</f>
        <v/>
      </c>
      <c r="P102" s="4"/>
      <c r="Q102" s="4"/>
      <c r="R102" s="4"/>
      <c r="S102" s="4"/>
      <c r="T102" s="4"/>
      <c r="U102" s="4"/>
      <c r="V102" s="4"/>
      <c r="W102" s="4"/>
      <c r="X102" s="4"/>
      <c r="Y102" s="4"/>
      <c r="Z102" s="4"/>
      <c r="AA102" s="4"/>
      <c r="AB102" s="4"/>
      <c r="AC102" s="4"/>
      <c r="AD102" s="4"/>
      <c r="AE102" s="4"/>
    </row>
    <row r="103">
      <c r="A103" s="4"/>
      <c r="B103" s="4"/>
      <c r="C103" s="1" t="str">
        <f t="shared" si="2"/>
        <v/>
      </c>
      <c r="D103" s="79"/>
      <c r="E103" s="79"/>
      <c r="F103" s="74"/>
      <c r="G103" s="74"/>
      <c r="H103" s="74"/>
      <c r="I103" s="29" t="str">
        <f>if(isblank(F103),,VLOOKUP(D103,'Casino List'!$C$4:$AA$100,25,FALSE)*H103)</f>
        <v/>
      </c>
      <c r="J103" s="10" t="str">
        <f>if(ISBLANK(F103),,F103*'Casino List'!$D$1)</f>
        <v/>
      </c>
      <c r="K103" s="10" t="str">
        <f>if(isblank(F103),,(F103*(1+'Casino List'!$F$1)^(($Q$3-E103-45)/365)-F103)*(1-'Casino List'!$B$1))</f>
        <v/>
      </c>
      <c r="L103" s="10" t="str">
        <f>if(isblank(F103),,if(isna((1-'Casino List'!$B$1)*(I103-F103)*(1+'Casino List'!$F$1)^(($Q$3-vlookup(D103,C103:E$1003,3,FALSE)-10)/365)-K103+J103),(1-'Casino List'!$B$1)*(I103-F103)*(1+'Casino List'!$F$1)^(($Q$3-TODAY()-45)/365)-K103,(1-'Casino List'!$B$1)*(I103-F103)*(1+'Casino List'!$F$1)^(($Q$3-vlookup(D103,C103:E$1003,3,FALSE)-10)/365)-K103+J103))</f>
        <v/>
      </c>
      <c r="M103" s="10" t="str">
        <f>if(isblank(G103),,G103*(1+'Casino List'!$F$1)^(($Q$3-E103-10)/365))</f>
        <v/>
      </c>
      <c r="N103" s="4" t="str">
        <f>if(ISBLANK(M103),,(M103-G103)*(1-'Casino List'!$B$1))</f>
        <v/>
      </c>
      <c r="O103" s="4" t="str">
        <f>if(isblank(D103),,if(ISBLANK(M103),-F103*'Casino List'!$B$1,M103*'Casino List'!$B$1))</f>
        <v/>
      </c>
      <c r="P103" s="4"/>
      <c r="Q103" s="4"/>
      <c r="R103" s="4"/>
      <c r="S103" s="4"/>
      <c r="T103" s="4"/>
      <c r="U103" s="4"/>
      <c r="V103" s="4"/>
      <c r="W103" s="4"/>
      <c r="X103" s="4"/>
      <c r="Y103" s="4"/>
      <c r="Z103" s="4"/>
      <c r="AA103" s="4"/>
      <c r="AB103" s="4"/>
      <c r="AC103" s="4"/>
      <c r="AD103" s="4"/>
      <c r="AE103" s="4"/>
    </row>
    <row r="104">
      <c r="A104" s="4"/>
      <c r="B104" s="4"/>
      <c r="C104" s="1" t="str">
        <f t="shared" si="2"/>
        <v/>
      </c>
      <c r="D104" s="79"/>
      <c r="E104" s="79"/>
      <c r="F104" s="74"/>
      <c r="G104" s="74"/>
      <c r="H104" s="74"/>
      <c r="I104" s="29" t="str">
        <f>if(isblank(F104),,VLOOKUP(D104,'Casino List'!$C$4:$AA$100,25,FALSE)*H104)</f>
        <v/>
      </c>
      <c r="J104" s="10" t="str">
        <f>if(ISBLANK(F104),,F104*'Casino List'!$D$1)</f>
        <v/>
      </c>
      <c r="K104" s="10" t="str">
        <f>if(isblank(F104),,(F104*(1+'Casino List'!$F$1)^(($Q$3-E104-45)/365)-F104)*(1-'Casino List'!$B$1))</f>
        <v/>
      </c>
      <c r="L104" s="10" t="str">
        <f>if(isblank(F104),,if(isna((1-'Casino List'!$B$1)*(I104-F104)*(1+'Casino List'!$F$1)^(($Q$3-vlookup(D104,C104:E$1003,3,FALSE)-10)/365)-K104+J104),(1-'Casino List'!$B$1)*(I104-F104)*(1+'Casino List'!$F$1)^(($Q$3-TODAY()-45)/365)-K104,(1-'Casino List'!$B$1)*(I104-F104)*(1+'Casino List'!$F$1)^(($Q$3-vlookup(D104,C104:E$1003,3,FALSE)-10)/365)-K104+J104))</f>
        <v/>
      </c>
      <c r="M104" s="10" t="str">
        <f>if(isblank(G104),,G104*(1+'Casino List'!$F$1)^(($Q$3-E104-10)/365))</f>
        <v/>
      </c>
      <c r="N104" s="4" t="str">
        <f>if(ISBLANK(M104),,(M104-G104)*(1-'Casino List'!$B$1))</f>
        <v/>
      </c>
      <c r="O104" s="4" t="str">
        <f>if(isblank(D104),,if(ISBLANK(M104),-F104*'Casino List'!$B$1,M104*'Casino List'!$B$1))</f>
        <v/>
      </c>
      <c r="P104" s="4"/>
      <c r="Q104" s="4"/>
      <c r="R104" s="4"/>
      <c r="S104" s="4"/>
      <c r="T104" s="4"/>
      <c r="U104" s="4"/>
      <c r="V104" s="4"/>
      <c r="W104" s="4"/>
      <c r="X104" s="4"/>
      <c r="Y104" s="4"/>
      <c r="Z104" s="4"/>
      <c r="AA104" s="4"/>
      <c r="AB104" s="4"/>
      <c r="AC104" s="4"/>
      <c r="AD104" s="4"/>
      <c r="AE104" s="4"/>
    </row>
    <row r="105">
      <c r="A105" s="4"/>
      <c r="B105" s="4"/>
      <c r="C105" s="1" t="str">
        <f t="shared" si="2"/>
        <v/>
      </c>
      <c r="D105" s="79"/>
      <c r="E105" s="79"/>
      <c r="F105" s="74"/>
      <c r="G105" s="74"/>
      <c r="H105" s="74"/>
      <c r="I105" s="29" t="str">
        <f>if(isblank(F105),,VLOOKUP(D105,'Casino List'!$C$4:$AA$100,25,FALSE)*H105)</f>
        <v/>
      </c>
      <c r="J105" s="10" t="str">
        <f>if(ISBLANK(F105),,F105*'Casino List'!$D$1)</f>
        <v/>
      </c>
      <c r="K105" s="10" t="str">
        <f>if(isblank(F105),,(F105*(1+'Casino List'!$F$1)^(($Q$3-E105-45)/365)-F105)*(1-'Casino List'!$B$1))</f>
        <v/>
      </c>
      <c r="L105" s="10" t="str">
        <f>if(isblank(F105),,if(isna((1-'Casino List'!$B$1)*(I105-F105)*(1+'Casino List'!$F$1)^(($Q$3-vlookup(D105,C105:E$1003,3,FALSE)-10)/365)-K105+J105),(1-'Casino List'!$B$1)*(I105-F105)*(1+'Casino List'!$F$1)^(($Q$3-TODAY()-45)/365)-K105,(1-'Casino List'!$B$1)*(I105-F105)*(1+'Casino List'!$F$1)^(($Q$3-vlookup(D105,C105:E$1003,3,FALSE)-10)/365)-K105+J105))</f>
        <v/>
      </c>
      <c r="M105" s="10" t="str">
        <f>if(isblank(G105),,G105*(1+'Casino List'!$F$1)^(($Q$3-E105-10)/365))</f>
        <v/>
      </c>
      <c r="N105" s="4" t="str">
        <f>if(ISBLANK(M105),,(M105-G105)*(1-'Casino List'!$B$1))</f>
        <v/>
      </c>
      <c r="O105" s="4" t="str">
        <f>if(isblank(D105),,if(ISBLANK(M105),-F105*'Casino List'!$B$1,M105*'Casino List'!$B$1))</f>
        <v/>
      </c>
      <c r="P105" s="4"/>
      <c r="Q105" s="4"/>
      <c r="R105" s="4"/>
      <c r="S105" s="4"/>
      <c r="T105" s="4"/>
      <c r="U105" s="4"/>
      <c r="V105" s="4"/>
      <c r="W105" s="4"/>
      <c r="X105" s="4"/>
      <c r="Y105" s="4"/>
      <c r="Z105" s="4"/>
      <c r="AA105" s="4"/>
      <c r="AB105" s="4"/>
      <c r="AC105" s="4"/>
      <c r="AD105" s="4"/>
      <c r="AE105" s="4"/>
    </row>
    <row r="106">
      <c r="A106" s="4"/>
      <c r="B106" s="4"/>
      <c r="C106" s="1" t="str">
        <f t="shared" si="2"/>
        <v/>
      </c>
      <c r="D106" s="79"/>
      <c r="E106" s="79"/>
      <c r="F106" s="74"/>
      <c r="G106" s="74"/>
      <c r="H106" s="74"/>
      <c r="I106" s="29" t="str">
        <f>if(isblank(F106),,VLOOKUP(D106,'Casino List'!$C$4:$AA$100,25,FALSE)*H106)</f>
        <v/>
      </c>
      <c r="J106" s="10" t="str">
        <f>if(ISBLANK(F106),,F106*'Casino List'!$D$1)</f>
        <v/>
      </c>
      <c r="K106" s="10" t="str">
        <f>if(isblank(F106),,(F106*(1+'Casino List'!$F$1)^(($Q$3-E106-45)/365)-F106)*(1-'Casino List'!$B$1))</f>
        <v/>
      </c>
      <c r="L106" s="10" t="str">
        <f>if(isblank(F106),,if(isna((1-'Casino List'!$B$1)*(I106-F106)*(1+'Casino List'!$F$1)^(($Q$3-vlookup(D106,C106:E$1003,3,FALSE)-10)/365)-K106+J106),(1-'Casino List'!$B$1)*(I106-F106)*(1+'Casino List'!$F$1)^(($Q$3-TODAY()-45)/365)-K106,(1-'Casino List'!$B$1)*(I106-F106)*(1+'Casino List'!$F$1)^(($Q$3-vlookup(D106,C106:E$1003,3,FALSE)-10)/365)-K106+J106))</f>
        <v/>
      </c>
      <c r="M106" s="10" t="str">
        <f>if(isblank(G106),,G106*(1+'Casino List'!$F$1)^(($Q$3-E106-10)/365))</f>
        <v/>
      </c>
      <c r="N106" s="4" t="str">
        <f>if(ISBLANK(M106),,(M106-G106)*(1-'Casino List'!$B$1))</f>
        <v/>
      </c>
      <c r="O106" s="4" t="str">
        <f>if(isblank(D106),,if(ISBLANK(M106),-F106*'Casino List'!$B$1,M106*'Casino List'!$B$1))</f>
        <v/>
      </c>
      <c r="P106" s="4"/>
      <c r="Q106" s="4"/>
      <c r="R106" s="4"/>
      <c r="S106" s="4"/>
      <c r="T106" s="4"/>
      <c r="U106" s="4"/>
      <c r="V106" s="4"/>
      <c r="W106" s="4"/>
      <c r="X106" s="4"/>
      <c r="Y106" s="4"/>
      <c r="Z106" s="4"/>
      <c r="AA106" s="4"/>
      <c r="AB106" s="4"/>
      <c r="AC106" s="4"/>
      <c r="AD106" s="4"/>
      <c r="AE106" s="4"/>
    </row>
    <row r="107">
      <c r="A107" s="4"/>
      <c r="B107" s="4"/>
      <c r="C107" s="1" t="str">
        <f t="shared" si="2"/>
        <v/>
      </c>
      <c r="D107" s="79"/>
      <c r="E107" s="79"/>
      <c r="F107" s="74"/>
      <c r="G107" s="74"/>
      <c r="H107" s="74"/>
      <c r="I107" s="29" t="str">
        <f>if(isblank(F107),,VLOOKUP(D107,'Casino List'!$C$4:$AA$100,25,FALSE)*H107)</f>
        <v/>
      </c>
      <c r="J107" s="10" t="str">
        <f>if(ISBLANK(F107),,F107*'Casino List'!$D$1)</f>
        <v/>
      </c>
      <c r="K107" s="10" t="str">
        <f>if(isblank(F107),,(F107*(1+'Casino List'!$F$1)^(($Q$3-E107-45)/365)-F107)*(1-'Casino List'!$B$1))</f>
        <v/>
      </c>
      <c r="L107" s="10" t="str">
        <f>if(isblank(F107),,if(isna((1-'Casino List'!$B$1)*(I107-F107)*(1+'Casino List'!$F$1)^(($Q$3-vlookup(D107,C107:E$1003,3,FALSE)-10)/365)-K107+J107),(1-'Casino List'!$B$1)*(I107-F107)*(1+'Casino List'!$F$1)^(($Q$3-TODAY()-45)/365)-K107,(1-'Casino List'!$B$1)*(I107-F107)*(1+'Casino List'!$F$1)^(($Q$3-vlookup(D107,C107:E$1003,3,FALSE)-10)/365)-K107+J107))</f>
        <v/>
      </c>
      <c r="M107" s="10" t="str">
        <f>if(isblank(G107),,G107*(1+'Casino List'!$F$1)^(($Q$3-E107-10)/365))</f>
        <v/>
      </c>
      <c r="N107" s="4" t="str">
        <f>if(ISBLANK(M107),,(M107-G107)*(1-'Casino List'!$B$1))</f>
        <v/>
      </c>
      <c r="O107" s="4" t="str">
        <f>if(isblank(D107),,if(ISBLANK(M107),-F107*'Casino List'!$B$1,M107*'Casino List'!$B$1))</f>
        <v/>
      </c>
      <c r="P107" s="4"/>
      <c r="Q107" s="4"/>
      <c r="R107" s="4"/>
      <c r="S107" s="4"/>
      <c r="T107" s="4"/>
      <c r="U107" s="4"/>
      <c r="V107" s="4"/>
      <c r="W107" s="4"/>
      <c r="X107" s="4"/>
      <c r="Y107" s="4"/>
      <c r="Z107" s="4"/>
      <c r="AA107" s="4"/>
      <c r="AB107" s="4"/>
      <c r="AC107" s="4"/>
      <c r="AD107" s="4"/>
      <c r="AE107" s="4"/>
    </row>
    <row r="108">
      <c r="A108" s="4"/>
      <c r="B108" s="4"/>
      <c r="C108" s="1" t="str">
        <f t="shared" si="2"/>
        <v/>
      </c>
      <c r="D108" s="79"/>
      <c r="E108" s="79"/>
      <c r="F108" s="74"/>
      <c r="G108" s="74"/>
      <c r="H108" s="74"/>
      <c r="I108" s="29" t="str">
        <f>if(isblank(F108),,VLOOKUP(D108,'Casino List'!$C$4:$AA$100,25,FALSE)*H108)</f>
        <v/>
      </c>
      <c r="J108" s="10" t="str">
        <f>if(ISBLANK(F108),,F108*'Casino List'!$D$1)</f>
        <v/>
      </c>
      <c r="K108" s="10" t="str">
        <f>if(isblank(F108),,(F108*(1+'Casino List'!$F$1)^(($Q$3-E108-45)/365)-F108)*(1-'Casino List'!$B$1))</f>
        <v/>
      </c>
      <c r="L108" s="10" t="str">
        <f>if(isblank(F108),,if(isna((1-'Casino List'!$B$1)*(I108-F108)*(1+'Casino List'!$F$1)^(($Q$3-vlookup(D108,C108:E$1003,3,FALSE)-10)/365)-K108+J108),(1-'Casino List'!$B$1)*(I108-F108)*(1+'Casino List'!$F$1)^(($Q$3-TODAY()-45)/365)-K108,(1-'Casino List'!$B$1)*(I108-F108)*(1+'Casino List'!$F$1)^(($Q$3-vlookup(D108,C108:E$1003,3,FALSE)-10)/365)-K108+J108))</f>
        <v/>
      </c>
      <c r="M108" s="10" t="str">
        <f>if(isblank(G108),,G108*(1+'Casino List'!$F$1)^(($Q$3-E108-10)/365))</f>
        <v/>
      </c>
      <c r="N108" s="4" t="str">
        <f>if(ISBLANK(M108),,(M108-G108)*(1-'Casino List'!$B$1))</f>
        <v/>
      </c>
      <c r="O108" s="4" t="str">
        <f>if(isblank(D108),,if(ISBLANK(M108),-F108*'Casino List'!$B$1,M108*'Casino List'!$B$1))</f>
        <v/>
      </c>
      <c r="P108" s="4"/>
      <c r="Q108" s="4"/>
      <c r="R108" s="4"/>
      <c r="S108" s="4"/>
      <c r="T108" s="4"/>
      <c r="U108" s="4"/>
      <c r="V108" s="4"/>
      <c r="W108" s="4"/>
      <c r="X108" s="4"/>
      <c r="Y108" s="4"/>
      <c r="Z108" s="4"/>
      <c r="AA108" s="4"/>
      <c r="AB108" s="4"/>
      <c r="AC108" s="4"/>
      <c r="AD108" s="4"/>
      <c r="AE108" s="4"/>
    </row>
    <row r="109">
      <c r="A109" s="4"/>
      <c r="B109" s="4"/>
      <c r="C109" s="1" t="str">
        <f t="shared" si="2"/>
        <v/>
      </c>
      <c r="D109" s="79"/>
      <c r="E109" s="79"/>
      <c r="F109" s="74"/>
      <c r="G109" s="74"/>
      <c r="H109" s="74"/>
      <c r="I109" s="29" t="str">
        <f>if(isblank(F109),,VLOOKUP(D109,'Casino List'!$C$4:$AA$100,25,FALSE)*H109)</f>
        <v/>
      </c>
      <c r="J109" s="10" t="str">
        <f>if(ISBLANK(F109),,F109*'Casino List'!$D$1)</f>
        <v/>
      </c>
      <c r="K109" s="10" t="str">
        <f>if(isblank(F109),,(F109*(1+'Casino List'!$F$1)^(($Q$3-E109-45)/365)-F109)*(1-'Casino List'!$B$1))</f>
        <v/>
      </c>
      <c r="L109" s="10" t="str">
        <f>if(isblank(F109),,if(isna((1-'Casino List'!$B$1)*(I109-F109)*(1+'Casino List'!$F$1)^(($Q$3-vlookup(D109,C109:E$1003,3,FALSE)-10)/365)-K109+J109),(1-'Casino List'!$B$1)*(I109-F109)*(1+'Casino List'!$F$1)^(($Q$3-TODAY()-45)/365)-K109,(1-'Casino List'!$B$1)*(I109-F109)*(1+'Casino List'!$F$1)^(($Q$3-vlookup(D109,C109:E$1003,3,FALSE)-10)/365)-K109+J109))</f>
        <v/>
      </c>
      <c r="M109" s="10" t="str">
        <f>if(isblank(G109),,G109*(1+'Casino List'!$F$1)^(($Q$3-E109-10)/365))</f>
        <v/>
      </c>
      <c r="N109" s="4" t="str">
        <f>if(ISBLANK(M109),,(M109-G109)*(1-'Casino List'!$B$1))</f>
        <v/>
      </c>
      <c r="O109" s="4" t="str">
        <f>if(isblank(D109),,if(ISBLANK(M109),-F109*'Casino List'!$B$1,M109*'Casino List'!$B$1))</f>
        <v/>
      </c>
      <c r="P109" s="4"/>
      <c r="Q109" s="4"/>
      <c r="R109" s="4"/>
      <c r="S109" s="4"/>
      <c r="T109" s="4"/>
      <c r="U109" s="4"/>
      <c r="V109" s="4"/>
      <c r="W109" s="4"/>
      <c r="X109" s="4"/>
      <c r="Y109" s="4"/>
      <c r="Z109" s="4"/>
      <c r="AA109" s="4"/>
      <c r="AB109" s="4"/>
      <c r="AC109" s="4"/>
      <c r="AD109" s="4"/>
      <c r="AE109" s="4"/>
    </row>
    <row r="110">
      <c r="A110" s="4"/>
      <c r="B110" s="4"/>
      <c r="C110" s="1" t="str">
        <f t="shared" si="2"/>
        <v/>
      </c>
      <c r="D110" s="79"/>
      <c r="E110" s="79"/>
      <c r="F110" s="74"/>
      <c r="G110" s="74"/>
      <c r="H110" s="74"/>
      <c r="I110" s="29" t="str">
        <f>if(isblank(F110),,VLOOKUP(D110,'Casino List'!$C$4:$AA$100,25,FALSE)*H110)</f>
        <v/>
      </c>
      <c r="J110" s="10" t="str">
        <f>if(ISBLANK(F110),,F110*'Casino List'!$D$1)</f>
        <v/>
      </c>
      <c r="K110" s="10" t="str">
        <f>if(isblank(F110),,(F110*(1+'Casino List'!$F$1)^(($Q$3-E110-45)/365)-F110)*(1-'Casino List'!$B$1))</f>
        <v/>
      </c>
      <c r="L110" s="10" t="str">
        <f>if(isblank(F110),,if(isna((1-'Casino List'!$B$1)*(I110-F110)*(1+'Casino List'!$F$1)^(($Q$3-vlookup(D110,C110:E$1003,3,FALSE)-10)/365)-K110+J110),(1-'Casino List'!$B$1)*(I110-F110)*(1+'Casino List'!$F$1)^(($Q$3-TODAY()-45)/365)-K110,(1-'Casino List'!$B$1)*(I110-F110)*(1+'Casino List'!$F$1)^(($Q$3-vlookup(D110,C110:E$1003,3,FALSE)-10)/365)-K110+J110))</f>
        <v/>
      </c>
      <c r="M110" s="10" t="str">
        <f>if(isblank(G110),,G110*(1+'Casino List'!$F$1)^(($Q$3-E110-10)/365))</f>
        <v/>
      </c>
      <c r="N110" s="4" t="str">
        <f>if(ISBLANK(M110),,(M110-G110)*(1-'Casino List'!$B$1))</f>
        <v/>
      </c>
      <c r="O110" s="4" t="str">
        <f>if(isblank(D110),,if(ISBLANK(M110),-F110*'Casino List'!$B$1,M110*'Casino List'!$B$1))</f>
        <v/>
      </c>
      <c r="P110" s="4"/>
      <c r="Q110" s="4"/>
      <c r="R110" s="4"/>
      <c r="S110" s="4"/>
      <c r="T110" s="4"/>
      <c r="U110" s="4"/>
      <c r="V110" s="4"/>
      <c r="W110" s="4"/>
      <c r="X110" s="4"/>
      <c r="Y110" s="4"/>
      <c r="Z110" s="4"/>
      <c r="AA110" s="4"/>
      <c r="AB110" s="4"/>
      <c r="AC110" s="4"/>
      <c r="AD110" s="4"/>
      <c r="AE110" s="4"/>
    </row>
    <row r="111">
      <c r="A111" s="4"/>
      <c r="B111" s="4"/>
      <c r="C111" s="1" t="str">
        <f t="shared" si="2"/>
        <v/>
      </c>
      <c r="D111" s="79"/>
      <c r="E111" s="79"/>
      <c r="F111" s="74"/>
      <c r="G111" s="74"/>
      <c r="H111" s="74"/>
      <c r="I111" s="29" t="str">
        <f>if(isblank(F111),,VLOOKUP(D111,'Casino List'!$C$4:$AA$100,25,FALSE)*H111)</f>
        <v/>
      </c>
      <c r="J111" s="10" t="str">
        <f>if(ISBLANK(F111),,F111*'Casino List'!$D$1)</f>
        <v/>
      </c>
      <c r="K111" s="10" t="str">
        <f>if(isblank(F111),,(F111*(1+'Casino List'!$F$1)^(($Q$3-E111-45)/365)-F111)*(1-'Casino List'!$B$1))</f>
        <v/>
      </c>
      <c r="L111" s="10" t="str">
        <f>if(isblank(F111),,if(isna((1-'Casino List'!$B$1)*(I111-F111)*(1+'Casino List'!$F$1)^(($Q$3-vlookup(D111,C111:E$1003,3,FALSE)-10)/365)-K111+J111),(1-'Casino List'!$B$1)*(I111-F111)*(1+'Casino List'!$F$1)^(($Q$3-TODAY()-45)/365)-K111,(1-'Casino List'!$B$1)*(I111-F111)*(1+'Casino List'!$F$1)^(($Q$3-vlookup(D111,C111:E$1003,3,FALSE)-10)/365)-K111+J111))</f>
        <v/>
      </c>
      <c r="M111" s="10" t="str">
        <f>if(isblank(G111),,G111*(1+'Casino List'!$F$1)^(($Q$3-E111-10)/365))</f>
        <v/>
      </c>
      <c r="N111" s="4" t="str">
        <f>if(ISBLANK(M111),,(M111-G111)*(1-'Casino List'!$B$1))</f>
        <v/>
      </c>
      <c r="O111" s="4" t="str">
        <f>if(isblank(D111),,if(ISBLANK(M111),-F111*'Casino List'!$B$1,M111*'Casino List'!$B$1))</f>
        <v/>
      </c>
      <c r="P111" s="4"/>
      <c r="Q111" s="4"/>
      <c r="R111" s="4"/>
      <c r="S111" s="4"/>
      <c r="T111" s="4"/>
      <c r="U111" s="4"/>
      <c r="V111" s="4"/>
      <c r="W111" s="4"/>
      <c r="X111" s="4"/>
      <c r="Y111" s="4"/>
      <c r="Z111" s="4"/>
      <c r="AA111" s="4"/>
      <c r="AB111" s="4"/>
      <c r="AC111" s="4"/>
      <c r="AD111" s="4"/>
      <c r="AE111" s="4"/>
    </row>
    <row r="112">
      <c r="A112" s="4"/>
      <c r="B112" s="4"/>
      <c r="C112" s="1" t="str">
        <f t="shared" si="2"/>
        <v/>
      </c>
      <c r="D112" s="79"/>
      <c r="E112" s="79"/>
      <c r="F112" s="74"/>
      <c r="G112" s="74"/>
      <c r="H112" s="74"/>
      <c r="I112" s="29" t="str">
        <f>if(isblank(F112),,VLOOKUP(D112,'Casino List'!$C$4:$AA$100,25,FALSE)*H112)</f>
        <v/>
      </c>
      <c r="J112" s="10" t="str">
        <f>if(ISBLANK(F112),,F112*'Casino List'!$D$1)</f>
        <v/>
      </c>
      <c r="K112" s="10" t="str">
        <f>if(isblank(F112),,(F112*(1+'Casino List'!$F$1)^(($Q$3-E112-45)/365)-F112)*(1-'Casino List'!$B$1))</f>
        <v/>
      </c>
      <c r="L112" s="10" t="str">
        <f>if(isblank(F112),,if(isna((1-'Casino List'!$B$1)*(I112-F112)*(1+'Casino List'!$F$1)^(($Q$3-vlookup(D112,C112:E$1003,3,FALSE)-10)/365)-K112+J112),(1-'Casino List'!$B$1)*(I112-F112)*(1+'Casino List'!$F$1)^(($Q$3-TODAY()-45)/365)-K112,(1-'Casino List'!$B$1)*(I112-F112)*(1+'Casino List'!$F$1)^(($Q$3-vlookup(D112,C112:E$1003,3,FALSE)-10)/365)-K112+J112))</f>
        <v/>
      </c>
      <c r="M112" s="10" t="str">
        <f>if(isblank(G112),,G112*(1+'Casino List'!$F$1)^(($Q$3-E112-10)/365))</f>
        <v/>
      </c>
      <c r="N112" s="4" t="str">
        <f>if(ISBLANK(M112),,(M112-G112)*(1-'Casino List'!$B$1))</f>
        <v/>
      </c>
      <c r="O112" s="4" t="str">
        <f>if(isblank(D112),,if(ISBLANK(M112),-F112*'Casino List'!$B$1,M112*'Casino List'!$B$1))</f>
        <v/>
      </c>
      <c r="P112" s="4"/>
      <c r="Q112" s="4"/>
      <c r="R112" s="4"/>
      <c r="S112" s="4"/>
      <c r="T112" s="4"/>
      <c r="U112" s="4"/>
      <c r="V112" s="4"/>
      <c r="W112" s="4"/>
      <c r="X112" s="4"/>
      <c r="Y112" s="4"/>
      <c r="Z112" s="4"/>
      <c r="AA112" s="4"/>
      <c r="AB112" s="4"/>
      <c r="AC112" s="4"/>
      <c r="AD112" s="4"/>
      <c r="AE112" s="4"/>
    </row>
    <row r="113">
      <c r="A113" s="4"/>
      <c r="B113" s="4"/>
      <c r="C113" s="1" t="str">
        <f t="shared" si="2"/>
        <v/>
      </c>
      <c r="D113" s="79"/>
      <c r="E113" s="79"/>
      <c r="F113" s="74"/>
      <c r="G113" s="74"/>
      <c r="H113" s="74"/>
      <c r="I113" s="29" t="str">
        <f>if(isblank(F113),,VLOOKUP(D113,'Casino List'!$C$4:$AA$100,25,FALSE)*H113)</f>
        <v/>
      </c>
      <c r="J113" s="10" t="str">
        <f>if(ISBLANK(F113),,F113*'Casino List'!$D$1)</f>
        <v/>
      </c>
      <c r="K113" s="10" t="str">
        <f>if(isblank(F113),,(F113*(1+'Casino List'!$F$1)^(($Q$3-E113-45)/365)-F113)*(1-'Casino List'!$B$1))</f>
        <v/>
      </c>
      <c r="L113" s="10" t="str">
        <f>if(isblank(F113),,if(isna((1-'Casino List'!$B$1)*(I113-F113)*(1+'Casino List'!$F$1)^(($Q$3-vlookup(D113,C113:E$1003,3,FALSE)-10)/365)-K113+J113),(1-'Casino List'!$B$1)*(I113-F113)*(1+'Casino List'!$F$1)^(($Q$3-TODAY()-45)/365)-K113,(1-'Casino List'!$B$1)*(I113-F113)*(1+'Casino List'!$F$1)^(($Q$3-vlookup(D113,C113:E$1003,3,FALSE)-10)/365)-K113+J113))</f>
        <v/>
      </c>
      <c r="M113" s="10" t="str">
        <f>if(isblank(G113),,G113*(1+'Casino List'!$F$1)^(($Q$3-E113-10)/365))</f>
        <v/>
      </c>
      <c r="N113" s="4" t="str">
        <f>if(ISBLANK(M113),,(M113-G113)*(1-'Casino List'!$B$1))</f>
        <v/>
      </c>
      <c r="O113" s="4" t="str">
        <f>if(isblank(D113),,if(ISBLANK(M113),-F113*'Casino List'!$B$1,M113*'Casino List'!$B$1))</f>
        <v/>
      </c>
      <c r="P113" s="4"/>
      <c r="Q113" s="4"/>
      <c r="R113" s="4"/>
      <c r="S113" s="4"/>
      <c r="T113" s="4"/>
      <c r="U113" s="4"/>
      <c r="V113" s="4"/>
      <c r="W113" s="4"/>
      <c r="X113" s="4"/>
      <c r="Y113" s="4"/>
      <c r="Z113" s="4"/>
      <c r="AA113" s="4"/>
      <c r="AB113" s="4"/>
      <c r="AC113" s="4"/>
      <c r="AD113" s="4"/>
      <c r="AE113" s="4"/>
    </row>
    <row r="114">
      <c r="A114" s="4"/>
      <c r="B114" s="4"/>
      <c r="C114" s="1" t="str">
        <f t="shared" si="2"/>
        <v/>
      </c>
      <c r="D114" s="79"/>
      <c r="E114" s="79"/>
      <c r="F114" s="74"/>
      <c r="G114" s="74"/>
      <c r="H114" s="74"/>
      <c r="I114" s="29" t="str">
        <f>if(isblank(F114),,VLOOKUP(D114,'Casino List'!$C$4:$AA$100,25,FALSE)*H114)</f>
        <v/>
      </c>
      <c r="J114" s="10" t="str">
        <f>if(ISBLANK(F114),,F114*'Casino List'!$D$1)</f>
        <v/>
      </c>
      <c r="K114" s="10" t="str">
        <f>if(isblank(F114),,(F114*(1+'Casino List'!$F$1)^(($Q$3-E114-45)/365)-F114)*(1-'Casino List'!$B$1))</f>
        <v/>
      </c>
      <c r="L114" s="10" t="str">
        <f>if(isblank(F114),,if(isna((1-'Casino List'!$B$1)*(I114-F114)*(1+'Casino List'!$F$1)^(($Q$3-vlookup(D114,C114:E$1003,3,FALSE)-10)/365)-K114+J114),(1-'Casino List'!$B$1)*(I114-F114)*(1+'Casino List'!$F$1)^(($Q$3-TODAY()-45)/365)-K114,(1-'Casino List'!$B$1)*(I114-F114)*(1+'Casino List'!$F$1)^(($Q$3-vlookup(D114,C114:E$1003,3,FALSE)-10)/365)-K114+J114))</f>
        <v/>
      </c>
      <c r="M114" s="10" t="str">
        <f>if(isblank(G114),,G114*(1+'Casino List'!$F$1)^(($Q$3-E114-10)/365))</f>
        <v/>
      </c>
      <c r="N114" s="4" t="str">
        <f>if(ISBLANK(M114),,(M114-G114)*(1-'Casino List'!$B$1))</f>
        <v/>
      </c>
      <c r="O114" s="4" t="str">
        <f>if(isblank(D114),,if(ISBLANK(M114),-F114*'Casino List'!$B$1,M114*'Casino List'!$B$1))</f>
        <v/>
      </c>
      <c r="P114" s="4"/>
      <c r="Q114" s="4"/>
      <c r="R114" s="4"/>
      <c r="S114" s="4"/>
      <c r="T114" s="4"/>
      <c r="U114" s="4"/>
      <c r="V114" s="4"/>
      <c r="W114" s="4"/>
      <c r="X114" s="4"/>
      <c r="Y114" s="4"/>
      <c r="Z114" s="4"/>
      <c r="AA114" s="4"/>
      <c r="AB114" s="4"/>
      <c r="AC114" s="4"/>
      <c r="AD114" s="4"/>
      <c r="AE114" s="4"/>
    </row>
    <row r="115">
      <c r="A115" s="4"/>
      <c r="B115" s="4"/>
      <c r="C115" s="1" t="str">
        <f t="shared" si="2"/>
        <v/>
      </c>
      <c r="D115" s="79"/>
      <c r="E115" s="79"/>
      <c r="F115" s="74"/>
      <c r="G115" s="74"/>
      <c r="H115" s="74"/>
      <c r="I115" s="29" t="str">
        <f>if(isblank(F115),,VLOOKUP(D115,'Casino List'!$C$4:$AA$100,25,FALSE)*H115)</f>
        <v/>
      </c>
      <c r="J115" s="10" t="str">
        <f>if(ISBLANK(F115),,F115*'Casino List'!$D$1)</f>
        <v/>
      </c>
      <c r="K115" s="10" t="str">
        <f>if(isblank(F115),,(F115*(1+'Casino List'!$F$1)^(($Q$3-E115-45)/365)-F115)*(1-'Casino List'!$B$1))</f>
        <v/>
      </c>
      <c r="L115" s="10" t="str">
        <f>if(isblank(F115),,if(isna((1-'Casino List'!$B$1)*(I115-F115)*(1+'Casino List'!$F$1)^(($Q$3-vlookup(D115,C115:E$1003,3,FALSE)-10)/365)-K115+J115),(1-'Casino List'!$B$1)*(I115-F115)*(1+'Casino List'!$F$1)^(($Q$3-TODAY()-45)/365)-K115,(1-'Casino List'!$B$1)*(I115-F115)*(1+'Casino List'!$F$1)^(($Q$3-vlookup(D115,C115:E$1003,3,FALSE)-10)/365)-K115+J115))</f>
        <v/>
      </c>
      <c r="M115" s="10" t="str">
        <f>if(isblank(G115),,G115*(1+'Casino List'!$F$1)^(($Q$3-E115-10)/365))</f>
        <v/>
      </c>
      <c r="N115" s="4" t="str">
        <f>if(ISBLANK(M115),,(M115-G115)*(1-'Casino List'!$B$1))</f>
        <v/>
      </c>
      <c r="O115" s="4" t="str">
        <f>if(isblank(D115),,if(ISBLANK(M115),-F115*'Casino List'!$B$1,M115*'Casino List'!$B$1))</f>
        <v/>
      </c>
      <c r="P115" s="4"/>
      <c r="Q115" s="4"/>
      <c r="R115" s="4"/>
      <c r="S115" s="4"/>
      <c r="T115" s="4"/>
      <c r="U115" s="4"/>
      <c r="V115" s="4"/>
      <c r="W115" s="4"/>
      <c r="X115" s="4"/>
      <c r="Y115" s="4"/>
      <c r="Z115" s="4"/>
      <c r="AA115" s="4"/>
      <c r="AB115" s="4"/>
      <c r="AC115" s="4"/>
      <c r="AD115" s="4"/>
      <c r="AE115" s="4"/>
    </row>
    <row r="116">
      <c r="A116" s="4"/>
      <c r="B116" s="4"/>
      <c r="C116" s="1" t="str">
        <f t="shared" si="2"/>
        <v/>
      </c>
      <c r="D116" s="79"/>
      <c r="E116" s="79"/>
      <c r="F116" s="74"/>
      <c r="G116" s="74"/>
      <c r="H116" s="74"/>
      <c r="I116" s="29" t="str">
        <f>if(isblank(F116),,VLOOKUP(D116,'Casino List'!$C$4:$AA$100,25,FALSE)*H116)</f>
        <v/>
      </c>
      <c r="J116" s="10" t="str">
        <f>if(ISBLANK(F116),,F116*'Casino List'!$D$1)</f>
        <v/>
      </c>
      <c r="K116" s="10" t="str">
        <f>if(isblank(F116),,(F116*(1+'Casino List'!$F$1)^(($Q$3-E116-45)/365)-F116)*(1-'Casino List'!$B$1))</f>
        <v/>
      </c>
      <c r="L116" s="10" t="str">
        <f>if(isblank(F116),,if(isna((1-'Casino List'!$B$1)*(I116-F116)*(1+'Casino List'!$F$1)^(($Q$3-vlookup(D116,C116:E$1003,3,FALSE)-10)/365)-K116+J116),(1-'Casino List'!$B$1)*(I116-F116)*(1+'Casino List'!$F$1)^(($Q$3-TODAY()-45)/365)-K116,(1-'Casino List'!$B$1)*(I116-F116)*(1+'Casino List'!$F$1)^(($Q$3-vlookup(D116,C116:E$1003,3,FALSE)-10)/365)-K116+J116))</f>
        <v/>
      </c>
      <c r="M116" s="10" t="str">
        <f>if(isblank(G116),,G116*(1+'Casino List'!$F$1)^(($Q$3-E116-10)/365))</f>
        <v/>
      </c>
      <c r="N116" s="4" t="str">
        <f>if(ISBLANK(M116),,(M116-G116)*(1-'Casino List'!$B$1))</f>
        <v/>
      </c>
      <c r="O116" s="4" t="str">
        <f>if(isblank(D116),,if(ISBLANK(M116),-F116*'Casino List'!$B$1,M116*'Casino List'!$B$1))</f>
        <v/>
      </c>
      <c r="P116" s="4"/>
      <c r="Q116" s="4"/>
      <c r="R116" s="4"/>
      <c r="S116" s="4"/>
      <c r="T116" s="4"/>
      <c r="U116" s="4"/>
      <c r="V116" s="4"/>
      <c r="W116" s="4"/>
      <c r="X116" s="4"/>
      <c r="Y116" s="4"/>
      <c r="Z116" s="4"/>
      <c r="AA116" s="4"/>
      <c r="AB116" s="4"/>
      <c r="AC116" s="4"/>
      <c r="AD116" s="4"/>
      <c r="AE116" s="4"/>
    </row>
    <row r="117">
      <c r="A117" s="4"/>
      <c r="B117" s="4"/>
      <c r="C117" s="1" t="str">
        <f t="shared" si="2"/>
        <v/>
      </c>
      <c r="D117" s="79"/>
      <c r="E117" s="79"/>
      <c r="F117" s="74"/>
      <c r="G117" s="74"/>
      <c r="H117" s="74"/>
      <c r="I117" s="29" t="str">
        <f>if(isblank(F117),,VLOOKUP(D117,'Casino List'!$C$4:$AA$100,25,FALSE)*H117)</f>
        <v/>
      </c>
      <c r="J117" s="10" t="str">
        <f>if(ISBLANK(F117),,F117*'Casino List'!$D$1)</f>
        <v/>
      </c>
      <c r="K117" s="10" t="str">
        <f>if(isblank(F117),,(F117*(1+'Casino List'!$F$1)^(($Q$3-E117-45)/365)-F117)*(1-'Casino List'!$B$1))</f>
        <v/>
      </c>
      <c r="L117" s="10" t="str">
        <f>if(isblank(F117),,if(isna((1-'Casino List'!$B$1)*(I117-F117)*(1+'Casino List'!$F$1)^(($Q$3-vlookup(D117,C117:E$1003,3,FALSE)-10)/365)-K117+J117),(1-'Casino List'!$B$1)*(I117-F117)*(1+'Casino List'!$F$1)^(($Q$3-TODAY()-45)/365)-K117,(1-'Casino List'!$B$1)*(I117-F117)*(1+'Casino List'!$F$1)^(($Q$3-vlookup(D117,C117:E$1003,3,FALSE)-10)/365)-K117+J117))</f>
        <v/>
      </c>
      <c r="M117" s="10" t="str">
        <f>if(isblank(G117),,G117*(1+'Casino List'!$F$1)^(($Q$3-E117-10)/365))</f>
        <v/>
      </c>
      <c r="N117" s="4" t="str">
        <f>if(ISBLANK(M117),,(M117-G117)*(1-'Casino List'!$B$1))</f>
        <v/>
      </c>
      <c r="O117" s="4" t="str">
        <f>if(isblank(D117),,if(ISBLANK(M117),-F117*'Casino List'!$B$1,M117*'Casino List'!$B$1))</f>
        <v/>
      </c>
      <c r="P117" s="4"/>
      <c r="Q117" s="4"/>
      <c r="R117" s="4"/>
      <c r="S117" s="4"/>
      <c r="T117" s="4"/>
      <c r="U117" s="4"/>
      <c r="V117" s="4"/>
      <c r="W117" s="4"/>
      <c r="X117" s="4"/>
      <c r="Y117" s="4"/>
      <c r="Z117" s="4"/>
      <c r="AA117" s="4"/>
      <c r="AB117" s="4"/>
      <c r="AC117" s="4"/>
      <c r="AD117" s="4"/>
      <c r="AE117" s="4"/>
    </row>
    <row r="118">
      <c r="A118" s="4"/>
      <c r="B118" s="4"/>
      <c r="C118" s="1" t="str">
        <f t="shared" si="2"/>
        <v/>
      </c>
      <c r="D118" s="79"/>
      <c r="E118" s="79"/>
      <c r="F118" s="74"/>
      <c r="G118" s="74"/>
      <c r="H118" s="74"/>
      <c r="I118" s="29" t="str">
        <f>if(isblank(F118),,VLOOKUP(D118,'Casino List'!$C$4:$AA$100,25,FALSE)*H118)</f>
        <v/>
      </c>
      <c r="J118" s="10" t="str">
        <f>if(ISBLANK(F118),,F118*'Casino List'!$D$1)</f>
        <v/>
      </c>
      <c r="K118" s="10" t="str">
        <f>if(isblank(F118),,(F118*(1+'Casino List'!$F$1)^(($Q$3-E118-45)/365)-F118)*(1-'Casino List'!$B$1))</f>
        <v/>
      </c>
      <c r="L118" s="10" t="str">
        <f>if(isblank(F118),,if(isna((1-'Casino List'!$B$1)*(I118-F118)*(1+'Casino List'!$F$1)^(($Q$3-vlookup(D118,C118:E$1003,3,FALSE)-10)/365)-K118+J118),(1-'Casino List'!$B$1)*(I118-F118)*(1+'Casino List'!$F$1)^(($Q$3-TODAY()-45)/365)-K118,(1-'Casino List'!$B$1)*(I118-F118)*(1+'Casino List'!$F$1)^(($Q$3-vlookup(D118,C118:E$1003,3,FALSE)-10)/365)-K118+J118))</f>
        <v/>
      </c>
      <c r="M118" s="10" t="str">
        <f>if(isblank(G118),,G118*(1+'Casino List'!$F$1)^(($Q$3-E118-10)/365))</f>
        <v/>
      </c>
      <c r="N118" s="4" t="str">
        <f>if(ISBLANK(M118),,(M118-G118)*(1-'Casino List'!$B$1))</f>
        <v/>
      </c>
      <c r="O118" s="4" t="str">
        <f>if(isblank(D118),,if(ISBLANK(M118),-F118*'Casino List'!$B$1,M118*'Casino List'!$B$1))</f>
        <v/>
      </c>
      <c r="P118" s="4"/>
      <c r="Q118" s="4"/>
      <c r="R118" s="4"/>
      <c r="S118" s="4"/>
      <c r="T118" s="4"/>
      <c r="U118" s="4"/>
      <c r="V118" s="4"/>
      <c r="W118" s="4"/>
      <c r="X118" s="4"/>
      <c r="Y118" s="4"/>
      <c r="Z118" s="4"/>
      <c r="AA118" s="4"/>
      <c r="AB118" s="4"/>
      <c r="AC118" s="4"/>
      <c r="AD118" s="4"/>
      <c r="AE118" s="4"/>
    </row>
    <row r="119">
      <c r="A119" s="4"/>
      <c r="B119" s="4"/>
      <c r="C119" s="1" t="str">
        <f t="shared" si="2"/>
        <v/>
      </c>
      <c r="D119" s="79"/>
      <c r="E119" s="79"/>
      <c r="F119" s="74"/>
      <c r="G119" s="74"/>
      <c r="H119" s="74"/>
      <c r="I119" s="29" t="str">
        <f>if(isblank(F119),,VLOOKUP(D119,'Casino List'!$C$4:$AA$100,25,FALSE)*H119)</f>
        <v/>
      </c>
      <c r="J119" s="10" t="str">
        <f>if(ISBLANK(F119),,F119*'Casino List'!$D$1)</f>
        <v/>
      </c>
      <c r="K119" s="10" t="str">
        <f>if(isblank(F119),,(F119*(1+'Casino List'!$F$1)^(($Q$3-E119-45)/365)-F119)*(1-'Casino List'!$B$1))</f>
        <v/>
      </c>
      <c r="L119" s="10" t="str">
        <f>if(isblank(F119),,if(isna((1-'Casino List'!$B$1)*(I119-F119)*(1+'Casino List'!$F$1)^(($Q$3-vlookup(D119,C119:E$1003,3,FALSE)-10)/365)-K119+J119),(1-'Casino List'!$B$1)*(I119-F119)*(1+'Casino List'!$F$1)^(($Q$3-TODAY()-45)/365)-K119,(1-'Casino List'!$B$1)*(I119-F119)*(1+'Casino List'!$F$1)^(($Q$3-vlookup(D119,C119:E$1003,3,FALSE)-10)/365)-K119+J119))</f>
        <v/>
      </c>
      <c r="M119" s="10" t="str">
        <f>if(isblank(G119),,G119*(1+'Casino List'!$F$1)^(($Q$3-E119-10)/365))</f>
        <v/>
      </c>
      <c r="N119" s="4" t="str">
        <f>if(ISBLANK(M119),,(M119-G119)*(1-'Casino List'!$B$1))</f>
        <v/>
      </c>
      <c r="O119" s="4" t="str">
        <f>if(isblank(D119),,if(ISBLANK(M119),-F119*'Casino List'!$B$1,M119*'Casino List'!$B$1))</f>
        <v/>
      </c>
      <c r="P119" s="4"/>
      <c r="Q119" s="4"/>
      <c r="R119" s="4"/>
      <c r="S119" s="4"/>
      <c r="T119" s="4"/>
      <c r="U119" s="4"/>
      <c r="V119" s="4"/>
      <c r="W119" s="4"/>
      <c r="X119" s="4"/>
      <c r="Y119" s="4"/>
      <c r="Z119" s="4"/>
      <c r="AA119" s="4"/>
      <c r="AB119" s="4"/>
      <c r="AC119" s="4"/>
      <c r="AD119" s="4"/>
      <c r="AE119" s="4"/>
    </row>
    <row r="120">
      <c r="A120" s="4"/>
      <c r="B120" s="4"/>
      <c r="C120" s="1" t="str">
        <f t="shared" si="2"/>
        <v/>
      </c>
      <c r="D120" s="79"/>
      <c r="E120" s="79"/>
      <c r="F120" s="74"/>
      <c r="G120" s="74"/>
      <c r="H120" s="74"/>
      <c r="I120" s="29" t="str">
        <f>if(isblank(F120),,VLOOKUP(D120,'Casino List'!$C$4:$AA$100,25,FALSE)*H120)</f>
        <v/>
      </c>
      <c r="J120" s="10" t="str">
        <f>if(ISBLANK(F120),,F120*'Casino List'!$D$1)</f>
        <v/>
      </c>
      <c r="K120" s="10" t="str">
        <f>if(isblank(F120),,(F120*(1+'Casino List'!$F$1)^(($Q$3-E120-45)/365)-F120)*(1-'Casino List'!$B$1))</f>
        <v/>
      </c>
      <c r="L120" s="10" t="str">
        <f>if(isblank(F120),,if(isna((1-'Casino List'!$B$1)*(I120-F120)*(1+'Casino List'!$F$1)^(($Q$3-vlookup(D120,C120:E$1003,3,FALSE)-10)/365)-K120+J120),(1-'Casino List'!$B$1)*(I120-F120)*(1+'Casino List'!$F$1)^(($Q$3-TODAY()-45)/365)-K120,(1-'Casino List'!$B$1)*(I120-F120)*(1+'Casino List'!$F$1)^(($Q$3-vlookup(D120,C120:E$1003,3,FALSE)-10)/365)-K120+J120))</f>
        <v/>
      </c>
      <c r="M120" s="10" t="str">
        <f>if(isblank(G120),,G120*(1+'Casino List'!$F$1)^(($Q$3-E120-10)/365))</f>
        <v/>
      </c>
      <c r="N120" s="4" t="str">
        <f>if(ISBLANK(M120),,(M120-G120)*(1-'Casino List'!$B$1))</f>
        <v/>
      </c>
      <c r="O120" s="4" t="str">
        <f>if(isblank(D120),,if(ISBLANK(M120),-F120*'Casino List'!$B$1,M120*'Casino List'!$B$1))</f>
        <v/>
      </c>
      <c r="P120" s="4"/>
      <c r="Q120" s="4"/>
      <c r="R120" s="4"/>
      <c r="S120" s="4"/>
      <c r="T120" s="4"/>
      <c r="U120" s="4"/>
      <c r="V120" s="4"/>
      <c r="W120" s="4"/>
      <c r="X120" s="4"/>
      <c r="Y120" s="4"/>
      <c r="Z120" s="4"/>
      <c r="AA120" s="4"/>
      <c r="AB120" s="4"/>
      <c r="AC120" s="4"/>
      <c r="AD120" s="4"/>
      <c r="AE120" s="4"/>
    </row>
    <row r="121">
      <c r="A121" s="4"/>
      <c r="B121" s="4"/>
      <c r="C121" s="1" t="str">
        <f t="shared" si="2"/>
        <v/>
      </c>
      <c r="D121" s="79"/>
      <c r="E121" s="79"/>
      <c r="F121" s="74"/>
      <c r="G121" s="74"/>
      <c r="H121" s="74"/>
      <c r="I121" s="29" t="str">
        <f>if(isblank(F121),,VLOOKUP(D121,'Casino List'!$C$4:$AA$100,25,FALSE)*H121)</f>
        <v/>
      </c>
      <c r="J121" s="10" t="str">
        <f>if(ISBLANK(F121),,F121*'Casino List'!$D$1)</f>
        <v/>
      </c>
      <c r="K121" s="10" t="str">
        <f>if(isblank(F121),,(F121*(1+'Casino List'!$F$1)^(($Q$3-E121-45)/365)-F121)*(1-'Casino List'!$B$1))</f>
        <v/>
      </c>
      <c r="L121" s="10" t="str">
        <f>if(isblank(F121),,if(isna((1-'Casino List'!$B$1)*(I121-F121)*(1+'Casino List'!$F$1)^(($Q$3-vlookup(D121,C121:E$1003,3,FALSE)-10)/365)-K121+J121),(1-'Casino List'!$B$1)*(I121-F121)*(1+'Casino List'!$F$1)^(($Q$3-TODAY()-45)/365)-K121,(1-'Casino List'!$B$1)*(I121-F121)*(1+'Casino List'!$F$1)^(($Q$3-vlookup(D121,C121:E$1003,3,FALSE)-10)/365)-K121+J121))</f>
        <v/>
      </c>
      <c r="M121" s="10" t="str">
        <f>if(isblank(G121),,G121*(1+'Casino List'!$F$1)^(($Q$3-E121-10)/365))</f>
        <v/>
      </c>
      <c r="N121" s="4" t="str">
        <f>if(ISBLANK(M121),,(M121-G121)*(1-'Casino List'!$B$1))</f>
        <v/>
      </c>
      <c r="O121" s="4" t="str">
        <f>if(isblank(D121),,if(ISBLANK(M121),-F121*'Casino List'!$B$1,M121*'Casino List'!$B$1))</f>
        <v/>
      </c>
      <c r="P121" s="4"/>
      <c r="Q121" s="4"/>
      <c r="R121" s="4"/>
      <c r="S121" s="4"/>
      <c r="T121" s="4"/>
      <c r="U121" s="4"/>
      <c r="V121" s="4"/>
      <c r="W121" s="4"/>
      <c r="X121" s="4"/>
      <c r="Y121" s="4"/>
      <c r="Z121" s="4"/>
      <c r="AA121" s="4"/>
      <c r="AB121" s="4"/>
      <c r="AC121" s="4"/>
      <c r="AD121" s="4"/>
      <c r="AE121" s="4"/>
    </row>
    <row r="122">
      <c r="A122" s="4"/>
      <c r="B122" s="4"/>
      <c r="C122" s="1" t="str">
        <f t="shared" si="2"/>
        <v/>
      </c>
      <c r="D122" s="79"/>
      <c r="E122" s="79"/>
      <c r="F122" s="74"/>
      <c r="G122" s="74"/>
      <c r="H122" s="74"/>
      <c r="I122" s="29" t="str">
        <f>if(isblank(F122),,VLOOKUP(D122,'Casino List'!$C$4:$AA$100,25,FALSE)*H122)</f>
        <v/>
      </c>
      <c r="J122" s="10" t="str">
        <f>if(ISBLANK(F122),,F122*'Casino List'!$D$1)</f>
        <v/>
      </c>
      <c r="K122" s="10" t="str">
        <f>if(isblank(F122),,(F122*(1+'Casino List'!$F$1)^(($Q$3-E122-45)/365)-F122)*(1-'Casino List'!$B$1))</f>
        <v/>
      </c>
      <c r="L122" s="10" t="str">
        <f>if(isblank(F122),,if(isna((1-'Casino List'!$B$1)*(I122-F122)*(1+'Casino List'!$F$1)^(($Q$3-vlookup(D122,C122:E$1003,3,FALSE)-10)/365)-K122+J122),(1-'Casino List'!$B$1)*(I122-F122)*(1+'Casino List'!$F$1)^(($Q$3-TODAY()-45)/365)-K122,(1-'Casino List'!$B$1)*(I122-F122)*(1+'Casino List'!$F$1)^(($Q$3-vlookup(D122,C122:E$1003,3,FALSE)-10)/365)-K122+J122))</f>
        <v/>
      </c>
      <c r="M122" s="10" t="str">
        <f>if(isblank(G122),,G122*(1+'Casino List'!$F$1)^(($Q$3-E122-10)/365))</f>
        <v/>
      </c>
      <c r="N122" s="4" t="str">
        <f>if(ISBLANK(M122),,(M122-G122)*(1-'Casino List'!$B$1))</f>
        <v/>
      </c>
      <c r="O122" s="4" t="str">
        <f>if(isblank(D122),,if(ISBLANK(M122),-F122*'Casino List'!$B$1,M122*'Casino List'!$B$1))</f>
        <v/>
      </c>
      <c r="P122" s="4"/>
      <c r="Q122" s="4"/>
      <c r="R122" s="4"/>
      <c r="S122" s="4"/>
      <c r="T122" s="4"/>
      <c r="U122" s="4"/>
      <c r="V122" s="4"/>
      <c r="W122" s="4"/>
      <c r="X122" s="4"/>
      <c r="Y122" s="4"/>
      <c r="Z122" s="4"/>
      <c r="AA122" s="4"/>
      <c r="AB122" s="4"/>
      <c r="AC122" s="4"/>
      <c r="AD122" s="4"/>
      <c r="AE122" s="4"/>
    </row>
    <row r="123">
      <c r="A123" s="4"/>
      <c r="B123" s="4"/>
      <c r="C123" s="1" t="str">
        <f t="shared" si="2"/>
        <v/>
      </c>
      <c r="D123" s="79"/>
      <c r="E123" s="79"/>
      <c r="F123" s="74"/>
      <c r="G123" s="74"/>
      <c r="H123" s="74"/>
      <c r="I123" s="29" t="str">
        <f>if(isblank(F123),,VLOOKUP(D123,'Casino List'!$C$4:$AA$100,25,FALSE)*H123)</f>
        <v/>
      </c>
      <c r="J123" s="10" t="str">
        <f>if(ISBLANK(F123),,F123*'Casino List'!$D$1)</f>
        <v/>
      </c>
      <c r="K123" s="10" t="str">
        <f>if(isblank(F123),,(F123*(1+'Casino List'!$F$1)^(($Q$3-E123-45)/365)-F123)*(1-'Casino List'!$B$1))</f>
        <v/>
      </c>
      <c r="L123" s="10" t="str">
        <f>if(isblank(F123),,if(isna((1-'Casino List'!$B$1)*(I123-F123)*(1+'Casino List'!$F$1)^(($Q$3-vlookup(D123,C123:E$1003,3,FALSE)-10)/365)-K123+J123),(1-'Casino List'!$B$1)*(I123-F123)*(1+'Casino List'!$F$1)^(($Q$3-TODAY()-45)/365)-K123,(1-'Casino List'!$B$1)*(I123-F123)*(1+'Casino List'!$F$1)^(($Q$3-vlookup(D123,C123:E$1003,3,FALSE)-10)/365)-K123+J123))</f>
        <v/>
      </c>
      <c r="M123" s="10" t="str">
        <f>if(isblank(G123),,G123*(1+'Casino List'!$F$1)^(($Q$3-E123-10)/365))</f>
        <v/>
      </c>
      <c r="N123" s="4" t="str">
        <f>if(ISBLANK(M123),,(M123-G123)*(1-'Casino List'!$B$1))</f>
        <v/>
      </c>
      <c r="O123" s="4" t="str">
        <f>if(isblank(D123),,if(ISBLANK(M123),-F123*'Casino List'!$B$1,M123*'Casino List'!$B$1))</f>
        <v/>
      </c>
      <c r="P123" s="4"/>
      <c r="Q123" s="4"/>
      <c r="R123" s="4"/>
      <c r="S123" s="4"/>
      <c r="T123" s="4"/>
      <c r="U123" s="4"/>
      <c r="V123" s="4"/>
      <c r="W123" s="4"/>
      <c r="X123" s="4"/>
      <c r="Y123" s="4"/>
      <c r="Z123" s="4"/>
      <c r="AA123" s="4"/>
      <c r="AB123" s="4"/>
      <c r="AC123" s="4"/>
      <c r="AD123" s="4"/>
      <c r="AE123" s="4"/>
    </row>
    <row r="124">
      <c r="A124" s="4"/>
      <c r="B124" s="4"/>
      <c r="C124" s="1" t="str">
        <f t="shared" si="2"/>
        <v/>
      </c>
      <c r="D124" s="79"/>
      <c r="E124" s="79"/>
      <c r="F124" s="74"/>
      <c r="G124" s="74"/>
      <c r="H124" s="74"/>
      <c r="I124" s="29" t="str">
        <f>if(isblank(F124),,VLOOKUP(D124,'Casino List'!$C$4:$AA$100,25,FALSE)*H124)</f>
        <v/>
      </c>
      <c r="J124" s="10" t="str">
        <f>if(ISBLANK(F124),,F124*'Casino List'!$D$1)</f>
        <v/>
      </c>
      <c r="K124" s="10" t="str">
        <f>if(isblank(F124),,(F124*(1+'Casino List'!$F$1)^(($Q$3-E124-45)/365)-F124)*(1-'Casino List'!$B$1))</f>
        <v/>
      </c>
      <c r="L124" s="10" t="str">
        <f>if(isblank(F124),,if(isna((1-'Casino List'!$B$1)*(I124-F124)*(1+'Casino List'!$F$1)^(($Q$3-vlookup(D124,C124:E$1003,3,FALSE)-10)/365)-K124+J124),(1-'Casino List'!$B$1)*(I124-F124)*(1+'Casino List'!$F$1)^(($Q$3-TODAY()-45)/365)-K124,(1-'Casino List'!$B$1)*(I124-F124)*(1+'Casino List'!$F$1)^(($Q$3-vlookup(D124,C124:E$1003,3,FALSE)-10)/365)-K124+J124))</f>
        <v/>
      </c>
      <c r="M124" s="10" t="str">
        <f>if(isblank(G124),,G124*(1+'Casino List'!$F$1)^(($Q$3-E124-10)/365))</f>
        <v/>
      </c>
      <c r="N124" s="4" t="str">
        <f>if(ISBLANK(M124),,(M124-G124)*(1-'Casino List'!$B$1))</f>
        <v/>
      </c>
      <c r="O124" s="4" t="str">
        <f>if(isblank(D124),,if(ISBLANK(M124),-F124*'Casino List'!$B$1,M124*'Casino List'!$B$1))</f>
        <v/>
      </c>
      <c r="P124" s="4"/>
      <c r="Q124" s="4"/>
      <c r="R124" s="4"/>
      <c r="S124" s="4"/>
      <c r="T124" s="4"/>
      <c r="U124" s="4"/>
      <c r="V124" s="4"/>
      <c r="W124" s="4"/>
      <c r="X124" s="4"/>
      <c r="Y124" s="4"/>
      <c r="Z124" s="4"/>
      <c r="AA124" s="4"/>
      <c r="AB124" s="4"/>
      <c r="AC124" s="4"/>
      <c r="AD124" s="4"/>
      <c r="AE124" s="4"/>
    </row>
    <row r="125">
      <c r="A125" s="4"/>
      <c r="B125" s="4"/>
      <c r="C125" s="1" t="str">
        <f t="shared" si="2"/>
        <v/>
      </c>
      <c r="D125" s="79"/>
      <c r="E125" s="79"/>
      <c r="F125" s="74"/>
      <c r="G125" s="74"/>
      <c r="H125" s="74"/>
      <c r="I125" s="29" t="str">
        <f>if(isblank(F125),,VLOOKUP(D125,'Casino List'!$C$4:$AA$100,25,FALSE)*H125)</f>
        <v/>
      </c>
      <c r="J125" s="10" t="str">
        <f>if(ISBLANK(F125),,F125*'Casino List'!$D$1)</f>
        <v/>
      </c>
      <c r="K125" s="10" t="str">
        <f>if(isblank(F125),,(F125*(1+'Casino List'!$F$1)^(($Q$3-E125-45)/365)-F125)*(1-'Casino List'!$B$1))</f>
        <v/>
      </c>
      <c r="L125" s="10" t="str">
        <f>if(isblank(F125),,if(isna((1-'Casino List'!$B$1)*(I125-F125)*(1+'Casino List'!$F$1)^(($Q$3-vlookup(D125,C125:E$1003,3,FALSE)-10)/365)-K125+J125),(1-'Casino List'!$B$1)*(I125-F125)*(1+'Casino List'!$F$1)^(($Q$3-TODAY()-45)/365)-K125,(1-'Casino List'!$B$1)*(I125-F125)*(1+'Casino List'!$F$1)^(($Q$3-vlookup(D125,C125:E$1003,3,FALSE)-10)/365)-K125+J125))</f>
        <v/>
      </c>
      <c r="M125" s="10" t="str">
        <f>if(isblank(G125),,G125*(1+'Casino List'!$F$1)^(($Q$3-E125-10)/365))</f>
        <v/>
      </c>
      <c r="N125" s="4" t="str">
        <f>if(ISBLANK(M125),,(M125-G125)*(1-'Casino List'!$B$1))</f>
        <v/>
      </c>
      <c r="O125" s="4" t="str">
        <f>if(isblank(D125),,if(ISBLANK(M125),-F125*'Casino List'!$B$1,M125*'Casino List'!$B$1))</f>
        <v/>
      </c>
      <c r="P125" s="4"/>
      <c r="Q125" s="4"/>
      <c r="R125" s="4"/>
      <c r="S125" s="4"/>
      <c r="T125" s="4"/>
      <c r="U125" s="4"/>
      <c r="V125" s="4"/>
      <c r="W125" s="4"/>
      <c r="X125" s="4"/>
      <c r="Y125" s="4"/>
      <c r="Z125" s="4"/>
      <c r="AA125" s="4"/>
      <c r="AB125" s="4"/>
      <c r="AC125" s="4"/>
      <c r="AD125" s="4"/>
      <c r="AE125" s="4"/>
    </row>
    <row r="126">
      <c r="A126" s="4"/>
      <c r="B126" s="4"/>
      <c r="C126" s="1" t="str">
        <f t="shared" si="2"/>
        <v/>
      </c>
      <c r="D126" s="79"/>
      <c r="E126" s="79"/>
      <c r="F126" s="74"/>
      <c r="G126" s="74"/>
      <c r="H126" s="74"/>
      <c r="I126" s="29" t="str">
        <f>if(isblank(F126),,VLOOKUP(D126,'Casino List'!$C$4:$AA$100,25,FALSE)*H126)</f>
        <v/>
      </c>
      <c r="J126" s="10" t="str">
        <f>if(ISBLANK(F126),,F126*'Casino List'!$D$1)</f>
        <v/>
      </c>
      <c r="K126" s="10" t="str">
        <f>if(isblank(F126),,(F126*(1+'Casino List'!$F$1)^(($Q$3-E126-45)/365)-F126)*(1-'Casino List'!$B$1))</f>
        <v/>
      </c>
      <c r="L126" s="10" t="str">
        <f>if(isblank(F126),,if(isna((1-'Casino List'!$B$1)*(I126-F126)*(1+'Casino List'!$F$1)^(($Q$3-vlookup(D126,C126:E$1003,3,FALSE)-10)/365)-K126+J126),(1-'Casino List'!$B$1)*(I126-F126)*(1+'Casino List'!$F$1)^(($Q$3-TODAY()-45)/365)-K126,(1-'Casino List'!$B$1)*(I126-F126)*(1+'Casino List'!$F$1)^(($Q$3-vlookup(D126,C126:E$1003,3,FALSE)-10)/365)-K126+J126))</f>
        <v/>
      </c>
      <c r="M126" s="10" t="str">
        <f>if(isblank(G126),,G126*(1+'Casino List'!$F$1)^(($Q$3-E126-10)/365))</f>
        <v/>
      </c>
      <c r="N126" s="4" t="str">
        <f>if(ISBLANK(M126),,(M126-G126)*(1-'Casino List'!$B$1))</f>
        <v/>
      </c>
      <c r="O126" s="4" t="str">
        <f>if(isblank(D126),,if(ISBLANK(M126),-F126*'Casino List'!$B$1,M126*'Casino List'!$B$1))</f>
        <v/>
      </c>
      <c r="P126" s="4"/>
      <c r="Q126" s="4"/>
      <c r="R126" s="4"/>
      <c r="S126" s="4"/>
      <c r="T126" s="4"/>
      <c r="U126" s="4"/>
      <c r="V126" s="4"/>
      <c r="W126" s="4"/>
      <c r="X126" s="4"/>
      <c r="Y126" s="4"/>
      <c r="Z126" s="4"/>
      <c r="AA126" s="4"/>
      <c r="AB126" s="4"/>
      <c r="AC126" s="4"/>
      <c r="AD126" s="4"/>
      <c r="AE126" s="4"/>
    </row>
    <row r="127">
      <c r="A127" s="4"/>
      <c r="B127" s="4"/>
      <c r="C127" s="1" t="str">
        <f t="shared" si="2"/>
        <v/>
      </c>
      <c r="D127" s="79"/>
      <c r="E127" s="79"/>
      <c r="F127" s="74"/>
      <c r="G127" s="74"/>
      <c r="H127" s="74"/>
      <c r="I127" s="29" t="str">
        <f>if(isblank(F127),,VLOOKUP(D127,'Casino List'!$C$4:$AA$100,25,FALSE)*H127)</f>
        <v/>
      </c>
      <c r="J127" s="10" t="str">
        <f>if(ISBLANK(F127),,F127*'Casino List'!$D$1)</f>
        <v/>
      </c>
      <c r="K127" s="10" t="str">
        <f>if(isblank(F127),,(F127*(1+'Casino List'!$F$1)^(($Q$3-E127-45)/365)-F127)*(1-'Casino List'!$B$1))</f>
        <v/>
      </c>
      <c r="L127" s="10" t="str">
        <f>if(isblank(F127),,if(isna((1-'Casino List'!$B$1)*(I127-F127)*(1+'Casino List'!$F$1)^(($Q$3-vlookup(D127,C127:E$1003,3,FALSE)-10)/365)-K127+J127),(1-'Casino List'!$B$1)*(I127-F127)*(1+'Casino List'!$F$1)^(($Q$3-TODAY()-45)/365)-K127,(1-'Casino List'!$B$1)*(I127-F127)*(1+'Casino List'!$F$1)^(($Q$3-vlookup(D127,C127:E$1003,3,FALSE)-10)/365)-K127+J127))</f>
        <v/>
      </c>
      <c r="M127" s="10" t="str">
        <f>if(isblank(G127),,G127*(1+'Casino List'!$F$1)^(($Q$3-E127-10)/365))</f>
        <v/>
      </c>
      <c r="N127" s="4" t="str">
        <f>if(ISBLANK(M127),,(M127-G127)*(1-'Casino List'!$B$1))</f>
        <v/>
      </c>
      <c r="O127" s="4" t="str">
        <f>if(isblank(D127),,if(ISBLANK(M127),-F127*'Casino List'!$B$1,M127*'Casino List'!$B$1))</f>
        <v/>
      </c>
      <c r="P127" s="4"/>
      <c r="Q127" s="4"/>
      <c r="R127" s="4"/>
      <c r="S127" s="4"/>
      <c r="T127" s="4"/>
      <c r="U127" s="4"/>
      <c r="V127" s="4"/>
      <c r="W127" s="4"/>
      <c r="X127" s="4"/>
      <c r="Y127" s="4"/>
      <c r="Z127" s="4"/>
      <c r="AA127" s="4"/>
      <c r="AB127" s="4"/>
      <c r="AC127" s="4"/>
      <c r="AD127" s="4"/>
      <c r="AE127" s="4"/>
    </row>
    <row r="128">
      <c r="A128" s="4"/>
      <c r="B128" s="4"/>
      <c r="C128" s="1" t="str">
        <f t="shared" si="2"/>
        <v/>
      </c>
      <c r="D128" s="79"/>
      <c r="E128" s="79"/>
      <c r="F128" s="74"/>
      <c r="G128" s="74"/>
      <c r="H128" s="74"/>
      <c r="I128" s="29" t="str">
        <f>if(isblank(F128),,VLOOKUP(D128,'Casino List'!$C$4:$AA$100,25,FALSE)*H128)</f>
        <v/>
      </c>
      <c r="J128" s="10" t="str">
        <f>if(ISBLANK(F128),,F128*'Casino List'!$D$1)</f>
        <v/>
      </c>
      <c r="K128" s="10" t="str">
        <f>if(isblank(F128),,(F128*(1+'Casino List'!$F$1)^(($Q$3-E128-45)/365)-F128)*(1-'Casino List'!$B$1))</f>
        <v/>
      </c>
      <c r="L128" s="10" t="str">
        <f>if(isblank(F128),,if(isna((1-'Casino List'!$B$1)*(I128-F128)*(1+'Casino List'!$F$1)^(($Q$3-vlookup(D128,C128:E$1003,3,FALSE)-10)/365)-K128+J128),(1-'Casino List'!$B$1)*(I128-F128)*(1+'Casino List'!$F$1)^(($Q$3-TODAY()-45)/365)-K128,(1-'Casino List'!$B$1)*(I128-F128)*(1+'Casino List'!$F$1)^(($Q$3-vlookup(D128,C128:E$1003,3,FALSE)-10)/365)-K128+J128))</f>
        <v/>
      </c>
      <c r="M128" s="10" t="str">
        <f>if(isblank(G128),,G128*(1+'Casino List'!$F$1)^(($Q$3-E128-10)/365))</f>
        <v/>
      </c>
      <c r="N128" s="4" t="str">
        <f>if(ISBLANK(M128),,(M128-G128)*(1-'Casino List'!$B$1))</f>
        <v/>
      </c>
      <c r="O128" s="4" t="str">
        <f>if(isblank(D128),,if(ISBLANK(M128),-F128*'Casino List'!$B$1,M128*'Casino List'!$B$1))</f>
        <v/>
      </c>
      <c r="P128" s="4"/>
      <c r="Q128" s="4"/>
      <c r="R128" s="4"/>
      <c r="S128" s="4"/>
      <c r="T128" s="4"/>
      <c r="U128" s="4"/>
      <c r="V128" s="4"/>
      <c r="W128" s="4"/>
      <c r="X128" s="4"/>
      <c r="Y128" s="4"/>
      <c r="Z128" s="4"/>
      <c r="AA128" s="4"/>
      <c r="AB128" s="4"/>
      <c r="AC128" s="4"/>
      <c r="AD128" s="4"/>
      <c r="AE128" s="4"/>
    </row>
    <row r="129">
      <c r="A129" s="4"/>
      <c r="B129" s="4"/>
      <c r="C129" s="1" t="str">
        <f t="shared" si="2"/>
        <v/>
      </c>
      <c r="D129" s="79"/>
      <c r="E129" s="79"/>
      <c r="F129" s="74"/>
      <c r="G129" s="74"/>
      <c r="H129" s="74"/>
      <c r="I129" s="29" t="str">
        <f>if(isblank(F129),,VLOOKUP(D129,'Casino List'!$C$4:$AA$100,25,FALSE)*H129)</f>
        <v/>
      </c>
      <c r="J129" s="10" t="str">
        <f>if(ISBLANK(F129),,F129*'Casino List'!$D$1)</f>
        <v/>
      </c>
      <c r="K129" s="10" t="str">
        <f>if(isblank(F129),,(F129*(1+'Casino List'!$F$1)^(($Q$3-E129-45)/365)-F129)*(1-'Casino List'!$B$1))</f>
        <v/>
      </c>
      <c r="L129" s="10" t="str">
        <f>if(isblank(F129),,if(isna((1-'Casino List'!$B$1)*(I129-F129)*(1+'Casino List'!$F$1)^(($Q$3-vlookup(D129,C129:E$1003,3,FALSE)-10)/365)-K129+J129),(1-'Casino List'!$B$1)*(I129-F129)*(1+'Casino List'!$F$1)^(($Q$3-TODAY()-45)/365)-K129,(1-'Casino List'!$B$1)*(I129-F129)*(1+'Casino List'!$F$1)^(($Q$3-vlookup(D129,C129:E$1003,3,FALSE)-10)/365)-K129+J129))</f>
        <v/>
      </c>
      <c r="M129" s="10" t="str">
        <f>if(isblank(G129),,G129*(1+'Casino List'!$F$1)^(($Q$3-E129-10)/365))</f>
        <v/>
      </c>
      <c r="N129" s="4" t="str">
        <f>if(ISBLANK(M129),,(M129-G129)*(1-'Casino List'!$B$1))</f>
        <v/>
      </c>
      <c r="O129" s="4" t="str">
        <f>if(isblank(D129),,if(ISBLANK(M129),-F129*'Casino List'!$B$1,M129*'Casino List'!$B$1))</f>
        <v/>
      </c>
      <c r="P129" s="4"/>
      <c r="Q129" s="4"/>
      <c r="R129" s="4"/>
      <c r="S129" s="4"/>
      <c r="T129" s="4"/>
      <c r="U129" s="4"/>
      <c r="V129" s="4"/>
      <c r="W129" s="4"/>
      <c r="X129" s="4"/>
      <c r="Y129" s="4"/>
      <c r="Z129" s="4"/>
      <c r="AA129" s="4"/>
      <c r="AB129" s="4"/>
      <c r="AC129" s="4"/>
      <c r="AD129" s="4"/>
      <c r="AE129" s="4"/>
    </row>
    <row r="130">
      <c r="A130" s="4"/>
      <c r="B130" s="4"/>
      <c r="C130" s="1" t="str">
        <f t="shared" si="2"/>
        <v/>
      </c>
      <c r="D130" s="79"/>
      <c r="E130" s="79"/>
      <c r="F130" s="74"/>
      <c r="G130" s="74"/>
      <c r="H130" s="74"/>
      <c r="I130" s="29" t="str">
        <f>if(isblank(F130),,VLOOKUP(D130,'Casino List'!$C$4:$AA$100,25,FALSE)*H130)</f>
        <v/>
      </c>
      <c r="J130" s="10" t="str">
        <f>if(ISBLANK(F130),,F130*'Casino List'!$D$1)</f>
        <v/>
      </c>
      <c r="K130" s="10" t="str">
        <f>if(isblank(F130),,(F130*(1+'Casino List'!$F$1)^(($Q$3-E130-45)/365)-F130)*(1-'Casino List'!$B$1))</f>
        <v/>
      </c>
      <c r="L130" s="10" t="str">
        <f>if(isblank(F130),,if(isna((1-'Casino List'!$B$1)*(I130-F130)*(1+'Casino List'!$F$1)^(($Q$3-vlookup(D130,C130:E$1003,3,FALSE)-10)/365)-K130+J130),(1-'Casino List'!$B$1)*(I130-F130)*(1+'Casino List'!$F$1)^(($Q$3-TODAY()-45)/365)-K130,(1-'Casino List'!$B$1)*(I130-F130)*(1+'Casino List'!$F$1)^(($Q$3-vlookup(D130,C130:E$1003,3,FALSE)-10)/365)-K130+J130))</f>
        <v/>
      </c>
      <c r="M130" s="10" t="str">
        <f>if(isblank(G130),,G130*(1+'Casino List'!$F$1)^(($Q$3-E130-10)/365))</f>
        <v/>
      </c>
      <c r="N130" s="4" t="str">
        <f>if(ISBLANK(M130),,(M130-G130)*(1-'Casino List'!$B$1))</f>
        <v/>
      </c>
      <c r="O130" s="4" t="str">
        <f>if(isblank(D130),,if(ISBLANK(M130),-F130*'Casino List'!$B$1,M130*'Casino List'!$B$1))</f>
        <v/>
      </c>
      <c r="P130" s="4"/>
      <c r="Q130" s="4"/>
      <c r="R130" s="4"/>
      <c r="S130" s="4"/>
      <c r="T130" s="4"/>
      <c r="U130" s="4"/>
      <c r="V130" s="4"/>
      <c r="W130" s="4"/>
      <c r="X130" s="4"/>
      <c r="Y130" s="4"/>
      <c r="Z130" s="4"/>
      <c r="AA130" s="4"/>
      <c r="AB130" s="4"/>
      <c r="AC130" s="4"/>
      <c r="AD130" s="4"/>
      <c r="AE130" s="4"/>
    </row>
    <row r="131">
      <c r="A131" s="4"/>
      <c r="B131" s="4"/>
      <c r="C131" s="1" t="str">
        <f t="shared" si="2"/>
        <v/>
      </c>
      <c r="D131" s="79"/>
      <c r="E131" s="79"/>
      <c r="F131" s="74"/>
      <c r="G131" s="74"/>
      <c r="H131" s="74"/>
      <c r="I131" s="29" t="str">
        <f>if(isblank(F131),,VLOOKUP(D131,'Casino List'!$C$4:$AA$100,25,FALSE)*H131)</f>
        <v/>
      </c>
      <c r="J131" s="10" t="str">
        <f>if(ISBLANK(F131),,F131*'Casino List'!$D$1)</f>
        <v/>
      </c>
      <c r="K131" s="10" t="str">
        <f>if(isblank(F131),,(F131*(1+'Casino List'!$F$1)^(($Q$3-E131-45)/365)-F131)*(1-'Casino List'!$B$1))</f>
        <v/>
      </c>
      <c r="L131" s="10" t="str">
        <f>if(isblank(F131),,if(isna((1-'Casino List'!$B$1)*(I131-F131)*(1+'Casino List'!$F$1)^(($Q$3-vlookup(D131,C131:E$1003,3,FALSE)-10)/365)-K131+J131),(1-'Casino List'!$B$1)*(I131-F131)*(1+'Casino List'!$F$1)^(($Q$3-TODAY()-45)/365)-K131,(1-'Casino List'!$B$1)*(I131-F131)*(1+'Casino List'!$F$1)^(($Q$3-vlookup(D131,C131:E$1003,3,FALSE)-10)/365)-K131+J131))</f>
        <v/>
      </c>
      <c r="M131" s="10" t="str">
        <f>if(isblank(G131),,G131*(1+'Casino List'!$F$1)^(($Q$3-E131-10)/365))</f>
        <v/>
      </c>
      <c r="N131" s="4" t="str">
        <f>if(ISBLANK(M131),,(M131-G131)*(1-'Casino List'!$B$1))</f>
        <v/>
      </c>
      <c r="O131" s="4" t="str">
        <f>if(isblank(D131),,if(ISBLANK(M131),-F131*'Casino List'!$B$1,M131*'Casino List'!$B$1))</f>
        <v/>
      </c>
      <c r="P131" s="4"/>
      <c r="Q131" s="4"/>
      <c r="R131" s="4"/>
      <c r="S131" s="4"/>
      <c r="T131" s="4"/>
      <c r="U131" s="4"/>
      <c r="V131" s="4"/>
      <c r="W131" s="4"/>
      <c r="X131" s="4"/>
      <c r="Y131" s="4"/>
      <c r="Z131" s="4"/>
      <c r="AA131" s="4"/>
      <c r="AB131" s="4"/>
      <c r="AC131" s="4"/>
      <c r="AD131" s="4"/>
      <c r="AE131" s="4"/>
    </row>
    <row r="132">
      <c r="A132" s="4"/>
      <c r="B132" s="4"/>
      <c r="C132" s="1" t="str">
        <f t="shared" si="2"/>
        <v/>
      </c>
      <c r="D132" s="79"/>
      <c r="E132" s="79"/>
      <c r="F132" s="74"/>
      <c r="G132" s="74"/>
      <c r="H132" s="74"/>
      <c r="I132" s="29" t="str">
        <f>if(isblank(F132),,VLOOKUP(D132,'Casino List'!$C$4:$AA$100,25,FALSE)*H132)</f>
        <v/>
      </c>
      <c r="J132" s="10" t="str">
        <f>if(ISBLANK(F132),,F132*'Casino List'!$D$1)</f>
        <v/>
      </c>
      <c r="K132" s="10" t="str">
        <f>if(isblank(F132),,(F132*(1+'Casino List'!$F$1)^(($Q$3-E132-45)/365)-F132)*(1-'Casino List'!$B$1))</f>
        <v/>
      </c>
      <c r="L132" s="10" t="str">
        <f>if(isblank(F132),,if(isna((1-'Casino List'!$B$1)*(I132-F132)*(1+'Casino List'!$F$1)^(($Q$3-vlookup(D132,C132:E$1003,3,FALSE)-10)/365)-K132+J132),(1-'Casino List'!$B$1)*(I132-F132)*(1+'Casino List'!$F$1)^(($Q$3-TODAY()-45)/365)-K132,(1-'Casino List'!$B$1)*(I132-F132)*(1+'Casino List'!$F$1)^(($Q$3-vlookup(D132,C132:E$1003,3,FALSE)-10)/365)-K132+J132))</f>
        <v/>
      </c>
      <c r="M132" s="10" t="str">
        <f>if(isblank(G132),,G132*(1+'Casino List'!$F$1)^(($Q$3-E132-10)/365))</f>
        <v/>
      </c>
      <c r="N132" s="4" t="str">
        <f>if(ISBLANK(M132),,(M132-G132)*(1-'Casino List'!$B$1))</f>
        <v/>
      </c>
      <c r="O132" s="4" t="str">
        <f>if(isblank(D132),,if(ISBLANK(M132),-F132*'Casino List'!$B$1,M132*'Casino List'!$B$1))</f>
        <v/>
      </c>
      <c r="P132" s="4"/>
      <c r="Q132" s="4"/>
      <c r="R132" s="4"/>
      <c r="S132" s="4"/>
      <c r="T132" s="4"/>
      <c r="U132" s="4"/>
      <c r="V132" s="4"/>
      <c r="W132" s="4"/>
      <c r="X132" s="4"/>
      <c r="Y132" s="4"/>
      <c r="Z132" s="4"/>
      <c r="AA132" s="4"/>
      <c r="AB132" s="4"/>
      <c r="AC132" s="4"/>
      <c r="AD132" s="4"/>
      <c r="AE132" s="4"/>
    </row>
    <row r="133">
      <c r="A133" s="4"/>
      <c r="B133" s="4"/>
      <c r="C133" s="1" t="str">
        <f t="shared" si="2"/>
        <v/>
      </c>
      <c r="D133" s="79"/>
      <c r="E133" s="79"/>
      <c r="F133" s="74"/>
      <c r="G133" s="74"/>
      <c r="H133" s="74"/>
      <c r="I133" s="29" t="str">
        <f>if(isblank(F133),,VLOOKUP(D133,'Casino List'!$C$4:$AA$100,25,FALSE)*H133)</f>
        <v/>
      </c>
      <c r="J133" s="10" t="str">
        <f>if(ISBLANK(F133),,F133*'Casino List'!$D$1)</f>
        <v/>
      </c>
      <c r="K133" s="10" t="str">
        <f>if(isblank(F133),,(F133*(1+'Casino List'!$F$1)^(($Q$3-E133-45)/365)-F133)*(1-'Casino List'!$B$1))</f>
        <v/>
      </c>
      <c r="L133" s="10" t="str">
        <f>if(isblank(F133),,if(isna((1-'Casino List'!$B$1)*(I133-F133)*(1+'Casino List'!$F$1)^(($Q$3-vlookup(D133,C133:E$1003,3,FALSE)-10)/365)-K133+J133),(1-'Casino List'!$B$1)*(I133-F133)*(1+'Casino List'!$F$1)^(($Q$3-TODAY()-45)/365)-K133,(1-'Casino List'!$B$1)*(I133-F133)*(1+'Casino List'!$F$1)^(($Q$3-vlookup(D133,C133:E$1003,3,FALSE)-10)/365)-K133+J133))</f>
        <v/>
      </c>
      <c r="M133" s="10" t="str">
        <f>if(isblank(G133),,G133*(1+'Casino List'!$F$1)^(($Q$3-E133-10)/365))</f>
        <v/>
      </c>
      <c r="N133" s="4" t="str">
        <f>if(ISBLANK(M133),,(M133-G133)*(1-'Casino List'!$B$1))</f>
        <v/>
      </c>
      <c r="O133" s="4" t="str">
        <f>if(isblank(D133),,if(ISBLANK(M133),-F133*'Casino List'!$B$1,M133*'Casino List'!$B$1))</f>
        <v/>
      </c>
      <c r="P133" s="4"/>
      <c r="Q133" s="4"/>
      <c r="R133" s="4"/>
      <c r="S133" s="4"/>
      <c r="T133" s="4"/>
      <c r="U133" s="4"/>
      <c r="V133" s="4"/>
      <c r="W133" s="4"/>
      <c r="X133" s="4"/>
      <c r="Y133" s="4"/>
      <c r="Z133" s="4"/>
      <c r="AA133" s="4"/>
      <c r="AB133" s="4"/>
      <c r="AC133" s="4"/>
      <c r="AD133" s="4"/>
      <c r="AE133" s="4"/>
    </row>
    <row r="134">
      <c r="A134" s="4"/>
      <c r="B134" s="4"/>
      <c r="C134" s="1" t="str">
        <f t="shared" si="2"/>
        <v/>
      </c>
      <c r="D134" s="79"/>
      <c r="E134" s="79"/>
      <c r="F134" s="74"/>
      <c r="G134" s="74"/>
      <c r="H134" s="74"/>
      <c r="I134" s="29" t="str">
        <f>if(isblank(F134),,VLOOKUP(D134,'Casino List'!$C$4:$AA$100,25,FALSE)*H134)</f>
        <v/>
      </c>
      <c r="J134" s="10" t="str">
        <f>if(ISBLANK(F134),,F134*'Casino List'!$D$1)</f>
        <v/>
      </c>
      <c r="K134" s="10" t="str">
        <f>if(isblank(F134),,(F134*(1+'Casino List'!$F$1)^(($Q$3-E134-45)/365)-F134)*(1-'Casino List'!$B$1))</f>
        <v/>
      </c>
      <c r="L134" s="10" t="str">
        <f>if(isblank(F134),,if(isna((1-'Casino List'!$B$1)*(I134-F134)*(1+'Casino List'!$F$1)^(($Q$3-vlookup(D134,C134:E$1003,3,FALSE)-10)/365)-K134+J134),(1-'Casino List'!$B$1)*(I134-F134)*(1+'Casino List'!$F$1)^(($Q$3-TODAY()-45)/365)-K134,(1-'Casino List'!$B$1)*(I134-F134)*(1+'Casino List'!$F$1)^(($Q$3-vlookup(D134,C134:E$1003,3,FALSE)-10)/365)-K134+J134))</f>
        <v/>
      </c>
      <c r="M134" s="10" t="str">
        <f>if(isblank(G134),,G134*(1+'Casino List'!$F$1)^(($Q$3-E134-10)/365))</f>
        <v/>
      </c>
      <c r="N134" s="4" t="str">
        <f>if(ISBLANK(M134),,(M134-G134)*(1-'Casino List'!$B$1))</f>
        <v/>
      </c>
      <c r="O134" s="4" t="str">
        <f>if(isblank(D134),,if(ISBLANK(M134),-F134*'Casino List'!$B$1,M134*'Casino List'!$B$1))</f>
        <v/>
      </c>
      <c r="P134" s="4"/>
      <c r="Q134" s="4"/>
      <c r="R134" s="4"/>
      <c r="S134" s="4"/>
      <c r="T134" s="4"/>
      <c r="U134" s="4"/>
      <c r="V134" s="4"/>
      <c r="W134" s="4"/>
      <c r="X134" s="4"/>
      <c r="Y134" s="4"/>
      <c r="Z134" s="4"/>
      <c r="AA134" s="4"/>
      <c r="AB134" s="4"/>
      <c r="AC134" s="4"/>
      <c r="AD134" s="4"/>
      <c r="AE134" s="4"/>
    </row>
    <row r="135">
      <c r="A135" s="4"/>
      <c r="B135" s="4"/>
      <c r="C135" s="1" t="str">
        <f t="shared" si="2"/>
        <v/>
      </c>
      <c r="D135" s="79"/>
      <c r="E135" s="79"/>
      <c r="F135" s="74"/>
      <c r="G135" s="74"/>
      <c r="H135" s="74"/>
      <c r="I135" s="29" t="str">
        <f>if(isblank(F135),,VLOOKUP(D135,'Casino List'!$C$4:$AA$100,25,FALSE)*H135)</f>
        <v/>
      </c>
      <c r="J135" s="10" t="str">
        <f>if(ISBLANK(F135),,F135*'Casino List'!$D$1)</f>
        <v/>
      </c>
      <c r="K135" s="10" t="str">
        <f>if(isblank(F135),,(F135*(1+'Casino List'!$F$1)^(($Q$3-E135-45)/365)-F135)*(1-'Casino List'!$B$1))</f>
        <v/>
      </c>
      <c r="L135" s="10" t="str">
        <f>if(isblank(F135),,if(isna((1-'Casino List'!$B$1)*(I135-F135)*(1+'Casino List'!$F$1)^(($Q$3-vlookup(D135,C135:E$1003,3,FALSE)-10)/365)-K135+J135),(1-'Casino List'!$B$1)*(I135-F135)*(1+'Casino List'!$F$1)^(($Q$3-TODAY()-45)/365)-K135,(1-'Casino List'!$B$1)*(I135-F135)*(1+'Casino List'!$F$1)^(($Q$3-vlookup(D135,C135:E$1003,3,FALSE)-10)/365)-K135+J135))</f>
        <v/>
      </c>
      <c r="M135" s="10" t="str">
        <f>if(isblank(G135),,G135*(1+'Casino List'!$F$1)^(($Q$3-E135-10)/365))</f>
        <v/>
      </c>
      <c r="N135" s="4" t="str">
        <f>if(ISBLANK(M135),,(M135-G135)*(1-'Casino List'!$B$1))</f>
        <v/>
      </c>
      <c r="O135" s="4" t="str">
        <f>if(isblank(D135),,if(ISBLANK(M135),-F135*'Casino List'!$B$1,M135*'Casino List'!$B$1))</f>
        <v/>
      </c>
      <c r="P135" s="4"/>
      <c r="Q135" s="4"/>
      <c r="R135" s="4"/>
      <c r="S135" s="4"/>
      <c r="T135" s="4"/>
      <c r="U135" s="4"/>
      <c r="V135" s="4"/>
      <c r="W135" s="4"/>
      <c r="X135" s="4"/>
      <c r="Y135" s="4"/>
      <c r="Z135" s="4"/>
      <c r="AA135" s="4"/>
      <c r="AB135" s="4"/>
      <c r="AC135" s="4"/>
      <c r="AD135" s="4"/>
      <c r="AE135" s="4"/>
    </row>
    <row r="136">
      <c r="A136" s="4"/>
      <c r="B136" s="4"/>
      <c r="C136" s="1" t="str">
        <f t="shared" si="2"/>
        <v/>
      </c>
      <c r="D136" s="79"/>
      <c r="E136" s="79"/>
      <c r="F136" s="74"/>
      <c r="G136" s="74"/>
      <c r="H136" s="74"/>
      <c r="I136" s="29" t="str">
        <f>if(isblank(F136),,VLOOKUP(D136,'Casino List'!$C$4:$AA$100,25,FALSE)*H136)</f>
        <v/>
      </c>
      <c r="J136" s="10" t="str">
        <f>if(ISBLANK(F136),,F136*'Casino List'!$D$1)</f>
        <v/>
      </c>
      <c r="K136" s="10" t="str">
        <f>if(isblank(F136),,(F136*(1+'Casino List'!$F$1)^(($Q$3-E136-45)/365)-F136)*(1-'Casino List'!$B$1))</f>
        <v/>
      </c>
      <c r="L136" s="10" t="str">
        <f>if(isblank(F136),,if(isna((1-'Casino List'!$B$1)*(I136-F136)*(1+'Casino List'!$F$1)^(($Q$3-vlookup(D136,C136:E$1003,3,FALSE)-10)/365)-K136+J136),(1-'Casino List'!$B$1)*(I136-F136)*(1+'Casino List'!$F$1)^(($Q$3-TODAY()-45)/365)-K136,(1-'Casino List'!$B$1)*(I136-F136)*(1+'Casino List'!$F$1)^(($Q$3-vlookup(D136,C136:E$1003,3,FALSE)-10)/365)-K136+J136))</f>
        <v/>
      </c>
      <c r="M136" s="10" t="str">
        <f>if(isblank(G136),,G136*(1+'Casino List'!$F$1)^(($Q$3-E136-10)/365))</f>
        <v/>
      </c>
      <c r="N136" s="4" t="str">
        <f>if(ISBLANK(M136),,(M136-G136)*(1-'Casino List'!$B$1))</f>
        <v/>
      </c>
      <c r="O136" s="4" t="str">
        <f>if(isblank(D136),,if(ISBLANK(M136),-F136*'Casino List'!$B$1,M136*'Casino List'!$B$1))</f>
        <v/>
      </c>
      <c r="P136" s="4"/>
      <c r="Q136" s="4"/>
      <c r="R136" s="4"/>
      <c r="S136" s="4"/>
      <c r="T136" s="4"/>
      <c r="U136" s="4"/>
      <c r="V136" s="4"/>
      <c r="W136" s="4"/>
      <c r="X136" s="4"/>
      <c r="Y136" s="4"/>
      <c r="Z136" s="4"/>
      <c r="AA136" s="4"/>
      <c r="AB136" s="4"/>
      <c r="AC136" s="4"/>
      <c r="AD136" s="4"/>
      <c r="AE136" s="4"/>
    </row>
    <row r="137">
      <c r="A137" s="4"/>
      <c r="B137" s="4"/>
      <c r="C137" s="1" t="str">
        <f t="shared" si="2"/>
        <v/>
      </c>
      <c r="D137" s="79"/>
      <c r="E137" s="79"/>
      <c r="F137" s="74"/>
      <c r="G137" s="74"/>
      <c r="H137" s="74"/>
      <c r="I137" s="29" t="str">
        <f>if(isblank(F137),,VLOOKUP(D137,'Casino List'!$C$4:$AA$100,25,FALSE)*H137)</f>
        <v/>
      </c>
      <c r="J137" s="10" t="str">
        <f>if(ISBLANK(F137),,F137*'Casino List'!$D$1)</f>
        <v/>
      </c>
      <c r="K137" s="10" t="str">
        <f>if(isblank(F137),,(F137*(1+'Casino List'!$F$1)^(($Q$3-E137-45)/365)-F137)*(1-'Casino List'!$B$1))</f>
        <v/>
      </c>
      <c r="L137" s="10" t="str">
        <f>if(isblank(F137),,if(isna((1-'Casino List'!$B$1)*(I137-F137)*(1+'Casino List'!$F$1)^(($Q$3-vlookup(D137,C137:E$1003,3,FALSE)-10)/365)-K137+J137),(1-'Casino List'!$B$1)*(I137-F137)*(1+'Casino List'!$F$1)^(($Q$3-TODAY()-45)/365)-K137,(1-'Casino List'!$B$1)*(I137-F137)*(1+'Casino List'!$F$1)^(($Q$3-vlookup(D137,C137:E$1003,3,FALSE)-10)/365)-K137+J137))</f>
        <v/>
      </c>
      <c r="M137" s="10" t="str">
        <f>if(isblank(G137),,G137*(1+'Casino List'!$F$1)^(($Q$3-E137-10)/365))</f>
        <v/>
      </c>
      <c r="N137" s="4" t="str">
        <f>if(ISBLANK(M137),,(M137-G137)*(1-'Casino List'!$B$1))</f>
        <v/>
      </c>
      <c r="O137" s="4" t="str">
        <f>if(isblank(D137),,if(ISBLANK(M137),-F137*'Casino List'!$B$1,M137*'Casino List'!$B$1))</f>
        <v/>
      </c>
      <c r="P137" s="4"/>
      <c r="Q137" s="4"/>
      <c r="R137" s="4"/>
      <c r="S137" s="4"/>
      <c r="T137" s="4"/>
      <c r="U137" s="4"/>
      <c r="V137" s="4"/>
      <c r="W137" s="4"/>
      <c r="X137" s="4"/>
      <c r="Y137" s="4"/>
      <c r="Z137" s="4"/>
      <c r="AA137" s="4"/>
      <c r="AB137" s="4"/>
      <c r="AC137" s="4"/>
      <c r="AD137" s="4"/>
      <c r="AE137" s="4"/>
    </row>
    <row r="138">
      <c r="A138" s="4"/>
      <c r="B138" s="4"/>
      <c r="C138" s="1" t="str">
        <f t="shared" si="2"/>
        <v/>
      </c>
      <c r="D138" s="79"/>
      <c r="E138" s="79"/>
      <c r="F138" s="74"/>
      <c r="G138" s="74"/>
      <c r="H138" s="74"/>
      <c r="I138" s="29" t="str">
        <f>if(isblank(F138),,VLOOKUP(D138,'Casino List'!$C$4:$AA$100,25,FALSE)*H138)</f>
        <v/>
      </c>
      <c r="J138" s="10" t="str">
        <f>if(ISBLANK(F138),,F138*'Casino List'!$D$1)</f>
        <v/>
      </c>
      <c r="K138" s="10" t="str">
        <f>if(isblank(F138),,(F138*(1+'Casino List'!$F$1)^(($Q$3-E138-45)/365)-F138)*(1-'Casino List'!$B$1))</f>
        <v/>
      </c>
      <c r="L138" s="10" t="str">
        <f>if(isblank(F138),,if(isna((1-'Casino List'!$B$1)*(I138-F138)*(1+'Casino List'!$F$1)^(($Q$3-vlookup(D138,C138:E$1003,3,FALSE)-10)/365)-K138+J138),(1-'Casino List'!$B$1)*(I138-F138)*(1+'Casino List'!$F$1)^(($Q$3-TODAY()-45)/365)-K138,(1-'Casino List'!$B$1)*(I138-F138)*(1+'Casino List'!$F$1)^(($Q$3-vlookup(D138,C138:E$1003,3,FALSE)-10)/365)-K138+J138))</f>
        <v/>
      </c>
      <c r="M138" s="10" t="str">
        <f>if(isblank(G138),,G138*(1+'Casino List'!$F$1)^(($Q$3-E138-10)/365))</f>
        <v/>
      </c>
      <c r="N138" s="4" t="str">
        <f>if(ISBLANK(M138),,(M138-G138)*(1-'Casino List'!$B$1))</f>
        <v/>
      </c>
      <c r="O138" s="4" t="str">
        <f>if(isblank(D138),,if(ISBLANK(M138),-F138*'Casino List'!$B$1,M138*'Casino List'!$B$1))</f>
        <v/>
      </c>
      <c r="P138" s="4"/>
      <c r="Q138" s="4"/>
      <c r="R138" s="4"/>
      <c r="S138" s="4"/>
      <c r="T138" s="4"/>
      <c r="U138" s="4"/>
      <c r="V138" s="4"/>
      <c r="W138" s="4"/>
      <c r="X138" s="4"/>
      <c r="Y138" s="4"/>
      <c r="Z138" s="4"/>
      <c r="AA138" s="4"/>
      <c r="AB138" s="4"/>
      <c r="AC138" s="4"/>
      <c r="AD138" s="4"/>
      <c r="AE138" s="4"/>
    </row>
    <row r="139">
      <c r="A139" s="4"/>
      <c r="B139" s="4"/>
      <c r="C139" s="1" t="str">
        <f t="shared" si="2"/>
        <v/>
      </c>
      <c r="D139" s="79"/>
      <c r="E139" s="79"/>
      <c r="F139" s="74"/>
      <c r="G139" s="74"/>
      <c r="H139" s="74"/>
      <c r="I139" s="29" t="str">
        <f>if(isblank(F139),,VLOOKUP(D139,'Casino List'!$C$4:$AA$100,25,FALSE)*H139)</f>
        <v/>
      </c>
      <c r="J139" s="10" t="str">
        <f>if(ISBLANK(F139),,F139*'Casino List'!$D$1)</f>
        <v/>
      </c>
      <c r="K139" s="10" t="str">
        <f>if(isblank(F139),,(F139*(1+'Casino List'!$F$1)^(($Q$3-E139-45)/365)-F139)*(1-'Casino List'!$B$1))</f>
        <v/>
      </c>
      <c r="L139" s="10" t="str">
        <f>if(isblank(F139),,if(isna((1-'Casino List'!$B$1)*(I139-F139)*(1+'Casino List'!$F$1)^(($Q$3-vlookup(D139,C139:E$1003,3,FALSE)-10)/365)-K139+J139),(1-'Casino List'!$B$1)*(I139-F139)*(1+'Casino List'!$F$1)^(($Q$3-TODAY()-45)/365)-K139,(1-'Casino List'!$B$1)*(I139-F139)*(1+'Casino List'!$F$1)^(($Q$3-vlookup(D139,C139:E$1003,3,FALSE)-10)/365)-K139+J139))</f>
        <v/>
      </c>
      <c r="M139" s="10" t="str">
        <f>if(isblank(G139),,G139*(1+'Casino List'!$F$1)^(($Q$3-E139-10)/365))</f>
        <v/>
      </c>
      <c r="N139" s="4" t="str">
        <f>if(ISBLANK(M139),,(M139-G139)*(1-'Casino List'!$B$1))</f>
        <v/>
      </c>
      <c r="O139" s="4" t="str">
        <f>if(isblank(D139),,if(ISBLANK(M139),-F139*'Casino List'!$B$1,M139*'Casino List'!$B$1))</f>
        <v/>
      </c>
      <c r="P139" s="4"/>
      <c r="Q139" s="4"/>
      <c r="R139" s="4"/>
      <c r="S139" s="4"/>
      <c r="T139" s="4"/>
      <c r="U139" s="4"/>
      <c r="V139" s="4"/>
      <c r="W139" s="4"/>
      <c r="X139" s="4"/>
      <c r="Y139" s="4"/>
      <c r="Z139" s="4"/>
      <c r="AA139" s="4"/>
      <c r="AB139" s="4"/>
      <c r="AC139" s="4"/>
      <c r="AD139" s="4"/>
      <c r="AE139" s="4"/>
    </row>
    <row r="140">
      <c r="A140" s="4"/>
      <c r="B140" s="4"/>
      <c r="C140" s="1" t="str">
        <f t="shared" si="2"/>
        <v/>
      </c>
      <c r="D140" s="79"/>
      <c r="E140" s="79"/>
      <c r="F140" s="74"/>
      <c r="G140" s="74"/>
      <c r="H140" s="74"/>
      <c r="I140" s="29" t="str">
        <f>if(isblank(F140),,VLOOKUP(D140,'Casino List'!$C$4:$AA$100,25,FALSE)*H140)</f>
        <v/>
      </c>
      <c r="J140" s="10" t="str">
        <f>if(ISBLANK(F140),,F140*'Casino List'!$D$1)</f>
        <v/>
      </c>
      <c r="K140" s="10" t="str">
        <f>if(isblank(F140),,(F140*(1+'Casino List'!$F$1)^(($Q$3-E140-45)/365)-F140)*(1-'Casino List'!$B$1))</f>
        <v/>
      </c>
      <c r="L140" s="10" t="str">
        <f>if(isblank(F140),,if(isna((1-'Casino List'!$B$1)*(I140-F140)*(1+'Casino List'!$F$1)^(($Q$3-vlookup(D140,C140:E$1003,3,FALSE)-10)/365)-K140+J140),(1-'Casino List'!$B$1)*(I140-F140)*(1+'Casino List'!$F$1)^(($Q$3-TODAY()-45)/365)-K140,(1-'Casino List'!$B$1)*(I140-F140)*(1+'Casino List'!$F$1)^(($Q$3-vlookup(D140,C140:E$1003,3,FALSE)-10)/365)-K140+J140))</f>
        <v/>
      </c>
      <c r="M140" s="10" t="str">
        <f>if(isblank(G140),,G140*(1+'Casino List'!$F$1)^(($Q$3-E140-10)/365))</f>
        <v/>
      </c>
      <c r="N140" s="4" t="str">
        <f>if(ISBLANK(M140),,(M140-G140)*(1-'Casino List'!$B$1))</f>
        <v/>
      </c>
      <c r="O140" s="4" t="str">
        <f>if(isblank(D140),,if(ISBLANK(M140),-F140*'Casino List'!$B$1,M140*'Casino List'!$B$1))</f>
        <v/>
      </c>
      <c r="P140" s="4"/>
      <c r="Q140" s="4"/>
      <c r="R140" s="4"/>
      <c r="S140" s="4"/>
      <c r="T140" s="4"/>
      <c r="U140" s="4"/>
      <c r="V140" s="4"/>
      <c r="W140" s="4"/>
      <c r="X140" s="4"/>
      <c r="Y140" s="4"/>
      <c r="Z140" s="4"/>
      <c r="AA140" s="4"/>
      <c r="AB140" s="4"/>
      <c r="AC140" s="4"/>
      <c r="AD140" s="4"/>
      <c r="AE140" s="4"/>
    </row>
    <row r="141">
      <c r="A141" s="4"/>
      <c r="B141" s="4"/>
      <c r="C141" s="1" t="str">
        <f t="shared" si="2"/>
        <v/>
      </c>
      <c r="D141" s="79"/>
      <c r="E141" s="79"/>
      <c r="F141" s="74"/>
      <c r="G141" s="74"/>
      <c r="H141" s="74"/>
      <c r="I141" s="29" t="str">
        <f>if(isblank(F141),,VLOOKUP(D141,'Casino List'!$C$4:$AA$100,25,FALSE)*H141)</f>
        <v/>
      </c>
      <c r="J141" s="10" t="str">
        <f>if(ISBLANK(F141),,F141*'Casino List'!$D$1)</f>
        <v/>
      </c>
      <c r="K141" s="10" t="str">
        <f>if(isblank(F141),,(F141*(1+'Casino List'!$F$1)^(($Q$3-E141-45)/365)-F141)*(1-'Casino List'!$B$1))</f>
        <v/>
      </c>
      <c r="L141" s="10" t="str">
        <f>if(isblank(F141),,if(isna((1-'Casino List'!$B$1)*(I141-F141)*(1+'Casino List'!$F$1)^(($Q$3-vlookup(D141,C141:E$1003,3,FALSE)-10)/365)-K141+J141),(1-'Casino List'!$B$1)*(I141-F141)*(1+'Casino List'!$F$1)^(($Q$3-TODAY()-45)/365)-K141,(1-'Casino List'!$B$1)*(I141-F141)*(1+'Casino List'!$F$1)^(($Q$3-vlookup(D141,C141:E$1003,3,FALSE)-10)/365)-K141+J141))</f>
        <v/>
      </c>
      <c r="M141" s="10" t="str">
        <f>if(isblank(G141),,G141*(1+'Casino List'!$F$1)^(($Q$3-E141-10)/365))</f>
        <v/>
      </c>
      <c r="N141" s="4" t="str">
        <f>if(ISBLANK(M141),,(M141-G141)*(1-'Casino List'!$B$1))</f>
        <v/>
      </c>
      <c r="O141" s="4" t="str">
        <f>if(isblank(D141),,if(ISBLANK(M141),-F141*'Casino List'!$B$1,M141*'Casino List'!$B$1))</f>
        <v/>
      </c>
      <c r="P141" s="4"/>
      <c r="Q141" s="4"/>
      <c r="R141" s="4"/>
      <c r="S141" s="4"/>
      <c r="T141" s="4"/>
      <c r="U141" s="4"/>
      <c r="V141" s="4"/>
      <c r="W141" s="4"/>
      <c r="X141" s="4"/>
      <c r="Y141" s="4"/>
      <c r="Z141" s="4"/>
      <c r="AA141" s="4"/>
      <c r="AB141" s="4"/>
      <c r="AC141" s="4"/>
      <c r="AD141" s="4"/>
      <c r="AE141" s="4"/>
    </row>
    <row r="142">
      <c r="A142" s="4"/>
      <c r="B142" s="4"/>
      <c r="C142" s="1" t="str">
        <f t="shared" si="2"/>
        <v/>
      </c>
      <c r="D142" s="79"/>
      <c r="E142" s="79"/>
      <c r="F142" s="74"/>
      <c r="G142" s="74"/>
      <c r="H142" s="74"/>
      <c r="I142" s="29" t="str">
        <f>if(isblank(F142),,VLOOKUP(D142,'Casino List'!$C$4:$AA$100,25,FALSE)*H142)</f>
        <v/>
      </c>
      <c r="J142" s="10" t="str">
        <f>if(ISBLANK(F142),,F142*'Casino List'!$D$1)</f>
        <v/>
      </c>
      <c r="K142" s="10" t="str">
        <f>if(isblank(F142),,(F142*(1+'Casino List'!$F$1)^(($Q$3-E142-45)/365)-F142)*(1-'Casino List'!$B$1))</f>
        <v/>
      </c>
      <c r="L142" s="10" t="str">
        <f>if(isblank(F142),,if(isna((1-'Casino List'!$B$1)*(I142-F142)*(1+'Casino List'!$F$1)^(($Q$3-vlookup(D142,C142:E$1003,3,FALSE)-10)/365)-K142+J142),(1-'Casino List'!$B$1)*(I142-F142)*(1+'Casino List'!$F$1)^(($Q$3-TODAY()-45)/365)-K142,(1-'Casino List'!$B$1)*(I142-F142)*(1+'Casino List'!$F$1)^(($Q$3-vlookup(D142,C142:E$1003,3,FALSE)-10)/365)-K142+J142))</f>
        <v/>
      </c>
      <c r="M142" s="10" t="str">
        <f>if(isblank(G142),,G142*(1+'Casino List'!$F$1)^(($Q$3-E142-10)/365))</f>
        <v/>
      </c>
      <c r="N142" s="4" t="str">
        <f>if(ISBLANK(M142),,(M142-G142)*(1-'Casino List'!$B$1))</f>
        <v/>
      </c>
      <c r="O142" s="4" t="str">
        <f>if(isblank(D142),,if(ISBLANK(M142),-F142*'Casino List'!$B$1,M142*'Casino List'!$B$1))</f>
        <v/>
      </c>
      <c r="P142" s="4"/>
      <c r="Q142" s="4"/>
      <c r="R142" s="4"/>
      <c r="S142" s="4"/>
      <c r="T142" s="4"/>
      <c r="U142" s="4"/>
      <c r="V142" s="4"/>
      <c r="W142" s="4"/>
      <c r="X142" s="4"/>
      <c r="Y142" s="4"/>
      <c r="Z142" s="4"/>
      <c r="AA142" s="4"/>
      <c r="AB142" s="4"/>
      <c r="AC142" s="4"/>
      <c r="AD142" s="4"/>
      <c r="AE142" s="4"/>
    </row>
    <row r="143">
      <c r="A143" s="4"/>
      <c r="B143" s="4"/>
      <c r="C143" s="1" t="str">
        <f t="shared" si="2"/>
        <v/>
      </c>
      <c r="D143" s="79"/>
      <c r="E143" s="79"/>
      <c r="F143" s="74"/>
      <c r="G143" s="74"/>
      <c r="H143" s="74"/>
      <c r="I143" s="29" t="str">
        <f>if(isblank(F143),,VLOOKUP(D143,'Casino List'!$C$4:$AA$100,25,FALSE)*H143)</f>
        <v/>
      </c>
      <c r="J143" s="10" t="str">
        <f>if(ISBLANK(F143),,F143*'Casino List'!$D$1)</f>
        <v/>
      </c>
      <c r="K143" s="10" t="str">
        <f>if(isblank(F143),,(F143*(1+'Casino List'!$F$1)^(($Q$3-E143-45)/365)-F143)*(1-'Casino List'!$B$1))</f>
        <v/>
      </c>
      <c r="L143" s="10" t="str">
        <f>if(isblank(F143),,if(isna((1-'Casino List'!$B$1)*(I143-F143)*(1+'Casino List'!$F$1)^(($Q$3-vlookup(D143,C143:E$1003,3,FALSE)-10)/365)-K143+J143),(1-'Casino List'!$B$1)*(I143-F143)*(1+'Casino List'!$F$1)^(($Q$3-TODAY()-45)/365)-K143,(1-'Casino List'!$B$1)*(I143-F143)*(1+'Casino List'!$F$1)^(($Q$3-vlookup(D143,C143:E$1003,3,FALSE)-10)/365)-K143+J143))</f>
        <v/>
      </c>
      <c r="M143" s="10" t="str">
        <f>if(isblank(G143),,G143*(1+'Casino List'!$F$1)^(($Q$3-E143-10)/365))</f>
        <v/>
      </c>
      <c r="N143" s="4" t="str">
        <f>if(ISBLANK(M143),,(M143-G143)*(1-'Casino List'!$B$1))</f>
        <v/>
      </c>
      <c r="O143" s="4" t="str">
        <f>if(isblank(D143),,if(ISBLANK(M143),-F143*'Casino List'!$B$1,M143*'Casino List'!$B$1))</f>
        <v/>
      </c>
      <c r="P143" s="4"/>
      <c r="Q143" s="4"/>
      <c r="R143" s="4"/>
      <c r="S143" s="4"/>
      <c r="T143" s="4"/>
      <c r="U143" s="4"/>
      <c r="V143" s="4"/>
      <c r="W143" s="4"/>
      <c r="X143" s="4"/>
      <c r="Y143" s="4"/>
      <c r="Z143" s="4"/>
      <c r="AA143" s="4"/>
      <c r="AB143" s="4"/>
      <c r="AC143" s="4"/>
      <c r="AD143" s="4"/>
      <c r="AE143" s="4"/>
    </row>
    <row r="144">
      <c r="A144" s="4"/>
      <c r="B144" s="4"/>
      <c r="C144" s="1" t="str">
        <f t="shared" si="2"/>
        <v/>
      </c>
      <c r="D144" s="79"/>
      <c r="E144" s="79"/>
      <c r="F144" s="74"/>
      <c r="G144" s="74"/>
      <c r="H144" s="74"/>
      <c r="I144" s="29" t="str">
        <f>if(isblank(F144),,VLOOKUP(D144,'Casino List'!$C$4:$AA$100,25,FALSE)*H144)</f>
        <v/>
      </c>
      <c r="J144" s="10" t="str">
        <f>if(ISBLANK(F144),,F144*'Casino List'!$D$1)</f>
        <v/>
      </c>
      <c r="K144" s="10" t="str">
        <f>if(isblank(F144),,(F144*(1+'Casino List'!$F$1)^(($Q$3-E144-45)/365)-F144)*(1-'Casino List'!$B$1))</f>
        <v/>
      </c>
      <c r="L144" s="10" t="str">
        <f>if(isblank(F144),,if(isna((1-'Casino List'!$B$1)*(I144-F144)*(1+'Casino List'!$F$1)^(($Q$3-vlookup(D144,C144:E$1003,3,FALSE)-10)/365)-K144+J144),(1-'Casino List'!$B$1)*(I144-F144)*(1+'Casino List'!$F$1)^(($Q$3-TODAY()-45)/365)-K144,(1-'Casino List'!$B$1)*(I144-F144)*(1+'Casino List'!$F$1)^(($Q$3-vlookup(D144,C144:E$1003,3,FALSE)-10)/365)-K144+J144))</f>
        <v/>
      </c>
      <c r="M144" s="10" t="str">
        <f>if(isblank(G144),,G144*(1+'Casino List'!$F$1)^(($Q$3-E144-10)/365))</f>
        <v/>
      </c>
      <c r="N144" s="4" t="str">
        <f>if(ISBLANK(M144),,(M144-G144)*(1-'Casino List'!$B$1))</f>
        <v/>
      </c>
      <c r="O144" s="4" t="str">
        <f>if(isblank(D144),,if(ISBLANK(M144),-F144*'Casino List'!$B$1,M144*'Casino List'!$B$1))</f>
        <v/>
      </c>
      <c r="P144" s="4"/>
      <c r="Q144" s="4"/>
      <c r="R144" s="4"/>
      <c r="S144" s="4"/>
      <c r="T144" s="4"/>
      <c r="U144" s="4"/>
      <c r="V144" s="4"/>
      <c r="W144" s="4"/>
      <c r="X144" s="4"/>
      <c r="Y144" s="4"/>
      <c r="Z144" s="4"/>
      <c r="AA144" s="4"/>
      <c r="AB144" s="4"/>
      <c r="AC144" s="4"/>
      <c r="AD144" s="4"/>
      <c r="AE144" s="4"/>
    </row>
    <row r="145">
      <c r="A145" s="4"/>
      <c r="B145" s="4"/>
      <c r="C145" s="1" t="str">
        <f t="shared" si="2"/>
        <v/>
      </c>
      <c r="D145" s="79"/>
      <c r="E145" s="79"/>
      <c r="F145" s="74"/>
      <c r="G145" s="74"/>
      <c r="H145" s="74"/>
      <c r="I145" s="29" t="str">
        <f>if(isblank(F145),,VLOOKUP(D145,'Casino List'!$C$4:$AA$100,25,FALSE)*H145)</f>
        <v/>
      </c>
      <c r="J145" s="10" t="str">
        <f>if(ISBLANK(F145),,F145*'Casino List'!$D$1)</f>
        <v/>
      </c>
      <c r="K145" s="10" t="str">
        <f>if(isblank(F145),,(F145*(1+'Casino List'!$F$1)^(($Q$3-E145-45)/365)-F145)*(1-'Casino List'!$B$1))</f>
        <v/>
      </c>
      <c r="L145" s="10" t="str">
        <f>if(isblank(F145),,if(isna((1-'Casino List'!$B$1)*(I145-F145)*(1+'Casino List'!$F$1)^(($Q$3-vlookup(D145,C145:E$1003,3,FALSE)-10)/365)-K145+J145),(1-'Casino List'!$B$1)*(I145-F145)*(1+'Casino List'!$F$1)^(($Q$3-TODAY()-45)/365)-K145,(1-'Casino List'!$B$1)*(I145-F145)*(1+'Casino List'!$F$1)^(($Q$3-vlookup(D145,C145:E$1003,3,FALSE)-10)/365)-K145+J145))</f>
        <v/>
      </c>
      <c r="M145" s="10" t="str">
        <f>if(isblank(G145),,G145*(1+'Casino List'!$F$1)^(($Q$3-E145-10)/365))</f>
        <v/>
      </c>
      <c r="N145" s="4" t="str">
        <f>if(ISBLANK(M145),,(M145-G145)*(1-'Casino List'!$B$1))</f>
        <v/>
      </c>
      <c r="O145" s="4" t="str">
        <f>if(isblank(D145),,if(ISBLANK(M145),-F145*'Casino List'!$B$1,M145*'Casino List'!$B$1))</f>
        <v/>
      </c>
      <c r="P145" s="4"/>
      <c r="Q145" s="4"/>
      <c r="R145" s="4"/>
      <c r="S145" s="4"/>
      <c r="T145" s="4"/>
      <c r="U145" s="4"/>
      <c r="V145" s="4"/>
      <c r="W145" s="4"/>
      <c r="X145" s="4"/>
      <c r="Y145" s="4"/>
      <c r="Z145" s="4"/>
      <c r="AA145" s="4"/>
      <c r="AB145" s="4"/>
      <c r="AC145" s="4"/>
      <c r="AD145" s="4"/>
      <c r="AE145" s="4"/>
    </row>
    <row r="146">
      <c r="A146" s="4"/>
      <c r="B146" s="4"/>
      <c r="C146" s="1" t="str">
        <f t="shared" si="2"/>
        <v/>
      </c>
      <c r="D146" s="79"/>
      <c r="E146" s="79"/>
      <c r="F146" s="74"/>
      <c r="G146" s="74"/>
      <c r="H146" s="74"/>
      <c r="I146" s="29" t="str">
        <f>if(isblank(F146),,VLOOKUP(D146,'Casino List'!$C$4:$AA$100,25,FALSE)*H146)</f>
        <v/>
      </c>
      <c r="J146" s="10" t="str">
        <f>if(ISBLANK(F146),,F146*'Casino List'!$D$1)</f>
        <v/>
      </c>
      <c r="K146" s="10" t="str">
        <f>if(isblank(F146),,(F146*(1+'Casino List'!$F$1)^(($Q$3-E146-45)/365)-F146)*(1-'Casino List'!$B$1))</f>
        <v/>
      </c>
      <c r="L146" s="10" t="str">
        <f>if(isblank(F146),,if(isna((1-'Casino List'!$B$1)*(I146-F146)*(1+'Casino List'!$F$1)^(($Q$3-vlookup(D146,C146:E$1003,3,FALSE)-10)/365)-K146+J146),(1-'Casino List'!$B$1)*(I146-F146)*(1+'Casino List'!$F$1)^(($Q$3-TODAY()-45)/365)-K146,(1-'Casino List'!$B$1)*(I146-F146)*(1+'Casino List'!$F$1)^(($Q$3-vlookup(D146,C146:E$1003,3,FALSE)-10)/365)-K146+J146))</f>
        <v/>
      </c>
      <c r="M146" s="10" t="str">
        <f>if(isblank(G146),,G146*(1+'Casino List'!$F$1)^(($Q$3-E146-10)/365))</f>
        <v/>
      </c>
      <c r="N146" s="4" t="str">
        <f>if(ISBLANK(M146),,(M146-G146)*(1-'Casino List'!$B$1))</f>
        <v/>
      </c>
      <c r="O146" s="4" t="str">
        <f>if(isblank(D146),,if(ISBLANK(M146),-F146*'Casino List'!$B$1,M146*'Casino List'!$B$1))</f>
        <v/>
      </c>
      <c r="P146" s="4"/>
      <c r="Q146" s="4"/>
      <c r="R146" s="4"/>
      <c r="S146" s="4"/>
      <c r="T146" s="4"/>
      <c r="U146" s="4"/>
      <c r="V146" s="4"/>
      <c r="W146" s="4"/>
      <c r="X146" s="4"/>
      <c r="Y146" s="4"/>
      <c r="Z146" s="4"/>
      <c r="AA146" s="4"/>
      <c r="AB146" s="4"/>
      <c r="AC146" s="4"/>
      <c r="AD146" s="4"/>
      <c r="AE146" s="4"/>
    </row>
    <row r="147">
      <c r="A147" s="4"/>
      <c r="B147" s="4"/>
      <c r="C147" s="1" t="str">
        <f t="shared" si="2"/>
        <v/>
      </c>
      <c r="D147" s="79"/>
      <c r="E147" s="79"/>
      <c r="F147" s="74"/>
      <c r="G147" s="74"/>
      <c r="H147" s="74"/>
      <c r="I147" s="29" t="str">
        <f>if(isblank(F147),,VLOOKUP(D147,'Casino List'!$C$4:$AA$100,25,FALSE)*H147)</f>
        <v/>
      </c>
      <c r="J147" s="10" t="str">
        <f>if(ISBLANK(F147),,F147*'Casino List'!$D$1)</f>
        <v/>
      </c>
      <c r="K147" s="10" t="str">
        <f>if(isblank(F147),,(F147*(1+'Casino List'!$F$1)^(($Q$3-E147-45)/365)-F147)*(1-'Casino List'!$B$1))</f>
        <v/>
      </c>
      <c r="L147" s="10" t="str">
        <f>if(isblank(F147),,if(isna((1-'Casino List'!$B$1)*(I147-F147)*(1+'Casino List'!$F$1)^(($Q$3-vlookup(D147,C147:E$1003,3,FALSE)-10)/365)-K147+J147),(1-'Casino List'!$B$1)*(I147-F147)*(1+'Casino List'!$F$1)^(($Q$3-TODAY()-45)/365)-K147,(1-'Casino List'!$B$1)*(I147-F147)*(1+'Casino List'!$F$1)^(($Q$3-vlookup(D147,C147:E$1003,3,FALSE)-10)/365)-K147+J147))</f>
        <v/>
      </c>
      <c r="M147" s="10" t="str">
        <f>if(isblank(G147),,G147*(1+'Casino List'!$F$1)^(($Q$3-E147-10)/365))</f>
        <v/>
      </c>
      <c r="N147" s="4" t="str">
        <f>if(ISBLANK(M147),,(M147-G147)*(1-'Casino List'!$B$1))</f>
        <v/>
      </c>
      <c r="O147" s="4" t="str">
        <f>if(isblank(D147),,if(ISBLANK(M147),-F147*'Casino List'!$B$1,M147*'Casino List'!$B$1))</f>
        <v/>
      </c>
      <c r="P147" s="4"/>
      <c r="Q147" s="4"/>
      <c r="R147" s="4"/>
      <c r="S147" s="4"/>
      <c r="T147" s="4"/>
      <c r="U147" s="4"/>
      <c r="V147" s="4"/>
      <c r="W147" s="4"/>
      <c r="X147" s="4"/>
      <c r="Y147" s="4"/>
      <c r="Z147" s="4"/>
      <c r="AA147" s="4"/>
      <c r="AB147" s="4"/>
      <c r="AC147" s="4"/>
      <c r="AD147" s="4"/>
      <c r="AE147" s="4"/>
    </row>
    <row r="148">
      <c r="A148" s="4"/>
      <c r="B148" s="4"/>
      <c r="C148" s="1" t="str">
        <f t="shared" si="2"/>
        <v/>
      </c>
      <c r="D148" s="79"/>
      <c r="E148" s="79"/>
      <c r="F148" s="74"/>
      <c r="G148" s="74"/>
      <c r="H148" s="74"/>
      <c r="I148" s="29" t="str">
        <f>if(isblank(F148),,VLOOKUP(D148,'Casino List'!$C$4:$AA$100,25,FALSE)*H148)</f>
        <v/>
      </c>
      <c r="J148" s="10" t="str">
        <f>if(ISBLANK(F148),,F148*'Casino List'!$D$1)</f>
        <v/>
      </c>
      <c r="K148" s="10" t="str">
        <f>if(isblank(F148),,(F148*(1+'Casino List'!$F$1)^(($Q$3-E148-45)/365)-F148)*(1-'Casino List'!$B$1))</f>
        <v/>
      </c>
      <c r="L148" s="10" t="str">
        <f>if(isblank(F148),,if(isna((1-'Casino List'!$B$1)*(I148-F148)*(1+'Casino List'!$F$1)^(($Q$3-vlookup(D148,C148:E$1003,3,FALSE)-10)/365)-K148+J148),(1-'Casino List'!$B$1)*(I148-F148)*(1+'Casino List'!$F$1)^(($Q$3-TODAY()-45)/365)-K148,(1-'Casino List'!$B$1)*(I148-F148)*(1+'Casino List'!$F$1)^(($Q$3-vlookup(D148,C148:E$1003,3,FALSE)-10)/365)-K148+J148))</f>
        <v/>
      </c>
      <c r="M148" s="10" t="str">
        <f>if(isblank(G148),,G148*(1+'Casino List'!$F$1)^(($Q$3-E148-10)/365))</f>
        <v/>
      </c>
      <c r="N148" s="4" t="str">
        <f>if(ISBLANK(M148),,(M148-G148)*(1-'Casino List'!$B$1))</f>
        <v/>
      </c>
      <c r="O148" s="4" t="str">
        <f>if(isblank(D148),,if(ISBLANK(M148),-F148*'Casino List'!$B$1,M148*'Casino List'!$B$1))</f>
        <v/>
      </c>
      <c r="P148" s="4"/>
      <c r="Q148" s="4"/>
      <c r="R148" s="4"/>
      <c r="S148" s="4"/>
      <c r="T148" s="4"/>
      <c r="U148" s="4"/>
      <c r="V148" s="4"/>
      <c r="W148" s="4"/>
      <c r="X148" s="4"/>
      <c r="Y148" s="4"/>
      <c r="Z148" s="4"/>
      <c r="AA148" s="4"/>
      <c r="AB148" s="4"/>
      <c r="AC148" s="4"/>
      <c r="AD148" s="4"/>
      <c r="AE148" s="4"/>
    </row>
    <row r="149">
      <c r="A149" s="4"/>
      <c r="B149" s="4"/>
      <c r="C149" s="1" t="str">
        <f t="shared" si="2"/>
        <v/>
      </c>
      <c r="D149" s="79"/>
      <c r="E149" s="79"/>
      <c r="F149" s="74"/>
      <c r="G149" s="74"/>
      <c r="H149" s="74"/>
      <c r="I149" s="29" t="str">
        <f>if(isblank(F149),,VLOOKUP(D149,'Casino List'!$C$4:$AA$100,25,FALSE)*H149)</f>
        <v/>
      </c>
      <c r="J149" s="10" t="str">
        <f>if(ISBLANK(F149),,F149*'Casino List'!$D$1)</f>
        <v/>
      </c>
      <c r="K149" s="10" t="str">
        <f>if(isblank(F149),,(F149*(1+'Casino List'!$F$1)^(($Q$3-E149-45)/365)-F149)*(1-'Casino List'!$B$1))</f>
        <v/>
      </c>
      <c r="L149" s="10" t="str">
        <f>if(isblank(F149),,if(isna((1-'Casino List'!$B$1)*(I149-F149)*(1+'Casino List'!$F$1)^(($Q$3-vlookup(D149,C149:E$1003,3,FALSE)-10)/365)-K149+J149),(1-'Casino List'!$B$1)*(I149-F149)*(1+'Casino List'!$F$1)^(($Q$3-TODAY()-45)/365)-K149,(1-'Casino List'!$B$1)*(I149-F149)*(1+'Casino List'!$F$1)^(($Q$3-vlookup(D149,C149:E$1003,3,FALSE)-10)/365)-K149+J149))</f>
        <v/>
      </c>
      <c r="M149" s="10" t="str">
        <f>if(isblank(G149),,G149*(1+'Casino List'!$F$1)^(($Q$3-E149-10)/365))</f>
        <v/>
      </c>
      <c r="N149" s="4" t="str">
        <f>if(ISBLANK(M149),,(M149-G149)*(1-'Casino List'!$B$1))</f>
        <v/>
      </c>
      <c r="O149" s="4" t="str">
        <f>if(isblank(D149),,if(ISBLANK(M149),-F149*'Casino List'!$B$1,M149*'Casino List'!$B$1))</f>
        <v/>
      </c>
      <c r="P149" s="4"/>
      <c r="Q149" s="4"/>
      <c r="R149" s="4"/>
      <c r="S149" s="4"/>
      <c r="T149" s="4"/>
      <c r="U149" s="4"/>
      <c r="V149" s="4"/>
      <c r="W149" s="4"/>
      <c r="X149" s="4"/>
      <c r="Y149" s="4"/>
      <c r="Z149" s="4"/>
      <c r="AA149" s="4"/>
      <c r="AB149" s="4"/>
      <c r="AC149" s="4"/>
      <c r="AD149" s="4"/>
      <c r="AE149" s="4"/>
    </row>
    <row r="150">
      <c r="A150" s="4"/>
      <c r="B150" s="4"/>
      <c r="C150" s="1" t="str">
        <f t="shared" si="2"/>
        <v/>
      </c>
      <c r="D150" s="79"/>
      <c r="E150" s="79"/>
      <c r="F150" s="74"/>
      <c r="G150" s="74"/>
      <c r="H150" s="74"/>
      <c r="I150" s="29" t="str">
        <f>if(isblank(F150),,VLOOKUP(D150,'Casino List'!$C$4:$AA$100,25,FALSE)*H150)</f>
        <v/>
      </c>
      <c r="J150" s="10" t="str">
        <f>if(ISBLANK(F150),,F150*'Casino List'!$D$1)</f>
        <v/>
      </c>
      <c r="K150" s="10" t="str">
        <f>if(isblank(F150),,(F150*(1+'Casino List'!$F$1)^(($Q$3-E150-45)/365)-F150)*(1-'Casino List'!$B$1))</f>
        <v/>
      </c>
      <c r="L150" s="10" t="str">
        <f>if(isblank(F150),,if(isna((1-'Casino List'!$B$1)*(I150-F150)*(1+'Casino List'!$F$1)^(($Q$3-vlookup(D150,C150:E$1003,3,FALSE)-10)/365)-K150+J150),(1-'Casino List'!$B$1)*(I150-F150)*(1+'Casino List'!$F$1)^(($Q$3-TODAY()-45)/365)-K150,(1-'Casino List'!$B$1)*(I150-F150)*(1+'Casino List'!$F$1)^(($Q$3-vlookup(D150,C150:E$1003,3,FALSE)-10)/365)-K150+J150))</f>
        <v/>
      </c>
      <c r="M150" s="10" t="str">
        <f>if(isblank(G150),,G150*(1+'Casino List'!$F$1)^(($Q$3-E150-10)/365))</f>
        <v/>
      </c>
      <c r="N150" s="4" t="str">
        <f>if(ISBLANK(M150),,(M150-G150)*(1-'Casino List'!$B$1))</f>
        <v/>
      </c>
      <c r="O150" s="4" t="str">
        <f>if(isblank(D150),,if(ISBLANK(M150),-F150*'Casino List'!$B$1,M150*'Casino List'!$B$1))</f>
        <v/>
      </c>
      <c r="P150" s="4"/>
      <c r="Q150" s="4"/>
      <c r="R150" s="4"/>
      <c r="S150" s="4"/>
      <c r="T150" s="4"/>
      <c r="U150" s="4"/>
      <c r="V150" s="4"/>
      <c r="W150" s="4"/>
      <c r="X150" s="4"/>
      <c r="Y150" s="4"/>
      <c r="Z150" s="4"/>
      <c r="AA150" s="4"/>
      <c r="AB150" s="4"/>
      <c r="AC150" s="4"/>
      <c r="AD150" s="4"/>
      <c r="AE150" s="4"/>
    </row>
    <row r="151">
      <c r="A151" s="4"/>
      <c r="B151" s="4"/>
      <c r="C151" s="1" t="str">
        <f t="shared" si="2"/>
        <v/>
      </c>
      <c r="D151" s="79"/>
      <c r="E151" s="79"/>
      <c r="F151" s="74"/>
      <c r="G151" s="74"/>
      <c r="H151" s="74"/>
      <c r="I151" s="29" t="str">
        <f>if(isblank(F151),,VLOOKUP(D151,'Casino List'!$C$4:$AA$100,25,FALSE)*H151)</f>
        <v/>
      </c>
      <c r="J151" s="10" t="str">
        <f>if(ISBLANK(F151),,F151*'Casino List'!$D$1)</f>
        <v/>
      </c>
      <c r="K151" s="10" t="str">
        <f>if(isblank(F151),,(F151*(1+'Casino List'!$F$1)^(($Q$3-E151-45)/365)-F151)*(1-'Casino List'!$B$1))</f>
        <v/>
      </c>
      <c r="L151" s="10" t="str">
        <f>if(isblank(F151),,if(isna((1-'Casino List'!$B$1)*(I151-F151)*(1+'Casino List'!$F$1)^(($Q$3-vlookup(D151,C151:E$1003,3,FALSE)-10)/365)-K151+J151),(1-'Casino List'!$B$1)*(I151-F151)*(1+'Casino List'!$F$1)^(($Q$3-TODAY()-45)/365)-K151,(1-'Casino List'!$B$1)*(I151-F151)*(1+'Casino List'!$F$1)^(($Q$3-vlookup(D151,C151:E$1003,3,FALSE)-10)/365)-K151+J151))</f>
        <v/>
      </c>
      <c r="M151" s="10" t="str">
        <f>if(isblank(G151),,G151*(1+'Casino List'!$F$1)^(($Q$3-E151-10)/365))</f>
        <v/>
      </c>
      <c r="N151" s="4" t="str">
        <f>if(ISBLANK(M151),,(M151-G151)*(1-'Casino List'!$B$1))</f>
        <v/>
      </c>
      <c r="O151" s="4" t="str">
        <f>if(isblank(D151),,if(ISBLANK(M151),-F151*'Casino List'!$B$1,M151*'Casino List'!$B$1))</f>
        <v/>
      </c>
      <c r="P151" s="4"/>
      <c r="Q151" s="4"/>
      <c r="R151" s="4"/>
      <c r="S151" s="4"/>
      <c r="T151" s="4"/>
      <c r="U151" s="4"/>
      <c r="V151" s="4"/>
      <c r="W151" s="4"/>
      <c r="X151" s="4"/>
      <c r="Y151" s="4"/>
      <c r="Z151" s="4"/>
      <c r="AA151" s="4"/>
      <c r="AB151" s="4"/>
      <c r="AC151" s="4"/>
      <c r="AD151" s="4"/>
      <c r="AE151" s="4"/>
    </row>
    <row r="152">
      <c r="A152" s="4"/>
      <c r="B152" s="4"/>
      <c r="C152" s="1" t="str">
        <f t="shared" si="2"/>
        <v/>
      </c>
      <c r="D152" s="79"/>
      <c r="E152" s="79"/>
      <c r="F152" s="74"/>
      <c r="G152" s="74"/>
      <c r="H152" s="74"/>
      <c r="I152" s="29" t="str">
        <f>if(isblank(F152),,VLOOKUP(D152,'Casino List'!$C$4:$AA$100,25,FALSE)*H152)</f>
        <v/>
      </c>
      <c r="J152" s="10" t="str">
        <f>if(ISBLANK(F152),,F152*'Casino List'!$D$1)</f>
        <v/>
      </c>
      <c r="K152" s="10" t="str">
        <f>if(isblank(F152),,(F152*(1+'Casino List'!$F$1)^(($Q$3-E152-45)/365)-F152)*(1-'Casino List'!$B$1))</f>
        <v/>
      </c>
      <c r="L152" s="10" t="str">
        <f>if(isblank(F152),,if(isna((1-'Casino List'!$B$1)*(I152-F152)*(1+'Casino List'!$F$1)^(($Q$3-vlookup(D152,C152:E$1003,3,FALSE)-10)/365)-K152+J152),(1-'Casino List'!$B$1)*(I152-F152)*(1+'Casino List'!$F$1)^(($Q$3-TODAY()-45)/365)-K152,(1-'Casino List'!$B$1)*(I152-F152)*(1+'Casino List'!$F$1)^(($Q$3-vlookup(D152,C152:E$1003,3,FALSE)-10)/365)-K152+J152))</f>
        <v/>
      </c>
      <c r="M152" s="10" t="str">
        <f>if(isblank(G152),,G152*(1+'Casino List'!$F$1)^(($Q$3-E152-10)/365))</f>
        <v/>
      </c>
      <c r="N152" s="4" t="str">
        <f>if(ISBLANK(M152),,(M152-G152)*(1-'Casino List'!$B$1))</f>
        <v/>
      </c>
      <c r="O152" s="4" t="str">
        <f>if(isblank(D152),,if(ISBLANK(M152),-F152*'Casino List'!$B$1,M152*'Casino List'!$B$1))</f>
        <v/>
      </c>
      <c r="P152" s="4"/>
      <c r="Q152" s="4"/>
      <c r="R152" s="4"/>
      <c r="S152" s="4"/>
      <c r="T152" s="4"/>
      <c r="U152" s="4"/>
      <c r="V152" s="4"/>
      <c r="W152" s="4"/>
      <c r="X152" s="4"/>
      <c r="Y152" s="4"/>
      <c r="Z152" s="4"/>
      <c r="AA152" s="4"/>
      <c r="AB152" s="4"/>
      <c r="AC152" s="4"/>
      <c r="AD152" s="4"/>
      <c r="AE152" s="4"/>
    </row>
    <row r="153">
      <c r="A153" s="4"/>
      <c r="B153" s="4"/>
      <c r="C153" s="1" t="str">
        <f t="shared" si="2"/>
        <v/>
      </c>
      <c r="D153" s="79"/>
      <c r="E153" s="79"/>
      <c r="F153" s="74"/>
      <c r="G153" s="74"/>
      <c r="H153" s="74"/>
      <c r="I153" s="29" t="str">
        <f>if(isblank(F153),,VLOOKUP(D153,'Casino List'!$C$4:$AA$100,25,FALSE)*H153)</f>
        <v/>
      </c>
      <c r="J153" s="10" t="str">
        <f>if(ISBLANK(F153),,F153*'Casino List'!$D$1)</f>
        <v/>
      </c>
      <c r="K153" s="10" t="str">
        <f>if(isblank(F153),,(F153*(1+'Casino List'!$F$1)^(($Q$3-E153-45)/365)-F153)*(1-'Casino List'!$B$1))</f>
        <v/>
      </c>
      <c r="L153" s="10" t="str">
        <f>if(isblank(F153),,if(isna((1-'Casino List'!$B$1)*(I153-F153)*(1+'Casino List'!$F$1)^(($Q$3-vlookup(D153,C153:E$1003,3,FALSE)-10)/365)-K153+J153),(1-'Casino List'!$B$1)*(I153-F153)*(1+'Casino List'!$F$1)^(($Q$3-TODAY()-45)/365)-K153,(1-'Casino List'!$B$1)*(I153-F153)*(1+'Casino List'!$F$1)^(($Q$3-vlookup(D153,C153:E$1003,3,FALSE)-10)/365)-K153+J153))</f>
        <v/>
      </c>
      <c r="M153" s="10" t="str">
        <f>if(isblank(G153),,G153*(1+'Casino List'!$F$1)^(($Q$3-E153-10)/365))</f>
        <v/>
      </c>
      <c r="N153" s="4" t="str">
        <f>if(ISBLANK(M153),,(M153-G153)*(1-'Casino List'!$B$1))</f>
        <v/>
      </c>
      <c r="O153" s="4" t="str">
        <f>if(isblank(D153),,if(ISBLANK(M153),-F153*'Casino List'!$B$1,M153*'Casino List'!$B$1))</f>
        <v/>
      </c>
      <c r="P153" s="4"/>
      <c r="Q153" s="4"/>
      <c r="R153" s="4"/>
      <c r="S153" s="4"/>
      <c r="T153" s="4"/>
      <c r="U153" s="4"/>
      <c r="V153" s="4"/>
      <c r="W153" s="4"/>
      <c r="X153" s="4"/>
      <c r="Y153" s="4"/>
      <c r="Z153" s="4"/>
      <c r="AA153" s="4"/>
      <c r="AB153" s="4"/>
      <c r="AC153" s="4"/>
      <c r="AD153" s="4"/>
      <c r="AE153" s="4"/>
    </row>
    <row r="154">
      <c r="A154" s="4"/>
      <c r="B154" s="4"/>
      <c r="C154" s="1"/>
      <c r="D154" s="79"/>
      <c r="E154" s="79"/>
      <c r="F154" s="74"/>
      <c r="G154" s="74"/>
      <c r="H154" s="74"/>
      <c r="I154" s="29" t="str">
        <f>if(isblank(F154),,VLOOKUP(D154,'Casino List'!$C$4:$AA$100,25,FALSE)*H154)</f>
        <v/>
      </c>
      <c r="J154" s="10" t="str">
        <f>if(ISBLANK(F154),,F154*'Casino List'!$D$1)</f>
        <v/>
      </c>
      <c r="K154" s="10" t="str">
        <f>if(isblank(F154),,(F154*(1+'Casino List'!$F$1)^(($Q$3-E154-45)/365)-F154)*(1-'Casino List'!$B$1))</f>
        <v/>
      </c>
      <c r="L154" s="10" t="str">
        <f>if(isblank(F154),,if(isna((1-'Casino List'!$B$1)*(I154-F154)*(1+'Casino List'!$F$1)^(($Q$3-vlookup(D154,C154:E$1003,3,FALSE)-10)/365)-K154+J154),(1-'Casino List'!$B$1)*(I154-F154)*(1+'Casino List'!$F$1)^(($Q$3-TODAY()-45)/365)-K154,(1-'Casino List'!$B$1)*(I154-F154)*(1+'Casino List'!$F$1)^(($Q$3-vlookup(D154,C154:E$1003,3,FALSE)-10)/365)-K154+J154))</f>
        <v/>
      </c>
      <c r="M154" s="10" t="str">
        <f>if(isblank(G154),,G154*(1+'Casino List'!$F$1)^(($Q$3-E154-10)/365))</f>
        <v/>
      </c>
      <c r="N154" s="4" t="str">
        <f>if(ISBLANK(M154),,(M154-G154)*(1-'Casino List'!$B$1))</f>
        <v/>
      </c>
      <c r="O154" s="4" t="str">
        <f>if(isblank(D154),,if(ISBLANK(M154),-F154*'Casino List'!$B$1,M154*'Casino List'!$B$1))</f>
        <v/>
      </c>
      <c r="P154" s="4"/>
      <c r="Q154" s="4"/>
      <c r="R154" s="4"/>
      <c r="S154" s="4"/>
      <c r="T154" s="4"/>
      <c r="U154" s="4"/>
      <c r="V154" s="4"/>
      <c r="W154" s="4"/>
      <c r="X154" s="4"/>
      <c r="Y154" s="4"/>
      <c r="Z154" s="4"/>
      <c r="AA154" s="4"/>
      <c r="AB154" s="4"/>
      <c r="AC154" s="4"/>
      <c r="AD154" s="4"/>
      <c r="AE154" s="4"/>
    </row>
    <row r="155">
      <c r="A155" s="4"/>
      <c r="B155" s="4"/>
      <c r="C155" s="1" t="str">
        <f t="shared" ref="C155:C179" si="3">if(isblank(G155),,D155)</f>
        <v/>
      </c>
      <c r="D155" s="79"/>
      <c r="E155" s="79"/>
      <c r="F155" s="74"/>
      <c r="G155" s="74"/>
      <c r="H155" s="74"/>
      <c r="I155" s="29" t="str">
        <f>if(isblank(F155),,VLOOKUP(D155,'Casino List'!$C$4:$AA$100,25,FALSE)*H155)</f>
        <v/>
      </c>
      <c r="J155" s="10" t="str">
        <f>if(ISBLANK(F155),,F155*'Casino List'!$D$1)</f>
        <v/>
      </c>
      <c r="K155" s="10" t="str">
        <f>if(isblank(F155),,(F155*(1+'Casino List'!$F$1)^(($Q$3-E155-45)/365)-F155)*(1-'Casino List'!$B$1))</f>
        <v/>
      </c>
      <c r="L155" s="10" t="str">
        <f>if(isblank(F155),,if(isna((1-'Casino List'!$B$1)*(I155-F155)*(1+'Casino List'!$F$1)^(($Q$3-vlookup(D155,C155:E$1003,3,FALSE)-10)/365)-K155+J155),(1-'Casino List'!$B$1)*(I155-F155)*(1+'Casino List'!$F$1)^(($Q$3-TODAY()-45)/365)-K155,(1-'Casino List'!$B$1)*(I155-F155)*(1+'Casino List'!$F$1)^(($Q$3-vlookup(D155,C155:E$1003,3,FALSE)-10)/365)-K155+J155))</f>
        <v/>
      </c>
      <c r="M155" s="10" t="str">
        <f>if(isblank(G155),,G155*(1+'Casino List'!$F$1)^(($Q$3-E155-10)/365))</f>
        <v/>
      </c>
      <c r="N155" s="4" t="str">
        <f>if(ISBLANK(M155),,(M155-G155)*(1-'Casino List'!$B$1))</f>
        <v/>
      </c>
      <c r="O155" s="4" t="str">
        <f>if(isblank(D155),,if(ISBLANK(M155),-F155*'Casino List'!$B$1,M155*'Casino List'!$B$1))</f>
        <v/>
      </c>
      <c r="P155" s="4"/>
      <c r="Q155" s="4"/>
      <c r="R155" s="4"/>
      <c r="S155" s="4"/>
      <c r="T155" s="4"/>
      <c r="U155" s="4"/>
      <c r="V155" s="4"/>
      <c r="W155" s="4"/>
      <c r="X155" s="4"/>
      <c r="Y155" s="4"/>
      <c r="Z155" s="4"/>
      <c r="AA155" s="4"/>
      <c r="AB155" s="4"/>
      <c r="AC155" s="4"/>
      <c r="AD155" s="4"/>
      <c r="AE155" s="4"/>
    </row>
    <row r="156">
      <c r="A156" s="4"/>
      <c r="B156" s="4"/>
      <c r="C156" s="1" t="str">
        <f t="shared" si="3"/>
        <v/>
      </c>
      <c r="D156" s="79"/>
      <c r="E156" s="79"/>
      <c r="F156" s="74"/>
      <c r="G156" s="74"/>
      <c r="H156" s="74"/>
      <c r="I156" s="29" t="str">
        <f>if(isblank(F156),,VLOOKUP(D156,'Casino List'!$C$4:$AA$100,25,FALSE)*H156)</f>
        <v/>
      </c>
      <c r="J156" s="10" t="str">
        <f>if(ISBLANK(F156),,F156*'Casino List'!$D$1)</f>
        <v/>
      </c>
      <c r="K156" s="10" t="str">
        <f>if(isblank(F156),,(F156*(1+'Casino List'!$F$1)^(($Q$3-E156-45)/365)-F156)*(1-'Casino List'!$B$1))</f>
        <v/>
      </c>
      <c r="L156" s="10" t="str">
        <f>if(isblank(F156),,if(isna((1-'Casino List'!$B$1)*(I156-F156)*(1+'Casino List'!$F$1)^(($Q$3-vlookup(D156,C156:E$1003,3,FALSE)-10)/365)-K156+J156),(1-'Casino List'!$B$1)*(I156-F156)*(1+'Casino List'!$F$1)^(($Q$3-TODAY()-45)/365)-K156,(1-'Casino List'!$B$1)*(I156-F156)*(1+'Casino List'!$F$1)^(($Q$3-vlookup(D156,C156:E$1003,3,FALSE)-10)/365)-K156+J156))</f>
        <v/>
      </c>
      <c r="M156" s="10" t="str">
        <f>if(isblank(G156),,G156*(1+'Casino List'!$F$1)^(($Q$3-E156-10)/365))</f>
        <v/>
      </c>
      <c r="N156" s="4" t="str">
        <f>if(ISBLANK(M156),,(M156-G156)*(1-'Casino List'!$B$1))</f>
        <v/>
      </c>
      <c r="O156" s="4" t="str">
        <f>if(isblank(D156),,if(ISBLANK(M156),-F156*'Casino List'!$B$1,M156*'Casino List'!$B$1))</f>
        <v/>
      </c>
      <c r="P156" s="4"/>
      <c r="Q156" s="4"/>
      <c r="R156" s="4"/>
      <c r="S156" s="4"/>
      <c r="T156" s="4"/>
      <c r="U156" s="4"/>
      <c r="V156" s="4"/>
      <c r="W156" s="4"/>
      <c r="X156" s="4"/>
      <c r="Y156" s="4"/>
      <c r="Z156" s="4"/>
      <c r="AA156" s="4"/>
      <c r="AB156" s="4"/>
      <c r="AC156" s="4"/>
      <c r="AD156" s="4"/>
      <c r="AE156" s="4"/>
    </row>
    <row r="157">
      <c r="A157" s="4"/>
      <c r="B157" s="4"/>
      <c r="C157" s="1" t="str">
        <f t="shared" si="3"/>
        <v/>
      </c>
      <c r="D157" s="79"/>
      <c r="E157" s="79"/>
      <c r="F157" s="74"/>
      <c r="G157" s="74"/>
      <c r="H157" s="74"/>
      <c r="I157" s="29" t="str">
        <f>if(isblank(F157),,VLOOKUP(D157,'Casino List'!$C$4:$AA$100,25,FALSE)*H157)</f>
        <v/>
      </c>
      <c r="J157" s="10" t="str">
        <f>if(ISBLANK(F157),,F157*'Casino List'!$D$1)</f>
        <v/>
      </c>
      <c r="K157" s="10" t="str">
        <f>if(isblank(F157),,(F157*(1+'Casino List'!$F$1)^(($Q$3-E157-45)/365)-F157)*(1-'Casino List'!$B$1))</f>
        <v/>
      </c>
      <c r="L157" s="10" t="str">
        <f>if(isblank(F157),,if(isna((1-'Casino List'!$B$1)*(I157-F157)*(1+'Casino List'!$F$1)^(($Q$3-vlookup(D157,C157:E$1003,3,FALSE)-10)/365)-K157+J157),(1-'Casino List'!$B$1)*(I157-F157)*(1+'Casino List'!$F$1)^(($Q$3-TODAY()-45)/365)-K157,(1-'Casino List'!$B$1)*(I157-F157)*(1+'Casino List'!$F$1)^(($Q$3-vlookup(D157,C157:E$1003,3,FALSE)-10)/365)-K157+J157))</f>
        <v/>
      </c>
      <c r="M157" s="10" t="str">
        <f>if(isblank(G157),,G157*(1+'Casino List'!$F$1)^(($Q$3-E157-10)/365))</f>
        <v/>
      </c>
      <c r="N157" s="4" t="str">
        <f>if(ISBLANK(M157),,(M157-G157)*(1-'Casino List'!$B$1))</f>
        <v/>
      </c>
      <c r="O157" s="4" t="str">
        <f>if(isblank(D157),,if(ISBLANK(M157),-F157*'Casino List'!$B$1,M157*'Casino List'!$B$1))</f>
        <v/>
      </c>
      <c r="P157" s="4"/>
      <c r="Q157" s="4"/>
      <c r="R157" s="4"/>
      <c r="S157" s="4"/>
      <c r="T157" s="4"/>
      <c r="U157" s="4"/>
      <c r="V157" s="4"/>
      <c r="W157" s="4"/>
      <c r="X157" s="4"/>
      <c r="Y157" s="4"/>
      <c r="Z157" s="4"/>
      <c r="AA157" s="4"/>
      <c r="AB157" s="4"/>
      <c r="AC157" s="4"/>
      <c r="AD157" s="4"/>
      <c r="AE157" s="4"/>
    </row>
    <row r="158">
      <c r="A158" s="4"/>
      <c r="B158" s="4"/>
      <c r="C158" s="1" t="str">
        <f t="shared" si="3"/>
        <v/>
      </c>
      <c r="D158" s="79"/>
      <c r="E158" s="79"/>
      <c r="F158" s="74"/>
      <c r="G158" s="74"/>
      <c r="H158" s="74"/>
      <c r="I158" s="29" t="str">
        <f>if(isblank(F158),,VLOOKUP(D158,'Casino List'!$C$4:$AA$100,25,FALSE)*H158)</f>
        <v/>
      </c>
      <c r="J158" s="10" t="str">
        <f>if(ISBLANK(F158),,F158*'Casino List'!$D$1)</f>
        <v/>
      </c>
      <c r="K158" s="10" t="str">
        <f>if(isblank(F158),,(F158*(1+'Casino List'!$F$1)^(($Q$3-E158-45)/365)-F158)*(1-'Casino List'!$B$1))</f>
        <v/>
      </c>
      <c r="L158" s="10" t="str">
        <f>if(isblank(F158),,if(isna((1-'Casino List'!$B$1)*(I158-F158)*(1+'Casino List'!$F$1)^(($Q$3-vlookup(D158,C158:E$1003,3,FALSE)-10)/365)-K158+J158),(1-'Casino List'!$B$1)*(I158-F158)*(1+'Casino List'!$F$1)^(($Q$3-TODAY()-45)/365)-K158,(1-'Casino List'!$B$1)*(I158-F158)*(1+'Casino List'!$F$1)^(($Q$3-vlookup(D158,C158:E$1003,3,FALSE)-10)/365)-K158+J158))</f>
        <v/>
      </c>
      <c r="M158" s="10" t="str">
        <f>if(isblank(G158),,G158*(1+'Casino List'!$F$1)^(($Q$3-E158-10)/365))</f>
        <v/>
      </c>
      <c r="N158" s="4" t="str">
        <f>if(ISBLANK(M158),,(M158-G158)*(1-'Casino List'!$B$1))</f>
        <v/>
      </c>
      <c r="O158" s="4" t="str">
        <f>if(isblank(D158),,if(ISBLANK(M158),-F158*'Casino List'!$B$1,M158*'Casino List'!$B$1))</f>
        <v/>
      </c>
      <c r="P158" s="4"/>
      <c r="Q158" s="4"/>
      <c r="R158" s="4"/>
      <c r="S158" s="4"/>
      <c r="T158" s="4"/>
      <c r="U158" s="4"/>
      <c r="V158" s="4"/>
      <c r="W158" s="4"/>
      <c r="X158" s="4"/>
      <c r="Y158" s="4"/>
      <c r="Z158" s="4"/>
      <c r="AA158" s="4"/>
      <c r="AB158" s="4"/>
      <c r="AC158" s="4"/>
      <c r="AD158" s="4"/>
      <c r="AE158" s="4"/>
    </row>
    <row r="159">
      <c r="A159" s="4"/>
      <c r="B159" s="4"/>
      <c r="C159" s="1" t="str">
        <f t="shared" si="3"/>
        <v/>
      </c>
      <c r="D159" s="79"/>
      <c r="E159" s="79"/>
      <c r="F159" s="74"/>
      <c r="G159" s="74"/>
      <c r="H159" s="74"/>
      <c r="I159" s="29" t="str">
        <f>if(isblank(F159),,VLOOKUP(D159,'Casino List'!$C$4:$AA$100,25,FALSE)*H159)</f>
        <v/>
      </c>
      <c r="J159" s="10" t="str">
        <f>if(ISBLANK(F159),,F159*'Casino List'!$D$1)</f>
        <v/>
      </c>
      <c r="K159" s="10" t="str">
        <f>if(isblank(F159),,(F159*(1+'Casino List'!$F$1)^(($Q$3-E159-45)/365)-F159)*(1-'Casino List'!$B$1))</f>
        <v/>
      </c>
      <c r="L159" s="10" t="str">
        <f>if(isblank(F159),,if(isna((1-'Casino List'!$B$1)*(I159-F159)*(1+'Casino List'!$F$1)^(($Q$3-vlookup(D159,C159:E$1003,3,FALSE)-10)/365)-K159+J159),(1-'Casino List'!$B$1)*(I159-F159)*(1+'Casino List'!$F$1)^(($Q$3-TODAY()-45)/365)-K159,(1-'Casino List'!$B$1)*(I159-F159)*(1+'Casino List'!$F$1)^(($Q$3-vlookup(D159,C159:E$1003,3,FALSE)-10)/365)-K159+J159))</f>
        <v/>
      </c>
      <c r="M159" s="10" t="str">
        <f>if(isblank(G159),,G159*(1+'Casino List'!$F$1)^(($Q$3-E159-10)/365))</f>
        <v/>
      </c>
      <c r="N159" s="4" t="str">
        <f>if(ISBLANK(M159),,(M159-G159)*(1-'Casino List'!$B$1))</f>
        <v/>
      </c>
      <c r="O159" s="4" t="str">
        <f>if(isblank(D159),,if(ISBLANK(M159),-F159*'Casino List'!$B$1,M159*'Casino List'!$B$1))</f>
        <v/>
      </c>
      <c r="P159" s="4"/>
      <c r="Q159" s="4"/>
      <c r="R159" s="4"/>
      <c r="S159" s="4"/>
      <c r="T159" s="4"/>
      <c r="U159" s="4"/>
      <c r="V159" s="4"/>
      <c r="W159" s="4"/>
      <c r="X159" s="4"/>
      <c r="Y159" s="4"/>
      <c r="Z159" s="4"/>
      <c r="AA159" s="4"/>
      <c r="AB159" s="4"/>
      <c r="AC159" s="4"/>
      <c r="AD159" s="4"/>
      <c r="AE159" s="4"/>
    </row>
    <row r="160">
      <c r="A160" s="4"/>
      <c r="B160" s="4"/>
      <c r="C160" s="1" t="str">
        <f t="shared" si="3"/>
        <v/>
      </c>
      <c r="D160" s="79"/>
      <c r="E160" s="79"/>
      <c r="F160" s="74"/>
      <c r="G160" s="74"/>
      <c r="H160" s="74"/>
      <c r="I160" s="29" t="str">
        <f>if(isblank(F160),,VLOOKUP(D160,'Casino List'!$C$4:$AA$100,25,FALSE)*H160)</f>
        <v/>
      </c>
      <c r="J160" s="10" t="str">
        <f>if(ISBLANK(F160),,F160*'Casino List'!$D$1)</f>
        <v/>
      </c>
      <c r="K160" s="10" t="str">
        <f>if(isblank(F160),,(F160*(1+'Casino List'!$F$1)^(($Q$3-E160-45)/365)-F160)*(1-'Casino List'!$B$1))</f>
        <v/>
      </c>
      <c r="L160" s="10" t="str">
        <f>if(isblank(F160),,if(isna((1-'Casino List'!$B$1)*(I160-F160)*(1+'Casino List'!$F$1)^(($Q$3-vlookup(D160,C160:E$1003,3,FALSE)-10)/365)-K160+J160),(1-'Casino List'!$B$1)*(I160-F160)*(1+'Casino List'!$F$1)^(($Q$3-TODAY()-45)/365)-K160,(1-'Casino List'!$B$1)*(I160-F160)*(1+'Casino List'!$F$1)^(($Q$3-vlookup(D160,C160:E$1003,3,FALSE)-10)/365)-K160+J160))</f>
        <v/>
      </c>
      <c r="M160" s="10" t="str">
        <f>if(isblank(G160),,G160*(1+'Casino List'!$F$1)^(($Q$3-E160-10)/365))</f>
        <v/>
      </c>
      <c r="N160" s="4" t="str">
        <f>if(ISBLANK(M160),,(M160-G160)*(1-'Casino List'!$B$1))</f>
        <v/>
      </c>
      <c r="O160" s="4" t="str">
        <f>if(isblank(D160),,if(ISBLANK(M160),-F160*'Casino List'!$B$1,M160*'Casino List'!$B$1))</f>
        <v/>
      </c>
      <c r="P160" s="4"/>
      <c r="Q160" s="4"/>
      <c r="R160" s="4"/>
      <c r="S160" s="4"/>
      <c r="T160" s="4"/>
      <c r="U160" s="4"/>
      <c r="V160" s="4"/>
      <c r="W160" s="4"/>
      <c r="X160" s="4"/>
      <c r="Y160" s="4"/>
      <c r="Z160" s="4"/>
      <c r="AA160" s="4"/>
      <c r="AB160" s="4"/>
      <c r="AC160" s="4"/>
      <c r="AD160" s="4"/>
      <c r="AE160" s="4"/>
    </row>
    <row r="161">
      <c r="A161" s="4"/>
      <c r="B161" s="4"/>
      <c r="C161" s="1" t="str">
        <f t="shared" si="3"/>
        <v/>
      </c>
      <c r="D161" s="79"/>
      <c r="E161" s="79"/>
      <c r="F161" s="74"/>
      <c r="G161" s="74"/>
      <c r="H161" s="74"/>
      <c r="I161" s="29" t="str">
        <f>if(isblank(F161),,VLOOKUP(D161,'Casino List'!$C$4:$AA$100,25,FALSE)*H161)</f>
        <v/>
      </c>
      <c r="J161" s="10" t="str">
        <f>if(ISBLANK(F161),,F161*'Casino List'!$D$1)</f>
        <v/>
      </c>
      <c r="K161" s="10" t="str">
        <f>if(isblank(F161),,(F161*(1+'Casino List'!$F$1)^(($Q$3-E161-45)/365)-F161)*(1-'Casino List'!$B$1))</f>
        <v/>
      </c>
      <c r="L161" s="10" t="str">
        <f>if(isblank(F161),,if(isna((1-'Casino List'!$B$1)*(I161-F161)*(1+'Casino List'!$F$1)^(($Q$3-vlookup(D161,C161:E$1003,3,FALSE)-10)/365)-K161+J161),(1-'Casino List'!$B$1)*(I161-F161)*(1+'Casino List'!$F$1)^(($Q$3-TODAY()-45)/365)-K161,(1-'Casino List'!$B$1)*(I161-F161)*(1+'Casino List'!$F$1)^(($Q$3-vlookup(D161,C161:E$1003,3,FALSE)-10)/365)-K161+J161))</f>
        <v/>
      </c>
      <c r="M161" s="10" t="str">
        <f>if(isblank(G161),,G161*(1+'Casino List'!$F$1)^(($Q$3-E161-10)/365))</f>
        <v/>
      </c>
      <c r="N161" s="4" t="str">
        <f>if(ISBLANK(M161),,(M161-G161)*(1-'Casino List'!$B$1))</f>
        <v/>
      </c>
      <c r="O161" s="4" t="str">
        <f>if(isblank(D161),,if(ISBLANK(M161),-F161*'Casino List'!$B$1,M161*'Casino List'!$B$1))</f>
        <v/>
      </c>
      <c r="P161" s="4"/>
      <c r="Q161" s="4"/>
      <c r="R161" s="4"/>
      <c r="S161" s="4"/>
      <c r="T161" s="4"/>
      <c r="U161" s="4"/>
      <c r="V161" s="4"/>
      <c r="W161" s="4"/>
      <c r="X161" s="4"/>
      <c r="Y161" s="4"/>
      <c r="Z161" s="4"/>
      <c r="AA161" s="4"/>
      <c r="AB161" s="4"/>
      <c r="AC161" s="4"/>
      <c r="AD161" s="4"/>
      <c r="AE161" s="4"/>
    </row>
    <row r="162">
      <c r="A162" s="4"/>
      <c r="B162" s="4"/>
      <c r="C162" s="1" t="str">
        <f t="shared" si="3"/>
        <v/>
      </c>
      <c r="D162" s="79"/>
      <c r="E162" s="79"/>
      <c r="F162" s="74"/>
      <c r="G162" s="74"/>
      <c r="H162" s="74"/>
      <c r="I162" s="29" t="str">
        <f>if(isblank(F162),,VLOOKUP(D162,'Casino List'!$C$4:$AA$100,25,FALSE)*H162)</f>
        <v/>
      </c>
      <c r="J162" s="10" t="str">
        <f>if(ISBLANK(F162),,F162*'Casino List'!$D$1)</f>
        <v/>
      </c>
      <c r="K162" s="10" t="str">
        <f>if(isblank(F162),,(F162*(1+'Casino List'!$F$1)^(($Q$3-E162-45)/365)-F162)*(1-'Casino List'!$B$1))</f>
        <v/>
      </c>
      <c r="L162" s="10" t="str">
        <f>if(isblank(F162),,if(isna((1-'Casino List'!$B$1)*(I162-F162)*(1+'Casino List'!$F$1)^(($Q$3-vlookup(D162,C162:E$1003,3,FALSE)-10)/365)-K162+J162),(1-'Casino List'!$B$1)*(I162-F162)*(1+'Casino List'!$F$1)^(($Q$3-TODAY()-45)/365)-K162,(1-'Casino List'!$B$1)*(I162-F162)*(1+'Casino List'!$F$1)^(($Q$3-vlookup(D162,C162:E$1003,3,FALSE)-10)/365)-K162+J162))</f>
        <v/>
      </c>
      <c r="M162" s="10" t="str">
        <f>if(isblank(G162),,G162*(1+'Casino List'!$F$1)^(($Q$3-E162-10)/365))</f>
        <v/>
      </c>
      <c r="N162" s="4" t="str">
        <f>if(ISBLANK(M162),,(M162-G162)*(1-'Casino List'!$B$1))</f>
        <v/>
      </c>
      <c r="O162" s="4" t="str">
        <f>if(isblank(D162),,if(ISBLANK(M162),-F162*'Casino List'!$B$1,M162*'Casino List'!$B$1))</f>
        <v/>
      </c>
      <c r="P162" s="4"/>
      <c r="Q162" s="4"/>
      <c r="R162" s="4"/>
      <c r="S162" s="4"/>
      <c r="T162" s="4"/>
      <c r="U162" s="4"/>
      <c r="V162" s="4"/>
      <c r="W162" s="4"/>
      <c r="X162" s="4"/>
      <c r="Y162" s="4"/>
      <c r="Z162" s="4"/>
      <c r="AA162" s="4"/>
      <c r="AB162" s="4"/>
      <c r="AC162" s="4"/>
      <c r="AD162" s="4"/>
      <c r="AE162" s="4"/>
    </row>
    <row r="163">
      <c r="A163" s="4"/>
      <c r="B163" s="4"/>
      <c r="C163" s="1" t="str">
        <f t="shared" si="3"/>
        <v/>
      </c>
      <c r="D163" s="79"/>
      <c r="E163" s="79"/>
      <c r="F163" s="74"/>
      <c r="G163" s="74"/>
      <c r="H163" s="74"/>
      <c r="I163" s="29" t="str">
        <f>if(isblank(F163),,VLOOKUP(D163,'Casino List'!$C$4:$AA$100,25,FALSE)*H163)</f>
        <v/>
      </c>
      <c r="J163" s="10" t="str">
        <f>if(ISBLANK(F163),,F163*'Casino List'!$D$1)</f>
        <v/>
      </c>
      <c r="K163" s="10" t="str">
        <f>if(isblank(F163),,(F163*(1+'Casino List'!$F$1)^(($Q$3-E163-45)/365)-F163)*(1-'Casino List'!$B$1))</f>
        <v/>
      </c>
      <c r="L163" s="10" t="str">
        <f>if(isblank(F163),,if(isna((1-'Casino List'!$B$1)*(I163-F163)*(1+'Casino List'!$F$1)^(($Q$3-vlookup(D163,C163:E$1003,3,FALSE)-10)/365)-K163+J163),(1-'Casino List'!$B$1)*(I163-F163)*(1+'Casino List'!$F$1)^(($Q$3-TODAY()-45)/365)-K163,(1-'Casino List'!$B$1)*(I163-F163)*(1+'Casino List'!$F$1)^(($Q$3-vlookup(D163,C163:E$1003,3,FALSE)-10)/365)-K163+J163))</f>
        <v/>
      </c>
      <c r="M163" s="10" t="str">
        <f>if(isblank(G163),,G163*(1+'Casino List'!$F$1)^(($Q$3-E163-10)/365))</f>
        <v/>
      </c>
      <c r="N163" s="4" t="str">
        <f>if(ISBLANK(M163),,(M163-G163)*(1-'Casino List'!$B$1))</f>
        <v/>
      </c>
      <c r="O163" s="4" t="str">
        <f>if(isblank(D163),,if(ISBLANK(M163),-F163*'Casino List'!$B$1,M163*'Casino List'!$B$1))</f>
        <v/>
      </c>
      <c r="P163" s="4"/>
      <c r="Q163" s="4"/>
      <c r="R163" s="4"/>
      <c r="S163" s="4"/>
      <c r="T163" s="4"/>
      <c r="U163" s="4"/>
      <c r="V163" s="4"/>
      <c r="W163" s="4"/>
      <c r="X163" s="4"/>
      <c r="Y163" s="4"/>
      <c r="Z163" s="4"/>
      <c r="AA163" s="4"/>
      <c r="AB163" s="4"/>
      <c r="AC163" s="4"/>
      <c r="AD163" s="4"/>
      <c r="AE163" s="4"/>
    </row>
    <row r="164">
      <c r="A164" s="4"/>
      <c r="B164" s="4"/>
      <c r="C164" s="1" t="str">
        <f t="shared" si="3"/>
        <v/>
      </c>
      <c r="D164" s="79"/>
      <c r="E164" s="79"/>
      <c r="F164" s="74"/>
      <c r="G164" s="74"/>
      <c r="H164" s="74"/>
      <c r="I164" s="29" t="str">
        <f>if(isblank(F164),,VLOOKUP(D164,'Casino List'!$C$4:$AA$100,25,FALSE)*H164)</f>
        <v/>
      </c>
      <c r="J164" s="10" t="str">
        <f>if(ISBLANK(F164),,F164*'Casino List'!$D$1)</f>
        <v/>
      </c>
      <c r="K164" s="10" t="str">
        <f>if(isblank(F164),,(F164*(1+'Casino List'!$F$1)^(($Q$3-E164-45)/365)-F164)*(1-'Casino List'!$B$1))</f>
        <v/>
      </c>
      <c r="L164" s="10" t="str">
        <f>if(isblank(F164),,if(isna((1-'Casino List'!$B$1)*(I164-F164)*(1+'Casino List'!$F$1)^(($Q$3-vlookup(D164,C164:E$1003,3,FALSE)-10)/365)-K164+J164),(1-'Casino List'!$B$1)*(I164-F164)*(1+'Casino List'!$F$1)^(($Q$3-TODAY()-45)/365)-K164,(1-'Casino List'!$B$1)*(I164-F164)*(1+'Casino List'!$F$1)^(($Q$3-vlookup(D164,C164:E$1003,3,FALSE)-10)/365)-K164+J164))</f>
        <v/>
      </c>
      <c r="M164" s="10" t="str">
        <f>if(isblank(G164),,G164*(1+'Casino List'!$F$1)^(($Q$3-E164-10)/365))</f>
        <v/>
      </c>
      <c r="N164" s="4" t="str">
        <f>if(ISBLANK(M164),,(M164-G164)*(1-'Casino List'!$B$1))</f>
        <v/>
      </c>
      <c r="O164" s="4" t="str">
        <f>if(isblank(D164),,if(ISBLANK(M164),-F164*'Casino List'!$B$1,M164*'Casino List'!$B$1))</f>
        <v/>
      </c>
      <c r="P164" s="4"/>
      <c r="Q164" s="4"/>
      <c r="R164" s="4"/>
      <c r="S164" s="4"/>
      <c r="T164" s="4"/>
      <c r="U164" s="4"/>
      <c r="V164" s="4"/>
      <c r="W164" s="4"/>
      <c r="X164" s="4"/>
      <c r="Y164" s="4"/>
      <c r="Z164" s="4"/>
      <c r="AA164" s="4"/>
      <c r="AB164" s="4"/>
      <c r="AC164" s="4"/>
      <c r="AD164" s="4"/>
      <c r="AE164" s="4"/>
    </row>
    <row r="165">
      <c r="A165" s="4"/>
      <c r="B165" s="4"/>
      <c r="C165" s="1" t="str">
        <f t="shared" si="3"/>
        <v/>
      </c>
      <c r="D165" s="79"/>
      <c r="E165" s="79"/>
      <c r="F165" s="74"/>
      <c r="G165" s="74"/>
      <c r="H165" s="74"/>
      <c r="I165" s="29" t="str">
        <f>if(isblank(F165),,VLOOKUP(D165,'Casino List'!$C$4:$AA$100,25,FALSE)*H165)</f>
        <v/>
      </c>
      <c r="J165" s="10" t="str">
        <f>if(ISBLANK(F165),,F165*'Casino List'!$D$1)</f>
        <v/>
      </c>
      <c r="K165" s="10" t="str">
        <f>if(isblank(F165),,(F165*(1+'Casino List'!$F$1)^(($Q$3-E165-45)/365)-F165)*(1-'Casino List'!$B$1))</f>
        <v/>
      </c>
      <c r="L165" s="10" t="str">
        <f>if(isblank(F165),,if(isna((1-'Casino List'!$B$1)*(I165-F165)*(1+'Casino List'!$F$1)^(($Q$3-vlookup(D165,C165:E$1003,3,FALSE)-10)/365)-K165+J165),(1-'Casino List'!$B$1)*(I165-F165)*(1+'Casino List'!$F$1)^(($Q$3-TODAY()-45)/365)-K165,(1-'Casino List'!$B$1)*(I165-F165)*(1+'Casino List'!$F$1)^(($Q$3-vlookup(D165,C165:E$1003,3,FALSE)-10)/365)-K165+J165))</f>
        <v/>
      </c>
      <c r="M165" s="10" t="str">
        <f>if(isblank(G165),,G165*(1+'Casino List'!$F$1)^(($Q$3-E165-10)/365))</f>
        <v/>
      </c>
      <c r="N165" s="4" t="str">
        <f>if(ISBLANK(M165),,(M165-G165)*(1-'Casino List'!$B$1))</f>
        <v/>
      </c>
      <c r="O165" s="4" t="str">
        <f>if(isblank(D165),,if(ISBLANK(M165),-F165*'Casino List'!$B$1,M165*'Casino List'!$B$1))</f>
        <v/>
      </c>
      <c r="P165" s="4"/>
      <c r="Q165" s="4"/>
      <c r="R165" s="4"/>
      <c r="S165" s="4"/>
      <c r="T165" s="4"/>
      <c r="U165" s="4"/>
      <c r="V165" s="4"/>
      <c r="W165" s="4"/>
      <c r="X165" s="4"/>
      <c r="Y165" s="4"/>
      <c r="Z165" s="4"/>
      <c r="AA165" s="4"/>
      <c r="AB165" s="4"/>
      <c r="AC165" s="4"/>
      <c r="AD165" s="4"/>
      <c r="AE165" s="4"/>
    </row>
    <row r="166">
      <c r="A166" s="4"/>
      <c r="B166" s="4"/>
      <c r="C166" s="1" t="str">
        <f t="shared" si="3"/>
        <v/>
      </c>
      <c r="D166" s="79"/>
      <c r="E166" s="79"/>
      <c r="F166" s="74"/>
      <c r="G166" s="74"/>
      <c r="H166" s="74"/>
      <c r="I166" s="29" t="str">
        <f>if(isblank(F166),,VLOOKUP(D166,'Casino List'!$C$4:$AA$100,25,FALSE)*H166)</f>
        <v/>
      </c>
      <c r="J166" s="10" t="str">
        <f>if(ISBLANK(F166),,F166*'Casino List'!$D$1)</f>
        <v/>
      </c>
      <c r="K166" s="10" t="str">
        <f>if(isblank(F166),,(F166*(1+'Casino List'!$F$1)^(($Q$3-E166-45)/365)-F166)*(1-'Casino List'!$B$1))</f>
        <v/>
      </c>
      <c r="L166" s="10" t="str">
        <f>if(isblank(F166),,if(isna((1-'Casino List'!$B$1)*(I166-F166)*(1+'Casino List'!$F$1)^(($Q$3-vlookup(D166,C166:E$1003,3,FALSE)-10)/365)-K166+J166),(1-'Casino List'!$B$1)*(I166-F166)*(1+'Casino List'!$F$1)^(($Q$3-TODAY()-45)/365)-K166,(1-'Casino List'!$B$1)*(I166-F166)*(1+'Casino List'!$F$1)^(($Q$3-vlookup(D166,C166:E$1003,3,FALSE)-10)/365)-K166+J166))</f>
        <v/>
      </c>
      <c r="M166" s="10" t="str">
        <f>if(isblank(G166),,G166*(1+'Casino List'!$F$1)^(($Q$3-E166-10)/365))</f>
        <v/>
      </c>
      <c r="N166" s="4" t="str">
        <f>if(ISBLANK(M166),,(M166-G166)*(1-'Casino List'!$B$1))</f>
        <v/>
      </c>
      <c r="O166" s="4" t="str">
        <f>if(isblank(D166),,if(ISBLANK(M166),-F166*'Casino List'!$B$1,M166*'Casino List'!$B$1))</f>
        <v/>
      </c>
      <c r="P166" s="4"/>
      <c r="Q166" s="4"/>
      <c r="R166" s="4"/>
      <c r="S166" s="4"/>
      <c r="T166" s="4"/>
      <c r="U166" s="4"/>
      <c r="V166" s="4"/>
      <c r="W166" s="4"/>
      <c r="X166" s="4"/>
      <c r="Y166" s="4"/>
      <c r="Z166" s="4"/>
      <c r="AA166" s="4"/>
      <c r="AB166" s="4"/>
      <c r="AC166" s="4"/>
      <c r="AD166" s="4"/>
      <c r="AE166" s="4"/>
    </row>
    <row r="167">
      <c r="A167" s="4"/>
      <c r="B167" s="4"/>
      <c r="C167" s="1" t="str">
        <f t="shared" si="3"/>
        <v/>
      </c>
      <c r="D167" s="79"/>
      <c r="E167" s="79"/>
      <c r="F167" s="74"/>
      <c r="G167" s="74"/>
      <c r="H167" s="74"/>
      <c r="I167" s="29" t="str">
        <f>if(isblank(F167),,VLOOKUP(D167,'Casino List'!$C$4:$AA$100,25,FALSE)*H167)</f>
        <v/>
      </c>
      <c r="J167" s="10" t="str">
        <f>if(ISBLANK(F167),,F167*'Casino List'!$D$1)</f>
        <v/>
      </c>
      <c r="K167" s="10" t="str">
        <f>if(isblank(F167),,(F167*(1+'Casino List'!$F$1)^(($Q$3-E167-45)/365)-F167)*(1-'Casino List'!$B$1))</f>
        <v/>
      </c>
      <c r="L167" s="10" t="str">
        <f>if(isblank(F167),,if(isna((1-'Casino List'!$B$1)*(I167-F167)*(1+'Casino List'!$F$1)^(($Q$3-vlookup(D167,C167:E$1003,3,FALSE)-10)/365)-K167+J167),(1-'Casino List'!$B$1)*(I167-F167)*(1+'Casino List'!$F$1)^(($Q$3-TODAY()-45)/365)-K167,(1-'Casino List'!$B$1)*(I167-F167)*(1+'Casino List'!$F$1)^(($Q$3-vlookup(D167,C167:E$1003,3,FALSE)-10)/365)-K167+J167))</f>
        <v/>
      </c>
      <c r="M167" s="10" t="str">
        <f>if(isblank(G167),,G167*(1+'Casino List'!$F$1)^(($Q$3-E167-10)/365))</f>
        <v/>
      </c>
      <c r="N167" s="4" t="str">
        <f>if(ISBLANK(M167),,(M167-G167)*(1-'Casino List'!$B$1))</f>
        <v/>
      </c>
      <c r="O167" s="4" t="str">
        <f>if(isblank(D167),,if(ISBLANK(M167),-F167*'Casino List'!$B$1,M167*'Casino List'!$B$1))</f>
        <v/>
      </c>
      <c r="P167" s="4"/>
      <c r="Q167" s="4"/>
      <c r="R167" s="4"/>
      <c r="S167" s="4"/>
      <c r="T167" s="4"/>
      <c r="U167" s="4"/>
      <c r="V167" s="4"/>
      <c r="W167" s="4"/>
      <c r="X167" s="4"/>
      <c r="Y167" s="4"/>
      <c r="Z167" s="4"/>
      <c r="AA167" s="4"/>
      <c r="AB167" s="4"/>
      <c r="AC167" s="4"/>
      <c r="AD167" s="4"/>
      <c r="AE167" s="4"/>
    </row>
    <row r="168">
      <c r="A168" s="4"/>
      <c r="B168" s="4"/>
      <c r="C168" s="1" t="str">
        <f t="shared" si="3"/>
        <v/>
      </c>
      <c r="D168" s="79"/>
      <c r="E168" s="79"/>
      <c r="F168" s="74"/>
      <c r="G168" s="74"/>
      <c r="H168" s="74"/>
      <c r="I168" s="29" t="str">
        <f>if(isblank(F168),,VLOOKUP(D168,'Casino List'!$C$4:$AA$100,25,FALSE)*H168)</f>
        <v/>
      </c>
      <c r="J168" s="10" t="str">
        <f>if(ISBLANK(F168),,F168*'Casino List'!$D$1)</f>
        <v/>
      </c>
      <c r="K168" s="10" t="str">
        <f>if(isblank(F168),,(F168*(1+'Casino List'!$F$1)^(($Q$3-E168-45)/365)-F168)*(1-'Casino List'!$B$1))</f>
        <v/>
      </c>
      <c r="L168" s="10" t="str">
        <f>if(isblank(F168),,if(isna((1-'Casino List'!$B$1)*(I168-F168)*(1+'Casino List'!$F$1)^(($Q$3-vlookup(D168,C168:E$1003,3,FALSE)-10)/365)-K168+J168),(1-'Casino List'!$B$1)*(I168-F168)*(1+'Casino List'!$F$1)^(($Q$3-TODAY()-45)/365)-K168,(1-'Casino List'!$B$1)*(I168-F168)*(1+'Casino List'!$F$1)^(($Q$3-vlookup(D168,C168:E$1003,3,FALSE)-10)/365)-K168+J168))</f>
        <v/>
      </c>
      <c r="M168" s="10" t="str">
        <f>if(isblank(G168),,G168*(1+'Casino List'!$F$1)^(($Q$3-E168-10)/365))</f>
        <v/>
      </c>
      <c r="N168" s="4" t="str">
        <f>if(ISBLANK(M168),,(M168-G168)*(1-'Casino List'!$B$1))</f>
        <v/>
      </c>
      <c r="O168" s="4" t="str">
        <f>if(isblank(D168),,if(ISBLANK(M168),-F168*'Casino List'!$B$1,M168*'Casino List'!$B$1))</f>
        <v/>
      </c>
      <c r="P168" s="4"/>
      <c r="Q168" s="4"/>
      <c r="R168" s="4"/>
      <c r="S168" s="4"/>
      <c r="T168" s="4"/>
      <c r="U168" s="4"/>
      <c r="V168" s="4"/>
      <c r="W168" s="4"/>
      <c r="X168" s="4"/>
      <c r="Y168" s="4"/>
      <c r="Z168" s="4"/>
      <c r="AA168" s="4"/>
      <c r="AB168" s="4"/>
      <c r="AC168" s="4"/>
      <c r="AD168" s="4"/>
      <c r="AE168" s="4"/>
    </row>
    <row r="169">
      <c r="A169" s="4"/>
      <c r="B169" s="4"/>
      <c r="C169" s="1" t="str">
        <f t="shared" si="3"/>
        <v/>
      </c>
      <c r="D169" s="79"/>
      <c r="E169" s="79"/>
      <c r="F169" s="74"/>
      <c r="G169" s="74"/>
      <c r="H169" s="74"/>
      <c r="I169" s="29" t="str">
        <f>if(isblank(F169),,VLOOKUP(D169,'Casino List'!$C$4:$AA$100,25,FALSE)*H169)</f>
        <v/>
      </c>
      <c r="J169" s="10" t="str">
        <f>if(ISBLANK(F169),,F169*'Casino List'!$D$1)</f>
        <v/>
      </c>
      <c r="K169" s="10" t="str">
        <f>if(isblank(F169),,(F169*(1+'Casino List'!$F$1)^(($Q$3-E169-45)/365)-F169)*(1-'Casino List'!$B$1))</f>
        <v/>
      </c>
      <c r="L169" s="10" t="str">
        <f>if(isblank(F169),,if(isna((1-'Casino List'!$B$1)*(I169-F169)*(1+'Casino List'!$F$1)^(($Q$3-vlookup(D169,C169:E$1003,3,FALSE)-10)/365)-K169+J169),(1-'Casino List'!$B$1)*(I169-F169)*(1+'Casino List'!$F$1)^(($Q$3-TODAY()-45)/365)-K169,(1-'Casino List'!$B$1)*(I169-F169)*(1+'Casino List'!$F$1)^(($Q$3-vlookup(D169,C169:E$1003,3,FALSE)-10)/365)-K169+J169))</f>
        <v/>
      </c>
      <c r="M169" s="10" t="str">
        <f>if(isblank(G169),,G169*(1+'Casino List'!$F$1)^(($Q$3-E169-10)/365))</f>
        <v/>
      </c>
      <c r="N169" s="4" t="str">
        <f>if(ISBLANK(M169),,(M169-G169)*(1-'Casino List'!$B$1))</f>
        <v/>
      </c>
      <c r="O169" s="4" t="str">
        <f>if(isblank(D169),,if(ISBLANK(M169),-F169*'Casino List'!$B$1,M169*'Casino List'!$B$1))</f>
        <v/>
      </c>
      <c r="P169" s="4"/>
      <c r="Q169" s="4"/>
      <c r="R169" s="4"/>
      <c r="S169" s="4"/>
      <c r="T169" s="4"/>
      <c r="U169" s="4"/>
      <c r="V169" s="4"/>
      <c r="W169" s="4"/>
      <c r="X169" s="4"/>
      <c r="Y169" s="4"/>
      <c r="Z169" s="4"/>
      <c r="AA169" s="4"/>
      <c r="AB169" s="4"/>
      <c r="AC169" s="4"/>
      <c r="AD169" s="4"/>
      <c r="AE169" s="4"/>
    </row>
    <row r="170">
      <c r="A170" s="4"/>
      <c r="B170" s="4"/>
      <c r="C170" s="1" t="str">
        <f t="shared" si="3"/>
        <v/>
      </c>
      <c r="D170" s="79"/>
      <c r="E170" s="79"/>
      <c r="F170" s="74"/>
      <c r="G170" s="74"/>
      <c r="H170" s="74"/>
      <c r="I170" s="29" t="str">
        <f>if(isblank(F170),,VLOOKUP(D170,'Casino List'!$C$4:$AA$100,25,FALSE)*H170)</f>
        <v/>
      </c>
      <c r="J170" s="10" t="str">
        <f>if(ISBLANK(F170),,F170*'Casino List'!$D$1)</f>
        <v/>
      </c>
      <c r="K170" s="10" t="str">
        <f>if(isblank(F170),,(F170*(1+'Casino List'!$F$1)^(($Q$3-E170-45)/365)-F170)*(1-'Casino List'!$B$1))</f>
        <v/>
      </c>
      <c r="L170" s="10" t="str">
        <f>if(isblank(F170),,if(isna((1-'Casino List'!$B$1)*(I170-F170)*(1+'Casino List'!$F$1)^(($Q$3-vlookup(D170,C170:E$1003,3,FALSE)-10)/365)-K170+J170),(1-'Casino List'!$B$1)*(I170-F170)*(1+'Casino List'!$F$1)^(($Q$3-TODAY()-45)/365)-K170,(1-'Casino List'!$B$1)*(I170-F170)*(1+'Casino List'!$F$1)^(($Q$3-vlookup(D170,C170:E$1003,3,FALSE)-10)/365)-K170+J170))</f>
        <v/>
      </c>
      <c r="M170" s="10" t="str">
        <f>if(isblank(G170),,G170*(1+'Casino List'!$F$1)^(($Q$3-E170-10)/365))</f>
        <v/>
      </c>
      <c r="N170" s="4" t="str">
        <f>if(ISBLANK(M170),,(M170-G170)*(1-'Casino List'!$B$1))</f>
        <v/>
      </c>
      <c r="O170" s="4" t="str">
        <f>if(isblank(D170),,if(ISBLANK(M170),-F170*'Casino List'!$B$1,M170*'Casino List'!$B$1))</f>
        <v/>
      </c>
      <c r="P170" s="4"/>
      <c r="Q170" s="4"/>
      <c r="R170" s="4"/>
      <c r="S170" s="4"/>
      <c r="T170" s="4"/>
      <c r="U170" s="4"/>
      <c r="V170" s="4"/>
      <c r="W170" s="4"/>
      <c r="X170" s="4"/>
      <c r="Y170" s="4"/>
      <c r="Z170" s="4"/>
      <c r="AA170" s="4"/>
      <c r="AB170" s="4"/>
      <c r="AC170" s="4"/>
      <c r="AD170" s="4"/>
      <c r="AE170" s="4"/>
    </row>
    <row r="171">
      <c r="A171" s="4"/>
      <c r="B171" s="4"/>
      <c r="C171" s="1" t="str">
        <f t="shared" si="3"/>
        <v/>
      </c>
      <c r="D171" s="79"/>
      <c r="E171" s="79"/>
      <c r="F171" s="74"/>
      <c r="G171" s="74"/>
      <c r="H171" s="74"/>
      <c r="I171" s="29" t="str">
        <f>if(isblank(F171),,VLOOKUP(D171,'Casino List'!$C$4:$AA$100,25,FALSE)*H171)</f>
        <v/>
      </c>
      <c r="J171" s="10" t="str">
        <f>if(ISBLANK(F171),,F171*'Casino List'!$D$1)</f>
        <v/>
      </c>
      <c r="K171" s="10" t="str">
        <f>if(isblank(F171),,(F171*(1+'Casino List'!$F$1)^(($Q$3-E171-45)/365)-F171)*(1-'Casino List'!$B$1))</f>
        <v/>
      </c>
      <c r="L171" s="10" t="str">
        <f>if(isblank(F171),,if(isna((1-'Casino List'!$B$1)*(I171-F171)*(1+'Casino List'!$F$1)^(($Q$3-vlookup(D171,C171:E$1003,3,FALSE)-10)/365)-K171+J171),(1-'Casino List'!$B$1)*(I171-F171)*(1+'Casino List'!$F$1)^(($Q$3-TODAY()-45)/365)-K171,(1-'Casino List'!$B$1)*(I171-F171)*(1+'Casino List'!$F$1)^(($Q$3-vlookup(D171,C171:E$1003,3,FALSE)-10)/365)-K171+J171))</f>
        <v/>
      </c>
      <c r="M171" s="10" t="str">
        <f>if(isblank(G171),,G171*(1+'Casino List'!$F$1)^(($Q$3-E171-10)/365))</f>
        <v/>
      </c>
      <c r="N171" s="4" t="str">
        <f>if(ISBLANK(M171),,(M171-G171)*(1-'Casino List'!$B$1))</f>
        <v/>
      </c>
      <c r="O171" s="4" t="str">
        <f>if(isblank(D171),,if(ISBLANK(M171),-F171*'Casino List'!$B$1,M171*'Casino List'!$B$1))</f>
        <v/>
      </c>
      <c r="P171" s="4"/>
      <c r="Q171" s="4"/>
      <c r="R171" s="4"/>
      <c r="S171" s="4"/>
      <c r="T171" s="4"/>
      <c r="U171" s="4"/>
      <c r="V171" s="4"/>
      <c r="W171" s="4"/>
      <c r="X171" s="4"/>
      <c r="Y171" s="4"/>
      <c r="Z171" s="4"/>
      <c r="AA171" s="4"/>
      <c r="AB171" s="4"/>
      <c r="AC171" s="4"/>
      <c r="AD171" s="4"/>
      <c r="AE171" s="4"/>
    </row>
    <row r="172">
      <c r="A172" s="4"/>
      <c r="B172" s="4"/>
      <c r="C172" s="1" t="str">
        <f t="shared" si="3"/>
        <v/>
      </c>
      <c r="D172" s="79"/>
      <c r="E172" s="79"/>
      <c r="F172" s="74"/>
      <c r="G172" s="74"/>
      <c r="H172" s="74"/>
      <c r="I172" s="29" t="str">
        <f>if(isblank(F172),,VLOOKUP(D172,'Casino List'!$C$4:$AA$100,25,FALSE)*H172)</f>
        <v/>
      </c>
      <c r="J172" s="10" t="str">
        <f>if(ISBLANK(F172),,F172*'Casino List'!$D$1)</f>
        <v/>
      </c>
      <c r="K172" s="10" t="str">
        <f>if(isblank(F172),,(F172*(1+'Casino List'!$F$1)^(($Q$3-E172-45)/365)-F172)*(1-'Casino List'!$B$1))</f>
        <v/>
      </c>
      <c r="L172" s="10" t="str">
        <f>if(isblank(F172),,if(isna((1-'Casino List'!$B$1)*(I172-F172)*(1+'Casino List'!$F$1)^(($Q$3-vlookup(D172,C172:E$1003,3,FALSE)-10)/365)-K172+J172),(1-'Casino List'!$B$1)*(I172-F172)*(1+'Casino List'!$F$1)^(($Q$3-TODAY()-45)/365)-K172,(1-'Casino List'!$B$1)*(I172-F172)*(1+'Casino List'!$F$1)^(($Q$3-vlookup(D172,C172:E$1003,3,FALSE)-10)/365)-K172+J172))</f>
        <v/>
      </c>
      <c r="M172" s="10" t="str">
        <f>if(isblank(G172),,G172*(1+'Casino List'!$F$1)^(($Q$3-E172-10)/365))</f>
        <v/>
      </c>
      <c r="N172" s="4" t="str">
        <f>if(ISBLANK(M172),,(M172-G172)*(1-'Casino List'!$B$1))</f>
        <v/>
      </c>
      <c r="O172" s="4" t="str">
        <f>if(isblank(D172),,if(ISBLANK(M172),-F172*'Casino List'!$B$1,M172*'Casino List'!$B$1))</f>
        <v/>
      </c>
      <c r="P172" s="4"/>
      <c r="Q172" s="4"/>
      <c r="R172" s="4"/>
      <c r="S172" s="4"/>
      <c r="T172" s="4"/>
      <c r="U172" s="4"/>
      <c r="V172" s="4"/>
      <c r="W172" s="4"/>
      <c r="X172" s="4"/>
      <c r="Y172" s="4"/>
      <c r="Z172" s="4"/>
      <c r="AA172" s="4"/>
      <c r="AB172" s="4"/>
      <c r="AC172" s="4"/>
      <c r="AD172" s="4"/>
      <c r="AE172" s="4"/>
    </row>
    <row r="173">
      <c r="A173" s="4"/>
      <c r="B173" s="4"/>
      <c r="C173" s="1" t="str">
        <f t="shared" si="3"/>
        <v/>
      </c>
      <c r="D173" s="79"/>
      <c r="E173" s="79"/>
      <c r="F173" s="74"/>
      <c r="G173" s="74"/>
      <c r="H173" s="74"/>
      <c r="I173" s="29" t="str">
        <f>if(isblank(F173),,VLOOKUP(D173,'Casino List'!$C$4:$AA$100,25,FALSE)*H173)</f>
        <v/>
      </c>
      <c r="J173" s="10" t="str">
        <f>if(ISBLANK(F173),,F173*'Casino List'!$D$1)</f>
        <v/>
      </c>
      <c r="K173" s="10" t="str">
        <f>if(isblank(F173),,(F173*(1+'Casino List'!$F$1)^(($Q$3-E173-45)/365)-F173)*(1-'Casino List'!$B$1))</f>
        <v/>
      </c>
      <c r="L173" s="10" t="str">
        <f>if(isblank(F173),,if(isna((1-'Casino List'!$B$1)*(I173-F173)*(1+'Casino List'!$F$1)^(($Q$3-vlookup(D173,C173:E$1003,3,FALSE)-10)/365)-K173+J173),(1-'Casino List'!$B$1)*(I173-F173)*(1+'Casino List'!$F$1)^(($Q$3-TODAY()-45)/365)-K173,(1-'Casino List'!$B$1)*(I173-F173)*(1+'Casino List'!$F$1)^(($Q$3-vlookup(D173,C173:E$1003,3,FALSE)-10)/365)-K173+J173))</f>
        <v/>
      </c>
      <c r="M173" s="10" t="str">
        <f>if(isblank(G173),,G173*(1+'Casino List'!$F$1)^(($Q$3-E173-10)/365))</f>
        <v/>
      </c>
      <c r="N173" s="4" t="str">
        <f>if(ISBLANK(M173),,(M173-G173)*(1-'Casino List'!$B$1))</f>
        <v/>
      </c>
      <c r="O173" s="4" t="str">
        <f>if(isblank(D173),,if(ISBLANK(M173),-F173*'Casino List'!$B$1,M173*'Casino List'!$B$1))</f>
        <v/>
      </c>
      <c r="P173" s="4"/>
      <c r="Q173" s="4"/>
      <c r="R173" s="4"/>
      <c r="S173" s="4"/>
      <c r="T173" s="4"/>
      <c r="U173" s="4"/>
      <c r="V173" s="4"/>
      <c r="W173" s="4"/>
      <c r="X173" s="4"/>
      <c r="Y173" s="4"/>
      <c r="Z173" s="4"/>
      <c r="AA173" s="4"/>
      <c r="AB173" s="4"/>
      <c r="AC173" s="4"/>
      <c r="AD173" s="4"/>
      <c r="AE173" s="4"/>
    </row>
    <row r="174">
      <c r="A174" s="4"/>
      <c r="B174" s="4"/>
      <c r="C174" s="1" t="str">
        <f t="shared" si="3"/>
        <v/>
      </c>
      <c r="D174" s="79"/>
      <c r="E174" s="79"/>
      <c r="F174" s="74"/>
      <c r="G174" s="74"/>
      <c r="H174" s="74"/>
      <c r="I174" s="29" t="str">
        <f>if(isblank(F174),,VLOOKUP(D174,'Casino List'!$C$4:$AA$100,25,FALSE)*H174)</f>
        <v/>
      </c>
      <c r="J174" s="10" t="str">
        <f>if(ISBLANK(F174),,F174*'Casino List'!$D$1)</f>
        <v/>
      </c>
      <c r="K174" s="10" t="str">
        <f>if(isblank(F174),,(F174*(1+'Casino List'!$F$1)^(($Q$3-E174-45)/365)-F174)*(1-'Casino List'!$B$1))</f>
        <v/>
      </c>
      <c r="L174" s="10" t="str">
        <f>if(isblank(F174),,if(isna((1-'Casino List'!$B$1)*(I174-F174)*(1+'Casino List'!$F$1)^(($Q$3-vlookup(D174,C174:E$1003,3,FALSE)-10)/365)-K174+J174),(1-'Casino List'!$B$1)*(I174-F174)*(1+'Casino List'!$F$1)^(($Q$3-TODAY()-45)/365)-K174,(1-'Casino List'!$B$1)*(I174-F174)*(1+'Casino List'!$F$1)^(($Q$3-vlookup(D174,C174:E$1003,3,FALSE)-10)/365)-K174+J174))</f>
        <v/>
      </c>
      <c r="M174" s="10" t="str">
        <f>if(isblank(G174),,G174*(1+'Casino List'!$F$1)^(($Q$3-E174-10)/365))</f>
        <v/>
      </c>
      <c r="N174" s="4" t="str">
        <f>if(ISBLANK(M174),,(M174-G174)*(1-'Casino List'!$B$1))</f>
        <v/>
      </c>
      <c r="O174" s="4" t="str">
        <f>if(isblank(D174),,if(ISBLANK(M174),-F174*'Casino List'!$B$1,M174*'Casino List'!$B$1))</f>
        <v/>
      </c>
      <c r="P174" s="4"/>
      <c r="Q174" s="4"/>
      <c r="R174" s="4"/>
      <c r="S174" s="4"/>
      <c r="T174" s="4"/>
      <c r="U174" s="4"/>
      <c r="V174" s="4"/>
      <c r="W174" s="4"/>
      <c r="X174" s="4"/>
      <c r="Y174" s="4"/>
      <c r="Z174" s="4"/>
      <c r="AA174" s="4"/>
      <c r="AB174" s="4"/>
      <c r="AC174" s="4"/>
      <c r="AD174" s="4"/>
      <c r="AE174" s="4"/>
    </row>
    <row r="175">
      <c r="A175" s="4"/>
      <c r="B175" s="4"/>
      <c r="C175" s="1" t="str">
        <f t="shared" si="3"/>
        <v/>
      </c>
      <c r="D175" s="79"/>
      <c r="E175" s="79"/>
      <c r="F175" s="74"/>
      <c r="G175" s="74"/>
      <c r="H175" s="74"/>
      <c r="I175" s="29" t="str">
        <f>if(isblank(F175),,VLOOKUP(D175,'Casino List'!$C$4:$AA$100,25,FALSE)*H175)</f>
        <v/>
      </c>
      <c r="J175" s="10" t="str">
        <f>if(ISBLANK(F175),,F175*'Casino List'!$D$1)</f>
        <v/>
      </c>
      <c r="K175" s="10" t="str">
        <f>if(isblank(F175),,(F175*(1+'Casino List'!$F$1)^(($Q$3-E175-45)/365)-F175)*(1-'Casino List'!$B$1))</f>
        <v/>
      </c>
      <c r="L175" s="10" t="str">
        <f>if(isblank(F175),,if(isna((1-'Casino List'!$B$1)*(I175-F175)*(1+'Casino List'!$F$1)^(($Q$3-vlookup(D175,C175:E$1003,3,FALSE)-10)/365)-K175+J175),(1-'Casino List'!$B$1)*(I175-F175)*(1+'Casino List'!$F$1)^(($Q$3-TODAY()-45)/365)-K175,(1-'Casino List'!$B$1)*(I175-F175)*(1+'Casino List'!$F$1)^(($Q$3-vlookup(D175,C175:E$1003,3,FALSE)-10)/365)-K175+J175))</f>
        <v/>
      </c>
      <c r="M175" s="10" t="str">
        <f>if(isblank(G175),,G175*(1+'Casino List'!$F$1)^(($Q$3-E175-10)/365))</f>
        <v/>
      </c>
      <c r="N175" s="4" t="str">
        <f>if(ISBLANK(M175),,(M175-G175)*(1-'Casino List'!$B$1))</f>
        <v/>
      </c>
      <c r="O175" s="4" t="str">
        <f>if(isblank(D175),,if(ISBLANK(M175),-F175*'Casino List'!$B$1,M175*'Casino List'!$B$1))</f>
        <v/>
      </c>
      <c r="P175" s="4"/>
      <c r="Q175" s="4"/>
      <c r="R175" s="4"/>
      <c r="S175" s="4"/>
      <c r="T175" s="4"/>
      <c r="U175" s="4"/>
      <c r="V175" s="4"/>
      <c r="W175" s="4"/>
      <c r="X175" s="4"/>
      <c r="Y175" s="4"/>
      <c r="Z175" s="4"/>
      <c r="AA175" s="4"/>
      <c r="AB175" s="4"/>
      <c r="AC175" s="4"/>
      <c r="AD175" s="4"/>
      <c r="AE175" s="4"/>
    </row>
    <row r="176">
      <c r="A176" s="4"/>
      <c r="B176" s="4"/>
      <c r="C176" s="1" t="str">
        <f t="shared" si="3"/>
        <v/>
      </c>
      <c r="D176" s="79"/>
      <c r="E176" s="79"/>
      <c r="F176" s="74"/>
      <c r="G176" s="74"/>
      <c r="H176" s="74"/>
      <c r="I176" s="29" t="str">
        <f>if(isblank(F176),,VLOOKUP(D176,'Casino List'!$C$4:$AA$100,25,FALSE)*H176)</f>
        <v/>
      </c>
      <c r="J176" s="10" t="str">
        <f>if(ISBLANK(F176),,F176*'Casino List'!$D$1)</f>
        <v/>
      </c>
      <c r="K176" s="10" t="str">
        <f>if(isblank(F176),,(F176*(1+'Casino List'!$F$1)^(($Q$3-E176-45)/365)-F176)*(1-'Casino List'!$B$1))</f>
        <v/>
      </c>
      <c r="L176" s="10" t="str">
        <f>if(isblank(F176),,if(isna((1-'Casino List'!$B$1)*(I176-F176)*(1+'Casino List'!$F$1)^(($Q$3-vlookup(D176,C176:E$1003,3,FALSE)-10)/365)-K176+J176),(1-'Casino List'!$B$1)*(I176-F176)*(1+'Casino List'!$F$1)^(($Q$3-TODAY()-45)/365)-K176,(1-'Casino List'!$B$1)*(I176-F176)*(1+'Casino List'!$F$1)^(($Q$3-vlookup(D176,C176:E$1003,3,FALSE)-10)/365)-K176+J176))</f>
        <v/>
      </c>
      <c r="M176" s="10" t="str">
        <f>if(isblank(G176),,G176*(1+'Casino List'!$F$1)^(($Q$3-E176-10)/365))</f>
        <v/>
      </c>
      <c r="N176" s="4" t="str">
        <f>if(ISBLANK(M176),,(M176-G176)*(1-'Casino List'!$B$1))</f>
        <v/>
      </c>
      <c r="O176" s="4" t="str">
        <f>if(isblank(D176),,if(ISBLANK(M176),-F176*'Casino List'!$B$1,M176*'Casino List'!$B$1))</f>
        <v/>
      </c>
      <c r="P176" s="4"/>
      <c r="Q176" s="4"/>
      <c r="R176" s="4"/>
      <c r="S176" s="4"/>
      <c r="T176" s="4"/>
      <c r="U176" s="4"/>
      <c r="V176" s="4"/>
      <c r="W176" s="4"/>
      <c r="X176" s="4"/>
      <c r="Y176" s="4"/>
      <c r="Z176" s="4"/>
      <c r="AA176" s="4"/>
      <c r="AB176" s="4"/>
      <c r="AC176" s="4"/>
      <c r="AD176" s="4"/>
      <c r="AE176" s="4"/>
    </row>
    <row r="177">
      <c r="A177" s="4"/>
      <c r="B177" s="4"/>
      <c r="C177" s="1" t="str">
        <f t="shared" si="3"/>
        <v/>
      </c>
      <c r="D177" s="79"/>
      <c r="E177" s="79"/>
      <c r="F177" s="74"/>
      <c r="G177" s="74"/>
      <c r="H177" s="74"/>
      <c r="I177" s="29" t="str">
        <f>if(isblank(F177),,VLOOKUP(D177,'Casino List'!$C$4:$AA$100,25,FALSE)*H177)</f>
        <v/>
      </c>
      <c r="J177" s="10" t="str">
        <f>if(ISBLANK(F177),,F177*'Casino List'!$D$1)</f>
        <v/>
      </c>
      <c r="K177" s="10" t="str">
        <f>if(isblank(F177),,(F177*(1+'Casino List'!$F$1)^(($Q$3-E177-45)/365)-F177)*(1-'Casino List'!$B$1))</f>
        <v/>
      </c>
      <c r="L177" s="10" t="str">
        <f>if(isblank(F177),,if(isna((1-'Casino List'!$B$1)*(I177-F177)*(1+'Casino List'!$F$1)^(($Q$3-vlookup(D177,C177:E$1003,3,FALSE)-10)/365)-K177+J177),(1-'Casino List'!$B$1)*(I177-F177)*(1+'Casino List'!$F$1)^(($Q$3-TODAY()-45)/365)-K177,(1-'Casino List'!$B$1)*(I177-F177)*(1+'Casino List'!$F$1)^(($Q$3-vlookup(D177,C177:E$1003,3,FALSE)-10)/365)-K177+J177))</f>
        <v/>
      </c>
      <c r="M177" s="10" t="str">
        <f>if(isblank(G177),,G177*(1+'Casino List'!$F$1)^(($Q$3-E177-10)/365))</f>
        <v/>
      </c>
      <c r="N177" s="4" t="str">
        <f>if(ISBLANK(M177),,(M177-G177)*(1-'Casino List'!$B$1))</f>
        <v/>
      </c>
      <c r="O177" s="4" t="str">
        <f>if(isblank(D177),,if(ISBLANK(M177),-F177*'Casino List'!$B$1,M177*'Casino List'!$B$1))</f>
        <v/>
      </c>
      <c r="P177" s="4"/>
      <c r="Q177" s="4"/>
      <c r="R177" s="4"/>
      <c r="S177" s="4"/>
      <c r="T177" s="4"/>
      <c r="U177" s="4"/>
      <c r="V177" s="4"/>
      <c r="W177" s="4"/>
      <c r="X177" s="4"/>
      <c r="Y177" s="4"/>
      <c r="Z177" s="4"/>
      <c r="AA177" s="4"/>
      <c r="AB177" s="4"/>
      <c r="AC177" s="4"/>
      <c r="AD177" s="4"/>
      <c r="AE177" s="4"/>
    </row>
    <row r="178">
      <c r="A178" s="4"/>
      <c r="B178" s="4"/>
      <c r="C178" s="1" t="str">
        <f t="shared" si="3"/>
        <v/>
      </c>
      <c r="D178" s="79"/>
      <c r="E178" s="79"/>
      <c r="F178" s="74"/>
      <c r="G178" s="74"/>
      <c r="H178" s="74"/>
      <c r="I178" s="29" t="str">
        <f>if(isblank(F178),,VLOOKUP(D178,'Casino List'!$C$4:$AA$100,25,FALSE)*H178)</f>
        <v/>
      </c>
      <c r="J178" s="10" t="str">
        <f>if(ISBLANK(F178),,F178*'Casino List'!$D$1)</f>
        <v/>
      </c>
      <c r="K178" s="10" t="str">
        <f>if(isblank(F178),,(F178*(1+'Casino List'!$F$1)^(($Q$3-E178-45)/365)-F178)*(1-'Casino List'!$B$1))</f>
        <v/>
      </c>
      <c r="L178" s="10" t="str">
        <f>if(isblank(F178),,if(isna((1-'Casino List'!$B$1)*(I178-F178)*(1+'Casino List'!$F$1)^(($Q$3-vlookup(D178,C178:E$1003,3,FALSE)-10)/365)-K178+J178),(1-'Casino List'!$B$1)*(I178-F178)*(1+'Casino List'!$F$1)^(($Q$3-TODAY()-45)/365)-K178,(1-'Casino List'!$B$1)*(I178-F178)*(1+'Casino List'!$F$1)^(($Q$3-vlookup(D178,C178:E$1003,3,FALSE)-10)/365)-K178+J178))</f>
        <v/>
      </c>
      <c r="M178" s="10" t="str">
        <f>if(isblank(G178),,G178*(1+'Casino List'!$F$1)^(($Q$3-E178-10)/365))</f>
        <v/>
      </c>
      <c r="N178" s="4" t="str">
        <f>if(ISBLANK(M178),,(M178-G178)*(1-'Casino List'!$B$1))</f>
        <v/>
      </c>
      <c r="O178" s="4" t="str">
        <f>if(isblank(D178),,if(ISBLANK(M178),-F178*'Casino List'!$B$1,M178*'Casino List'!$B$1))</f>
        <v/>
      </c>
      <c r="P178" s="4"/>
      <c r="Q178" s="4"/>
      <c r="R178" s="4"/>
      <c r="S178" s="4"/>
      <c r="T178" s="4"/>
      <c r="U178" s="4"/>
      <c r="V178" s="4"/>
      <c r="W178" s="4"/>
      <c r="X178" s="4"/>
      <c r="Y178" s="4"/>
      <c r="Z178" s="4"/>
      <c r="AA178" s="4"/>
      <c r="AB178" s="4"/>
      <c r="AC178" s="4"/>
      <c r="AD178" s="4"/>
      <c r="AE178" s="4"/>
    </row>
    <row r="179">
      <c r="A179" s="4"/>
      <c r="B179" s="4"/>
      <c r="C179" s="1" t="str">
        <f t="shared" si="3"/>
        <v/>
      </c>
      <c r="D179" s="79"/>
      <c r="E179" s="79"/>
      <c r="F179" s="74"/>
      <c r="G179" s="74"/>
      <c r="H179" s="74"/>
      <c r="I179" s="29" t="str">
        <f>if(isblank(F179),,VLOOKUP(D179,'Casino List'!$C$4:$AA$100,25,FALSE)*H179)</f>
        <v/>
      </c>
      <c r="J179" s="10" t="str">
        <f>if(ISBLANK(F179),,F179*'Casino List'!$D$1)</f>
        <v/>
      </c>
      <c r="K179" s="10" t="str">
        <f>if(isblank(F179),,(F179*(1+'Casino List'!$F$1)^(($Q$3-E179-45)/365)-F179)*(1-'Casino List'!$B$1))</f>
        <v/>
      </c>
      <c r="L179" s="10" t="str">
        <f>if(isblank(F179),,if(isna((1-'Casino List'!$B$1)*(I179-F179)*(1+'Casino List'!$F$1)^(($Q$3-vlookup(D179,C179:E$1003,3,FALSE)-10)/365)-K179+J179),(1-'Casino List'!$B$1)*(I179-F179)*(1+'Casino List'!$F$1)^(($Q$3-TODAY()-45)/365)-K179,(1-'Casino List'!$B$1)*(I179-F179)*(1+'Casino List'!$F$1)^(($Q$3-vlookup(D179,C179:E$1003,3,FALSE)-10)/365)-K179+J179))</f>
        <v/>
      </c>
      <c r="M179" s="10" t="str">
        <f>if(isblank(G179),,G179*(1+'Casino List'!$F$1)^(($Q$3-E179-10)/365))</f>
        <v/>
      </c>
      <c r="N179" s="4" t="str">
        <f>if(ISBLANK(M179),,(M179-G179)*(1-'Casino List'!$B$1))</f>
        <v/>
      </c>
      <c r="O179" s="4" t="str">
        <f>if(isblank(D179),,if(ISBLANK(M179),-F179*'Casino List'!$B$1,M179*'Casino List'!$B$1))</f>
        <v/>
      </c>
      <c r="P179" s="4"/>
      <c r="Q179" s="4"/>
      <c r="R179" s="4"/>
      <c r="S179" s="4"/>
      <c r="T179" s="4"/>
      <c r="U179" s="4"/>
      <c r="V179" s="4"/>
      <c r="W179" s="4"/>
      <c r="X179" s="4"/>
      <c r="Y179" s="4"/>
      <c r="Z179" s="4"/>
      <c r="AA179" s="4"/>
      <c r="AB179" s="4"/>
      <c r="AC179" s="4"/>
      <c r="AD179" s="4"/>
      <c r="AE179" s="4"/>
    </row>
    <row r="180">
      <c r="A180" s="4"/>
      <c r="B180" s="4"/>
      <c r="C180" s="1"/>
      <c r="D180" s="79"/>
      <c r="E180" s="79"/>
      <c r="F180" s="74"/>
      <c r="G180" s="74"/>
      <c r="H180" s="74"/>
      <c r="I180" s="29" t="str">
        <f>if(isblank(F180),,VLOOKUP(D180,'Casino List'!$C$4:$AA$100,25,FALSE)*H180)</f>
        <v/>
      </c>
      <c r="J180" s="10" t="str">
        <f>if(ISBLANK(F180),,F180*'Casino List'!$D$1)</f>
        <v/>
      </c>
      <c r="K180" s="10" t="str">
        <f>if(isblank(F180),,(F180*(1+'Casino List'!$F$1)^(($Q$3-E180-45)/365)-F180)*(1-'Casino List'!$B$1))</f>
        <v/>
      </c>
      <c r="L180" s="10" t="str">
        <f>if(isblank(F180),,if(isna((1-'Casino List'!$B$1)*(I180-F180)*(1+'Casino List'!$F$1)^(($Q$3-vlookup(D180,C180:E$1003,3,FALSE)-10)/365)-K180+J180),(1-'Casino List'!$B$1)*(I180-F180)*(1+'Casino List'!$F$1)^(($Q$3-TODAY()-45)/365)-K180,(1-'Casino List'!$B$1)*(I180-F180)*(1+'Casino List'!$F$1)^(($Q$3-vlookup(D180,C180:E$1003,3,FALSE)-10)/365)-K180+J180))</f>
        <v/>
      </c>
      <c r="M180" s="10" t="str">
        <f>if(isblank(G180),,G180*(1+'Casino List'!$F$1)^(($Q$3-E180-10)/365))</f>
        <v/>
      </c>
      <c r="N180" s="4" t="str">
        <f>if(ISBLANK(M180),,(M180-G180)*(1-'Casino List'!$B$1))</f>
        <v/>
      </c>
      <c r="O180" s="4" t="str">
        <f>if(isblank(D180),,if(ISBLANK(M180),-F180*'Casino List'!$B$1,M180*'Casino List'!$B$1))</f>
        <v/>
      </c>
      <c r="P180" s="4"/>
      <c r="Q180" s="4"/>
      <c r="R180" s="4"/>
      <c r="S180" s="4"/>
      <c r="T180" s="4"/>
      <c r="U180" s="4"/>
      <c r="V180" s="4"/>
      <c r="W180" s="4"/>
      <c r="X180" s="4"/>
      <c r="Y180" s="4"/>
      <c r="Z180" s="4"/>
      <c r="AA180" s="4"/>
      <c r="AB180" s="4"/>
      <c r="AC180" s="4"/>
      <c r="AD180" s="4"/>
      <c r="AE180" s="4"/>
    </row>
    <row r="181">
      <c r="A181" s="4"/>
      <c r="B181" s="4"/>
      <c r="C181" s="1" t="str">
        <f t="shared" ref="C181:C293" si="4">if(isblank(G181),,D181)</f>
        <v/>
      </c>
      <c r="D181" s="79"/>
      <c r="E181" s="79"/>
      <c r="F181" s="74"/>
      <c r="G181" s="74"/>
      <c r="H181" s="74"/>
      <c r="I181" s="29" t="str">
        <f>if(isblank(F181),,VLOOKUP(D181,'Casino List'!$C$4:$AA$100,25,FALSE)*H181)</f>
        <v/>
      </c>
      <c r="J181" s="10" t="str">
        <f>if(ISBLANK(F181),,F181*'Casino List'!$D$1)</f>
        <v/>
      </c>
      <c r="K181" s="10" t="str">
        <f>if(isblank(F181),,(F181*(1+'Casino List'!$F$1)^(($Q$3-E181-45)/365)-F181)*(1-'Casino List'!$B$1))</f>
        <v/>
      </c>
      <c r="L181" s="10" t="str">
        <f>if(isblank(F181),,if(isna((1-'Casino List'!$B$1)*(I181-F181)*(1+'Casino List'!$F$1)^(($Q$3-vlookup(D181,C181:E$1003,3,FALSE)-10)/365)-K181+J181),(1-'Casino List'!$B$1)*(I181-F181)*(1+'Casino List'!$F$1)^(($Q$3-TODAY()-45)/365)-K181,(1-'Casino List'!$B$1)*(I181-F181)*(1+'Casino List'!$F$1)^(($Q$3-vlookup(D181,C181:E$1003,3,FALSE)-10)/365)-K181+J181))</f>
        <v/>
      </c>
      <c r="M181" s="10" t="str">
        <f>if(isblank(G181),,G181*(1+'Casino List'!$F$1)^(($Q$3-E181-10)/365))</f>
        <v/>
      </c>
      <c r="N181" s="4" t="str">
        <f>if(ISBLANK(M181),,(M181-G181)*(1-'Casino List'!$B$1))</f>
        <v/>
      </c>
      <c r="O181" s="4" t="str">
        <f>if(isblank(D181),,if(ISBLANK(M181),-F181*'Casino List'!$B$1,M181*'Casino List'!$B$1))</f>
        <v/>
      </c>
      <c r="P181" s="4"/>
      <c r="Q181" s="4"/>
      <c r="R181" s="4"/>
      <c r="S181" s="4"/>
      <c r="T181" s="4"/>
      <c r="U181" s="4"/>
      <c r="V181" s="4"/>
      <c r="W181" s="4"/>
      <c r="X181" s="4"/>
      <c r="Y181" s="4"/>
      <c r="Z181" s="4"/>
      <c r="AA181" s="4"/>
      <c r="AB181" s="4"/>
      <c r="AC181" s="4"/>
      <c r="AD181" s="4"/>
      <c r="AE181" s="4"/>
    </row>
    <row r="182">
      <c r="A182" s="4"/>
      <c r="B182" s="4"/>
      <c r="C182" s="1" t="str">
        <f t="shared" si="4"/>
        <v/>
      </c>
      <c r="D182" s="79"/>
      <c r="E182" s="79"/>
      <c r="F182" s="74"/>
      <c r="G182" s="74"/>
      <c r="H182" s="74"/>
      <c r="I182" s="29" t="str">
        <f>if(isblank(F182),,VLOOKUP(D182,'Casino List'!$C$4:$AA$100,25,FALSE)*H182)</f>
        <v/>
      </c>
      <c r="J182" s="10" t="str">
        <f>if(ISBLANK(F182),,F182*'Casino List'!$D$1)</f>
        <v/>
      </c>
      <c r="K182" s="10" t="str">
        <f>if(isblank(F182),,(F182*(1+'Casino List'!$F$1)^(($Q$3-E182-45)/365)-F182)*(1-'Casino List'!$B$1))</f>
        <v/>
      </c>
      <c r="L182" s="10" t="str">
        <f>if(isblank(F182),,if(isna((1-'Casino List'!$B$1)*(I182-F182)*(1+'Casino List'!$F$1)^(($Q$3-vlookup(D182,C182:E$1003,3,FALSE)-10)/365)-K182+J182),(1-'Casino List'!$B$1)*(I182-F182)*(1+'Casino List'!$F$1)^(($Q$3-TODAY()-45)/365)-K182,(1-'Casino List'!$B$1)*(I182-F182)*(1+'Casino List'!$F$1)^(($Q$3-vlookup(D182,C182:E$1003,3,FALSE)-10)/365)-K182+J182))</f>
        <v/>
      </c>
      <c r="M182" s="10" t="str">
        <f>if(isblank(G182),,G182*(1+'Casino List'!$F$1)^(($Q$3-E182-10)/365))</f>
        <v/>
      </c>
      <c r="N182" s="4" t="str">
        <f>if(ISBLANK(M182),,(M182-G182)*(1-'Casino List'!$B$1))</f>
        <v/>
      </c>
      <c r="O182" s="4" t="str">
        <f>if(isblank(D182),,if(ISBLANK(M182),-F182*'Casino List'!$B$1,M182*'Casino List'!$B$1))</f>
        <v/>
      </c>
      <c r="P182" s="4"/>
      <c r="Q182" s="4"/>
      <c r="R182" s="4"/>
      <c r="S182" s="4"/>
      <c r="T182" s="4"/>
      <c r="U182" s="4"/>
      <c r="V182" s="4"/>
      <c r="W182" s="4"/>
      <c r="X182" s="4"/>
      <c r="Y182" s="4"/>
      <c r="Z182" s="4"/>
      <c r="AA182" s="4"/>
      <c r="AB182" s="4"/>
      <c r="AC182" s="4"/>
      <c r="AD182" s="4"/>
      <c r="AE182" s="4"/>
    </row>
    <row r="183">
      <c r="A183" s="4"/>
      <c r="B183" s="4"/>
      <c r="C183" s="1" t="str">
        <f t="shared" si="4"/>
        <v/>
      </c>
      <c r="D183" s="79"/>
      <c r="E183" s="79"/>
      <c r="F183" s="74"/>
      <c r="G183" s="74"/>
      <c r="H183" s="74"/>
      <c r="I183" s="29" t="str">
        <f>if(isblank(F183),,VLOOKUP(D183,'Casino List'!$C$4:$AA$100,25,FALSE)*H183)</f>
        <v/>
      </c>
      <c r="J183" s="10" t="str">
        <f>if(ISBLANK(F183),,F183*'Casino List'!$D$1)</f>
        <v/>
      </c>
      <c r="K183" s="10" t="str">
        <f>if(isblank(F183),,(F183*(1+'Casino List'!$F$1)^(($Q$3-E183-45)/365)-F183)*(1-'Casino List'!$B$1))</f>
        <v/>
      </c>
      <c r="L183" s="10" t="str">
        <f>if(isblank(F183),,if(isna((1-'Casino List'!$B$1)*(I183-F183)*(1+'Casino List'!$F$1)^(($Q$3-vlookup(D183,C183:E$1003,3,FALSE)-10)/365)-K183+J183),(1-'Casino List'!$B$1)*(I183-F183)*(1+'Casino List'!$F$1)^(($Q$3-TODAY()-45)/365)-K183,(1-'Casino List'!$B$1)*(I183-F183)*(1+'Casino List'!$F$1)^(($Q$3-vlookup(D183,C183:E$1003,3,FALSE)-10)/365)-K183+J183))</f>
        <v/>
      </c>
      <c r="M183" s="10" t="str">
        <f>if(isblank(G183),,G183*(1+'Casino List'!$F$1)^(($Q$3-E183-10)/365))</f>
        <v/>
      </c>
      <c r="N183" s="4" t="str">
        <f>if(ISBLANK(M183),,(M183-G183)*(1-'Casino List'!$B$1))</f>
        <v/>
      </c>
      <c r="O183" s="4" t="str">
        <f>if(isblank(D183),,if(ISBLANK(M183),-F183*'Casino List'!$B$1,M183*'Casino List'!$B$1))</f>
        <v/>
      </c>
      <c r="P183" s="4"/>
      <c r="Q183" s="4"/>
      <c r="R183" s="4"/>
      <c r="S183" s="4"/>
      <c r="T183" s="4"/>
      <c r="U183" s="4"/>
      <c r="V183" s="4"/>
      <c r="W183" s="4"/>
      <c r="X183" s="4"/>
      <c r="Y183" s="4"/>
      <c r="Z183" s="4"/>
      <c r="AA183" s="4"/>
      <c r="AB183" s="4"/>
      <c r="AC183" s="4"/>
      <c r="AD183" s="4"/>
      <c r="AE183" s="4"/>
    </row>
    <row r="184">
      <c r="A184" s="4"/>
      <c r="B184" s="4"/>
      <c r="C184" s="1" t="str">
        <f t="shared" si="4"/>
        <v/>
      </c>
      <c r="D184" s="79"/>
      <c r="E184" s="79"/>
      <c r="F184" s="74"/>
      <c r="G184" s="74"/>
      <c r="H184" s="74"/>
      <c r="I184" s="29" t="str">
        <f>if(isblank(F184),,VLOOKUP(D184,'Casino List'!$C$4:$AA$100,25,FALSE)*H184)</f>
        <v/>
      </c>
      <c r="J184" s="10" t="str">
        <f>if(ISBLANK(F184),,F184*'Casino List'!$D$1)</f>
        <v/>
      </c>
      <c r="K184" s="10" t="str">
        <f>if(isblank(F184),,(F184*(1+'Casino List'!$F$1)^(($Q$3-E184-45)/365)-F184)*(1-'Casino List'!$B$1))</f>
        <v/>
      </c>
      <c r="L184" s="10" t="str">
        <f>if(isblank(F184),,if(isna((1-'Casino List'!$B$1)*(I184-F184)*(1+'Casino List'!$F$1)^(($Q$3-vlookup(D184,C184:E$1003,3,FALSE)-10)/365)-K184+J184),(1-'Casino List'!$B$1)*(I184-F184)*(1+'Casino List'!$F$1)^(($Q$3-TODAY()-45)/365)-K184,(1-'Casino List'!$B$1)*(I184-F184)*(1+'Casino List'!$F$1)^(($Q$3-vlookup(D184,C184:E$1003,3,FALSE)-10)/365)-K184+J184))</f>
        <v/>
      </c>
      <c r="M184" s="10" t="str">
        <f>if(isblank(G184),,G184*(1+'Casino List'!$F$1)^(($Q$3-E184-10)/365))</f>
        <v/>
      </c>
      <c r="N184" s="4" t="str">
        <f>if(ISBLANK(M184),,(M184-G184)*(1-'Casino List'!$B$1))</f>
        <v/>
      </c>
      <c r="O184" s="4" t="str">
        <f>if(isblank(D184),,if(ISBLANK(M184),-F184*'Casino List'!$B$1,M184*'Casino List'!$B$1))</f>
        <v/>
      </c>
      <c r="P184" s="4"/>
      <c r="Q184" s="4"/>
      <c r="R184" s="4"/>
      <c r="S184" s="4"/>
      <c r="T184" s="4"/>
      <c r="U184" s="4"/>
      <c r="V184" s="4"/>
      <c r="W184" s="4"/>
      <c r="X184" s="4"/>
      <c r="Y184" s="4"/>
      <c r="Z184" s="4"/>
      <c r="AA184" s="4"/>
      <c r="AB184" s="4"/>
      <c r="AC184" s="4"/>
      <c r="AD184" s="4"/>
      <c r="AE184" s="4"/>
    </row>
    <row r="185">
      <c r="A185" s="4"/>
      <c r="B185" s="4"/>
      <c r="C185" s="1" t="str">
        <f t="shared" si="4"/>
        <v/>
      </c>
      <c r="D185" s="79"/>
      <c r="E185" s="79"/>
      <c r="F185" s="74"/>
      <c r="G185" s="74"/>
      <c r="H185" s="74"/>
      <c r="I185" s="29" t="str">
        <f>if(isblank(F185),,VLOOKUP(D185,'Casino List'!$C$4:$AA$100,25,FALSE)*H185)</f>
        <v/>
      </c>
      <c r="J185" s="10" t="str">
        <f>if(ISBLANK(F185),,F185*'Casino List'!$D$1)</f>
        <v/>
      </c>
      <c r="K185" s="10" t="str">
        <f>if(isblank(F185),,(F185*(1+'Casino List'!$F$1)^(($Q$3-E185-45)/365)-F185)*(1-'Casino List'!$B$1))</f>
        <v/>
      </c>
      <c r="L185" s="10" t="str">
        <f>if(isblank(F185),,if(isna((1-'Casino List'!$B$1)*(I185-F185)*(1+'Casino List'!$F$1)^(($Q$3-vlookup(D185,C185:E$1003,3,FALSE)-10)/365)-K185+J185),(1-'Casino List'!$B$1)*(I185-F185)*(1+'Casino List'!$F$1)^(($Q$3-TODAY()-45)/365)-K185,(1-'Casino List'!$B$1)*(I185-F185)*(1+'Casino List'!$F$1)^(($Q$3-vlookup(D185,C185:E$1003,3,FALSE)-10)/365)-K185+J185))</f>
        <v/>
      </c>
      <c r="M185" s="10" t="str">
        <f>if(isblank(G185),,G185*(1+'Casino List'!$F$1)^(($Q$3-E185-10)/365))</f>
        <v/>
      </c>
      <c r="N185" s="4" t="str">
        <f>if(ISBLANK(M185),,(M185-G185)*(1-'Casino List'!$B$1))</f>
        <v/>
      </c>
      <c r="O185" s="4" t="str">
        <f>if(isblank(D185),,if(ISBLANK(M185),-F185*'Casino List'!$B$1,M185*'Casino List'!$B$1))</f>
        <v/>
      </c>
      <c r="P185" s="4"/>
      <c r="Q185" s="4"/>
      <c r="R185" s="4"/>
      <c r="S185" s="4"/>
      <c r="T185" s="4"/>
      <c r="U185" s="4"/>
      <c r="V185" s="4"/>
      <c r="W185" s="4"/>
      <c r="X185" s="4"/>
      <c r="Y185" s="4"/>
      <c r="Z185" s="4"/>
      <c r="AA185" s="4"/>
      <c r="AB185" s="4"/>
      <c r="AC185" s="4"/>
      <c r="AD185" s="4"/>
      <c r="AE185" s="4"/>
    </row>
    <row r="186">
      <c r="A186" s="4"/>
      <c r="B186" s="4"/>
      <c r="C186" s="1" t="str">
        <f t="shared" si="4"/>
        <v/>
      </c>
      <c r="D186" s="79"/>
      <c r="E186" s="79"/>
      <c r="F186" s="74"/>
      <c r="G186" s="74"/>
      <c r="H186" s="74"/>
      <c r="I186" s="29" t="str">
        <f>if(isblank(F186),,VLOOKUP(D186,'Casino List'!$C$4:$AA$100,25,FALSE)*H186)</f>
        <v/>
      </c>
      <c r="J186" s="10" t="str">
        <f>if(ISBLANK(F186),,F186*'Casino List'!$D$1)</f>
        <v/>
      </c>
      <c r="K186" s="10" t="str">
        <f>if(isblank(F186),,(F186*(1+'Casino List'!$F$1)^(($Q$3-E186-45)/365)-F186)*(1-'Casino List'!$B$1))</f>
        <v/>
      </c>
      <c r="L186" s="10" t="str">
        <f>if(isblank(F186),,if(isna((1-'Casino List'!$B$1)*(I186-F186)*(1+'Casino List'!$F$1)^(($Q$3-vlookup(D186,C186:E$1003,3,FALSE)-10)/365)-K186+J186),(1-'Casino List'!$B$1)*(I186-F186)*(1+'Casino List'!$F$1)^(($Q$3-TODAY()-45)/365)-K186,(1-'Casino List'!$B$1)*(I186-F186)*(1+'Casino List'!$F$1)^(($Q$3-vlookup(D186,C186:E$1003,3,FALSE)-10)/365)-K186+J186))</f>
        <v/>
      </c>
      <c r="M186" s="10" t="str">
        <f>if(isblank(G186),,G186*(1+'Casino List'!$F$1)^(($Q$3-E186-10)/365))</f>
        <v/>
      </c>
      <c r="N186" s="4" t="str">
        <f>if(ISBLANK(M186),,(M186-G186)*(1-'Casino List'!$B$1))</f>
        <v/>
      </c>
      <c r="O186" s="4" t="str">
        <f>if(isblank(D186),,if(ISBLANK(M186),-F186*'Casino List'!$B$1,M186*'Casino List'!$B$1))</f>
        <v/>
      </c>
      <c r="P186" s="4"/>
      <c r="Q186" s="4"/>
      <c r="R186" s="4"/>
      <c r="S186" s="4"/>
      <c r="T186" s="4"/>
      <c r="U186" s="4"/>
      <c r="V186" s="4"/>
      <c r="W186" s="4"/>
      <c r="X186" s="4"/>
      <c r="Y186" s="4"/>
      <c r="Z186" s="4"/>
      <c r="AA186" s="4"/>
      <c r="AB186" s="4"/>
      <c r="AC186" s="4"/>
      <c r="AD186" s="4"/>
      <c r="AE186" s="4"/>
    </row>
    <row r="187">
      <c r="A187" s="4"/>
      <c r="B187" s="4"/>
      <c r="C187" s="1" t="str">
        <f t="shared" si="4"/>
        <v/>
      </c>
      <c r="D187" s="79"/>
      <c r="E187" s="79"/>
      <c r="F187" s="74"/>
      <c r="G187" s="74"/>
      <c r="H187" s="74"/>
      <c r="I187" s="29" t="str">
        <f>if(isblank(F187),,VLOOKUP(D187,'Casino List'!$C$4:$AA$100,25,FALSE)*H187)</f>
        <v/>
      </c>
      <c r="J187" s="10" t="str">
        <f>if(ISBLANK(F187),,F187*'Casino List'!$D$1)</f>
        <v/>
      </c>
      <c r="K187" s="10" t="str">
        <f>if(isblank(F187),,(F187*(1+'Casino List'!$F$1)^(($Q$3-E187-45)/365)-F187)*(1-'Casino List'!$B$1))</f>
        <v/>
      </c>
      <c r="L187" s="10" t="str">
        <f>if(isblank(F187),,if(isna((1-'Casino List'!$B$1)*(I187-F187)*(1+'Casino List'!$F$1)^(($Q$3-vlookup(D187,C187:E$1003,3,FALSE)-10)/365)-K187+J187),(1-'Casino List'!$B$1)*(I187-F187)*(1+'Casino List'!$F$1)^(($Q$3-TODAY()-45)/365)-K187,(1-'Casino List'!$B$1)*(I187-F187)*(1+'Casino List'!$F$1)^(($Q$3-vlookup(D187,C187:E$1003,3,FALSE)-10)/365)-K187+J187))</f>
        <v/>
      </c>
      <c r="M187" s="10" t="str">
        <f>if(isblank(G187),,G187*(1+'Casino List'!$F$1)^(($Q$3-E187-10)/365))</f>
        <v/>
      </c>
      <c r="N187" s="4" t="str">
        <f>if(ISBLANK(M187),,(M187-G187)*(1-'Casino List'!$B$1))</f>
        <v/>
      </c>
      <c r="O187" s="4" t="str">
        <f>if(isblank(D187),,if(ISBLANK(M187),-F187*'Casino List'!$B$1,M187*'Casino List'!$B$1))</f>
        <v/>
      </c>
      <c r="P187" s="4"/>
      <c r="Q187" s="4"/>
      <c r="R187" s="4"/>
      <c r="S187" s="4"/>
      <c r="T187" s="4"/>
      <c r="U187" s="4"/>
      <c r="V187" s="4"/>
      <c r="W187" s="4"/>
      <c r="X187" s="4"/>
      <c r="Y187" s="4"/>
      <c r="Z187" s="4"/>
      <c r="AA187" s="4"/>
      <c r="AB187" s="4"/>
      <c r="AC187" s="4"/>
      <c r="AD187" s="4"/>
      <c r="AE187" s="4"/>
    </row>
    <row r="188">
      <c r="A188" s="4"/>
      <c r="B188" s="4"/>
      <c r="C188" s="1" t="str">
        <f t="shared" si="4"/>
        <v/>
      </c>
      <c r="D188" s="79"/>
      <c r="E188" s="79"/>
      <c r="F188" s="74"/>
      <c r="G188" s="74"/>
      <c r="H188" s="74"/>
      <c r="I188" s="29" t="str">
        <f>if(isblank(F188),,VLOOKUP(D188,'Casino List'!$C$4:$AA$100,25,FALSE)*H188)</f>
        <v/>
      </c>
      <c r="J188" s="10" t="str">
        <f>if(ISBLANK(F188),,F188*'Casino List'!$D$1)</f>
        <v/>
      </c>
      <c r="K188" s="10" t="str">
        <f>if(isblank(F188),,(F188*(1+'Casino List'!$F$1)^(($Q$3-E188-45)/365)-F188)*(1-'Casino List'!$B$1))</f>
        <v/>
      </c>
      <c r="L188" s="10" t="str">
        <f>if(isblank(F188),,if(isna((1-'Casino List'!$B$1)*(I188-F188)*(1+'Casino List'!$F$1)^(($Q$3-vlookup(D188,C188:E$1003,3,FALSE)-10)/365)-K188+J188),(1-'Casino List'!$B$1)*(I188-F188)*(1+'Casino List'!$F$1)^(($Q$3-TODAY()-45)/365)-K188,(1-'Casino List'!$B$1)*(I188-F188)*(1+'Casino List'!$F$1)^(($Q$3-vlookup(D188,C188:E$1003,3,FALSE)-10)/365)-K188+J188))</f>
        <v/>
      </c>
      <c r="M188" s="10" t="str">
        <f>if(isblank(G188),,G188*(1+'Casino List'!$F$1)^(($Q$3-E188-10)/365))</f>
        <v/>
      </c>
      <c r="N188" s="4" t="str">
        <f>if(ISBLANK(M188),,(M188-G188)*(1-'Casino List'!$B$1))</f>
        <v/>
      </c>
      <c r="O188" s="4" t="str">
        <f>if(isblank(D188),,if(ISBLANK(M188),-F188*'Casino List'!$B$1,M188*'Casino List'!$B$1))</f>
        <v/>
      </c>
      <c r="P188" s="4"/>
      <c r="Q188" s="4"/>
      <c r="R188" s="4"/>
      <c r="S188" s="4"/>
      <c r="T188" s="4"/>
      <c r="U188" s="4"/>
      <c r="V188" s="4"/>
      <c r="W188" s="4"/>
      <c r="X188" s="4"/>
      <c r="Y188" s="4"/>
      <c r="Z188" s="4"/>
      <c r="AA188" s="4"/>
      <c r="AB188" s="4"/>
      <c r="AC188" s="4"/>
      <c r="AD188" s="4"/>
      <c r="AE188" s="4"/>
    </row>
    <row r="189">
      <c r="A189" s="4"/>
      <c r="B189" s="4"/>
      <c r="C189" s="1" t="str">
        <f t="shared" si="4"/>
        <v/>
      </c>
      <c r="D189" s="79"/>
      <c r="E189" s="79"/>
      <c r="F189" s="74"/>
      <c r="G189" s="74"/>
      <c r="H189" s="74"/>
      <c r="I189" s="29" t="str">
        <f>if(isblank(F189),,VLOOKUP(D189,'Casino List'!$C$4:$AA$100,25,FALSE)*H189)</f>
        <v/>
      </c>
      <c r="J189" s="10" t="str">
        <f>if(ISBLANK(F189),,F189*'Casino List'!$D$1)</f>
        <v/>
      </c>
      <c r="K189" s="10" t="str">
        <f>if(isblank(F189),,(F189*(1+'Casino List'!$F$1)^(($Q$3-E189-45)/365)-F189)*(1-'Casino List'!$B$1))</f>
        <v/>
      </c>
      <c r="L189" s="10" t="str">
        <f>if(isblank(F189),,if(isna((1-'Casino List'!$B$1)*(I189-F189)*(1+'Casino List'!$F$1)^(($Q$3-vlookup(D189,C189:E$1003,3,FALSE)-10)/365)-K189+J189),(1-'Casino List'!$B$1)*(I189-F189)*(1+'Casino List'!$F$1)^(($Q$3-TODAY()-45)/365)-K189,(1-'Casino List'!$B$1)*(I189-F189)*(1+'Casino List'!$F$1)^(($Q$3-vlookup(D189,C189:E$1003,3,FALSE)-10)/365)-K189+J189))</f>
        <v/>
      </c>
      <c r="M189" s="10" t="str">
        <f>if(isblank(G189),,G189*(1+'Casino List'!$F$1)^(($Q$3-E189-10)/365))</f>
        <v/>
      </c>
      <c r="N189" s="4" t="str">
        <f>if(ISBLANK(M189),,(M189-G189)*(1-'Casino List'!$B$1))</f>
        <v/>
      </c>
      <c r="O189" s="4" t="str">
        <f>if(isblank(D189),,if(ISBLANK(M189),-F189*'Casino List'!$B$1,M189*'Casino List'!$B$1))</f>
        <v/>
      </c>
      <c r="P189" s="4"/>
      <c r="Q189" s="4"/>
      <c r="R189" s="4"/>
      <c r="S189" s="4"/>
      <c r="T189" s="4"/>
      <c r="U189" s="4"/>
      <c r="V189" s="4"/>
      <c r="W189" s="4"/>
      <c r="X189" s="4"/>
      <c r="Y189" s="4"/>
      <c r="Z189" s="4"/>
      <c r="AA189" s="4"/>
      <c r="AB189" s="4"/>
      <c r="AC189" s="4"/>
      <c r="AD189" s="4"/>
      <c r="AE189" s="4"/>
    </row>
    <row r="190">
      <c r="A190" s="4"/>
      <c r="B190" s="4"/>
      <c r="C190" s="1" t="str">
        <f t="shared" si="4"/>
        <v/>
      </c>
      <c r="D190" s="79"/>
      <c r="E190" s="79"/>
      <c r="F190" s="74"/>
      <c r="G190" s="74"/>
      <c r="H190" s="74"/>
      <c r="I190" s="29" t="str">
        <f>if(isblank(F190),,VLOOKUP(D190,'Casino List'!$C$4:$AA$100,25,FALSE)*H190)</f>
        <v/>
      </c>
      <c r="J190" s="10" t="str">
        <f>if(ISBLANK(F190),,F190*'Casino List'!$D$1)</f>
        <v/>
      </c>
      <c r="K190" s="10" t="str">
        <f>if(isblank(F190),,(F190*(1+'Casino List'!$F$1)^(($Q$3-E190-45)/365)-F190)*(1-'Casino List'!$B$1))</f>
        <v/>
      </c>
      <c r="L190" s="10" t="str">
        <f>if(isblank(F190),,if(isna((1-'Casino List'!$B$1)*(I190-F190)*(1+'Casino List'!$F$1)^(($Q$3-vlookup(D190,C190:E$1003,3,FALSE)-10)/365)-K190+J190),(1-'Casino List'!$B$1)*(I190-F190)*(1+'Casino List'!$F$1)^(($Q$3-TODAY()-45)/365)-K190,(1-'Casino List'!$B$1)*(I190-F190)*(1+'Casino List'!$F$1)^(($Q$3-vlookup(D190,C190:E$1003,3,FALSE)-10)/365)-K190+J190))</f>
        <v/>
      </c>
      <c r="M190" s="10" t="str">
        <f>if(isblank(G190),,G190*(1+'Casino List'!$F$1)^(($Q$3-E190-10)/365))</f>
        <v/>
      </c>
      <c r="N190" s="4" t="str">
        <f>if(ISBLANK(M190),,(M190-G190)*(1-'Casino List'!$B$1))</f>
        <v/>
      </c>
      <c r="O190" s="4" t="str">
        <f>if(isblank(D190),,if(ISBLANK(M190),-F190*'Casino List'!$B$1,M190*'Casino List'!$B$1))</f>
        <v/>
      </c>
      <c r="P190" s="4"/>
      <c r="Q190" s="4"/>
      <c r="R190" s="4"/>
      <c r="S190" s="4"/>
      <c r="T190" s="4"/>
      <c r="U190" s="4"/>
      <c r="V190" s="4"/>
      <c r="W190" s="4"/>
      <c r="X190" s="4"/>
      <c r="Y190" s="4"/>
      <c r="Z190" s="4"/>
      <c r="AA190" s="4"/>
      <c r="AB190" s="4"/>
      <c r="AC190" s="4"/>
      <c r="AD190" s="4"/>
      <c r="AE190" s="4"/>
    </row>
    <row r="191">
      <c r="A191" s="4"/>
      <c r="B191" s="4"/>
      <c r="C191" s="1" t="str">
        <f t="shared" si="4"/>
        <v/>
      </c>
      <c r="D191" s="79"/>
      <c r="E191" s="79"/>
      <c r="F191" s="74"/>
      <c r="G191" s="74"/>
      <c r="H191" s="74"/>
      <c r="I191" s="29" t="str">
        <f>if(isblank(F191),,VLOOKUP(D191,'Casino List'!$C$4:$AA$100,25,FALSE)*H191)</f>
        <v/>
      </c>
      <c r="J191" s="10" t="str">
        <f>if(ISBLANK(F191),,F191*'Casino List'!$D$1)</f>
        <v/>
      </c>
      <c r="K191" s="10" t="str">
        <f>if(isblank(F191),,(F191*(1+'Casino List'!$F$1)^(($Q$3-E191-45)/365)-F191)*(1-'Casino List'!$B$1))</f>
        <v/>
      </c>
      <c r="L191" s="10" t="str">
        <f>if(isblank(F191),,if(isna((1-'Casino List'!$B$1)*(I191-F191)*(1+'Casino List'!$F$1)^(($Q$3-vlookup(D191,C191:E$1003,3,FALSE)-10)/365)-K191+J191),(1-'Casino List'!$B$1)*(I191-F191)*(1+'Casino List'!$F$1)^(($Q$3-TODAY()-45)/365)-K191,(1-'Casino List'!$B$1)*(I191-F191)*(1+'Casino List'!$F$1)^(($Q$3-vlookup(D191,C191:E$1003,3,FALSE)-10)/365)-K191+J191))</f>
        <v/>
      </c>
      <c r="M191" s="10" t="str">
        <f>if(isblank(G191),,G191*(1+'Casino List'!$F$1)^(($Q$3-E191-10)/365))</f>
        <v/>
      </c>
      <c r="N191" s="4" t="str">
        <f>if(ISBLANK(M191),,(M191-G191)*(1-'Casino List'!$B$1))</f>
        <v/>
      </c>
      <c r="O191" s="4" t="str">
        <f>if(isblank(D191),,if(ISBLANK(M191),-F191*'Casino List'!$B$1,M191*'Casino List'!$B$1))</f>
        <v/>
      </c>
      <c r="P191" s="4"/>
      <c r="Q191" s="4"/>
      <c r="R191" s="4"/>
      <c r="S191" s="4"/>
      <c r="T191" s="4"/>
      <c r="U191" s="4"/>
      <c r="V191" s="4"/>
      <c r="W191" s="4"/>
      <c r="X191" s="4"/>
      <c r="Y191" s="4"/>
      <c r="Z191" s="4"/>
      <c r="AA191" s="4"/>
      <c r="AB191" s="4"/>
      <c r="AC191" s="4"/>
      <c r="AD191" s="4"/>
      <c r="AE191" s="4"/>
    </row>
    <row r="192">
      <c r="A192" s="4"/>
      <c r="B192" s="4"/>
      <c r="C192" s="1" t="str">
        <f t="shared" si="4"/>
        <v/>
      </c>
      <c r="D192" s="79"/>
      <c r="E192" s="79"/>
      <c r="F192" s="74"/>
      <c r="G192" s="74"/>
      <c r="H192" s="74"/>
      <c r="I192" s="29" t="str">
        <f>if(isblank(F192),,VLOOKUP(D192,'Casino List'!$C$4:$AA$100,25,FALSE)*H192)</f>
        <v/>
      </c>
      <c r="J192" s="10" t="str">
        <f>if(ISBLANK(F192),,F192*'Casino List'!$D$1)</f>
        <v/>
      </c>
      <c r="K192" s="10" t="str">
        <f>if(isblank(F192),,(F192*(1+'Casino List'!$F$1)^(($Q$3-E192-45)/365)-F192)*(1-'Casino List'!$B$1))</f>
        <v/>
      </c>
      <c r="L192" s="10" t="str">
        <f>if(isblank(F192),,if(isna((1-'Casino List'!$B$1)*(I192-F192)*(1+'Casino List'!$F$1)^(($Q$3-vlookup(D192,C192:E$1003,3,FALSE)-10)/365)-K192+J192),(1-'Casino List'!$B$1)*(I192-F192)*(1+'Casino List'!$F$1)^(($Q$3-TODAY()-45)/365)-K192,(1-'Casino List'!$B$1)*(I192-F192)*(1+'Casino List'!$F$1)^(($Q$3-vlookup(D192,C192:E$1003,3,FALSE)-10)/365)-K192+J192))</f>
        <v/>
      </c>
      <c r="M192" s="10" t="str">
        <f>if(isblank(G192),,G192*(1+'Casino List'!$F$1)^(($Q$3-E192-10)/365))</f>
        <v/>
      </c>
      <c r="N192" s="4" t="str">
        <f>if(ISBLANK(M192),,(M192-G192)*(1-'Casino List'!$B$1))</f>
        <v/>
      </c>
      <c r="O192" s="4" t="str">
        <f>if(isblank(D192),,if(ISBLANK(M192),-F192*'Casino List'!$B$1,M192*'Casino List'!$B$1))</f>
        <v/>
      </c>
      <c r="P192" s="4"/>
      <c r="Q192" s="4"/>
      <c r="R192" s="4"/>
      <c r="S192" s="4"/>
      <c r="T192" s="4"/>
      <c r="U192" s="4"/>
      <c r="V192" s="4"/>
      <c r="W192" s="4"/>
      <c r="X192" s="4"/>
      <c r="Y192" s="4"/>
      <c r="Z192" s="4"/>
      <c r="AA192" s="4"/>
      <c r="AB192" s="4"/>
      <c r="AC192" s="4"/>
      <c r="AD192" s="4"/>
      <c r="AE192" s="4"/>
    </row>
    <row r="193">
      <c r="A193" s="4"/>
      <c r="B193" s="4"/>
      <c r="C193" s="1" t="str">
        <f t="shared" si="4"/>
        <v/>
      </c>
      <c r="D193" s="79"/>
      <c r="E193" s="79"/>
      <c r="F193" s="74"/>
      <c r="G193" s="74"/>
      <c r="H193" s="74"/>
      <c r="I193" s="29" t="str">
        <f>if(isblank(F193),,VLOOKUP(D193,'Casino List'!$C$4:$AA$100,25,FALSE)*H193)</f>
        <v/>
      </c>
      <c r="J193" s="10" t="str">
        <f>if(ISBLANK(F193),,F193*'Casino List'!$D$1)</f>
        <v/>
      </c>
      <c r="K193" s="10" t="str">
        <f>if(isblank(F193),,(F193*(1+'Casino List'!$F$1)^(($Q$3-E193-45)/365)-F193)*(1-'Casino List'!$B$1))</f>
        <v/>
      </c>
      <c r="L193" s="10" t="str">
        <f>if(isblank(F193),,if(isna((1-'Casino List'!$B$1)*(I193-F193)*(1+'Casino List'!$F$1)^(($Q$3-vlookup(D193,C193:E$1003,3,FALSE)-10)/365)-K193+J193),(1-'Casino List'!$B$1)*(I193-F193)*(1+'Casino List'!$F$1)^(($Q$3-TODAY()-45)/365)-K193,(1-'Casino List'!$B$1)*(I193-F193)*(1+'Casino List'!$F$1)^(($Q$3-vlookup(D193,C193:E$1003,3,FALSE)-10)/365)-K193+J193))</f>
        <v/>
      </c>
      <c r="M193" s="10" t="str">
        <f>if(isblank(G193),,G193*(1+'Casino List'!$F$1)^(($Q$3-E193-10)/365))</f>
        <v/>
      </c>
      <c r="N193" s="4" t="str">
        <f>if(ISBLANK(M193),,(M193-G193)*(1-'Casino List'!$B$1))</f>
        <v/>
      </c>
      <c r="O193" s="4" t="str">
        <f>if(isblank(D193),,if(ISBLANK(M193),-F193*'Casino List'!$B$1,M193*'Casino List'!$B$1))</f>
        <v/>
      </c>
      <c r="P193" s="4"/>
      <c r="Q193" s="4"/>
      <c r="R193" s="4"/>
      <c r="S193" s="4"/>
      <c r="T193" s="4"/>
      <c r="U193" s="4"/>
      <c r="V193" s="4"/>
      <c r="W193" s="4"/>
      <c r="X193" s="4"/>
      <c r="Y193" s="4"/>
      <c r="Z193" s="4"/>
      <c r="AA193" s="4"/>
      <c r="AB193" s="4"/>
      <c r="AC193" s="4"/>
      <c r="AD193" s="4"/>
      <c r="AE193" s="4"/>
    </row>
    <row r="194">
      <c r="A194" s="4"/>
      <c r="B194" s="4"/>
      <c r="C194" s="1" t="str">
        <f t="shared" si="4"/>
        <v/>
      </c>
      <c r="D194" s="79"/>
      <c r="E194" s="79"/>
      <c r="F194" s="74"/>
      <c r="G194" s="74"/>
      <c r="H194" s="74"/>
      <c r="I194" s="29" t="str">
        <f>if(isblank(F194),,VLOOKUP(D194,'Casino List'!$C$4:$AA$100,25,FALSE)*H194)</f>
        <v/>
      </c>
      <c r="J194" s="10" t="str">
        <f>if(ISBLANK(F194),,F194*'Casino List'!$D$1)</f>
        <v/>
      </c>
      <c r="K194" s="10" t="str">
        <f>if(isblank(F194),,(F194*(1+'Casino List'!$F$1)^(($Q$3-E194-45)/365)-F194)*(1-'Casino List'!$B$1))</f>
        <v/>
      </c>
      <c r="L194" s="10" t="str">
        <f>if(isblank(F194),,if(isna((1-'Casino List'!$B$1)*(I194-F194)*(1+'Casino List'!$F$1)^(($Q$3-vlookup(D194,C194:E$1003,3,FALSE)-10)/365)-K194+J194),(1-'Casino List'!$B$1)*(I194-F194)*(1+'Casino List'!$F$1)^(($Q$3-TODAY()-45)/365)-K194,(1-'Casino List'!$B$1)*(I194-F194)*(1+'Casino List'!$F$1)^(($Q$3-vlookup(D194,C194:E$1003,3,FALSE)-10)/365)-K194+J194))</f>
        <v/>
      </c>
      <c r="M194" s="10" t="str">
        <f>if(isblank(G194),,G194*(1+'Casino List'!$F$1)^(($Q$3-E194-10)/365))</f>
        <v/>
      </c>
      <c r="N194" s="4" t="str">
        <f>if(ISBLANK(M194),,(M194-G194)*(1-'Casino List'!$B$1))</f>
        <v/>
      </c>
      <c r="O194" s="4" t="str">
        <f>if(isblank(D194),,if(ISBLANK(M194),-F194*'Casino List'!$B$1,M194*'Casino List'!$B$1))</f>
        <v/>
      </c>
      <c r="P194" s="4"/>
      <c r="Q194" s="4"/>
      <c r="R194" s="4"/>
      <c r="S194" s="4"/>
      <c r="T194" s="4"/>
      <c r="U194" s="4"/>
      <c r="V194" s="4"/>
      <c r="W194" s="4"/>
      <c r="X194" s="4"/>
      <c r="Y194" s="4"/>
      <c r="Z194" s="4"/>
      <c r="AA194" s="4"/>
      <c r="AB194" s="4"/>
      <c r="AC194" s="4"/>
      <c r="AD194" s="4"/>
      <c r="AE194" s="4"/>
    </row>
    <row r="195">
      <c r="A195" s="4"/>
      <c r="B195" s="4"/>
      <c r="C195" s="1" t="str">
        <f t="shared" si="4"/>
        <v/>
      </c>
      <c r="D195" s="79"/>
      <c r="E195" s="79"/>
      <c r="F195" s="74"/>
      <c r="G195" s="74"/>
      <c r="H195" s="74"/>
      <c r="I195" s="29" t="str">
        <f>if(isblank(F195),,VLOOKUP(D195,'Casino List'!$C$4:$AA$100,25,FALSE)*H195)</f>
        <v/>
      </c>
      <c r="J195" s="10" t="str">
        <f>if(ISBLANK(F195),,F195*'Casino List'!$D$1)</f>
        <v/>
      </c>
      <c r="K195" s="10" t="str">
        <f>if(isblank(F195),,(F195*(1+'Casino List'!$F$1)^(($Q$3-E195-45)/365)-F195)*(1-'Casino List'!$B$1))</f>
        <v/>
      </c>
      <c r="L195" s="10" t="str">
        <f>if(isblank(F195),,if(isna((1-'Casino List'!$B$1)*(I195-F195)*(1+'Casino List'!$F$1)^(($Q$3-vlookup(D195,C195:E$1003,3,FALSE)-10)/365)-K195+J195),(1-'Casino List'!$B$1)*(I195-F195)*(1+'Casino List'!$F$1)^(($Q$3-TODAY()-45)/365)-K195,(1-'Casino List'!$B$1)*(I195-F195)*(1+'Casino List'!$F$1)^(($Q$3-vlookup(D195,C195:E$1003,3,FALSE)-10)/365)-K195+J195))</f>
        <v/>
      </c>
      <c r="M195" s="10" t="str">
        <f>if(isblank(G195),,G195*(1+'Casino List'!$F$1)^(($Q$3-E195-10)/365))</f>
        <v/>
      </c>
      <c r="N195" s="4" t="str">
        <f>if(ISBLANK(M195),,(M195-G195)*(1-'Casino List'!$B$1))</f>
        <v/>
      </c>
      <c r="O195" s="4" t="str">
        <f>if(isblank(D195),,if(ISBLANK(M195),-F195*'Casino List'!$B$1,M195*'Casino List'!$B$1))</f>
        <v/>
      </c>
      <c r="P195" s="4"/>
      <c r="Q195" s="4"/>
      <c r="R195" s="4"/>
      <c r="S195" s="4"/>
      <c r="T195" s="4"/>
      <c r="U195" s="4"/>
      <c r="V195" s="4"/>
      <c r="W195" s="4"/>
      <c r="X195" s="4"/>
      <c r="Y195" s="4"/>
      <c r="Z195" s="4"/>
      <c r="AA195" s="4"/>
      <c r="AB195" s="4"/>
      <c r="AC195" s="4"/>
      <c r="AD195" s="4"/>
      <c r="AE195" s="4"/>
    </row>
    <row r="196">
      <c r="A196" s="4"/>
      <c r="B196" s="4"/>
      <c r="C196" s="1" t="str">
        <f t="shared" si="4"/>
        <v/>
      </c>
      <c r="D196" s="79"/>
      <c r="E196" s="79"/>
      <c r="F196" s="74"/>
      <c r="G196" s="74"/>
      <c r="H196" s="74"/>
      <c r="I196" s="29" t="str">
        <f>if(isblank(F196),,VLOOKUP(D196,'Casino List'!$C$4:$AA$100,25,FALSE)*H196)</f>
        <v/>
      </c>
      <c r="J196" s="10" t="str">
        <f>if(ISBLANK(F196),,F196*'Casino List'!$D$1)</f>
        <v/>
      </c>
      <c r="K196" s="10" t="str">
        <f>if(isblank(F196),,(F196*(1+'Casino List'!$F$1)^(($Q$3-E196-45)/365)-F196)*(1-'Casino List'!$B$1))</f>
        <v/>
      </c>
      <c r="L196" s="10" t="str">
        <f>if(isblank(F196),,if(isna((1-'Casino List'!$B$1)*(I196-F196)*(1+'Casino List'!$F$1)^(($Q$3-vlookup(D196,C196:E$1003,3,FALSE)-10)/365)-K196+J196),(1-'Casino List'!$B$1)*(I196-F196)*(1+'Casino List'!$F$1)^(($Q$3-TODAY()-45)/365)-K196,(1-'Casino List'!$B$1)*(I196-F196)*(1+'Casino List'!$F$1)^(($Q$3-vlookup(D196,C196:E$1003,3,FALSE)-10)/365)-K196+J196))</f>
        <v/>
      </c>
      <c r="M196" s="10" t="str">
        <f>if(isblank(G196),,G196*(1+'Casino List'!$F$1)^(($Q$3-E196-10)/365))</f>
        <v/>
      </c>
      <c r="N196" s="4" t="str">
        <f>if(ISBLANK(M196),,(M196-G196)*(1-'Casino List'!$B$1))</f>
        <v/>
      </c>
      <c r="O196" s="4" t="str">
        <f>if(isblank(D196),,if(ISBLANK(M196),-F196*'Casino List'!$B$1,M196*'Casino List'!$B$1))</f>
        <v/>
      </c>
      <c r="P196" s="4"/>
      <c r="Q196" s="4"/>
      <c r="R196" s="4"/>
      <c r="S196" s="4"/>
      <c r="T196" s="4"/>
      <c r="U196" s="4"/>
      <c r="V196" s="4"/>
      <c r="W196" s="4"/>
      <c r="X196" s="4"/>
      <c r="Y196" s="4"/>
      <c r="Z196" s="4"/>
      <c r="AA196" s="4"/>
      <c r="AB196" s="4"/>
      <c r="AC196" s="4"/>
      <c r="AD196" s="4"/>
      <c r="AE196" s="4"/>
    </row>
    <row r="197">
      <c r="A197" s="4"/>
      <c r="B197" s="4"/>
      <c r="C197" s="1" t="str">
        <f t="shared" si="4"/>
        <v/>
      </c>
      <c r="D197" s="79"/>
      <c r="E197" s="79"/>
      <c r="F197" s="74"/>
      <c r="G197" s="74"/>
      <c r="H197" s="74"/>
      <c r="I197" s="29" t="str">
        <f>if(isblank(F197),,VLOOKUP(D197,'Casino List'!$C$4:$AA$100,25,FALSE)*H197)</f>
        <v/>
      </c>
      <c r="J197" s="10" t="str">
        <f>if(ISBLANK(F197),,F197*'Casino List'!$D$1)</f>
        <v/>
      </c>
      <c r="K197" s="10" t="str">
        <f>if(isblank(F197),,(F197*(1+'Casino List'!$F$1)^(($Q$3-E197-45)/365)-F197)*(1-'Casino List'!$B$1))</f>
        <v/>
      </c>
      <c r="L197" s="10" t="str">
        <f>if(isblank(F197),,if(isna((1-'Casino List'!$B$1)*(I197-F197)*(1+'Casino List'!$F$1)^(($Q$3-vlookup(D197,C197:E$1003,3,FALSE)-10)/365)-K197+J197),(1-'Casino List'!$B$1)*(I197-F197)*(1+'Casino List'!$F$1)^(($Q$3-TODAY()-45)/365)-K197,(1-'Casino List'!$B$1)*(I197-F197)*(1+'Casino List'!$F$1)^(($Q$3-vlookup(D197,C197:E$1003,3,FALSE)-10)/365)-K197+J197))</f>
        <v/>
      </c>
      <c r="M197" s="10" t="str">
        <f>if(isblank(G197),,G197*(1+'Casino List'!$F$1)^(($Q$3-E197-10)/365))</f>
        <v/>
      </c>
      <c r="N197" s="4" t="str">
        <f>if(ISBLANK(M197),,(M197-G197)*(1-'Casino List'!$B$1))</f>
        <v/>
      </c>
      <c r="O197" s="4" t="str">
        <f>if(isblank(D197),,if(ISBLANK(M197),-F197*'Casino List'!$B$1,M197*'Casino List'!$B$1))</f>
        <v/>
      </c>
      <c r="P197" s="4"/>
      <c r="Q197" s="4"/>
      <c r="R197" s="4"/>
      <c r="S197" s="4"/>
      <c r="T197" s="4"/>
      <c r="U197" s="4"/>
      <c r="V197" s="4"/>
      <c r="W197" s="4"/>
      <c r="X197" s="4"/>
      <c r="Y197" s="4"/>
      <c r="Z197" s="4"/>
      <c r="AA197" s="4"/>
      <c r="AB197" s="4"/>
      <c r="AC197" s="4"/>
      <c r="AD197" s="4"/>
      <c r="AE197" s="4"/>
    </row>
    <row r="198">
      <c r="A198" s="4"/>
      <c r="B198" s="4"/>
      <c r="C198" s="1" t="str">
        <f t="shared" si="4"/>
        <v/>
      </c>
      <c r="D198" s="79"/>
      <c r="E198" s="79"/>
      <c r="F198" s="74"/>
      <c r="G198" s="74"/>
      <c r="H198" s="74"/>
      <c r="I198" s="29" t="str">
        <f>if(isblank(F198),,VLOOKUP(D198,'Casino List'!$C$4:$AA$100,25,FALSE)*H198)</f>
        <v/>
      </c>
      <c r="J198" s="10" t="str">
        <f>if(ISBLANK(F198),,F198*'Casino List'!$D$1)</f>
        <v/>
      </c>
      <c r="K198" s="10" t="str">
        <f>if(isblank(F198),,(F198*(1+'Casino List'!$F$1)^(($Q$3-E198-45)/365)-F198)*(1-'Casino List'!$B$1))</f>
        <v/>
      </c>
      <c r="L198" s="10" t="str">
        <f>if(isblank(F198),,if(isna((1-'Casino List'!$B$1)*(I198-F198)*(1+'Casino List'!$F$1)^(($Q$3-vlookup(D198,C198:E$1003,3,FALSE)-10)/365)-K198+J198),(1-'Casino List'!$B$1)*(I198-F198)*(1+'Casino List'!$F$1)^(($Q$3-TODAY()-45)/365)-K198,(1-'Casino List'!$B$1)*(I198-F198)*(1+'Casino List'!$F$1)^(($Q$3-vlookup(D198,C198:E$1003,3,FALSE)-10)/365)-K198+J198))</f>
        <v/>
      </c>
      <c r="M198" s="10" t="str">
        <f>if(isblank(G198),,G198*(1+'Casino List'!$F$1)^(($Q$3-E198-10)/365))</f>
        <v/>
      </c>
      <c r="N198" s="4" t="str">
        <f>if(ISBLANK(M198),,(M198-G198)*(1-'Casino List'!$B$1))</f>
        <v/>
      </c>
      <c r="O198" s="4" t="str">
        <f>if(isblank(D198),,if(ISBLANK(M198),-F198*'Casino List'!$B$1,M198*'Casino List'!$B$1))</f>
        <v/>
      </c>
      <c r="P198" s="4"/>
      <c r="Q198" s="4"/>
      <c r="R198" s="4"/>
      <c r="S198" s="4"/>
      <c r="T198" s="4"/>
      <c r="U198" s="4"/>
      <c r="V198" s="4"/>
      <c r="W198" s="4"/>
      <c r="X198" s="4"/>
      <c r="Y198" s="4"/>
      <c r="Z198" s="4"/>
      <c r="AA198" s="4"/>
      <c r="AB198" s="4"/>
      <c r="AC198" s="4"/>
      <c r="AD198" s="4"/>
      <c r="AE198" s="4"/>
    </row>
    <row r="199">
      <c r="A199" s="4"/>
      <c r="B199" s="4"/>
      <c r="C199" s="1" t="str">
        <f t="shared" si="4"/>
        <v/>
      </c>
      <c r="D199" s="79"/>
      <c r="E199" s="79"/>
      <c r="F199" s="74"/>
      <c r="G199" s="74"/>
      <c r="H199" s="74"/>
      <c r="I199" s="29" t="str">
        <f>if(isblank(F199),,VLOOKUP(D199,'Casino List'!$C$4:$AA$100,25,FALSE)*H199)</f>
        <v/>
      </c>
      <c r="J199" s="10" t="str">
        <f>if(ISBLANK(F199),,F199*'Casino List'!$D$1)</f>
        <v/>
      </c>
      <c r="K199" s="10" t="str">
        <f>if(isblank(F199),,(F199*(1+'Casino List'!$F$1)^(($Q$3-E199-45)/365)-F199)*(1-'Casino List'!$B$1))</f>
        <v/>
      </c>
      <c r="L199" s="10" t="str">
        <f>if(isblank(F199),,if(isna((1-'Casino List'!$B$1)*(I199-F199)*(1+'Casino List'!$F$1)^(($Q$3-vlookup(D199,C199:E$1003,3,FALSE)-10)/365)-K199+J199),(1-'Casino List'!$B$1)*(I199-F199)*(1+'Casino List'!$F$1)^(($Q$3-TODAY()-45)/365)-K199,(1-'Casino List'!$B$1)*(I199-F199)*(1+'Casino List'!$F$1)^(($Q$3-vlookup(D199,C199:E$1003,3,FALSE)-10)/365)-K199+J199))</f>
        <v/>
      </c>
      <c r="M199" s="10" t="str">
        <f>if(isblank(G199),,G199*(1+'Casino List'!$F$1)^(($Q$3-E199-10)/365))</f>
        <v/>
      </c>
      <c r="N199" s="4" t="str">
        <f>if(ISBLANK(M199),,(M199-G199)*(1-'Casino List'!$B$1))</f>
        <v/>
      </c>
      <c r="O199" s="4" t="str">
        <f>if(isblank(D199),,if(ISBLANK(M199),-F199*'Casino List'!$B$1,M199*'Casino List'!$B$1))</f>
        <v/>
      </c>
      <c r="P199" s="4"/>
      <c r="Q199" s="4"/>
      <c r="R199" s="4"/>
      <c r="S199" s="4"/>
      <c r="T199" s="4"/>
      <c r="U199" s="4"/>
      <c r="V199" s="4"/>
      <c r="W199" s="4"/>
      <c r="X199" s="4"/>
      <c r="Y199" s="4"/>
      <c r="Z199" s="4"/>
      <c r="AA199" s="4"/>
      <c r="AB199" s="4"/>
      <c r="AC199" s="4"/>
      <c r="AD199" s="4"/>
      <c r="AE199" s="4"/>
    </row>
    <row r="200">
      <c r="A200" s="4"/>
      <c r="B200" s="4"/>
      <c r="C200" s="1" t="str">
        <f t="shared" si="4"/>
        <v/>
      </c>
      <c r="D200" s="79"/>
      <c r="E200" s="79"/>
      <c r="F200" s="74"/>
      <c r="G200" s="74"/>
      <c r="H200" s="74"/>
      <c r="I200" s="29" t="str">
        <f>if(isblank(F200),,VLOOKUP(D200,'Casino List'!$C$4:$AA$100,25,FALSE)*H200)</f>
        <v/>
      </c>
      <c r="J200" s="10" t="str">
        <f>if(ISBLANK(F200),,F200*'Casino List'!$D$1)</f>
        <v/>
      </c>
      <c r="K200" s="10" t="str">
        <f>if(isblank(F200),,(F200*(1+'Casino List'!$F$1)^(($Q$3-E200-45)/365)-F200)*(1-'Casino List'!$B$1))</f>
        <v/>
      </c>
      <c r="L200" s="10" t="str">
        <f>if(isblank(F200),,if(isna((1-'Casino List'!$B$1)*(I200-F200)*(1+'Casino List'!$F$1)^(($Q$3-vlookup(D200,C200:E$1003,3,FALSE)-10)/365)-K200+J200),(1-'Casino List'!$B$1)*(I200-F200)*(1+'Casino List'!$F$1)^(($Q$3-TODAY()-45)/365)-K200,(1-'Casino List'!$B$1)*(I200-F200)*(1+'Casino List'!$F$1)^(($Q$3-vlookup(D200,C200:E$1003,3,FALSE)-10)/365)-K200+J200))</f>
        <v/>
      </c>
      <c r="M200" s="10" t="str">
        <f>if(isblank(G200),,G200*(1+'Casino List'!$F$1)^(($Q$3-E200-10)/365))</f>
        <v/>
      </c>
      <c r="N200" s="4" t="str">
        <f>if(ISBLANK(M200),,(M200-G200)*(1-'Casino List'!$B$1))</f>
        <v/>
      </c>
      <c r="O200" s="4" t="str">
        <f>if(isblank(D200),,if(ISBLANK(M200),-F200*'Casino List'!$B$1,M200*'Casino List'!$B$1))</f>
        <v/>
      </c>
      <c r="P200" s="4"/>
      <c r="Q200" s="4"/>
      <c r="R200" s="4"/>
      <c r="S200" s="4"/>
      <c r="T200" s="4"/>
      <c r="U200" s="4"/>
      <c r="V200" s="4"/>
      <c r="W200" s="4"/>
      <c r="X200" s="4"/>
      <c r="Y200" s="4"/>
      <c r="Z200" s="4"/>
      <c r="AA200" s="4"/>
      <c r="AB200" s="4"/>
      <c r="AC200" s="4"/>
      <c r="AD200" s="4"/>
      <c r="AE200" s="4"/>
    </row>
    <row r="201">
      <c r="A201" s="4"/>
      <c r="B201" s="4"/>
      <c r="C201" s="1" t="str">
        <f t="shared" si="4"/>
        <v/>
      </c>
      <c r="D201" s="79"/>
      <c r="E201" s="79"/>
      <c r="F201" s="74"/>
      <c r="G201" s="74"/>
      <c r="H201" s="74"/>
      <c r="I201" s="29" t="str">
        <f>if(isblank(F201),,VLOOKUP(D201,'Casino List'!$C$4:$AA$100,25,FALSE)*H201)</f>
        <v/>
      </c>
      <c r="J201" s="10" t="str">
        <f>if(ISBLANK(F201),,F201*'Casino List'!$D$1)</f>
        <v/>
      </c>
      <c r="K201" s="10" t="str">
        <f>if(isblank(F201),,(F201*(1+'Casino List'!$F$1)^(($Q$3-E201-45)/365)-F201)*(1-'Casino List'!$B$1))</f>
        <v/>
      </c>
      <c r="L201" s="10" t="str">
        <f>if(isblank(F201),,if(isna((1-'Casino List'!$B$1)*(I201-F201)*(1+'Casino List'!$F$1)^(($Q$3-vlookup(D201,C201:E$1003,3,FALSE)-10)/365)-K201+J201),(1-'Casino List'!$B$1)*(I201-F201)*(1+'Casino List'!$F$1)^(($Q$3-TODAY()-45)/365)-K201,(1-'Casino List'!$B$1)*(I201-F201)*(1+'Casino List'!$F$1)^(($Q$3-vlookup(D201,C201:E$1003,3,FALSE)-10)/365)-K201+J201))</f>
        <v/>
      </c>
      <c r="M201" s="10" t="str">
        <f>if(isblank(G201),,G201*(1+'Casino List'!$F$1)^(($Q$3-E201-10)/365))</f>
        <v/>
      </c>
      <c r="N201" s="4" t="str">
        <f>if(ISBLANK(M201),,(M201-G201)*(1-'Casino List'!$B$1))</f>
        <v/>
      </c>
      <c r="O201" s="4" t="str">
        <f>if(isblank(D201),,if(ISBLANK(M201),-F201*'Casino List'!$B$1,M201*'Casino List'!$B$1))</f>
        <v/>
      </c>
      <c r="P201" s="4"/>
      <c r="Q201" s="4"/>
      <c r="R201" s="4"/>
      <c r="S201" s="4"/>
      <c r="T201" s="4"/>
      <c r="U201" s="4"/>
      <c r="V201" s="4"/>
      <c r="W201" s="4"/>
      <c r="X201" s="4"/>
      <c r="Y201" s="4"/>
      <c r="Z201" s="4"/>
      <c r="AA201" s="4"/>
      <c r="AB201" s="4"/>
      <c r="AC201" s="4"/>
      <c r="AD201" s="4"/>
      <c r="AE201" s="4"/>
    </row>
    <row r="202">
      <c r="A202" s="4"/>
      <c r="B202" s="4"/>
      <c r="C202" s="1" t="str">
        <f t="shared" si="4"/>
        <v/>
      </c>
      <c r="D202" s="79"/>
      <c r="E202" s="79"/>
      <c r="F202" s="74"/>
      <c r="G202" s="74"/>
      <c r="H202" s="74"/>
      <c r="I202" s="29" t="str">
        <f>if(isblank(F202),,VLOOKUP(D202,'Casino List'!$C$4:$AA$100,25,FALSE)*H202)</f>
        <v/>
      </c>
      <c r="J202" s="10" t="str">
        <f>if(ISBLANK(F202),,F202*'Casino List'!$D$1)</f>
        <v/>
      </c>
      <c r="K202" s="10" t="str">
        <f>if(isblank(F202),,(F202*(1+'Casino List'!$F$1)^(($Q$3-E202-45)/365)-F202)*(1-'Casino List'!$B$1))</f>
        <v/>
      </c>
      <c r="L202" s="10" t="str">
        <f>if(isblank(F202),,if(isna((1-'Casino List'!$B$1)*(I202-F202)*(1+'Casino List'!$F$1)^(($Q$3-vlookup(D202,C202:E$1003,3,FALSE)-10)/365)-K202+J202),(1-'Casino List'!$B$1)*(I202-F202)*(1+'Casino List'!$F$1)^(($Q$3-TODAY()-45)/365)-K202,(1-'Casino List'!$B$1)*(I202-F202)*(1+'Casino List'!$F$1)^(($Q$3-vlookup(D202,C202:E$1003,3,FALSE)-10)/365)-K202+J202))</f>
        <v/>
      </c>
      <c r="M202" s="10" t="str">
        <f>if(isblank(G202),,G202*(1+'Casino List'!$F$1)^(($Q$3-E202-10)/365))</f>
        <v/>
      </c>
      <c r="N202" s="4" t="str">
        <f>if(ISBLANK(M202),,(M202-G202)*(1-'Casino List'!$B$1))</f>
        <v/>
      </c>
      <c r="O202" s="4" t="str">
        <f>if(isblank(D202),,if(ISBLANK(M202),-F202*'Casino List'!$B$1,M202*'Casino List'!$B$1))</f>
        <v/>
      </c>
      <c r="P202" s="4"/>
      <c r="Q202" s="4"/>
      <c r="R202" s="4"/>
      <c r="S202" s="4"/>
      <c r="T202" s="4"/>
      <c r="U202" s="4"/>
      <c r="V202" s="4"/>
      <c r="W202" s="4"/>
      <c r="X202" s="4"/>
      <c r="Y202" s="4"/>
      <c r="Z202" s="4"/>
      <c r="AA202" s="4"/>
      <c r="AB202" s="4"/>
      <c r="AC202" s="4"/>
      <c r="AD202" s="4"/>
      <c r="AE202" s="4"/>
    </row>
    <row r="203">
      <c r="A203" s="4"/>
      <c r="B203" s="4"/>
      <c r="C203" s="1" t="str">
        <f t="shared" si="4"/>
        <v/>
      </c>
      <c r="D203" s="79"/>
      <c r="E203" s="79"/>
      <c r="F203" s="74"/>
      <c r="G203" s="74"/>
      <c r="H203" s="74"/>
      <c r="I203" s="29" t="str">
        <f>if(isblank(F203),,VLOOKUP(D203,'Casino List'!$C$4:$AA$100,25,FALSE)*H203)</f>
        <v/>
      </c>
      <c r="J203" s="10" t="str">
        <f>if(ISBLANK(F203),,F203*'Casino List'!$D$1)</f>
        <v/>
      </c>
      <c r="K203" s="10" t="str">
        <f>if(isblank(F203),,(F203*(1+'Casino List'!$F$1)^(($Q$3-E203-45)/365)-F203)*(1-'Casino List'!$B$1))</f>
        <v/>
      </c>
      <c r="L203" s="10" t="str">
        <f>if(isblank(F203),,if(isna((1-'Casino List'!$B$1)*(I203-F203)*(1+'Casino List'!$F$1)^(($Q$3-vlookup(D203,C203:E$1003,3,FALSE)-10)/365)-K203+J203),(1-'Casino List'!$B$1)*(I203-F203)*(1+'Casino List'!$F$1)^(($Q$3-TODAY()-45)/365)-K203,(1-'Casino List'!$B$1)*(I203-F203)*(1+'Casino List'!$F$1)^(($Q$3-vlookup(D203,C203:E$1003,3,FALSE)-10)/365)-K203+J203))</f>
        <v/>
      </c>
      <c r="M203" s="10" t="str">
        <f>if(isblank(G203),,G203*(1+'Casino List'!$F$1)^(($Q$3-E203-10)/365))</f>
        <v/>
      </c>
      <c r="N203" s="4" t="str">
        <f>if(ISBLANK(M203),,(M203-G203)*(1-'Casino List'!$B$1))</f>
        <v/>
      </c>
      <c r="O203" s="4" t="str">
        <f>if(isblank(D203),,if(ISBLANK(M203),-F203*'Casino List'!$B$1,M203*'Casino List'!$B$1))</f>
        <v/>
      </c>
      <c r="P203" s="4"/>
      <c r="Q203" s="4"/>
      <c r="R203" s="4"/>
      <c r="S203" s="4"/>
      <c r="T203" s="4"/>
      <c r="U203" s="4"/>
      <c r="V203" s="4"/>
      <c r="W203" s="4"/>
      <c r="X203" s="4"/>
      <c r="Y203" s="4"/>
      <c r="Z203" s="4"/>
      <c r="AA203" s="4"/>
      <c r="AB203" s="4"/>
      <c r="AC203" s="4"/>
      <c r="AD203" s="4"/>
      <c r="AE203" s="4"/>
    </row>
    <row r="204">
      <c r="A204" s="4"/>
      <c r="B204" s="4"/>
      <c r="C204" s="1" t="str">
        <f t="shared" si="4"/>
        <v/>
      </c>
      <c r="D204" s="79"/>
      <c r="E204" s="79"/>
      <c r="F204" s="74"/>
      <c r="G204" s="74"/>
      <c r="H204" s="74"/>
      <c r="I204" s="29" t="str">
        <f>if(isblank(F204),,VLOOKUP(D204,'Casino List'!$C$4:$AA$100,25,FALSE)*H204)</f>
        <v/>
      </c>
      <c r="J204" s="10" t="str">
        <f>if(ISBLANK(F204),,F204*'Casino List'!$D$1)</f>
        <v/>
      </c>
      <c r="K204" s="10" t="str">
        <f>if(isblank(F204),,(F204*(1+'Casino List'!$F$1)^(($Q$3-E204-45)/365)-F204)*(1-'Casino List'!$B$1))</f>
        <v/>
      </c>
      <c r="L204" s="10" t="str">
        <f>if(isblank(F204),,if(isna((1-'Casino List'!$B$1)*(I204-F204)*(1+'Casino List'!$F$1)^(($Q$3-vlookup(D204,C204:E$1003,3,FALSE)-10)/365)-K204+J204),(1-'Casino List'!$B$1)*(I204-F204)*(1+'Casino List'!$F$1)^(($Q$3-TODAY()-45)/365)-K204,(1-'Casino List'!$B$1)*(I204-F204)*(1+'Casino List'!$F$1)^(($Q$3-vlookup(D204,C204:E$1003,3,FALSE)-10)/365)-K204+J204))</f>
        <v/>
      </c>
      <c r="M204" s="10" t="str">
        <f>if(isblank(G204),,G204*(1+'Casino List'!$F$1)^(($Q$3-E204-10)/365))</f>
        <v/>
      </c>
      <c r="N204" s="4" t="str">
        <f>if(ISBLANK(M204),,(M204-G204)*(1-'Casino List'!$B$1))</f>
        <v/>
      </c>
      <c r="O204" s="4" t="str">
        <f>if(isblank(D204),,if(ISBLANK(M204),-F204*'Casino List'!$B$1,M204*'Casino List'!$B$1))</f>
        <v/>
      </c>
      <c r="P204" s="4"/>
      <c r="Q204" s="4"/>
      <c r="R204" s="4"/>
      <c r="S204" s="4"/>
      <c r="T204" s="4"/>
      <c r="U204" s="4"/>
      <c r="V204" s="4"/>
      <c r="W204" s="4"/>
      <c r="X204" s="4"/>
      <c r="Y204" s="4"/>
      <c r="Z204" s="4"/>
      <c r="AA204" s="4"/>
      <c r="AB204" s="4"/>
      <c r="AC204" s="4"/>
      <c r="AD204" s="4"/>
      <c r="AE204" s="4"/>
    </row>
    <row r="205">
      <c r="A205" s="4"/>
      <c r="B205" s="4"/>
      <c r="C205" s="1" t="str">
        <f t="shared" si="4"/>
        <v/>
      </c>
      <c r="D205" s="79"/>
      <c r="E205" s="79"/>
      <c r="F205" s="74"/>
      <c r="G205" s="74"/>
      <c r="H205" s="74"/>
      <c r="I205" s="29" t="str">
        <f>if(isblank(F205),,VLOOKUP(D205,'Casino List'!$C$4:$AA$100,25,FALSE)*H205)</f>
        <v/>
      </c>
      <c r="J205" s="10" t="str">
        <f>if(ISBLANK(F205),,F205*'Casino List'!$D$1)</f>
        <v/>
      </c>
      <c r="K205" s="10" t="str">
        <f>if(isblank(F205),,(F205*(1+'Casino List'!$F$1)^(($Q$3-E205-45)/365)-F205)*(1-'Casino List'!$B$1))</f>
        <v/>
      </c>
      <c r="L205" s="10" t="str">
        <f>if(isblank(F205),,if(isna((1-'Casino List'!$B$1)*(I205-F205)*(1+'Casino List'!$F$1)^(($Q$3-vlookup(D205,C205:E$1003,3,FALSE)-10)/365)-K205+J205),(1-'Casino List'!$B$1)*(I205-F205)*(1+'Casino List'!$F$1)^(($Q$3-TODAY()-45)/365)-K205,(1-'Casino List'!$B$1)*(I205-F205)*(1+'Casino List'!$F$1)^(($Q$3-vlookup(D205,C205:E$1003,3,FALSE)-10)/365)-K205+J205))</f>
        <v/>
      </c>
      <c r="M205" s="10" t="str">
        <f>if(isblank(G205),,G205*(1+'Casino List'!$F$1)^(($Q$3-E205-10)/365))</f>
        <v/>
      </c>
      <c r="N205" s="4" t="str">
        <f>if(ISBLANK(M205),,(M205-G205)*(1-'Casino List'!$B$1))</f>
        <v/>
      </c>
      <c r="O205" s="4" t="str">
        <f>if(isblank(D205),,if(ISBLANK(M205),-F205*'Casino List'!$B$1,M205*'Casino List'!$B$1))</f>
        <v/>
      </c>
      <c r="P205" s="4"/>
      <c r="Q205" s="4"/>
      <c r="R205" s="4"/>
      <c r="S205" s="4"/>
      <c r="T205" s="4"/>
      <c r="U205" s="4"/>
      <c r="V205" s="4"/>
      <c r="W205" s="4"/>
      <c r="X205" s="4"/>
      <c r="Y205" s="4"/>
      <c r="Z205" s="4"/>
      <c r="AA205" s="4"/>
      <c r="AB205" s="4"/>
      <c r="AC205" s="4"/>
      <c r="AD205" s="4"/>
      <c r="AE205" s="4"/>
    </row>
    <row r="206">
      <c r="A206" s="4"/>
      <c r="B206" s="4"/>
      <c r="C206" s="1" t="str">
        <f t="shared" si="4"/>
        <v/>
      </c>
      <c r="D206" s="79"/>
      <c r="E206" s="79"/>
      <c r="F206" s="74"/>
      <c r="G206" s="74"/>
      <c r="H206" s="74"/>
      <c r="I206" s="29" t="str">
        <f>if(isblank(F206),,VLOOKUP(D206,'Casino List'!$C$4:$AA$100,25,FALSE)*H206)</f>
        <v/>
      </c>
      <c r="J206" s="10" t="str">
        <f>if(ISBLANK(F206),,F206*'Casino List'!$D$1)</f>
        <v/>
      </c>
      <c r="K206" s="10" t="str">
        <f>if(isblank(F206),,(F206*(1+'Casino List'!$F$1)^(($Q$3-E206-45)/365)-F206)*(1-'Casino List'!$B$1))</f>
        <v/>
      </c>
      <c r="L206" s="10" t="str">
        <f>if(isblank(F206),,if(isna((1-'Casino List'!$B$1)*(I206-F206)*(1+'Casino List'!$F$1)^(($Q$3-vlookup(D206,C206:E$1003,3,FALSE)-10)/365)-K206+J206),(1-'Casino List'!$B$1)*(I206-F206)*(1+'Casino List'!$F$1)^(($Q$3-TODAY()-45)/365)-K206,(1-'Casino List'!$B$1)*(I206-F206)*(1+'Casino List'!$F$1)^(($Q$3-vlookup(D206,C206:E$1003,3,FALSE)-10)/365)-K206+J206))</f>
        <v/>
      </c>
      <c r="M206" s="10" t="str">
        <f>if(isblank(G206),,G206*(1+'Casino List'!$F$1)^(($Q$3-E206-10)/365))</f>
        <v/>
      </c>
      <c r="N206" s="4" t="str">
        <f>if(ISBLANK(M206),,(M206-G206)*(1-'Casino List'!$B$1))</f>
        <v/>
      </c>
      <c r="O206" s="4" t="str">
        <f>if(isblank(D206),,if(ISBLANK(M206),-F206*'Casino List'!$B$1,M206*'Casino List'!$B$1))</f>
        <v/>
      </c>
      <c r="P206" s="4"/>
      <c r="Q206" s="4"/>
      <c r="R206" s="4"/>
      <c r="S206" s="4"/>
      <c r="T206" s="4"/>
      <c r="U206" s="4"/>
      <c r="V206" s="4"/>
      <c r="W206" s="4"/>
      <c r="X206" s="4"/>
      <c r="Y206" s="4"/>
      <c r="Z206" s="4"/>
      <c r="AA206" s="4"/>
      <c r="AB206" s="4"/>
      <c r="AC206" s="4"/>
      <c r="AD206" s="4"/>
      <c r="AE206" s="4"/>
    </row>
    <row r="207">
      <c r="A207" s="4"/>
      <c r="B207" s="4"/>
      <c r="C207" s="1" t="str">
        <f t="shared" si="4"/>
        <v/>
      </c>
      <c r="D207" s="79"/>
      <c r="E207" s="79"/>
      <c r="F207" s="74"/>
      <c r="G207" s="74"/>
      <c r="H207" s="74"/>
      <c r="I207" s="29" t="str">
        <f>if(isblank(F207),,VLOOKUP(D207,'Casino List'!$C$4:$AA$100,25,FALSE)*H207)</f>
        <v/>
      </c>
      <c r="J207" s="10" t="str">
        <f>if(ISBLANK(F207),,F207*'Casino List'!$D$1)</f>
        <v/>
      </c>
      <c r="K207" s="10" t="str">
        <f>if(isblank(F207),,(F207*(1+'Casino List'!$F$1)^(($Q$3-E207-45)/365)-F207)*(1-'Casino List'!$B$1))</f>
        <v/>
      </c>
      <c r="L207" s="10" t="str">
        <f>if(isblank(F207),,if(isna((1-'Casino List'!$B$1)*(I207-F207)*(1+'Casino List'!$F$1)^(($Q$3-vlookup(D207,C207:E$1003,3,FALSE)-10)/365)-K207+J207),(1-'Casino List'!$B$1)*(I207-F207)*(1+'Casino List'!$F$1)^(($Q$3-TODAY()-45)/365)-K207,(1-'Casino List'!$B$1)*(I207-F207)*(1+'Casino List'!$F$1)^(($Q$3-vlookup(D207,C207:E$1003,3,FALSE)-10)/365)-K207+J207))</f>
        <v/>
      </c>
      <c r="M207" s="10" t="str">
        <f>if(isblank(G207),,G207*(1+'Casino List'!$F$1)^(($Q$3-E207-10)/365))</f>
        <v/>
      </c>
      <c r="N207" s="4" t="str">
        <f>if(ISBLANK(M207),,(M207-G207)*(1-'Casino List'!$B$1))</f>
        <v/>
      </c>
      <c r="O207" s="4" t="str">
        <f>if(isblank(D207),,if(ISBLANK(M207),-F207*'Casino List'!$B$1,M207*'Casino List'!$B$1))</f>
        <v/>
      </c>
      <c r="P207" s="4"/>
      <c r="Q207" s="4"/>
      <c r="R207" s="4"/>
      <c r="S207" s="4"/>
      <c r="T207" s="4"/>
      <c r="U207" s="4"/>
      <c r="V207" s="4"/>
      <c r="W207" s="4"/>
      <c r="X207" s="4"/>
      <c r="Y207" s="4"/>
      <c r="Z207" s="4"/>
      <c r="AA207" s="4"/>
      <c r="AB207" s="4"/>
      <c r="AC207" s="4"/>
      <c r="AD207" s="4"/>
      <c r="AE207" s="4"/>
    </row>
    <row r="208">
      <c r="A208" s="4"/>
      <c r="B208" s="4"/>
      <c r="C208" s="1" t="str">
        <f t="shared" si="4"/>
        <v/>
      </c>
      <c r="D208" s="79"/>
      <c r="E208" s="79"/>
      <c r="F208" s="74"/>
      <c r="G208" s="74"/>
      <c r="H208" s="74"/>
      <c r="I208" s="29" t="str">
        <f>if(isblank(F208),,VLOOKUP(D208,'Casino List'!$C$4:$AA$100,25,FALSE)*H208)</f>
        <v/>
      </c>
      <c r="J208" s="10" t="str">
        <f>if(ISBLANK(F208),,F208*'Casino List'!$D$1)</f>
        <v/>
      </c>
      <c r="K208" s="10" t="str">
        <f>if(isblank(F208),,(F208*(1+'Casino List'!$F$1)^(($Q$3-E208-45)/365)-F208)*(1-'Casino List'!$B$1))</f>
        <v/>
      </c>
      <c r="L208" s="10" t="str">
        <f>if(isblank(F208),,if(isna((1-'Casino List'!$B$1)*(I208-F208)*(1+'Casino List'!$F$1)^(($Q$3-vlookup(D208,C208:E$1003,3,FALSE)-10)/365)-K208+J208),(1-'Casino List'!$B$1)*(I208-F208)*(1+'Casino List'!$F$1)^(($Q$3-TODAY()-45)/365)-K208,(1-'Casino List'!$B$1)*(I208-F208)*(1+'Casino List'!$F$1)^(($Q$3-vlookup(D208,C208:E$1003,3,FALSE)-10)/365)-K208+J208))</f>
        <v/>
      </c>
      <c r="M208" s="10" t="str">
        <f>if(isblank(G208),,G208*(1+'Casino List'!$F$1)^(($Q$3-E208-10)/365))</f>
        <v/>
      </c>
      <c r="N208" s="4" t="str">
        <f>if(ISBLANK(M208),,(M208-G208)*(1-'Casino List'!$B$1))</f>
        <v/>
      </c>
      <c r="O208" s="4" t="str">
        <f>if(isblank(D208),,if(ISBLANK(M208),-F208*'Casino List'!$B$1,M208*'Casino List'!$B$1))</f>
        <v/>
      </c>
      <c r="P208" s="4"/>
      <c r="Q208" s="4"/>
      <c r="R208" s="4"/>
      <c r="S208" s="4"/>
      <c r="T208" s="4"/>
      <c r="U208" s="4"/>
      <c r="V208" s="4"/>
      <c r="W208" s="4"/>
      <c r="X208" s="4"/>
      <c r="Y208" s="4"/>
      <c r="Z208" s="4"/>
      <c r="AA208" s="4"/>
      <c r="AB208" s="4"/>
      <c r="AC208" s="4"/>
      <c r="AD208" s="4"/>
      <c r="AE208" s="4"/>
    </row>
    <row r="209">
      <c r="A209" s="4"/>
      <c r="B209" s="4"/>
      <c r="C209" s="1" t="str">
        <f t="shared" si="4"/>
        <v/>
      </c>
      <c r="D209" s="79"/>
      <c r="E209" s="79"/>
      <c r="F209" s="74"/>
      <c r="G209" s="74"/>
      <c r="H209" s="74"/>
      <c r="I209" s="29" t="str">
        <f>if(isblank(F209),,VLOOKUP(D209,'Casino List'!$C$4:$AA$100,25,FALSE)*H209)</f>
        <v/>
      </c>
      <c r="J209" s="10" t="str">
        <f>if(ISBLANK(F209),,F209*'Casino List'!$D$1)</f>
        <v/>
      </c>
      <c r="K209" s="10" t="str">
        <f>if(isblank(F209),,(F209*(1+'Casino List'!$F$1)^(($Q$3-E209-45)/365)-F209)*(1-'Casino List'!$B$1))</f>
        <v/>
      </c>
      <c r="L209" s="10" t="str">
        <f>if(isblank(F209),,if(isna((1-'Casino List'!$B$1)*(I209-F209)*(1+'Casino List'!$F$1)^(($Q$3-vlookup(D209,C209:E$1003,3,FALSE)-10)/365)-K209+J209),(1-'Casino List'!$B$1)*(I209-F209)*(1+'Casino List'!$F$1)^(($Q$3-TODAY()-45)/365)-K209,(1-'Casino List'!$B$1)*(I209-F209)*(1+'Casino List'!$F$1)^(($Q$3-vlookup(D209,C209:E$1003,3,FALSE)-10)/365)-K209+J209))</f>
        <v/>
      </c>
      <c r="M209" s="10" t="str">
        <f>if(isblank(G209),,G209*(1+'Casino List'!$F$1)^(($Q$3-E209-10)/365))</f>
        <v/>
      </c>
      <c r="N209" s="4" t="str">
        <f>if(ISBLANK(M209),,(M209-G209)*(1-'Casino List'!$B$1))</f>
        <v/>
      </c>
      <c r="O209" s="4" t="str">
        <f>if(isblank(D209),,if(ISBLANK(M209),-F209*'Casino List'!$B$1,M209*'Casino List'!$B$1))</f>
        <v/>
      </c>
      <c r="P209" s="4"/>
      <c r="Q209" s="4"/>
      <c r="R209" s="4"/>
      <c r="S209" s="4"/>
      <c r="T209" s="4"/>
      <c r="U209" s="4"/>
      <c r="V209" s="4"/>
      <c r="W209" s="4"/>
      <c r="X209" s="4"/>
      <c r="Y209" s="4"/>
      <c r="Z209" s="4"/>
      <c r="AA209" s="4"/>
      <c r="AB209" s="4"/>
      <c r="AC209" s="4"/>
      <c r="AD209" s="4"/>
      <c r="AE209" s="4"/>
    </row>
    <row r="210">
      <c r="A210" s="4"/>
      <c r="B210" s="4"/>
      <c r="C210" s="1" t="str">
        <f t="shared" si="4"/>
        <v/>
      </c>
      <c r="D210" s="79"/>
      <c r="E210" s="79"/>
      <c r="F210" s="74"/>
      <c r="G210" s="74"/>
      <c r="H210" s="74"/>
      <c r="I210" s="29" t="str">
        <f>if(isblank(F210),,VLOOKUP(D210,'Casino List'!$C$4:$AA$100,25,FALSE)*H210)</f>
        <v/>
      </c>
      <c r="J210" s="10" t="str">
        <f>if(ISBLANK(F210),,F210*'Casino List'!$D$1)</f>
        <v/>
      </c>
      <c r="K210" s="10" t="str">
        <f>if(isblank(F210),,(F210*(1+'Casino List'!$F$1)^(($Q$3-E210-45)/365)-F210)*(1-'Casino List'!$B$1))</f>
        <v/>
      </c>
      <c r="L210" s="10" t="str">
        <f>if(isblank(F210),,if(isna((1-'Casino List'!$B$1)*(I210-F210)*(1+'Casino List'!$F$1)^(($Q$3-vlookup(D210,C210:E$1003,3,FALSE)-10)/365)-K210+J210),(1-'Casino List'!$B$1)*(I210-F210)*(1+'Casino List'!$F$1)^(($Q$3-TODAY()-45)/365)-K210,(1-'Casino List'!$B$1)*(I210-F210)*(1+'Casino List'!$F$1)^(($Q$3-vlookup(D210,C210:E$1003,3,FALSE)-10)/365)-K210+J210))</f>
        <v/>
      </c>
      <c r="M210" s="10" t="str">
        <f>if(isblank(G210),,G210*(1+'Casino List'!$F$1)^(($Q$3-E210-10)/365))</f>
        <v/>
      </c>
      <c r="N210" s="4" t="str">
        <f>if(ISBLANK(M210),,(M210-G210)*(1-'Casino List'!$B$1))</f>
        <v/>
      </c>
      <c r="O210" s="4" t="str">
        <f>if(isblank(D210),,if(ISBLANK(M210),-F210*'Casino List'!$B$1,M210*'Casino List'!$B$1))</f>
        <v/>
      </c>
      <c r="P210" s="4"/>
      <c r="Q210" s="4"/>
      <c r="R210" s="4"/>
      <c r="S210" s="4"/>
      <c r="T210" s="4"/>
      <c r="U210" s="4"/>
      <c r="V210" s="4"/>
      <c r="W210" s="4"/>
      <c r="X210" s="4"/>
      <c r="Y210" s="4"/>
      <c r="Z210" s="4"/>
      <c r="AA210" s="4"/>
      <c r="AB210" s="4"/>
      <c r="AC210" s="4"/>
      <c r="AD210" s="4"/>
      <c r="AE210" s="4"/>
    </row>
    <row r="211">
      <c r="A211" s="4"/>
      <c r="B211" s="4"/>
      <c r="C211" s="1" t="str">
        <f t="shared" si="4"/>
        <v/>
      </c>
      <c r="D211" s="79"/>
      <c r="E211" s="79"/>
      <c r="F211" s="74"/>
      <c r="G211" s="74"/>
      <c r="H211" s="74"/>
      <c r="I211" s="29" t="str">
        <f>if(isblank(F211),,VLOOKUP(D211,'Casino List'!$C$4:$AA$100,25,FALSE)*H211)</f>
        <v/>
      </c>
      <c r="J211" s="10" t="str">
        <f>if(ISBLANK(F211),,F211*'Casino List'!$D$1)</f>
        <v/>
      </c>
      <c r="K211" s="10" t="str">
        <f>if(isblank(F211),,(F211*(1+'Casino List'!$F$1)^(($Q$3-E211-45)/365)-F211)*(1-'Casino List'!$B$1))</f>
        <v/>
      </c>
      <c r="L211" s="10" t="str">
        <f>if(isblank(F211),,if(isna((1-'Casino List'!$B$1)*(I211-F211)*(1+'Casino List'!$F$1)^(($Q$3-vlookup(D211,C211:E$1003,3,FALSE)-10)/365)-K211+J211),(1-'Casino List'!$B$1)*(I211-F211)*(1+'Casino List'!$F$1)^(($Q$3-TODAY()-45)/365)-K211,(1-'Casino List'!$B$1)*(I211-F211)*(1+'Casino List'!$F$1)^(($Q$3-vlookup(D211,C211:E$1003,3,FALSE)-10)/365)-K211+J211))</f>
        <v/>
      </c>
      <c r="M211" s="10" t="str">
        <f>if(isblank(G211),,G211*(1+'Casino List'!$F$1)^(($Q$3-E211-10)/365))</f>
        <v/>
      </c>
      <c r="N211" s="4" t="str">
        <f>if(ISBLANK(M211),,(M211-G211)*(1-'Casino List'!$B$1))</f>
        <v/>
      </c>
      <c r="O211" s="4" t="str">
        <f>if(isblank(D211),,if(ISBLANK(M211),-F211*'Casino List'!$B$1,M211*'Casino List'!$B$1))</f>
        <v/>
      </c>
      <c r="P211" s="4"/>
      <c r="Q211" s="4"/>
      <c r="R211" s="4"/>
      <c r="S211" s="4"/>
      <c r="T211" s="4"/>
      <c r="U211" s="4"/>
      <c r="V211" s="4"/>
      <c r="W211" s="4"/>
      <c r="X211" s="4"/>
      <c r="Y211" s="4"/>
      <c r="Z211" s="4"/>
      <c r="AA211" s="4"/>
      <c r="AB211" s="4"/>
      <c r="AC211" s="4"/>
      <c r="AD211" s="4"/>
      <c r="AE211" s="4"/>
    </row>
    <row r="212">
      <c r="A212" s="4"/>
      <c r="B212" s="4"/>
      <c r="C212" s="1" t="str">
        <f t="shared" si="4"/>
        <v/>
      </c>
      <c r="D212" s="79"/>
      <c r="E212" s="79"/>
      <c r="F212" s="74"/>
      <c r="G212" s="74"/>
      <c r="H212" s="74"/>
      <c r="I212" s="29" t="str">
        <f>if(isblank(F212),,VLOOKUP(D212,'Casino List'!$C$4:$AA$100,25,FALSE)*H212)</f>
        <v/>
      </c>
      <c r="J212" s="10" t="str">
        <f>if(ISBLANK(F212),,F212*'Casino List'!$D$1)</f>
        <v/>
      </c>
      <c r="K212" s="10" t="str">
        <f>if(isblank(F212),,(F212*(1+'Casino List'!$F$1)^(($Q$3-E212-45)/365)-F212)*(1-'Casino List'!$B$1))</f>
        <v/>
      </c>
      <c r="L212" s="10" t="str">
        <f>if(isblank(F212),,if(isna((1-'Casino List'!$B$1)*(I212-F212)*(1+'Casino List'!$F$1)^(($Q$3-vlookup(D212,C212:E$1003,3,FALSE)-10)/365)-K212+J212),(1-'Casino List'!$B$1)*(I212-F212)*(1+'Casino List'!$F$1)^(($Q$3-TODAY()-45)/365)-K212,(1-'Casino List'!$B$1)*(I212-F212)*(1+'Casino List'!$F$1)^(($Q$3-vlookup(D212,C212:E$1003,3,FALSE)-10)/365)-K212+J212))</f>
        <v/>
      </c>
      <c r="M212" s="10" t="str">
        <f>if(isblank(G212),,G212*(1+'Casino List'!$F$1)^(($Q$3-E212-10)/365))</f>
        <v/>
      </c>
      <c r="N212" s="4" t="str">
        <f>if(ISBLANK(M212),,(M212-G212)*(1-'Casino List'!$B$1))</f>
        <v/>
      </c>
      <c r="O212" s="4" t="str">
        <f>if(isblank(D212),,if(ISBLANK(M212),-F212*'Casino List'!$B$1,M212*'Casino List'!$B$1))</f>
        <v/>
      </c>
      <c r="P212" s="4"/>
      <c r="Q212" s="4"/>
      <c r="R212" s="4"/>
      <c r="S212" s="4"/>
      <c r="T212" s="4"/>
      <c r="U212" s="4"/>
      <c r="V212" s="4"/>
      <c r="W212" s="4"/>
      <c r="X212" s="4"/>
      <c r="Y212" s="4"/>
      <c r="Z212" s="4"/>
      <c r="AA212" s="4"/>
      <c r="AB212" s="4"/>
      <c r="AC212" s="4"/>
      <c r="AD212" s="4"/>
      <c r="AE212" s="4"/>
    </row>
    <row r="213">
      <c r="A213" s="4"/>
      <c r="B213" s="4"/>
      <c r="C213" s="1" t="str">
        <f t="shared" si="4"/>
        <v/>
      </c>
      <c r="D213" s="79"/>
      <c r="E213" s="79"/>
      <c r="F213" s="74"/>
      <c r="G213" s="74"/>
      <c r="H213" s="74"/>
      <c r="I213" s="29" t="str">
        <f>if(isblank(F213),,VLOOKUP(D213,'Casino List'!$C$4:$AA$100,25,FALSE)*H213)</f>
        <v/>
      </c>
      <c r="J213" s="10" t="str">
        <f>if(ISBLANK(F213),,F213*'Casino List'!$D$1)</f>
        <v/>
      </c>
      <c r="K213" s="10" t="str">
        <f>if(isblank(F213),,(F213*(1+'Casino List'!$F$1)^(($Q$3-E213-45)/365)-F213)*(1-'Casino List'!$B$1))</f>
        <v/>
      </c>
      <c r="L213" s="10" t="str">
        <f>if(isblank(F213),,if(isna((1-'Casino List'!$B$1)*(I213-F213)*(1+'Casino List'!$F$1)^(($Q$3-vlookup(D213,C213:E$1003,3,FALSE)-10)/365)-K213+J213),(1-'Casino List'!$B$1)*(I213-F213)*(1+'Casino List'!$F$1)^(($Q$3-TODAY()-45)/365)-K213,(1-'Casino List'!$B$1)*(I213-F213)*(1+'Casino List'!$F$1)^(($Q$3-vlookup(D213,C213:E$1003,3,FALSE)-10)/365)-K213+J213))</f>
        <v/>
      </c>
      <c r="M213" s="10" t="str">
        <f>if(isblank(G213),,G213*(1+'Casino List'!$F$1)^(($Q$3-E213-10)/365))</f>
        <v/>
      </c>
      <c r="N213" s="4" t="str">
        <f>if(ISBLANK(M213),,(M213-G213)*(1-'Casino List'!$B$1))</f>
        <v/>
      </c>
      <c r="O213" s="4" t="str">
        <f>if(isblank(D213),,if(ISBLANK(M213),-F213*'Casino List'!$B$1,M213*'Casino List'!$B$1))</f>
        <v/>
      </c>
      <c r="P213" s="4"/>
      <c r="Q213" s="4"/>
      <c r="R213" s="4"/>
      <c r="S213" s="4"/>
      <c r="T213" s="4"/>
      <c r="U213" s="4"/>
      <c r="V213" s="4"/>
      <c r="W213" s="4"/>
      <c r="X213" s="4"/>
      <c r="Y213" s="4"/>
      <c r="Z213" s="4"/>
      <c r="AA213" s="4"/>
      <c r="AB213" s="4"/>
      <c r="AC213" s="4"/>
      <c r="AD213" s="4"/>
      <c r="AE213" s="4"/>
    </row>
    <row r="214">
      <c r="A214" s="4"/>
      <c r="B214" s="4"/>
      <c r="C214" s="1" t="str">
        <f t="shared" si="4"/>
        <v/>
      </c>
      <c r="D214" s="79"/>
      <c r="E214" s="79"/>
      <c r="F214" s="74"/>
      <c r="G214" s="74"/>
      <c r="H214" s="74"/>
      <c r="I214" s="29" t="str">
        <f>if(isblank(F214),,VLOOKUP(D214,'Casino List'!$C$4:$AA$100,25,FALSE)*H214)</f>
        <v/>
      </c>
      <c r="J214" s="10" t="str">
        <f>if(ISBLANK(F214),,F214*'Casino List'!$D$1)</f>
        <v/>
      </c>
      <c r="K214" s="10" t="str">
        <f>if(isblank(F214),,(F214*(1+'Casino List'!$F$1)^(($Q$3-E214-45)/365)-F214)*(1-'Casino List'!$B$1))</f>
        <v/>
      </c>
      <c r="L214" s="10" t="str">
        <f>if(isblank(F214),,if(isna((1-'Casino List'!$B$1)*(I214-F214)*(1+'Casino List'!$F$1)^(($Q$3-vlookup(D214,C214:E$1003,3,FALSE)-10)/365)-K214+J214),(1-'Casino List'!$B$1)*(I214-F214)*(1+'Casino List'!$F$1)^(($Q$3-TODAY()-45)/365)-K214,(1-'Casino List'!$B$1)*(I214-F214)*(1+'Casino List'!$F$1)^(($Q$3-vlookup(D214,C214:E$1003,3,FALSE)-10)/365)-K214+J214))</f>
        <v/>
      </c>
      <c r="M214" s="10" t="str">
        <f>if(isblank(G214),,G214*(1+'Casino List'!$F$1)^(($Q$3-E214-10)/365))</f>
        <v/>
      </c>
      <c r="N214" s="4" t="str">
        <f>if(ISBLANK(M214),,(M214-G214)*(1-'Casino List'!$B$1))</f>
        <v/>
      </c>
      <c r="O214" s="4" t="str">
        <f>if(isblank(D214),,if(ISBLANK(M214),-F214*'Casino List'!$B$1,M214*'Casino List'!$B$1))</f>
        <v/>
      </c>
      <c r="P214" s="4"/>
      <c r="Q214" s="4"/>
      <c r="R214" s="4"/>
      <c r="S214" s="4"/>
      <c r="T214" s="4"/>
      <c r="U214" s="4"/>
      <c r="V214" s="4"/>
      <c r="W214" s="4"/>
      <c r="X214" s="4"/>
      <c r="Y214" s="4"/>
      <c r="Z214" s="4"/>
      <c r="AA214" s="4"/>
      <c r="AB214" s="4"/>
      <c r="AC214" s="4"/>
      <c r="AD214" s="4"/>
      <c r="AE214" s="4"/>
    </row>
    <row r="215">
      <c r="A215" s="4"/>
      <c r="B215" s="4"/>
      <c r="C215" s="1" t="str">
        <f t="shared" si="4"/>
        <v/>
      </c>
      <c r="D215" s="79"/>
      <c r="E215" s="79"/>
      <c r="F215" s="74"/>
      <c r="G215" s="74"/>
      <c r="H215" s="74"/>
      <c r="I215" s="29" t="str">
        <f>if(isblank(F215),,VLOOKUP(D215,'Casino List'!$C$4:$AA$100,25,FALSE)*H215)</f>
        <v/>
      </c>
      <c r="J215" s="10" t="str">
        <f>if(ISBLANK(F215),,F215*'Casino List'!$D$1)</f>
        <v/>
      </c>
      <c r="K215" s="10" t="str">
        <f>if(isblank(F215),,(F215*(1+'Casino List'!$F$1)^(($Q$3-E215-45)/365)-F215)*(1-'Casino List'!$B$1))</f>
        <v/>
      </c>
      <c r="L215" s="10" t="str">
        <f>if(isblank(F215),,if(isna((1-'Casino List'!$B$1)*(I215-F215)*(1+'Casino List'!$F$1)^(($Q$3-vlookup(D215,C215:E$1003,3,FALSE)-10)/365)-K215+J215),(1-'Casino List'!$B$1)*(I215-F215)*(1+'Casino List'!$F$1)^(($Q$3-TODAY()-45)/365)-K215,(1-'Casino List'!$B$1)*(I215-F215)*(1+'Casino List'!$F$1)^(($Q$3-vlookup(D215,C215:E$1003,3,FALSE)-10)/365)-K215+J215))</f>
        <v/>
      </c>
      <c r="M215" s="10" t="str">
        <f>if(isblank(G215),,G215*(1+'Casino List'!$F$1)^(($Q$3-E215-10)/365))</f>
        <v/>
      </c>
      <c r="N215" s="4" t="str">
        <f>if(ISBLANK(M215),,(M215-G215)*(1-'Casino List'!$B$1))</f>
        <v/>
      </c>
      <c r="O215" s="4" t="str">
        <f>if(isblank(D215),,if(ISBLANK(M215),-F215*'Casino List'!$B$1,M215*'Casino List'!$B$1))</f>
        <v/>
      </c>
      <c r="P215" s="4"/>
      <c r="Q215" s="4"/>
      <c r="R215" s="4"/>
      <c r="S215" s="4"/>
      <c r="T215" s="4"/>
      <c r="U215" s="4"/>
      <c r="V215" s="4"/>
      <c r="W215" s="4"/>
      <c r="X215" s="4"/>
      <c r="Y215" s="4"/>
      <c r="Z215" s="4"/>
      <c r="AA215" s="4"/>
      <c r="AB215" s="4"/>
      <c r="AC215" s="4"/>
      <c r="AD215" s="4"/>
      <c r="AE215" s="4"/>
    </row>
    <row r="216">
      <c r="A216" s="4"/>
      <c r="B216" s="4"/>
      <c r="C216" s="1" t="str">
        <f t="shared" si="4"/>
        <v/>
      </c>
      <c r="D216" s="79"/>
      <c r="E216" s="79"/>
      <c r="F216" s="74"/>
      <c r="G216" s="74"/>
      <c r="H216" s="74"/>
      <c r="I216" s="29" t="str">
        <f>if(isblank(F216),,VLOOKUP(D216,'Casino List'!$C$4:$AA$100,25,FALSE)*H216)</f>
        <v/>
      </c>
      <c r="J216" s="10" t="str">
        <f>if(ISBLANK(F216),,F216*'Casino List'!$D$1)</f>
        <v/>
      </c>
      <c r="K216" s="10" t="str">
        <f>if(isblank(F216),,(F216*(1+'Casino List'!$F$1)^(($Q$3-E216-45)/365)-F216)*(1-'Casino List'!$B$1))</f>
        <v/>
      </c>
      <c r="L216" s="10" t="str">
        <f>if(isblank(F216),,if(isna((1-'Casino List'!$B$1)*(I216-F216)*(1+'Casino List'!$F$1)^(($Q$3-vlookup(D216,C216:E$1003,3,FALSE)-10)/365)-K216+J216),(1-'Casino List'!$B$1)*(I216-F216)*(1+'Casino List'!$F$1)^(($Q$3-TODAY()-45)/365)-K216,(1-'Casino List'!$B$1)*(I216-F216)*(1+'Casino List'!$F$1)^(($Q$3-vlookup(D216,C216:E$1003,3,FALSE)-10)/365)-K216+J216))</f>
        <v/>
      </c>
      <c r="M216" s="10" t="str">
        <f>if(isblank(G216),,G216*(1+'Casino List'!$F$1)^(($Q$3-E216-10)/365))</f>
        <v/>
      </c>
      <c r="N216" s="4" t="str">
        <f>if(ISBLANK(M216),,(M216-G216)*(1-'Casino List'!$B$1))</f>
        <v/>
      </c>
      <c r="O216" s="4" t="str">
        <f>if(isblank(D216),,if(ISBLANK(M216),-F216*'Casino List'!$B$1,M216*'Casino List'!$B$1))</f>
        <v/>
      </c>
      <c r="P216" s="4"/>
      <c r="Q216" s="4"/>
      <c r="R216" s="4"/>
      <c r="S216" s="4"/>
      <c r="T216" s="4"/>
      <c r="U216" s="4"/>
      <c r="V216" s="4"/>
      <c r="W216" s="4"/>
      <c r="X216" s="4"/>
      <c r="Y216" s="4"/>
      <c r="Z216" s="4"/>
      <c r="AA216" s="4"/>
      <c r="AB216" s="4"/>
      <c r="AC216" s="4"/>
      <c r="AD216" s="4"/>
      <c r="AE216" s="4"/>
    </row>
    <row r="217">
      <c r="A217" s="4"/>
      <c r="B217" s="4"/>
      <c r="C217" s="1" t="str">
        <f t="shared" si="4"/>
        <v/>
      </c>
      <c r="D217" s="79"/>
      <c r="E217" s="79"/>
      <c r="F217" s="74"/>
      <c r="G217" s="74"/>
      <c r="H217" s="74"/>
      <c r="I217" s="29" t="str">
        <f>if(isblank(F217),,VLOOKUP(D217,'Casino List'!$C$4:$AA$100,25,FALSE)*H217)</f>
        <v/>
      </c>
      <c r="J217" s="10" t="str">
        <f>if(ISBLANK(F217),,F217*'Casino List'!$D$1)</f>
        <v/>
      </c>
      <c r="K217" s="10" t="str">
        <f>if(isblank(F217),,(F217*(1+'Casino List'!$F$1)^(($Q$3-E217-45)/365)-F217)*(1-'Casino List'!$B$1))</f>
        <v/>
      </c>
      <c r="L217" s="10" t="str">
        <f>if(isblank(F217),,if(isna((1-'Casino List'!$B$1)*(I217-F217)*(1+'Casino List'!$F$1)^(($Q$3-vlookup(D217,C217:E$1003,3,FALSE)-10)/365)-K217+J217),(1-'Casino List'!$B$1)*(I217-F217)*(1+'Casino List'!$F$1)^(($Q$3-TODAY()-45)/365)-K217,(1-'Casino List'!$B$1)*(I217-F217)*(1+'Casino List'!$F$1)^(($Q$3-vlookup(D217,C217:E$1003,3,FALSE)-10)/365)-K217+J217))</f>
        <v/>
      </c>
      <c r="M217" s="10" t="str">
        <f>if(isblank(G217),,G217*(1+'Casino List'!$F$1)^(($Q$3-E217-10)/365))</f>
        <v/>
      </c>
      <c r="N217" s="4" t="str">
        <f>if(ISBLANK(M217),,(M217-G217)*(1-'Casino List'!$B$1))</f>
        <v/>
      </c>
      <c r="O217" s="4" t="str">
        <f>if(isblank(D217),,if(ISBLANK(M217),-F217*'Casino List'!$B$1,M217*'Casino List'!$B$1))</f>
        <v/>
      </c>
      <c r="P217" s="4"/>
      <c r="Q217" s="4"/>
      <c r="R217" s="4"/>
      <c r="S217" s="4"/>
      <c r="T217" s="4"/>
      <c r="U217" s="4"/>
      <c r="V217" s="4"/>
      <c r="W217" s="4"/>
      <c r="X217" s="4"/>
      <c r="Y217" s="4"/>
      <c r="Z217" s="4"/>
      <c r="AA217" s="4"/>
      <c r="AB217" s="4"/>
      <c r="AC217" s="4"/>
      <c r="AD217" s="4"/>
      <c r="AE217" s="4"/>
    </row>
    <row r="218">
      <c r="A218" s="4"/>
      <c r="B218" s="4"/>
      <c r="C218" s="1" t="str">
        <f t="shared" si="4"/>
        <v/>
      </c>
      <c r="D218" s="79"/>
      <c r="E218" s="79"/>
      <c r="F218" s="74"/>
      <c r="G218" s="74"/>
      <c r="H218" s="74"/>
      <c r="I218" s="29" t="str">
        <f>if(isblank(F218),,VLOOKUP(D218,'Casino List'!$C$4:$AA$100,25,FALSE)*H218)</f>
        <v/>
      </c>
      <c r="J218" s="10" t="str">
        <f>if(ISBLANK(F218),,F218*'Casino List'!$D$1)</f>
        <v/>
      </c>
      <c r="K218" s="10" t="str">
        <f>if(isblank(F218),,(F218*(1+'Casino List'!$F$1)^(($Q$3-E218-45)/365)-F218)*(1-'Casino List'!$B$1))</f>
        <v/>
      </c>
      <c r="L218" s="10" t="str">
        <f>if(isblank(F218),,if(isna((1-'Casino List'!$B$1)*(I218-F218)*(1+'Casino List'!$F$1)^(($Q$3-vlookup(D218,C218:E$1003,3,FALSE)-10)/365)-K218+J218),(1-'Casino List'!$B$1)*(I218-F218)*(1+'Casino List'!$F$1)^(($Q$3-TODAY()-45)/365)-K218,(1-'Casino List'!$B$1)*(I218-F218)*(1+'Casino List'!$F$1)^(($Q$3-vlookup(D218,C218:E$1003,3,FALSE)-10)/365)-K218+J218))</f>
        <v/>
      </c>
      <c r="M218" s="10" t="str">
        <f>if(isblank(G218),,G218*(1+'Casino List'!$F$1)^(($Q$3-E218-10)/365))</f>
        <v/>
      </c>
      <c r="N218" s="4" t="str">
        <f>if(ISBLANK(M218),,(M218-G218)*(1-'Casino List'!$B$1))</f>
        <v/>
      </c>
      <c r="O218" s="4" t="str">
        <f>if(isblank(D218),,if(ISBLANK(M218),-F218*'Casino List'!$B$1,M218*'Casino List'!$B$1))</f>
        <v/>
      </c>
      <c r="P218" s="4"/>
      <c r="Q218" s="4"/>
      <c r="R218" s="4"/>
      <c r="S218" s="4"/>
      <c r="T218" s="4"/>
      <c r="U218" s="4"/>
      <c r="V218" s="4"/>
      <c r="W218" s="4"/>
      <c r="X218" s="4"/>
      <c r="Y218" s="4"/>
      <c r="Z218" s="4"/>
      <c r="AA218" s="4"/>
      <c r="AB218" s="4"/>
      <c r="AC218" s="4"/>
      <c r="AD218" s="4"/>
      <c r="AE218" s="4"/>
    </row>
    <row r="219">
      <c r="A219" s="4"/>
      <c r="B219" s="4"/>
      <c r="C219" s="1" t="str">
        <f t="shared" si="4"/>
        <v/>
      </c>
      <c r="D219" s="79"/>
      <c r="E219" s="79"/>
      <c r="F219" s="74"/>
      <c r="G219" s="74"/>
      <c r="H219" s="74"/>
      <c r="I219" s="29" t="str">
        <f>if(isblank(F219),,VLOOKUP(D219,'Casino List'!$C$4:$AA$100,25,FALSE)*H219)</f>
        <v/>
      </c>
      <c r="J219" s="10" t="str">
        <f>if(ISBLANK(F219),,F219*'Casino List'!$D$1)</f>
        <v/>
      </c>
      <c r="K219" s="10" t="str">
        <f>if(isblank(F219),,(F219*(1+'Casino List'!$F$1)^(($Q$3-E219-45)/365)-F219)*(1-'Casino List'!$B$1))</f>
        <v/>
      </c>
      <c r="L219" s="10" t="str">
        <f>if(isblank(F219),,if(isna((1-'Casino List'!$B$1)*(I219-F219)*(1+'Casino List'!$F$1)^(($Q$3-vlookup(D219,C219:E$1003,3,FALSE)-10)/365)-K219+J219),(1-'Casino List'!$B$1)*(I219-F219)*(1+'Casino List'!$F$1)^(($Q$3-TODAY()-45)/365)-K219,(1-'Casino List'!$B$1)*(I219-F219)*(1+'Casino List'!$F$1)^(($Q$3-vlookup(D219,C219:E$1003,3,FALSE)-10)/365)-K219+J219))</f>
        <v/>
      </c>
      <c r="M219" s="10" t="str">
        <f>if(isblank(G219),,G219*(1+'Casino List'!$F$1)^(($Q$3-E219-10)/365))</f>
        <v/>
      </c>
      <c r="N219" s="4" t="str">
        <f>if(ISBLANK(M219),,(M219-G219)*(1-'Casino List'!$B$1))</f>
        <v/>
      </c>
      <c r="O219" s="4" t="str">
        <f>if(isblank(D219),,if(ISBLANK(M219),-F219*'Casino List'!$B$1,M219*'Casino List'!$B$1))</f>
        <v/>
      </c>
      <c r="P219" s="4"/>
      <c r="Q219" s="4"/>
      <c r="R219" s="4"/>
      <c r="S219" s="4"/>
      <c r="T219" s="4"/>
      <c r="U219" s="4"/>
      <c r="V219" s="4"/>
      <c r="W219" s="4"/>
      <c r="X219" s="4"/>
      <c r="Y219" s="4"/>
      <c r="Z219" s="4"/>
      <c r="AA219" s="4"/>
      <c r="AB219" s="4"/>
      <c r="AC219" s="4"/>
      <c r="AD219" s="4"/>
      <c r="AE219" s="4"/>
    </row>
    <row r="220">
      <c r="A220" s="4"/>
      <c r="B220" s="4"/>
      <c r="C220" s="1" t="str">
        <f t="shared" si="4"/>
        <v/>
      </c>
      <c r="D220" s="79"/>
      <c r="E220" s="79"/>
      <c r="F220" s="74"/>
      <c r="G220" s="74"/>
      <c r="H220" s="74"/>
      <c r="I220" s="29" t="str">
        <f>if(isblank(F220),,VLOOKUP(D220,'Casino List'!$C$4:$AA$100,25,FALSE)*H220)</f>
        <v/>
      </c>
      <c r="J220" s="10" t="str">
        <f>if(ISBLANK(F220),,F220*'Casino List'!$D$1)</f>
        <v/>
      </c>
      <c r="K220" s="10" t="str">
        <f>if(isblank(F220),,(F220*(1+'Casino List'!$F$1)^(($Q$3-E220-45)/365)-F220)*(1-'Casino List'!$B$1))</f>
        <v/>
      </c>
      <c r="L220" s="10" t="str">
        <f>if(isblank(F220),,if(isna((1-'Casino List'!$B$1)*(I220-F220)*(1+'Casino List'!$F$1)^(($Q$3-vlookup(D220,C220:E$1003,3,FALSE)-10)/365)-K220+J220),(1-'Casino List'!$B$1)*(I220-F220)*(1+'Casino List'!$F$1)^(($Q$3-TODAY()-45)/365)-K220,(1-'Casino List'!$B$1)*(I220-F220)*(1+'Casino List'!$F$1)^(($Q$3-vlookup(D220,C220:E$1003,3,FALSE)-10)/365)-K220+J220))</f>
        <v/>
      </c>
      <c r="M220" s="10" t="str">
        <f>if(isblank(G220),,G220*(1+'Casino List'!$F$1)^(($Q$3-E220-10)/365))</f>
        <v/>
      </c>
      <c r="N220" s="4" t="str">
        <f>if(ISBLANK(M220),,(M220-G220)*(1-'Casino List'!$B$1))</f>
        <v/>
      </c>
      <c r="O220" s="4" t="str">
        <f>if(isblank(D220),,if(ISBLANK(M220),-F220*'Casino List'!$B$1,M220*'Casino List'!$B$1))</f>
        <v/>
      </c>
      <c r="P220" s="4"/>
      <c r="Q220" s="4"/>
      <c r="R220" s="4"/>
      <c r="S220" s="4"/>
      <c r="T220" s="4"/>
      <c r="U220" s="4"/>
      <c r="V220" s="4"/>
      <c r="W220" s="4"/>
      <c r="X220" s="4"/>
      <c r="Y220" s="4"/>
      <c r="Z220" s="4"/>
      <c r="AA220" s="4"/>
      <c r="AB220" s="4"/>
      <c r="AC220" s="4"/>
      <c r="AD220" s="4"/>
      <c r="AE220" s="4"/>
    </row>
    <row r="221">
      <c r="A221" s="4"/>
      <c r="B221" s="4"/>
      <c r="C221" s="1" t="str">
        <f t="shared" si="4"/>
        <v/>
      </c>
      <c r="D221" s="79"/>
      <c r="E221" s="79"/>
      <c r="F221" s="74"/>
      <c r="G221" s="74"/>
      <c r="H221" s="74"/>
      <c r="I221" s="29" t="str">
        <f>if(isblank(F221),,VLOOKUP(D221,'Casino List'!$C$4:$AA$100,25,FALSE)*H221)</f>
        <v/>
      </c>
      <c r="J221" s="10" t="str">
        <f>if(ISBLANK(F221),,F221*'Casino List'!$D$1)</f>
        <v/>
      </c>
      <c r="K221" s="10" t="str">
        <f>if(isblank(F221),,(F221*(1+'Casino List'!$F$1)^(($Q$3-E221-45)/365)-F221)*(1-'Casino List'!$B$1))</f>
        <v/>
      </c>
      <c r="L221" s="10" t="str">
        <f>if(isblank(F221),,if(isna((1-'Casino List'!$B$1)*(I221-F221)*(1+'Casino List'!$F$1)^(($Q$3-vlookup(D221,C221:E$1003,3,FALSE)-10)/365)-K221+J221),(1-'Casino List'!$B$1)*(I221-F221)*(1+'Casino List'!$F$1)^(($Q$3-TODAY()-45)/365)-K221,(1-'Casino List'!$B$1)*(I221-F221)*(1+'Casino List'!$F$1)^(($Q$3-vlookup(D221,C221:E$1003,3,FALSE)-10)/365)-K221+J221))</f>
        <v/>
      </c>
      <c r="M221" s="10" t="str">
        <f>if(isblank(G221),,G221*(1+'Casino List'!$F$1)^(($Q$3-E221-10)/365))</f>
        <v/>
      </c>
      <c r="N221" s="4" t="str">
        <f>if(ISBLANK(M221),,(M221-G221)*(1-'Casino List'!$B$1))</f>
        <v/>
      </c>
      <c r="O221" s="4" t="str">
        <f>if(isblank(D221),,if(ISBLANK(M221),-F221*'Casino List'!$B$1,M221*'Casino List'!$B$1))</f>
        <v/>
      </c>
      <c r="P221" s="4"/>
      <c r="Q221" s="4"/>
      <c r="R221" s="4"/>
      <c r="S221" s="4"/>
      <c r="T221" s="4"/>
      <c r="U221" s="4"/>
      <c r="V221" s="4"/>
      <c r="W221" s="4"/>
      <c r="X221" s="4"/>
      <c r="Y221" s="4"/>
      <c r="Z221" s="4"/>
      <c r="AA221" s="4"/>
      <c r="AB221" s="4"/>
      <c r="AC221" s="4"/>
      <c r="AD221" s="4"/>
      <c r="AE221" s="4"/>
    </row>
    <row r="222">
      <c r="A222" s="4"/>
      <c r="B222" s="4"/>
      <c r="C222" s="1" t="str">
        <f t="shared" si="4"/>
        <v/>
      </c>
      <c r="D222" s="79"/>
      <c r="E222" s="79"/>
      <c r="F222" s="74"/>
      <c r="G222" s="74"/>
      <c r="H222" s="74"/>
      <c r="I222" s="29" t="str">
        <f>if(isblank(F222),,VLOOKUP(D222,'Casino List'!$C$4:$AA$100,25,FALSE)*H222)</f>
        <v/>
      </c>
      <c r="J222" s="10" t="str">
        <f>if(ISBLANK(F222),,F222*'Casino List'!$D$1)</f>
        <v/>
      </c>
      <c r="K222" s="10" t="str">
        <f>if(isblank(F222),,(F222*(1+'Casino List'!$F$1)^(($Q$3-E222-45)/365)-F222)*(1-'Casino List'!$B$1))</f>
        <v/>
      </c>
      <c r="L222" s="10" t="str">
        <f>if(isblank(F222),,if(isna((1-'Casino List'!$B$1)*(I222-F222)*(1+'Casino List'!$F$1)^(($Q$3-vlookup(D222,C222:E$1003,3,FALSE)-10)/365)-K222+J222),(1-'Casino List'!$B$1)*(I222-F222)*(1+'Casino List'!$F$1)^(($Q$3-TODAY()-45)/365)-K222,(1-'Casino List'!$B$1)*(I222-F222)*(1+'Casino List'!$F$1)^(($Q$3-vlookup(D222,C222:E$1003,3,FALSE)-10)/365)-K222+J222))</f>
        <v/>
      </c>
      <c r="M222" s="10" t="str">
        <f>if(isblank(G222),,G222*(1+'Casino List'!$F$1)^(($Q$3-E222-10)/365))</f>
        <v/>
      </c>
      <c r="N222" s="4" t="str">
        <f>if(ISBLANK(M222),,(M222-G222)*(1-'Casino List'!$B$1))</f>
        <v/>
      </c>
      <c r="O222" s="4" t="str">
        <f>if(isblank(D222),,if(ISBLANK(M222),-F222*'Casino List'!$B$1,M222*'Casino List'!$B$1))</f>
        <v/>
      </c>
      <c r="P222" s="4"/>
      <c r="Q222" s="4"/>
      <c r="R222" s="4"/>
      <c r="S222" s="4"/>
      <c r="T222" s="4"/>
      <c r="U222" s="4"/>
      <c r="V222" s="4"/>
      <c r="W222" s="4"/>
      <c r="X222" s="4"/>
      <c r="Y222" s="4"/>
      <c r="Z222" s="4"/>
      <c r="AA222" s="4"/>
      <c r="AB222" s="4"/>
      <c r="AC222" s="4"/>
      <c r="AD222" s="4"/>
      <c r="AE222" s="4"/>
    </row>
    <row r="223">
      <c r="A223" s="4"/>
      <c r="B223" s="4"/>
      <c r="C223" s="1" t="str">
        <f t="shared" si="4"/>
        <v/>
      </c>
      <c r="D223" s="79"/>
      <c r="E223" s="79"/>
      <c r="F223" s="74"/>
      <c r="G223" s="74"/>
      <c r="H223" s="74"/>
      <c r="I223" s="29" t="str">
        <f>if(isblank(F223),,VLOOKUP(D223,'Casino List'!$C$4:$AA$100,25,FALSE)*H223)</f>
        <v/>
      </c>
      <c r="J223" s="10" t="str">
        <f>if(ISBLANK(F223),,F223*'Casino List'!$D$1)</f>
        <v/>
      </c>
      <c r="K223" s="10" t="str">
        <f>if(isblank(F223),,(F223*(1+'Casino List'!$F$1)^(($Q$3-E223-45)/365)-F223)*(1-'Casino List'!$B$1))</f>
        <v/>
      </c>
      <c r="L223" s="10" t="str">
        <f>if(isblank(F223),,if(isna((1-'Casino List'!$B$1)*(I223-F223)*(1+'Casino List'!$F$1)^(($Q$3-vlookup(D223,C223:E$1003,3,FALSE)-10)/365)-K223+J223),(1-'Casino List'!$B$1)*(I223-F223)*(1+'Casino List'!$F$1)^(($Q$3-TODAY()-45)/365)-K223,(1-'Casino List'!$B$1)*(I223-F223)*(1+'Casino List'!$F$1)^(($Q$3-vlookup(D223,C223:E$1003,3,FALSE)-10)/365)-K223+J223))</f>
        <v/>
      </c>
      <c r="M223" s="10" t="str">
        <f>if(isblank(G223),,G223*(1+'Casino List'!$F$1)^(($Q$3-E223-10)/365))</f>
        <v/>
      </c>
      <c r="N223" s="4" t="str">
        <f>if(ISBLANK(M223),,(M223-G223)*(1-'Casino List'!$B$1))</f>
        <v/>
      </c>
      <c r="O223" s="4" t="str">
        <f>if(isblank(D223),,if(ISBLANK(M223),-F223*'Casino List'!$B$1,M223*'Casino List'!$B$1))</f>
        <v/>
      </c>
      <c r="P223" s="4"/>
      <c r="Q223" s="4"/>
      <c r="R223" s="4"/>
      <c r="S223" s="4"/>
      <c r="T223" s="4"/>
      <c r="U223" s="4"/>
      <c r="V223" s="4"/>
      <c r="W223" s="4"/>
      <c r="X223" s="4"/>
      <c r="Y223" s="4"/>
      <c r="Z223" s="4"/>
      <c r="AA223" s="4"/>
      <c r="AB223" s="4"/>
      <c r="AC223" s="4"/>
      <c r="AD223" s="4"/>
      <c r="AE223" s="4"/>
    </row>
    <row r="224">
      <c r="A224" s="4"/>
      <c r="B224" s="4"/>
      <c r="C224" s="1" t="str">
        <f t="shared" si="4"/>
        <v/>
      </c>
      <c r="D224" s="79"/>
      <c r="E224" s="79"/>
      <c r="F224" s="74"/>
      <c r="G224" s="74"/>
      <c r="H224" s="74"/>
      <c r="I224" s="29" t="str">
        <f>if(isblank(F224),,VLOOKUP(D224,'Casino List'!$C$4:$AA$100,25,FALSE)*H224)</f>
        <v/>
      </c>
      <c r="J224" s="10" t="str">
        <f>if(ISBLANK(F224),,F224*'Casino List'!$D$1)</f>
        <v/>
      </c>
      <c r="K224" s="10" t="str">
        <f>if(isblank(F224),,(F224*(1+'Casino List'!$F$1)^(($Q$3-E224-45)/365)-F224)*(1-'Casino List'!$B$1))</f>
        <v/>
      </c>
      <c r="L224" s="10" t="str">
        <f>if(isblank(F224),,if(isna((1-'Casino List'!$B$1)*(I224-F224)*(1+'Casino List'!$F$1)^(($Q$3-vlookup(D224,C224:E$1003,3,FALSE)-10)/365)-K224+J224),(1-'Casino List'!$B$1)*(I224-F224)*(1+'Casino List'!$F$1)^(($Q$3-TODAY()-45)/365)-K224,(1-'Casino List'!$B$1)*(I224-F224)*(1+'Casino List'!$F$1)^(($Q$3-vlookup(D224,C224:E$1003,3,FALSE)-10)/365)-K224+J224))</f>
        <v/>
      </c>
      <c r="M224" s="10" t="str">
        <f>if(isblank(G224),,G224*(1+'Casino List'!$F$1)^(($Q$3-E224-10)/365))</f>
        <v/>
      </c>
      <c r="N224" s="4" t="str">
        <f>if(ISBLANK(M224),,(M224-G224)*(1-'Casino List'!$B$1))</f>
        <v/>
      </c>
      <c r="O224" s="4" t="str">
        <f>if(isblank(D224),,if(ISBLANK(M224),-F224*'Casino List'!$B$1,M224*'Casino List'!$B$1))</f>
        <v/>
      </c>
      <c r="P224" s="4"/>
      <c r="Q224" s="4"/>
      <c r="R224" s="4"/>
      <c r="S224" s="4"/>
      <c r="T224" s="4"/>
      <c r="U224" s="4"/>
      <c r="V224" s="4"/>
      <c r="W224" s="4"/>
      <c r="X224" s="4"/>
      <c r="Y224" s="4"/>
      <c r="Z224" s="4"/>
      <c r="AA224" s="4"/>
      <c r="AB224" s="4"/>
      <c r="AC224" s="4"/>
      <c r="AD224" s="4"/>
      <c r="AE224" s="4"/>
    </row>
    <row r="225">
      <c r="A225" s="4"/>
      <c r="B225" s="4"/>
      <c r="C225" s="1" t="str">
        <f t="shared" si="4"/>
        <v/>
      </c>
      <c r="D225" s="79"/>
      <c r="E225" s="79"/>
      <c r="F225" s="74"/>
      <c r="G225" s="74"/>
      <c r="H225" s="74"/>
      <c r="I225" s="29" t="str">
        <f>if(isblank(F225),,VLOOKUP(D225,'Casino List'!$C$4:$AA$100,25,FALSE)*H225)</f>
        <v/>
      </c>
      <c r="J225" s="10" t="str">
        <f>if(ISBLANK(F225),,F225*'Casino List'!$D$1)</f>
        <v/>
      </c>
      <c r="K225" s="10" t="str">
        <f>if(isblank(F225),,(F225*(1+'Casino List'!$F$1)^(($Q$3-E225-45)/365)-F225)*(1-'Casino List'!$B$1))</f>
        <v/>
      </c>
      <c r="L225" s="10" t="str">
        <f>if(isblank(F225),,if(isna((1-'Casino List'!$B$1)*(I225-F225)*(1+'Casino List'!$F$1)^(($Q$3-vlookup(D225,C225:E$1003,3,FALSE)-10)/365)-K225+J225),(1-'Casino List'!$B$1)*(I225-F225)*(1+'Casino List'!$F$1)^(($Q$3-TODAY()-45)/365)-K225,(1-'Casino List'!$B$1)*(I225-F225)*(1+'Casino List'!$F$1)^(($Q$3-vlookup(D225,C225:E$1003,3,FALSE)-10)/365)-K225+J225))</f>
        <v/>
      </c>
      <c r="M225" s="10" t="str">
        <f>if(isblank(G225),,G225*(1+'Casino List'!$F$1)^(($Q$3-E225-10)/365))</f>
        <v/>
      </c>
      <c r="N225" s="4" t="str">
        <f>if(ISBLANK(M225),,(M225-G225)*(1-'Casino List'!$B$1))</f>
        <v/>
      </c>
      <c r="O225" s="4" t="str">
        <f>if(isblank(D225),,if(ISBLANK(M225),-F225*'Casino List'!$B$1,M225*'Casino List'!$B$1))</f>
        <v/>
      </c>
      <c r="P225" s="4"/>
      <c r="Q225" s="4"/>
      <c r="R225" s="4"/>
      <c r="S225" s="4"/>
      <c r="T225" s="4"/>
      <c r="U225" s="4"/>
      <c r="V225" s="4"/>
      <c r="W225" s="4"/>
      <c r="X225" s="4"/>
      <c r="Y225" s="4"/>
      <c r="Z225" s="4"/>
      <c r="AA225" s="4"/>
      <c r="AB225" s="4"/>
      <c r="AC225" s="4"/>
      <c r="AD225" s="4"/>
      <c r="AE225" s="4"/>
    </row>
    <row r="226">
      <c r="A226" s="4"/>
      <c r="B226" s="4"/>
      <c r="C226" s="1" t="str">
        <f t="shared" si="4"/>
        <v/>
      </c>
      <c r="D226" s="79"/>
      <c r="E226" s="79"/>
      <c r="F226" s="74"/>
      <c r="G226" s="74"/>
      <c r="H226" s="74"/>
      <c r="I226" s="29" t="str">
        <f>if(isblank(F226),,VLOOKUP(D226,'Casino List'!$C$4:$AA$100,25,FALSE)*H226)</f>
        <v/>
      </c>
      <c r="J226" s="10" t="str">
        <f>if(ISBLANK(F226),,F226*'Casino List'!$D$1)</f>
        <v/>
      </c>
      <c r="K226" s="10" t="str">
        <f>if(isblank(F226),,(F226*(1+'Casino List'!$F$1)^(($Q$3-E226-45)/365)-F226)*(1-'Casino List'!$B$1))</f>
        <v/>
      </c>
      <c r="L226" s="10" t="str">
        <f>if(isblank(F226),,if(isna((1-'Casino List'!$B$1)*(I226-F226)*(1+'Casino List'!$F$1)^(($Q$3-vlookup(D226,C226:E$1003,3,FALSE)-10)/365)-K226+J226),(1-'Casino List'!$B$1)*(I226-F226)*(1+'Casino List'!$F$1)^(($Q$3-TODAY()-45)/365)-K226,(1-'Casino List'!$B$1)*(I226-F226)*(1+'Casino List'!$F$1)^(($Q$3-vlookup(D226,C226:E$1003,3,FALSE)-10)/365)-K226+J226))</f>
        <v/>
      </c>
      <c r="M226" s="10" t="str">
        <f>if(isblank(G226),,G226*(1+'Casino List'!$F$1)^(($Q$3-E226-10)/365))</f>
        <v/>
      </c>
      <c r="N226" s="4" t="str">
        <f>if(ISBLANK(M226),,(M226-G226)*(1-'Casino List'!$B$1))</f>
        <v/>
      </c>
      <c r="O226" s="4" t="str">
        <f>if(isblank(D226),,if(ISBLANK(M226),-F226*'Casino List'!$B$1,M226*'Casino List'!$B$1))</f>
        <v/>
      </c>
      <c r="P226" s="4"/>
      <c r="Q226" s="4"/>
      <c r="R226" s="4"/>
      <c r="S226" s="4"/>
      <c r="T226" s="4"/>
      <c r="U226" s="4"/>
      <c r="V226" s="4"/>
      <c r="W226" s="4"/>
      <c r="X226" s="4"/>
      <c r="Y226" s="4"/>
      <c r="Z226" s="4"/>
      <c r="AA226" s="4"/>
      <c r="AB226" s="4"/>
      <c r="AC226" s="4"/>
      <c r="AD226" s="4"/>
      <c r="AE226" s="4"/>
    </row>
    <row r="227">
      <c r="A227" s="4"/>
      <c r="B227" s="4"/>
      <c r="C227" s="1" t="str">
        <f t="shared" si="4"/>
        <v/>
      </c>
      <c r="D227" s="79"/>
      <c r="E227" s="79"/>
      <c r="F227" s="74"/>
      <c r="G227" s="74"/>
      <c r="H227" s="74"/>
      <c r="I227" s="29" t="str">
        <f>if(isblank(F227),,VLOOKUP(D227,'Casino List'!$C$4:$AA$100,25,FALSE)*H227)</f>
        <v/>
      </c>
      <c r="J227" s="10" t="str">
        <f>if(ISBLANK(F227),,F227*'Casino List'!$D$1)</f>
        <v/>
      </c>
      <c r="K227" s="10" t="str">
        <f>if(isblank(F227),,(F227*(1+'Casino List'!$F$1)^(($Q$3-E227-45)/365)-F227)*(1-'Casino List'!$B$1))</f>
        <v/>
      </c>
      <c r="L227" s="10" t="str">
        <f>if(isblank(F227),,if(isna((1-'Casino List'!$B$1)*(I227-F227)*(1+'Casino List'!$F$1)^(($Q$3-vlookup(D227,C227:E$1003,3,FALSE)-10)/365)-K227+J227),(1-'Casino List'!$B$1)*(I227-F227)*(1+'Casino List'!$F$1)^(($Q$3-TODAY()-45)/365)-K227,(1-'Casino List'!$B$1)*(I227-F227)*(1+'Casino List'!$F$1)^(($Q$3-vlookup(D227,C227:E$1003,3,FALSE)-10)/365)-K227+J227))</f>
        <v/>
      </c>
      <c r="M227" s="10" t="str">
        <f>if(isblank(G227),,G227*(1+'Casino List'!$F$1)^(($Q$3-E227-10)/365))</f>
        <v/>
      </c>
      <c r="N227" s="4" t="str">
        <f>if(ISBLANK(M227),,(M227-G227)*(1-'Casino List'!$B$1))</f>
        <v/>
      </c>
      <c r="O227" s="4" t="str">
        <f>if(isblank(D227),,if(ISBLANK(M227),-F227*'Casino List'!$B$1,M227*'Casino List'!$B$1))</f>
        <v/>
      </c>
      <c r="P227" s="4"/>
      <c r="Q227" s="4"/>
      <c r="R227" s="4"/>
      <c r="S227" s="4"/>
      <c r="T227" s="4"/>
      <c r="U227" s="4"/>
      <c r="V227" s="4"/>
      <c r="W227" s="4"/>
      <c r="X227" s="4"/>
      <c r="Y227" s="4"/>
      <c r="Z227" s="4"/>
      <c r="AA227" s="4"/>
      <c r="AB227" s="4"/>
      <c r="AC227" s="4"/>
      <c r="AD227" s="4"/>
      <c r="AE227" s="4"/>
    </row>
    <row r="228">
      <c r="A228" s="4"/>
      <c r="B228" s="4"/>
      <c r="C228" s="1" t="str">
        <f t="shared" si="4"/>
        <v/>
      </c>
      <c r="D228" s="79"/>
      <c r="E228" s="79"/>
      <c r="F228" s="74"/>
      <c r="G228" s="74"/>
      <c r="H228" s="74"/>
      <c r="I228" s="29" t="str">
        <f>if(isblank(F228),,VLOOKUP(D228,'Casino List'!$C$4:$AA$100,25,FALSE)*H228)</f>
        <v/>
      </c>
      <c r="J228" s="10" t="str">
        <f>if(ISBLANK(F228),,F228*'Casino List'!$D$1)</f>
        <v/>
      </c>
      <c r="K228" s="10" t="str">
        <f>if(isblank(F228),,(F228*(1+'Casino List'!$F$1)^(($Q$3-E228-45)/365)-F228)*(1-'Casino List'!$B$1))</f>
        <v/>
      </c>
      <c r="L228" s="10" t="str">
        <f>if(isblank(F228),,if(isna((1-'Casino List'!$B$1)*(I228-F228)*(1+'Casino List'!$F$1)^(($Q$3-vlookup(D228,C228:E$1003,3,FALSE)-10)/365)-K228+J228),(1-'Casino List'!$B$1)*(I228-F228)*(1+'Casino List'!$F$1)^(($Q$3-TODAY()-45)/365)-K228,(1-'Casino List'!$B$1)*(I228-F228)*(1+'Casino List'!$F$1)^(($Q$3-vlookup(D228,C228:E$1003,3,FALSE)-10)/365)-K228+J228))</f>
        <v/>
      </c>
      <c r="M228" s="10" t="str">
        <f>if(isblank(G228),,G228*(1+'Casino List'!$F$1)^(($Q$3-E228-10)/365))</f>
        <v/>
      </c>
      <c r="N228" s="4" t="str">
        <f>if(ISBLANK(M228),,(M228-G228)*(1-'Casino List'!$B$1))</f>
        <v/>
      </c>
      <c r="O228" s="4" t="str">
        <f>if(isblank(D228),,if(ISBLANK(M228),-F228*'Casino List'!$B$1,M228*'Casino List'!$B$1))</f>
        <v/>
      </c>
      <c r="P228" s="4"/>
      <c r="Q228" s="4"/>
      <c r="R228" s="4"/>
      <c r="S228" s="4"/>
      <c r="T228" s="4"/>
      <c r="U228" s="4"/>
      <c r="V228" s="4"/>
      <c r="W228" s="4"/>
      <c r="X228" s="4"/>
      <c r="Y228" s="4"/>
      <c r="Z228" s="4"/>
      <c r="AA228" s="4"/>
      <c r="AB228" s="4"/>
      <c r="AC228" s="4"/>
      <c r="AD228" s="4"/>
      <c r="AE228" s="4"/>
    </row>
    <row r="229">
      <c r="A229" s="4"/>
      <c r="B229" s="4"/>
      <c r="C229" s="1" t="str">
        <f t="shared" si="4"/>
        <v/>
      </c>
      <c r="D229" s="79"/>
      <c r="E229" s="79"/>
      <c r="F229" s="74"/>
      <c r="G229" s="74"/>
      <c r="H229" s="74"/>
      <c r="I229" s="29" t="str">
        <f>if(isblank(F229),,VLOOKUP(D229,'Casino List'!$C$4:$AA$100,25,FALSE)*H229)</f>
        <v/>
      </c>
      <c r="J229" s="10" t="str">
        <f>if(ISBLANK(F229),,F229*'Casino List'!$D$1)</f>
        <v/>
      </c>
      <c r="K229" s="10" t="str">
        <f>if(isblank(F229),,(F229*(1+'Casino List'!$F$1)^(($Q$3-E229-45)/365)-F229)*(1-'Casino List'!$B$1))</f>
        <v/>
      </c>
      <c r="L229" s="10" t="str">
        <f>if(isblank(F229),,if(isna((1-'Casino List'!$B$1)*(I229-F229)*(1+'Casino List'!$F$1)^(($Q$3-vlookup(D229,C229:E$1003,3,FALSE)-10)/365)-K229+J229),(1-'Casino List'!$B$1)*(I229-F229)*(1+'Casino List'!$F$1)^(($Q$3-TODAY()-45)/365)-K229,(1-'Casino List'!$B$1)*(I229-F229)*(1+'Casino List'!$F$1)^(($Q$3-vlookup(D229,C229:E$1003,3,FALSE)-10)/365)-K229+J229))</f>
        <v/>
      </c>
      <c r="M229" s="10" t="str">
        <f>if(isblank(G229),,G229*(1+'Casino List'!$F$1)^(($Q$3-E229-10)/365))</f>
        <v/>
      </c>
      <c r="N229" s="4" t="str">
        <f>if(ISBLANK(M229),,(M229-G229)*(1-'Casino List'!$B$1))</f>
        <v/>
      </c>
      <c r="O229" s="4" t="str">
        <f>if(isblank(D229),,if(ISBLANK(M229),-F229*'Casino List'!$B$1,M229*'Casino List'!$B$1))</f>
        <v/>
      </c>
      <c r="P229" s="4"/>
      <c r="Q229" s="4"/>
      <c r="R229" s="4"/>
      <c r="S229" s="4"/>
      <c r="T229" s="4"/>
      <c r="U229" s="4"/>
      <c r="V229" s="4"/>
      <c r="W229" s="4"/>
      <c r="X229" s="4"/>
      <c r="Y229" s="4"/>
      <c r="Z229" s="4"/>
      <c r="AA229" s="4"/>
      <c r="AB229" s="4"/>
      <c r="AC229" s="4"/>
      <c r="AD229" s="4"/>
      <c r="AE229" s="4"/>
    </row>
    <row r="230">
      <c r="A230" s="4"/>
      <c r="B230" s="4"/>
      <c r="C230" s="1" t="str">
        <f t="shared" si="4"/>
        <v/>
      </c>
      <c r="D230" s="79"/>
      <c r="E230" s="79"/>
      <c r="F230" s="74"/>
      <c r="G230" s="74"/>
      <c r="H230" s="74"/>
      <c r="I230" s="29" t="str">
        <f>if(isblank(F230),,VLOOKUP(D230,'Casino List'!$C$4:$AA$100,25,FALSE)*H230)</f>
        <v/>
      </c>
      <c r="J230" s="10" t="str">
        <f>if(ISBLANK(F230),,F230*'Casino List'!$D$1)</f>
        <v/>
      </c>
      <c r="K230" s="10" t="str">
        <f>if(isblank(F230),,(F230*(1+'Casino List'!$F$1)^(($Q$3-E230-45)/365)-F230)*(1-'Casino List'!$B$1))</f>
        <v/>
      </c>
      <c r="L230" s="10" t="str">
        <f>if(isblank(F230),,if(isna((1-'Casino List'!$B$1)*(I230-F230)*(1+'Casino List'!$F$1)^(($Q$3-vlookup(D230,C230:E$1003,3,FALSE)-10)/365)-K230+J230),(1-'Casino List'!$B$1)*(I230-F230)*(1+'Casino List'!$F$1)^(($Q$3-TODAY()-45)/365)-K230,(1-'Casino List'!$B$1)*(I230-F230)*(1+'Casino List'!$F$1)^(($Q$3-vlookup(D230,C230:E$1003,3,FALSE)-10)/365)-K230+J230))</f>
        <v/>
      </c>
      <c r="M230" s="10" t="str">
        <f>if(isblank(G230),,G230*(1+'Casino List'!$F$1)^(($Q$3-E230-10)/365))</f>
        <v/>
      </c>
      <c r="N230" s="4" t="str">
        <f>if(ISBLANK(M230),,(M230-G230)*(1-'Casino List'!$B$1))</f>
        <v/>
      </c>
      <c r="O230" s="4" t="str">
        <f>if(isblank(D230),,if(ISBLANK(M230),-F230*'Casino List'!$B$1,M230*'Casino List'!$B$1))</f>
        <v/>
      </c>
      <c r="P230" s="4"/>
      <c r="Q230" s="4"/>
      <c r="R230" s="4"/>
      <c r="S230" s="4"/>
      <c r="T230" s="4"/>
      <c r="U230" s="4"/>
      <c r="V230" s="4"/>
      <c r="W230" s="4"/>
      <c r="X230" s="4"/>
      <c r="Y230" s="4"/>
      <c r="Z230" s="4"/>
      <c r="AA230" s="4"/>
      <c r="AB230" s="4"/>
      <c r="AC230" s="4"/>
      <c r="AD230" s="4"/>
      <c r="AE230" s="4"/>
    </row>
    <row r="231">
      <c r="A231" s="4"/>
      <c r="B231" s="4"/>
      <c r="C231" s="1" t="str">
        <f t="shared" si="4"/>
        <v/>
      </c>
      <c r="D231" s="79"/>
      <c r="E231" s="79"/>
      <c r="F231" s="74"/>
      <c r="G231" s="74"/>
      <c r="H231" s="74"/>
      <c r="I231" s="29" t="str">
        <f>if(isblank(F231),,VLOOKUP(D231,'Casino List'!$C$4:$AA$100,25,FALSE)*H231)</f>
        <v/>
      </c>
      <c r="J231" s="10" t="str">
        <f>if(ISBLANK(F231),,F231*'Casino List'!$D$1)</f>
        <v/>
      </c>
      <c r="K231" s="10" t="str">
        <f>if(isblank(F231),,(F231*(1+'Casino List'!$F$1)^(($Q$3-E231-45)/365)-F231)*(1-'Casino List'!$B$1))</f>
        <v/>
      </c>
      <c r="L231" s="10" t="str">
        <f>if(isblank(F231),,if(isna((1-'Casino List'!$B$1)*(I231-F231)*(1+'Casino List'!$F$1)^(($Q$3-vlookup(D231,C231:E$1003,3,FALSE)-10)/365)-K231+J231),(1-'Casino List'!$B$1)*(I231-F231)*(1+'Casino List'!$F$1)^(($Q$3-TODAY()-45)/365)-K231,(1-'Casino List'!$B$1)*(I231-F231)*(1+'Casino List'!$F$1)^(($Q$3-vlookup(D231,C231:E$1003,3,FALSE)-10)/365)-K231+J231))</f>
        <v/>
      </c>
      <c r="M231" s="10" t="str">
        <f>if(isblank(G231),,G231*(1+'Casino List'!$F$1)^(($Q$3-E231-10)/365))</f>
        <v/>
      </c>
      <c r="N231" s="4" t="str">
        <f>if(ISBLANK(M231),,(M231-G231)*(1-'Casino List'!$B$1))</f>
        <v/>
      </c>
      <c r="O231" s="4" t="str">
        <f>if(isblank(D231),,if(ISBLANK(M231),-F231*'Casino List'!$B$1,M231*'Casino List'!$B$1))</f>
        <v/>
      </c>
      <c r="P231" s="4"/>
      <c r="Q231" s="4"/>
      <c r="R231" s="4"/>
      <c r="S231" s="4"/>
      <c r="T231" s="4"/>
      <c r="U231" s="4"/>
      <c r="V231" s="4"/>
      <c r="W231" s="4"/>
      <c r="X231" s="4"/>
      <c r="Y231" s="4"/>
      <c r="Z231" s="4"/>
      <c r="AA231" s="4"/>
      <c r="AB231" s="4"/>
      <c r="AC231" s="4"/>
      <c r="AD231" s="4"/>
      <c r="AE231" s="4"/>
    </row>
    <row r="232">
      <c r="A232" s="4"/>
      <c r="B232" s="4"/>
      <c r="C232" s="1" t="str">
        <f t="shared" si="4"/>
        <v/>
      </c>
      <c r="D232" s="79"/>
      <c r="E232" s="79"/>
      <c r="F232" s="74"/>
      <c r="G232" s="74"/>
      <c r="H232" s="74"/>
      <c r="I232" s="29" t="str">
        <f>if(isblank(F232),,VLOOKUP(D232,'Casino List'!$C$4:$AA$100,25,FALSE)*H232)</f>
        <v/>
      </c>
      <c r="J232" s="10" t="str">
        <f>if(ISBLANK(F232),,F232*'Casino List'!$D$1)</f>
        <v/>
      </c>
      <c r="K232" s="10" t="str">
        <f>if(isblank(F232),,(F232*(1+'Casino List'!$F$1)^(($Q$3-E232-45)/365)-F232)*(1-'Casino List'!$B$1))</f>
        <v/>
      </c>
      <c r="L232" s="10" t="str">
        <f>if(isblank(F232),,if(isna((1-'Casino List'!$B$1)*(I232-F232)*(1+'Casino List'!$F$1)^(($Q$3-vlookup(D232,C232:E$1003,3,FALSE)-10)/365)-K232+J232),(1-'Casino List'!$B$1)*(I232-F232)*(1+'Casino List'!$F$1)^(($Q$3-TODAY()-45)/365)-K232,(1-'Casino List'!$B$1)*(I232-F232)*(1+'Casino List'!$F$1)^(($Q$3-vlookup(D232,C232:E$1003,3,FALSE)-10)/365)-K232+J232))</f>
        <v/>
      </c>
      <c r="M232" s="10" t="str">
        <f>if(isblank(G232),,G232*(1+'Casino List'!$F$1)^(($Q$3-E232-10)/365))</f>
        <v/>
      </c>
      <c r="N232" s="4" t="str">
        <f>if(ISBLANK(M232),,(M232-G232)*(1-'Casino List'!$B$1))</f>
        <v/>
      </c>
      <c r="O232" s="4" t="str">
        <f>if(isblank(D232),,if(ISBLANK(M232),-F232*'Casino List'!$B$1,M232*'Casino List'!$B$1))</f>
        <v/>
      </c>
      <c r="P232" s="4"/>
      <c r="Q232" s="4"/>
      <c r="R232" s="4"/>
      <c r="S232" s="4"/>
      <c r="T232" s="4"/>
      <c r="U232" s="4"/>
      <c r="V232" s="4"/>
      <c r="W232" s="4"/>
      <c r="X232" s="4"/>
      <c r="Y232" s="4"/>
      <c r="Z232" s="4"/>
      <c r="AA232" s="4"/>
      <c r="AB232" s="4"/>
      <c r="AC232" s="4"/>
      <c r="AD232" s="4"/>
      <c r="AE232" s="4"/>
    </row>
    <row r="233">
      <c r="A233" s="4"/>
      <c r="B233" s="4"/>
      <c r="C233" s="1" t="str">
        <f t="shared" si="4"/>
        <v/>
      </c>
      <c r="D233" s="79"/>
      <c r="E233" s="79"/>
      <c r="F233" s="74"/>
      <c r="G233" s="74"/>
      <c r="H233" s="74"/>
      <c r="I233" s="29" t="str">
        <f>if(isblank(F233),,VLOOKUP(D233,'Casino List'!$C$4:$AA$100,25,FALSE)*H233)</f>
        <v/>
      </c>
      <c r="J233" s="10" t="str">
        <f>if(ISBLANK(F233),,F233*'Casino List'!$D$1)</f>
        <v/>
      </c>
      <c r="K233" s="10" t="str">
        <f>if(isblank(F233),,(F233*(1+'Casino List'!$F$1)^(($Q$3-E233-45)/365)-F233)*(1-'Casino List'!$B$1))</f>
        <v/>
      </c>
      <c r="L233" s="10" t="str">
        <f>if(isblank(F233),,if(isna((1-'Casino List'!$B$1)*(I233-F233)*(1+'Casino List'!$F$1)^(($Q$3-vlookup(D233,C233:E$1003,3,FALSE)-10)/365)-K233+J233),(1-'Casino List'!$B$1)*(I233-F233)*(1+'Casino List'!$F$1)^(($Q$3-TODAY()-45)/365)-K233,(1-'Casino List'!$B$1)*(I233-F233)*(1+'Casino List'!$F$1)^(($Q$3-vlookup(D233,C233:E$1003,3,FALSE)-10)/365)-K233+J233))</f>
        <v/>
      </c>
      <c r="M233" s="10" t="str">
        <f>if(isblank(G233),,G233*(1+'Casino List'!$F$1)^(($Q$3-E233-10)/365))</f>
        <v/>
      </c>
      <c r="N233" s="4" t="str">
        <f>if(ISBLANK(M233),,(M233-G233)*(1-'Casino List'!$B$1))</f>
        <v/>
      </c>
      <c r="O233" s="4" t="str">
        <f>if(isblank(D233),,if(ISBLANK(M233),-F233*'Casino List'!$B$1,M233*'Casino List'!$B$1))</f>
        <v/>
      </c>
      <c r="P233" s="4"/>
      <c r="Q233" s="4"/>
      <c r="R233" s="4"/>
      <c r="S233" s="4"/>
      <c r="T233" s="4"/>
      <c r="U233" s="4"/>
      <c r="V233" s="4"/>
      <c r="W233" s="4"/>
      <c r="X233" s="4"/>
      <c r="Y233" s="4"/>
      <c r="Z233" s="4"/>
      <c r="AA233" s="4"/>
      <c r="AB233" s="4"/>
      <c r="AC233" s="4"/>
      <c r="AD233" s="4"/>
      <c r="AE233" s="4"/>
    </row>
    <row r="234">
      <c r="A234" s="4"/>
      <c r="B234" s="4"/>
      <c r="C234" s="1" t="str">
        <f t="shared" si="4"/>
        <v/>
      </c>
      <c r="D234" s="79"/>
      <c r="E234" s="79"/>
      <c r="F234" s="74"/>
      <c r="G234" s="74"/>
      <c r="H234" s="74"/>
      <c r="I234" s="29" t="str">
        <f>if(isblank(F234),,VLOOKUP(D234,'Casino List'!$C$4:$AA$100,25,FALSE)*H234)</f>
        <v/>
      </c>
      <c r="J234" s="10" t="str">
        <f>if(ISBLANK(F234),,F234*'Casino List'!$D$1)</f>
        <v/>
      </c>
      <c r="K234" s="10" t="str">
        <f>if(isblank(F234),,(F234*(1+'Casino List'!$F$1)^(($Q$3-E234-45)/365)-F234)*(1-'Casino List'!$B$1))</f>
        <v/>
      </c>
      <c r="L234" s="10" t="str">
        <f>if(isblank(F234),,if(isna((1-'Casino List'!$B$1)*(I234-F234)*(1+'Casino List'!$F$1)^(($Q$3-vlookup(D234,C234:E$1003,3,FALSE)-10)/365)-K234+J234),(1-'Casino List'!$B$1)*(I234-F234)*(1+'Casino List'!$F$1)^(($Q$3-TODAY()-45)/365)-K234,(1-'Casino List'!$B$1)*(I234-F234)*(1+'Casino List'!$F$1)^(($Q$3-vlookup(D234,C234:E$1003,3,FALSE)-10)/365)-K234+J234))</f>
        <v/>
      </c>
      <c r="M234" s="10" t="str">
        <f>if(isblank(G234),,G234*(1+'Casino List'!$F$1)^(($Q$3-E234-10)/365))</f>
        <v/>
      </c>
      <c r="N234" s="4" t="str">
        <f>if(ISBLANK(M234),,(M234-G234)*(1-'Casino List'!$B$1))</f>
        <v/>
      </c>
      <c r="O234" s="4" t="str">
        <f>if(isblank(D234),,if(ISBLANK(M234),-F234*'Casino List'!$B$1,M234*'Casino List'!$B$1))</f>
        <v/>
      </c>
      <c r="P234" s="4"/>
      <c r="Q234" s="4"/>
      <c r="R234" s="4"/>
      <c r="S234" s="4"/>
      <c r="T234" s="4"/>
      <c r="U234" s="4"/>
      <c r="V234" s="4"/>
      <c r="W234" s="4"/>
      <c r="X234" s="4"/>
      <c r="Y234" s="4"/>
      <c r="Z234" s="4"/>
      <c r="AA234" s="4"/>
      <c r="AB234" s="4"/>
      <c r="AC234" s="4"/>
      <c r="AD234" s="4"/>
      <c r="AE234" s="4"/>
    </row>
    <row r="235">
      <c r="A235" s="4"/>
      <c r="B235" s="4"/>
      <c r="C235" s="1" t="str">
        <f t="shared" si="4"/>
        <v/>
      </c>
      <c r="D235" s="79"/>
      <c r="E235" s="79"/>
      <c r="F235" s="74"/>
      <c r="G235" s="74"/>
      <c r="H235" s="74"/>
      <c r="I235" s="29" t="str">
        <f>if(isblank(F235),,VLOOKUP(D235,'Casino List'!$C$4:$AA$100,25,FALSE)*H235)</f>
        <v/>
      </c>
      <c r="J235" s="10" t="str">
        <f>if(ISBLANK(F235),,F235*'Casino List'!$D$1)</f>
        <v/>
      </c>
      <c r="K235" s="10" t="str">
        <f>if(isblank(F235),,(F235*(1+'Casino List'!$F$1)^(($Q$3-E235-45)/365)-F235)*(1-'Casino List'!$B$1))</f>
        <v/>
      </c>
      <c r="L235" s="10" t="str">
        <f>if(isblank(F235),,if(isna((1-'Casino List'!$B$1)*(I235-F235)*(1+'Casino List'!$F$1)^(($Q$3-vlookup(D235,C235:E$1003,3,FALSE)-10)/365)-K235+J235),(1-'Casino List'!$B$1)*(I235-F235)*(1+'Casino List'!$F$1)^(($Q$3-TODAY()-45)/365)-K235,(1-'Casino List'!$B$1)*(I235-F235)*(1+'Casino List'!$F$1)^(($Q$3-vlookup(D235,C235:E$1003,3,FALSE)-10)/365)-K235+J235))</f>
        <v/>
      </c>
      <c r="M235" s="10" t="str">
        <f>if(isblank(G235),,G235*(1+'Casino List'!$F$1)^(($Q$3-E235-10)/365))</f>
        <v/>
      </c>
      <c r="N235" s="4" t="str">
        <f>if(ISBLANK(M235),,(M235-G235)*(1-'Casino List'!$B$1))</f>
        <v/>
      </c>
      <c r="O235" s="4" t="str">
        <f>if(isblank(D235),,if(ISBLANK(M235),-F235*'Casino List'!$B$1,M235*'Casino List'!$B$1))</f>
        <v/>
      </c>
      <c r="P235" s="4"/>
      <c r="Q235" s="4"/>
      <c r="R235" s="4"/>
      <c r="S235" s="4"/>
      <c r="T235" s="4"/>
      <c r="U235" s="4"/>
      <c r="V235" s="4"/>
      <c r="W235" s="4"/>
      <c r="X235" s="4"/>
      <c r="Y235" s="4"/>
      <c r="Z235" s="4"/>
      <c r="AA235" s="4"/>
      <c r="AB235" s="4"/>
      <c r="AC235" s="4"/>
      <c r="AD235" s="4"/>
      <c r="AE235" s="4"/>
    </row>
    <row r="236">
      <c r="A236" s="4"/>
      <c r="B236" s="4"/>
      <c r="C236" s="1" t="str">
        <f t="shared" si="4"/>
        <v/>
      </c>
      <c r="D236" s="79"/>
      <c r="E236" s="79"/>
      <c r="F236" s="74"/>
      <c r="G236" s="74"/>
      <c r="H236" s="74"/>
      <c r="I236" s="29" t="str">
        <f>if(isblank(F236),,VLOOKUP(D236,'Casino List'!$C$4:$AA$100,25,FALSE)*H236)</f>
        <v/>
      </c>
      <c r="J236" s="10" t="str">
        <f>if(ISBLANK(F236),,F236*'Casino List'!$D$1)</f>
        <v/>
      </c>
      <c r="K236" s="10" t="str">
        <f>if(isblank(F236),,(F236*(1+'Casino List'!$F$1)^(($Q$3-E236-45)/365)-F236)*(1-'Casino List'!$B$1))</f>
        <v/>
      </c>
      <c r="L236" s="10" t="str">
        <f>if(isblank(F236),,if(isna((1-'Casino List'!$B$1)*(I236-F236)*(1+'Casino List'!$F$1)^(($Q$3-vlookup(D236,C236:E$1003,3,FALSE)-10)/365)-K236+J236),(1-'Casino List'!$B$1)*(I236-F236)*(1+'Casino List'!$F$1)^(($Q$3-TODAY()-45)/365)-K236,(1-'Casino List'!$B$1)*(I236-F236)*(1+'Casino List'!$F$1)^(($Q$3-vlookup(D236,C236:E$1003,3,FALSE)-10)/365)-K236+J236))</f>
        <v/>
      </c>
      <c r="M236" s="10" t="str">
        <f>if(isblank(G236),,G236*(1+'Casino List'!$F$1)^(($Q$3-E236-10)/365))</f>
        <v/>
      </c>
      <c r="N236" s="4" t="str">
        <f>if(ISBLANK(M236),,(M236-G236)*(1-'Casino List'!$B$1))</f>
        <v/>
      </c>
      <c r="O236" s="4" t="str">
        <f>if(isblank(D236),,if(ISBLANK(M236),-F236*'Casino List'!$B$1,M236*'Casino List'!$B$1))</f>
        <v/>
      </c>
      <c r="P236" s="4"/>
      <c r="Q236" s="4"/>
      <c r="R236" s="4"/>
      <c r="S236" s="4"/>
      <c r="T236" s="4"/>
      <c r="U236" s="4"/>
      <c r="V236" s="4"/>
      <c r="W236" s="4"/>
      <c r="X236" s="4"/>
      <c r="Y236" s="4"/>
      <c r="Z236" s="4"/>
      <c r="AA236" s="4"/>
      <c r="AB236" s="4"/>
      <c r="AC236" s="4"/>
      <c r="AD236" s="4"/>
      <c r="AE236" s="4"/>
    </row>
    <row r="237">
      <c r="A237" s="4"/>
      <c r="B237" s="4"/>
      <c r="C237" s="1" t="str">
        <f t="shared" si="4"/>
        <v/>
      </c>
      <c r="D237" s="79"/>
      <c r="E237" s="79"/>
      <c r="F237" s="74"/>
      <c r="G237" s="74"/>
      <c r="H237" s="74"/>
      <c r="I237" s="29" t="str">
        <f>if(isblank(F237),,VLOOKUP(D237,'Casino List'!$C$4:$AA$100,25,FALSE)*H237)</f>
        <v/>
      </c>
      <c r="J237" s="10" t="str">
        <f>if(ISBLANK(F237),,F237*'Casino List'!$D$1)</f>
        <v/>
      </c>
      <c r="K237" s="10" t="str">
        <f>if(isblank(F237),,(F237*(1+'Casino List'!$F$1)^(($Q$3-E237-45)/365)-F237)*(1-'Casino List'!$B$1))</f>
        <v/>
      </c>
      <c r="L237" s="10" t="str">
        <f>if(isblank(F237),,if(isna((1-'Casino List'!$B$1)*(I237-F237)*(1+'Casino List'!$F$1)^(($Q$3-vlookup(D237,C237:E$1003,3,FALSE)-10)/365)-K237+J237),(1-'Casino List'!$B$1)*(I237-F237)*(1+'Casino List'!$F$1)^(($Q$3-TODAY()-45)/365)-K237,(1-'Casino List'!$B$1)*(I237-F237)*(1+'Casino List'!$F$1)^(($Q$3-vlookup(D237,C237:E$1003,3,FALSE)-10)/365)-K237+J237))</f>
        <v/>
      </c>
      <c r="M237" s="10" t="str">
        <f>if(isblank(G237),,G237*(1+'Casino List'!$F$1)^(($Q$3-E237-10)/365))</f>
        <v/>
      </c>
      <c r="N237" s="4" t="str">
        <f>if(ISBLANK(M237),,(M237-G237)*(1-'Casino List'!$B$1))</f>
        <v/>
      </c>
      <c r="O237" s="4" t="str">
        <f>if(isblank(D237),,if(ISBLANK(M237),-F237*'Casino List'!$B$1,M237*'Casino List'!$B$1))</f>
        <v/>
      </c>
      <c r="P237" s="4"/>
      <c r="Q237" s="4"/>
      <c r="R237" s="4"/>
      <c r="S237" s="4"/>
      <c r="T237" s="4"/>
      <c r="U237" s="4"/>
      <c r="V237" s="4"/>
      <c r="W237" s="4"/>
      <c r="X237" s="4"/>
      <c r="Y237" s="4"/>
      <c r="Z237" s="4"/>
      <c r="AA237" s="4"/>
      <c r="AB237" s="4"/>
      <c r="AC237" s="4"/>
      <c r="AD237" s="4"/>
      <c r="AE237" s="4"/>
    </row>
    <row r="238">
      <c r="A238" s="4"/>
      <c r="B238" s="4"/>
      <c r="C238" s="1" t="str">
        <f t="shared" si="4"/>
        <v/>
      </c>
      <c r="D238" s="79"/>
      <c r="E238" s="79"/>
      <c r="F238" s="74"/>
      <c r="G238" s="74"/>
      <c r="H238" s="74"/>
      <c r="I238" s="29" t="str">
        <f>if(isblank(F238),,VLOOKUP(D238,'Casino List'!$C$4:$AA$100,25,FALSE)*H238)</f>
        <v/>
      </c>
      <c r="J238" s="10" t="str">
        <f>if(ISBLANK(F238),,F238*'Casino List'!$D$1)</f>
        <v/>
      </c>
      <c r="K238" s="10" t="str">
        <f>if(isblank(F238),,(F238*(1+'Casino List'!$F$1)^(($Q$3-E238-45)/365)-F238)*(1-'Casino List'!$B$1))</f>
        <v/>
      </c>
      <c r="L238" s="10" t="str">
        <f>if(isblank(F238),,if(isna((1-'Casino List'!$B$1)*(I238-F238)*(1+'Casino List'!$F$1)^(($Q$3-vlookup(D238,C238:E$1003,3,FALSE)-10)/365)-K238+J238),(1-'Casino List'!$B$1)*(I238-F238)*(1+'Casino List'!$F$1)^(($Q$3-TODAY()-45)/365)-K238,(1-'Casino List'!$B$1)*(I238-F238)*(1+'Casino List'!$F$1)^(($Q$3-vlookup(D238,C238:E$1003,3,FALSE)-10)/365)-K238+J238))</f>
        <v/>
      </c>
      <c r="M238" s="10" t="str">
        <f>if(isblank(G238),,G238*(1+'Casino List'!$F$1)^(($Q$3-E238-10)/365))</f>
        <v/>
      </c>
      <c r="N238" s="4" t="str">
        <f>if(ISBLANK(M238),,(M238-G238)*(1-'Casino List'!$B$1))</f>
        <v/>
      </c>
      <c r="O238" s="4" t="str">
        <f>if(isblank(D238),,if(ISBLANK(M238),-F238*'Casino List'!$B$1,M238*'Casino List'!$B$1))</f>
        <v/>
      </c>
      <c r="P238" s="4"/>
      <c r="Q238" s="4"/>
      <c r="R238" s="4"/>
      <c r="S238" s="4"/>
      <c r="T238" s="4"/>
      <c r="U238" s="4"/>
      <c r="V238" s="4"/>
      <c r="W238" s="4"/>
      <c r="X238" s="4"/>
      <c r="Y238" s="4"/>
      <c r="Z238" s="4"/>
      <c r="AA238" s="4"/>
      <c r="AB238" s="4"/>
      <c r="AC238" s="4"/>
      <c r="AD238" s="4"/>
      <c r="AE238" s="4"/>
    </row>
    <row r="239">
      <c r="A239" s="4"/>
      <c r="B239" s="4"/>
      <c r="C239" s="1" t="str">
        <f t="shared" si="4"/>
        <v/>
      </c>
      <c r="D239" s="79"/>
      <c r="E239" s="79"/>
      <c r="F239" s="74"/>
      <c r="G239" s="74"/>
      <c r="H239" s="74"/>
      <c r="I239" s="29" t="str">
        <f>if(isblank(F239),,VLOOKUP(D239,'Casino List'!$C$4:$AA$100,25,FALSE)*H239)</f>
        <v/>
      </c>
      <c r="J239" s="10" t="str">
        <f>if(ISBLANK(F239),,F239*'Casino List'!$D$1)</f>
        <v/>
      </c>
      <c r="K239" s="10" t="str">
        <f>if(isblank(F239),,(F239*(1+'Casino List'!$F$1)^(($Q$3-E239-45)/365)-F239)*(1-'Casino List'!$B$1))</f>
        <v/>
      </c>
      <c r="L239" s="10" t="str">
        <f>if(isblank(F239),,if(isna((1-'Casino List'!$B$1)*(I239-F239)*(1+'Casino List'!$F$1)^(($Q$3-vlookup(D239,C239:E$1003,3,FALSE)-10)/365)-K239+J239),(1-'Casino List'!$B$1)*(I239-F239)*(1+'Casino List'!$F$1)^(($Q$3-TODAY()-45)/365)-K239,(1-'Casino List'!$B$1)*(I239-F239)*(1+'Casino List'!$F$1)^(($Q$3-vlookup(D239,C239:E$1003,3,FALSE)-10)/365)-K239+J239))</f>
        <v/>
      </c>
      <c r="M239" s="10" t="str">
        <f>if(isblank(G239),,G239*(1+'Casino List'!$F$1)^(($Q$3-E239-10)/365))</f>
        <v/>
      </c>
      <c r="N239" s="4" t="str">
        <f>if(ISBLANK(M239),,(M239-G239)*(1-'Casino List'!$B$1))</f>
        <v/>
      </c>
      <c r="O239" s="4" t="str">
        <f>if(isblank(D239),,if(ISBLANK(M239),-F239*'Casino List'!$B$1,M239*'Casino List'!$B$1))</f>
        <v/>
      </c>
      <c r="P239" s="4"/>
      <c r="Q239" s="4"/>
      <c r="R239" s="4"/>
      <c r="S239" s="4"/>
      <c r="T239" s="4"/>
      <c r="U239" s="4"/>
      <c r="V239" s="4"/>
      <c r="W239" s="4"/>
      <c r="X239" s="4"/>
      <c r="Y239" s="4"/>
      <c r="Z239" s="4"/>
      <c r="AA239" s="4"/>
      <c r="AB239" s="4"/>
      <c r="AC239" s="4"/>
      <c r="AD239" s="4"/>
      <c r="AE239" s="4"/>
    </row>
    <row r="240">
      <c r="A240" s="4"/>
      <c r="B240" s="4"/>
      <c r="C240" s="1" t="str">
        <f t="shared" si="4"/>
        <v/>
      </c>
      <c r="D240" s="79"/>
      <c r="E240" s="79"/>
      <c r="F240" s="74"/>
      <c r="G240" s="74"/>
      <c r="H240" s="74"/>
      <c r="I240" s="29" t="str">
        <f>if(isblank(F240),,VLOOKUP(D240,'Casino List'!$C$4:$AA$100,25,FALSE)*H240)</f>
        <v/>
      </c>
      <c r="J240" s="10" t="str">
        <f>if(ISBLANK(F240),,F240*'Casino List'!$D$1)</f>
        <v/>
      </c>
      <c r="K240" s="10" t="str">
        <f>if(isblank(F240),,(F240*(1+'Casino List'!$F$1)^(($Q$3-E240-45)/365)-F240)*(1-'Casino List'!$B$1))</f>
        <v/>
      </c>
      <c r="L240" s="10" t="str">
        <f>if(isblank(F240),,if(isna((1-'Casino List'!$B$1)*(I240-F240)*(1+'Casino List'!$F$1)^(($Q$3-vlookup(D240,C240:E$1003,3,FALSE)-10)/365)-K240+J240),(1-'Casino List'!$B$1)*(I240-F240)*(1+'Casino List'!$F$1)^(($Q$3-TODAY()-45)/365)-K240,(1-'Casino List'!$B$1)*(I240-F240)*(1+'Casino List'!$F$1)^(($Q$3-vlookup(D240,C240:E$1003,3,FALSE)-10)/365)-K240+J240))</f>
        <v/>
      </c>
      <c r="M240" s="10" t="str">
        <f>if(isblank(G240),,G240*(1+'Casino List'!$F$1)^(($Q$3-E240-10)/365))</f>
        <v/>
      </c>
      <c r="N240" s="4" t="str">
        <f>if(ISBLANK(M240),,(M240-G240)*(1-'Casino List'!$B$1))</f>
        <v/>
      </c>
      <c r="O240" s="4" t="str">
        <f>if(isblank(D240),,if(ISBLANK(M240),-F240*'Casino List'!$B$1,M240*'Casino List'!$B$1))</f>
        <v/>
      </c>
      <c r="P240" s="4"/>
      <c r="Q240" s="4"/>
      <c r="R240" s="4"/>
      <c r="S240" s="4"/>
      <c r="T240" s="4"/>
      <c r="U240" s="4"/>
      <c r="V240" s="4"/>
      <c r="W240" s="4"/>
      <c r="X240" s="4"/>
      <c r="Y240" s="4"/>
      <c r="Z240" s="4"/>
      <c r="AA240" s="4"/>
      <c r="AB240" s="4"/>
      <c r="AC240" s="4"/>
      <c r="AD240" s="4"/>
      <c r="AE240" s="4"/>
    </row>
    <row r="241">
      <c r="A241" s="4"/>
      <c r="B241" s="4"/>
      <c r="C241" s="1" t="str">
        <f t="shared" si="4"/>
        <v/>
      </c>
      <c r="D241" s="79"/>
      <c r="E241" s="79"/>
      <c r="F241" s="74"/>
      <c r="G241" s="74"/>
      <c r="H241" s="74"/>
      <c r="I241" s="29" t="str">
        <f>if(isblank(F241),,VLOOKUP(D241,'Casino List'!$C$4:$AA$100,25,FALSE)*H241)</f>
        <v/>
      </c>
      <c r="J241" s="10" t="str">
        <f>if(ISBLANK(F241),,F241*'Casino List'!$D$1)</f>
        <v/>
      </c>
      <c r="K241" s="10" t="str">
        <f>if(isblank(F241),,(F241*(1+'Casino List'!$F$1)^(($Q$3-E241-45)/365)-F241)*(1-'Casino List'!$B$1))</f>
        <v/>
      </c>
      <c r="L241" s="10" t="str">
        <f>if(isblank(F241),,if(isna((1-'Casino List'!$B$1)*(I241-F241)*(1+'Casino List'!$F$1)^(($Q$3-vlookup(D241,C241:E$1003,3,FALSE)-10)/365)-K241+J241),(1-'Casino List'!$B$1)*(I241-F241)*(1+'Casino List'!$F$1)^(($Q$3-TODAY()-45)/365)-K241,(1-'Casino List'!$B$1)*(I241-F241)*(1+'Casino List'!$F$1)^(($Q$3-vlookup(D241,C241:E$1003,3,FALSE)-10)/365)-K241+J241))</f>
        <v/>
      </c>
      <c r="M241" s="10" t="str">
        <f>if(isblank(G241),,G241*(1+'Casino List'!$F$1)^(($Q$3-E241-10)/365))</f>
        <v/>
      </c>
      <c r="N241" s="4" t="str">
        <f>if(ISBLANK(M241),,(M241-G241)*(1-'Casino List'!$B$1))</f>
        <v/>
      </c>
      <c r="O241" s="4" t="str">
        <f>if(isblank(D241),,if(ISBLANK(M241),-F241*'Casino List'!$B$1,M241*'Casino List'!$B$1))</f>
        <v/>
      </c>
      <c r="P241" s="4"/>
      <c r="Q241" s="4"/>
      <c r="R241" s="4"/>
      <c r="S241" s="4"/>
      <c r="T241" s="4"/>
      <c r="U241" s="4"/>
      <c r="V241" s="4"/>
      <c r="W241" s="4"/>
      <c r="X241" s="4"/>
      <c r="Y241" s="4"/>
      <c r="Z241" s="4"/>
      <c r="AA241" s="4"/>
      <c r="AB241" s="4"/>
      <c r="AC241" s="4"/>
      <c r="AD241" s="4"/>
      <c r="AE241" s="4"/>
    </row>
    <row r="242">
      <c r="A242" s="4"/>
      <c r="B242" s="4"/>
      <c r="C242" s="1" t="str">
        <f t="shared" si="4"/>
        <v/>
      </c>
      <c r="D242" s="79"/>
      <c r="E242" s="79"/>
      <c r="F242" s="74"/>
      <c r="G242" s="74"/>
      <c r="H242" s="74"/>
      <c r="I242" s="29" t="str">
        <f>if(isblank(F242),,VLOOKUP(D242,'Casino List'!$C$4:$AA$100,25,FALSE)*H242)</f>
        <v/>
      </c>
      <c r="J242" s="10" t="str">
        <f>if(ISBLANK(F242),,F242*'Casino List'!$D$1)</f>
        <v/>
      </c>
      <c r="K242" s="10" t="str">
        <f>if(isblank(F242),,(F242*(1+'Casino List'!$F$1)^(($Q$3-E242-45)/365)-F242)*(1-'Casino List'!$B$1))</f>
        <v/>
      </c>
      <c r="L242" s="10" t="str">
        <f>if(isblank(F242),,if(isna((1-'Casino List'!$B$1)*(I242-F242)*(1+'Casino List'!$F$1)^(($Q$3-vlookup(D242,C242:E$1003,3,FALSE)-10)/365)-K242+J242),(1-'Casino List'!$B$1)*(I242-F242)*(1+'Casino List'!$F$1)^(($Q$3-TODAY()-45)/365)-K242,(1-'Casino List'!$B$1)*(I242-F242)*(1+'Casino List'!$F$1)^(($Q$3-vlookup(D242,C242:E$1003,3,FALSE)-10)/365)-K242+J242))</f>
        <v/>
      </c>
      <c r="M242" s="10" t="str">
        <f>if(isblank(G242),,G242*(1+'Casino List'!$F$1)^(($Q$3-E242-10)/365))</f>
        <v/>
      </c>
      <c r="N242" s="4" t="str">
        <f>if(ISBLANK(M242),,(M242-G242)*(1-'Casino List'!$B$1))</f>
        <v/>
      </c>
      <c r="O242" s="4" t="str">
        <f>if(isblank(D242),,if(ISBLANK(M242),-F242*'Casino List'!$B$1,M242*'Casino List'!$B$1))</f>
        <v/>
      </c>
      <c r="P242" s="4"/>
      <c r="Q242" s="4"/>
      <c r="R242" s="4"/>
      <c r="S242" s="4"/>
      <c r="T242" s="4"/>
      <c r="U242" s="4"/>
      <c r="V242" s="4"/>
      <c r="W242" s="4"/>
      <c r="X242" s="4"/>
      <c r="Y242" s="4"/>
      <c r="Z242" s="4"/>
      <c r="AA242" s="4"/>
      <c r="AB242" s="4"/>
      <c r="AC242" s="4"/>
      <c r="AD242" s="4"/>
      <c r="AE242" s="4"/>
    </row>
    <row r="243">
      <c r="A243" s="4"/>
      <c r="B243" s="4"/>
      <c r="C243" s="1" t="str">
        <f t="shared" si="4"/>
        <v/>
      </c>
      <c r="D243" s="79"/>
      <c r="E243" s="79"/>
      <c r="F243" s="74"/>
      <c r="G243" s="74"/>
      <c r="H243" s="74"/>
      <c r="I243" s="29" t="str">
        <f>if(isblank(F243),,VLOOKUP(D243,'Casino List'!$C$4:$AA$100,25,FALSE)*H243)</f>
        <v/>
      </c>
      <c r="J243" s="10" t="str">
        <f>if(ISBLANK(F243),,F243*'Casino List'!$D$1)</f>
        <v/>
      </c>
      <c r="K243" s="10" t="str">
        <f>if(isblank(F243),,(F243*(1+'Casino List'!$F$1)^(($Q$3-E243-45)/365)-F243)*(1-'Casino List'!$B$1))</f>
        <v/>
      </c>
      <c r="L243" s="10" t="str">
        <f>if(isblank(F243),,if(isna((1-'Casino List'!$B$1)*(I243-F243)*(1+'Casino List'!$F$1)^(($Q$3-vlookup(D243,C243:E$1003,3,FALSE)-10)/365)-K243+J243),(1-'Casino List'!$B$1)*(I243-F243)*(1+'Casino List'!$F$1)^(($Q$3-TODAY()-45)/365)-K243,(1-'Casino List'!$B$1)*(I243-F243)*(1+'Casino List'!$F$1)^(($Q$3-vlookup(D243,C243:E$1003,3,FALSE)-10)/365)-K243+J243))</f>
        <v/>
      </c>
      <c r="M243" s="10" t="str">
        <f>if(isblank(G243),,G243*(1+'Casino List'!$F$1)^(($Q$3-E243-10)/365))</f>
        <v/>
      </c>
      <c r="N243" s="4" t="str">
        <f>if(ISBLANK(M243),,(M243-G243)*(1-'Casino List'!$B$1))</f>
        <v/>
      </c>
      <c r="O243" s="4" t="str">
        <f>if(isblank(D243),,if(ISBLANK(M243),-F243*'Casino List'!$B$1,M243*'Casino List'!$B$1))</f>
        <v/>
      </c>
      <c r="P243" s="4"/>
      <c r="Q243" s="4"/>
      <c r="R243" s="4"/>
      <c r="S243" s="4"/>
      <c r="T243" s="4"/>
      <c r="U243" s="4"/>
      <c r="V243" s="4"/>
      <c r="W243" s="4"/>
      <c r="X243" s="4"/>
      <c r="Y243" s="4"/>
      <c r="Z243" s="4"/>
      <c r="AA243" s="4"/>
      <c r="AB243" s="4"/>
      <c r="AC243" s="4"/>
      <c r="AD243" s="4"/>
      <c r="AE243" s="4"/>
    </row>
    <row r="244">
      <c r="A244" s="4"/>
      <c r="B244" s="4"/>
      <c r="C244" s="1" t="str">
        <f t="shared" si="4"/>
        <v/>
      </c>
      <c r="D244" s="79"/>
      <c r="E244" s="79"/>
      <c r="F244" s="74"/>
      <c r="G244" s="74"/>
      <c r="H244" s="74"/>
      <c r="I244" s="29" t="str">
        <f>if(isblank(F244),,VLOOKUP(D244,'Casino List'!$C$4:$AA$100,25,FALSE)*H244)</f>
        <v/>
      </c>
      <c r="J244" s="10" t="str">
        <f>if(ISBLANK(F244),,F244*'Casino List'!$D$1)</f>
        <v/>
      </c>
      <c r="K244" s="10" t="str">
        <f>if(isblank(F244),,(F244*(1+'Casino List'!$F$1)^(($Q$3-E244-45)/365)-F244)*(1-'Casino List'!$B$1))</f>
        <v/>
      </c>
      <c r="L244" s="10" t="str">
        <f>if(isblank(F244),,if(isna((1-'Casino List'!$B$1)*(I244-F244)*(1+'Casino List'!$F$1)^(($Q$3-vlookup(D244,C244:E$1003,3,FALSE)-10)/365)-K244+J244),(1-'Casino List'!$B$1)*(I244-F244)*(1+'Casino List'!$F$1)^(($Q$3-TODAY()-45)/365)-K244,(1-'Casino List'!$B$1)*(I244-F244)*(1+'Casino List'!$F$1)^(($Q$3-vlookup(D244,C244:E$1003,3,FALSE)-10)/365)-K244+J244))</f>
        <v/>
      </c>
      <c r="M244" s="10" t="str">
        <f>if(isblank(G244),,G244*(1+'Casino List'!$F$1)^(($Q$3-E244-10)/365))</f>
        <v/>
      </c>
      <c r="N244" s="4" t="str">
        <f>if(ISBLANK(M244),,(M244-G244)*(1-'Casino List'!$B$1))</f>
        <v/>
      </c>
      <c r="O244" s="4" t="str">
        <f>if(isblank(D244),,if(ISBLANK(M244),-F244*'Casino List'!$B$1,M244*'Casino List'!$B$1))</f>
        <v/>
      </c>
      <c r="P244" s="4"/>
      <c r="Q244" s="4"/>
      <c r="R244" s="4"/>
      <c r="S244" s="4"/>
      <c r="T244" s="4"/>
      <c r="U244" s="4"/>
      <c r="V244" s="4"/>
      <c r="W244" s="4"/>
      <c r="X244" s="4"/>
      <c r="Y244" s="4"/>
      <c r="Z244" s="4"/>
      <c r="AA244" s="4"/>
      <c r="AB244" s="4"/>
      <c r="AC244" s="4"/>
      <c r="AD244" s="4"/>
      <c r="AE244" s="4"/>
    </row>
    <row r="245">
      <c r="A245" s="4"/>
      <c r="B245" s="4"/>
      <c r="C245" s="1" t="str">
        <f t="shared" si="4"/>
        <v/>
      </c>
      <c r="D245" s="79"/>
      <c r="E245" s="79"/>
      <c r="F245" s="74"/>
      <c r="G245" s="74"/>
      <c r="H245" s="74"/>
      <c r="I245" s="29" t="str">
        <f>if(isblank(F245),,VLOOKUP(D245,'Casino List'!$C$4:$AA$100,25,FALSE)*H245)</f>
        <v/>
      </c>
      <c r="J245" s="10" t="str">
        <f>if(ISBLANK(F245),,F245*'Casino List'!$D$1)</f>
        <v/>
      </c>
      <c r="K245" s="10" t="str">
        <f>if(isblank(F245),,(F245*(1+'Casino List'!$F$1)^(($Q$3-E245-45)/365)-F245)*(1-'Casino List'!$B$1))</f>
        <v/>
      </c>
      <c r="L245" s="10" t="str">
        <f>if(isblank(F245),,if(isna((1-'Casino List'!$B$1)*(I245-F245)*(1+'Casino List'!$F$1)^(($Q$3-vlookup(D245,C245:E$1003,3,FALSE)-10)/365)-K245+J245),(1-'Casino List'!$B$1)*(I245-F245)*(1+'Casino List'!$F$1)^(($Q$3-TODAY()-45)/365)-K245,(1-'Casino List'!$B$1)*(I245-F245)*(1+'Casino List'!$F$1)^(($Q$3-vlookup(D245,C245:E$1003,3,FALSE)-10)/365)-K245+J245))</f>
        <v/>
      </c>
      <c r="M245" s="10" t="str">
        <f>if(isblank(G245),,G245*(1+'Casino List'!$F$1)^(($Q$3-E245-10)/365))</f>
        <v/>
      </c>
      <c r="N245" s="4" t="str">
        <f>if(ISBLANK(M245),,(M245-G245)*(1-'Casino List'!$B$1))</f>
        <v/>
      </c>
      <c r="O245" s="4" t="str">
        <f>if(isblank(D245),,if(ISBLANK(M245),-F245*'Casino List'!$B$1,M245*'Casino List'!$B$1))</f>
        <v/>
      </c>
      <c r="P245" s="4"/>
      <c r="Q245" s="4"/>
      <c r="R245" s="4"/>
      <c r="S245" s="4"/>
      <c r="T245" s="4"/>
      <c r="U245" s="4"/>
      <c r="V245" s="4"/>
      <c r="W245" s="4"/>
      <c r="X245" s="4"/>
      <c r="Y245" s="4"/>
      <c r="Z245" s="4"/>
      <c r="AA245" s="4"/>
      <c r="AB245" s="4"/>
      <c r="AC245" s="4"/>
      <c r="AD245" s="4"/>
      <c r="AE245" s="4"/>
    </row>
    <row r="246">
      <c r="A246" s="4"/>
      <c r="B246" s="4"/>
      <c r="C246" s="1" t="str">
        <f t="shared" si="4"/>
        <v/>
      </c>
      <c r="D246" s="79"/>
      <c r="E246" s="79"/>
      <c r="F246" s="74"/>
      <c r="G246" s="74"/>
      <c r="H246" s="74"/>
      <c r="I246" s="29" t="str">
        <f>if(isblank(F246),,VLOOKUP(D246,'Casino List'!$C$4:$AA$100,25,FALSE)*H246)</f>
        <v/>
      </c>
      <c r="J246" s="10" t="str">
        <f>if(ISBLANK(F246),,F246*'Casino List'!$D$1)</f>
        <v/>
      </c>
      <c r="K246" s="10" t="str">
        <f>if(isblank(F246),,(F246*(1+'Casino List'!$F$1)^(($Q$3-E246-45)/365)-F246)*(1-'Casino List'!$B$1))</f>
        <v/>
      </c>
      <c r="L246" s="10" t="str">
        <f>if(isblank(F246),,if(isna((1-'Casino List'!$B$1)*(I246-F246)*(1+'Casino List'!$F$1)^(($Q$3-vlookup(D246,C246:E$1003,3,FALSE)-10)/365)-K246+J246),(1-'Casino List'!$B$1)*(I246-F246)*(1+'Casino List'!$F$1)^(($Q$3-TODAY()-45)/365)-K246,(1-'Casino List'!$B$1)*(I246-F246)*(1+'Casino List'!$F$1)^(($Q$3-vlookup(D246,C246:E$1003,3,FALSE)-10)/365)-K246+J246))</f>
        <v/>
      </c>
      <c r="M246" s="10" t="str">
        <f>if(isblank(G246),,G246*(1+'Casino List'!$F$1)^(($Q$3-E246-10)/365))</f>
        <v/>
      </c>
      <c r="N246" s="4" t="str">
        <f>if(ISBLANK(M246),,(M246-G246)*(1-'Casino List'!$B$1))</f>
        <v/>
      </c>
      <c r="O246" s="4" t="str">
        <f>if(isblank(D246),,if(ISBLANK(M246),-F246*'Casino List'!$B$1,M246*'Casino List'!$B$1))</f>
        <v/>
      </c>
      <c r="P246" s="4"/>
      <c r="Q246" s="4"/>
      <c r="R246" s="4"/>
      <c r="S246" s="4"/>
      <c r="T246" s="4"/>
      <c r="U246" s="4"/>
      <c r="V246" s="4"/>
      <c r="W246" s="4"/>
      <c r="X246" s="4"/>
      <c r="Y246" s="4"/>
      <c r="Z246" s="4"/>
      <c r="AA246" s="4"/>
      <c r="AB246" s="4"/>
      <c r="AC246" s="4"/>
      <c r="AD246" s="4"/>
      <c r="AE246" s="4"/>
    </row>
    <row r="247">
      <c r="A247" s="4"/>
      <c r="B247" s="4"/>
      <c r="C247" s="1" t="str">
        <f t="shared" si="4"/>
        <v/>
      </c>
      <c r="D247" s="79"/>
      <c r="E247" s="79"/>
      <c r="F247" s="74"/>
      <c r="G247" s="74"/>
      <c r="H247" s="74"/>
      <c r="I247" s="29" t="str">
        <f>if(isblank(F247),,VLOOKUP(D247,'Casino List'!$C$4:$AA$100,25,FALSE)*H247)</f>
        <v/>
      </c>
      <c r="J247" s="10" t="str">
        <f>if(ISBLANK(F247),,F247*'Casino List'!$D$1)</f>
        <v/>
      </c>
      <c r="K247" s="10" t="str">
        <f>if(isblank(F247),,(F247*(1+'Casino List'!$F$1)^(($Q$3-E247-45)/365)-F247)*(1-'Casino List'!$B$1))</f>
        <v/>
      </c>
      <c r="L247" s="10" t="str">
        <f>if(isblank(F247),,if(isna((1-'Casino List'!$B$1)*(I247-F247)*(1+'Casino List'!$F$1)^(($Q$3-vlookup(D247,C247:E$1003,3,FALSE)-10)/365)-K247+J247),(1-'Casino List'!$B$1)*(I247-F247)*(1+'Casino List'!$F$1)^(($Q$3-TODAY()-45)/365)-K247,(1-'Casino List'!$B$1)*(I247-F247)*(1+'Casino List'!$F$1)^(($Q$3-vlookup(D247,C247:E$1003,3,FALSE)-10)/365)-K247+J247))</f>
        <v/>
      </c>
      <c r="M247" s="10" t="str">
        <f>if(isblank(G247),,G247*(1+'Casino List'!$F$1)^(($Q$3-E247-10)/365))</f>
        <v/>
      </c>
      <c r="N247" s="4" t="str">
        <f>if(ISBLANK(M247),,(M247-G247)*(1-'Casino List'!$B$1))</f>
        <v/>
      </c>
      <c r="O247" s="4" t="str">
        <f>if(isblank(D247),,if(ISBLANK(M247),-F247*'Casino List'!$B$1,M247*'Casino List'!$B$1))</f>
        <v/>
      </c>
      <c r="P247" s="4"/>
      <c r="Q247" s="4"/>
      <c r="R247" s="4"/>
      <c r="S247" s="4"/>
      <c r="T247" s="4"/>
      <c r="U247" s="4"/>
      <c r="V247" s="4"/>
      <c r="W247" s="4"/>
      <c r="X247" s="4"/>
      <c r="Y247" s="4"/>
      <c r="Z247" s="4"/>
      <c r="AA247" s="4"/>
      <c r="AB247" s="4"/>
      <c r="AC247" s="4"/>
      <c r="AD247" s="4"/>
      <c r="AE247" s="4"/>
    </row>
    <row r="248">
      <c r="A248" s="4"/>
      <c r="B248" s="4"/>
      <c r="C248" s="1" t="str">
        <f t="shared" si="4"/>
        <v/>
      </c>
      <c r="D248" s="79"/>
      <c r="E248" s="79"/>
      <c r="F248" s="74"/>
      <c r="G248" s="74"/>
      <c r="H248" s="74"/>
      <c r="I248" s="29" t="str">
        <f>if(isblank(F248),,VLOOKUP(D248,'Casino List'!$C$4:$AA$100,25,FALSE)*H248)</f>
        <v/>
      </c>
      <c r="J248" s="10" t="str">
        <f>if(ISBLANK(F248),,F248*'Casino List'!$D$1)</f>
        <v/>
      </c>
      <c r="K248" s="10" t="str">
        <f>if(isblank(F248),,(F248*(1+'Casino List'!$F$1)^(($Q$3-E248-45)/365)-F248)*(1-'Casino List'!$B$1))</f>
        <v/>
      </c>
      <c r="L248" s="10" t="str">
        <f>if(isblank(F248),,if(isna((1-'Casino List'!$B$1)*(I248-F248)*(1+'Casino List'!$F$1)^(($Q$3-vlookup(D248,C248:E$1003,3,FALSE)-10)/365)-K248+J248),(1-'Casino List'!$B$1)*(I248-F248)*(1+'Casino List'!$F$1)^(($Q$3-TODAY()-45)/365)-K248,(1-'Casino List'!$B$1)*(I248-F248)*(1+'Casino List'!$F$1)^(($Q$3-vlookup(D248,C248:E$1003,3,FALSE)-10)/365)-K248+J248))</f>
        <v/>
      </c>
      <c r="M248" s="10" t="str">
        <f>if(isblank(G248),,G248*(1+'Casino List'!$F$1)^(($Q$3-E248-10)/365))</f>
        <v/>
      </c>
      <c r="N248" s="4" t="str">
        <f>if(ISBLANK(M248),,(M248-G248)*(1-'Casino List'!$B$1))</f>
        <v/>
      </c>
      <c r="O248" s="4" t="str">
        <f>if(isblank(D248),,if(ISBLANK(M248),-F248*'Casino List'!$B$1,M248*'Casino List'!$B$1))</f>
        <v/>
      </c>
      <c r="P248" s="4"/>
      <c r="Q248" s="4"/>
      <c r="R248" s="4"/>
      <c r="S248" s="4"/>
      <c r="T248" s="4"/>
      <c r="U248" s="4"/>
      <c r="V248" s="4"/>
      <c r="W248" s="4"/>
      <c r="X248" s="4"/>
      <c r="Y248" s="4"/>
      <c r="Z248" s="4"/>
      <c r="AA248" s="4"/>
      <c r="AB248" s="4"/>
      <c r="AC248" s="4"/>
      <c r="AD248" s="4"/>
      <c r="AE248" s="4"/>
    </row>
    <row r="249">
      <c r="A249" s="4"/>
      <c r="B249" s="4"/>
      <c r="C249" s="1" t="str">
        <f t="shared" si="4"/>
        <v/>
      </c>
      <c r="D249" s="79"/>
      <c r="E249" s="79"/>
      <c r="F249" s="74"/>
      <c r="G249" s="74"/>
      <c r="H249" s="74"/>
      <c r="I249" s="29" t="str">
        <f>if(isblank(F249),,VLOOKUP(D249,'Casino List'!$C$4:$AA$100,25,FALSE)*H249)</f>
        <v/>
      </c>
      <c r="J249" s="10" t="str">
        <f>if(ISBLANK(F249),,F249*'Casino List'!$D$1)</f>
        <v/>
      </c>
      <c r="K249" s="10" t="str">
        <f>if(isblank(F249),,(F249*(1+'Casino List'!$F$1)^(($Q$3-E249-45)/365)-F249)*(1-'Casino List'!$B$1))</f>
        <v/>
      </c>
      <c r="L249" s="10" t="str">
        <f>if(isblank(F249),,if(isna((1-'Casino List'!$B$1)*(I249-F249)*(1+'Casino List'!$F$1)^(($Q$3-vlookup(D249,C249:E$1003,3,FALSE)-10)/365)-K249+J249),(1-'Casino List'!$B$1)*(I249-F249)*(1+'Casino List'!$F$1)^(($Q$3-TODAY()-45)/365)-K249,(1-'Casino List'!$B$1)*(I249-F249)*(1+'Casino List'!$F$1)^(($Q$3-vlookup(D249,C249:E$1003,3,FALSE)-10)/365)-K249+J249))</f>
        <v/>
      </c>
      <c r="M249" s="10" t="str">
        <f>if(isblank(G249),,G249*(1+'Casino List'!$F$1)^(($Q$3-E249-10)/365))</f>
        <v/>
      </c>
      <c r="N249" s="4" t="str">
        <f>if(ISBLANK(M249),,(M249-G249)*(1-'Casino List'!$B$1))</f>
        <v/>
      </c>
      <c r="O249" s="4" t="str">
        <f>if(isblank(D249),,if(ISBLANK(M249),-F249*'Casino List'!$B$1,M249*'Casino List'!$B$1))</f>
        <v/>
      </c>
      <c r="P249" s="4"/>
      <c r="Q249" s="4"/>
      <c r="R249" s="4"/>
      <c r="S249" s="4"/>
      <c r="T249" s="4"/>
      <c r="U249" s="4"/>
      <c r="V249" s="4"/>
      <c r="W249" s="4"/>
      <c r="X249" s="4"/>
      <c r="Y249" s="4"/>
      <c r="Z249" s="4"/>
      <c r="AA249" s="4"/>
      <c r="AB249" s="4"/>
      <c r="AC249" s="4"/>
      <c r="AD249" s="4"/>
      <c r="AE249" s="4"/>
    </row>
    <row r="250">
      <c r="A250" s="4"/>
      <c r="B250" s="4"/>
      <c r="C250" s="1" t="str">
        <f t="shared" si="4"/>
        <v/>
      </c>
      <c r="D250" s="79"/>
      <c r="E250" s="79"/>
      <c r="F250" s="74"/>
      <c r="G250" s="74"/>
      <c r="H250" s="74"/>
      <c r="I250" s="29" t="str">
        <f>if(isblank(F250),,VLOOKUP(D250,'Casino List'!$C$4:$AA$100,25,FALSE)*H250)</f>
        <v/>
      </c>
      <c r="J250" s="10" t="str">
        <f>if(ISBLANK(F250),,F250*'Casino List'!$D$1)</f>
        <v/>
      </c>
      <c r="K250" s="10" t="str">
        <f>if(isblank(F250),,(F250*(1+'Casino List'!$F$1)^(($Q$3-E250-45)/365)-F250)*(1-'Casino List'!$B$1))</f>
        <v/>
      </c>
      <c r="L250" s="10" t="str">
        <f>if(isblank(F250),,if(isna((1-'Casino List'!$B$1)*(I250-F250)*(1+'Casino List'!$F$1)^(($Q$3-vlookup(D250,C250:E$1003,3,FALSE)-10)/365)-K250+J250),(1-'Casino List'!$B$1)*(I250-F250)*(1+'Casino List'!$F$1)^(($Q$3-TODAY()-45)/365)-K250,(1-'Casino List'!$B$1)*(I250-F250)*(1+'Casino List'!$F$1)^(($Q$3-vlookup(D250,C250:E$1003,3,FALSE)-10)/365)-K250+J250))</f>
        <v/>
      </c>
      <c r="M250" s="10" t="str">
        <f>if(isblank(G250),,G250*(1+'Casino List'!$F$1)^(($Q$3-E250-10)/365))</f>
        <v/>
      </c>
      <c r="N250" s="4" t="str">
        <f>if(ISBLANK(M250),,(M250-G250)*(1-'Casino List'!$B$1))</f>
        <v/>
      </c>
      <c r="O250" s="4" t="str">
        <f>if(isblank(D250),,if(ISBLANK(M250),-F250*'Casino List'!$B$1,M250*'Casino List'!$B$1))</f>
        <v/>
      </c>
      <c r="P250" s="4"/>
      <c r="Q250" s="4"/>
      <c r="R250" s="4"/>
      <c r="S250" s="4"/>
      <c r="T250" s="4"/>
      <c r="U250" s="4"/>
      <c r="V250" s="4"/>
      <c r="W250" s="4"/>
      <c r="X250" s="4"/>
      <c r="Y250" s="4"/>
      <c r="Z250" s="4"/>
      <c r="AA250" s="4"/>
      <c r="AB250" s="4"/>
      <c r="AC250" s="4"/>
      <c r="AD250" s="4"/>
      <c r="AE250" s="4"/>
    </row>
    <row r="251">
      <c r="A251" s="4"/>
      <c r="B251" s="4"/>
      <c r="C251" s="1" t="str">
        <f t="shared" si="4"/>
        <v/>
      </c>
      <c r="D251" s="79"/>
      <c r="E251" s="79"/>
      <c r="F251" s="74"/>
      <c r="G251" s="74"/>
      <c r="H251" s="74"/>
      <c r="I251" s="29" t="str">
        <f>if(isblank(F251),,VLOOKUP(D251,'Casino List'!$C$4:$AA$100,25,FALSE)*H251)</f>
        <v/>
      </c>
      <c r="J251" s="10" t="str">
        <f>if(ISBLANK(F251),,F251*'Casino List'!$D$1)</f>
        <v/>
      </c>
      <c r="K251" s="10" t="str">
        <f>if(isblank(F251),,(F251*(1+'Casino List'!$F$1)^(($Q$3-E251-45)/365)-F251)*(1-'Casino List'!$B$1))</f>
        <v/>
      </c>
      <c r="L251" s="10" t="str">
        <f>if(isblank(F251),,if(isna((1-'Casino List'!$B$1)*(I251-F251)*(1+'Casino List'!$F$1)^(($Q$3-vlookup(D251,C251:E$1003,3,FALSE)-10)/365)-K251+J251),(1-'Casino List'!$B$1)*(I251-F251)*(1+'Casino List'!$F$1)^(($Q$3-TODAY()-45)/365)-K251,(1-'Casino List'!$B$1)*(I251-F251)*(1+'Casino List'!$F$1)^(($Q$3-vlookup(D251,C251:E$1003,3,FALSE)-10)/365)-K251+J251))</f>
        <v/>
      </c>
      <c r="M251" s="10" t="str">
        <f>if(isblank(G251),,G251*(1+'Casino List'!$F$1)^(($Q$3-E251-10)/365))</f>
        <v/>
      </c>
      <c r="N251" s="4" t="str">
        <f>if(ISBLANK(M251),,(M251-G251)*(1-'Casino List'!$B$1))</f>
        <v/>
      </c>
      <c r="O251" s="4" t="str">
        <f>if(isblank(D251),,if(ISBLANK(M251),-F251*'Casino List'!$B$1,M251*'Casino List'!$B$1))</f>
        <v/>
      </c>
      <c r="P251" s="4"/>
      <c r="Q251" s="4"/>
      <c r="R251" s="4"/>
      <c r="S251" s="4"/>
      <c r="T251" s="4"/>
      <c r="U251" s="4"/>
      <c r="V251" s="4"/>
      <c r="W251" s="4"/>
      <c r="X251" s="4"/>
      <c r="Y251" s="4"/>
      <c r="Z251" s="4"/>
      <c r="AA251" s="4"/>
      <c r="AB251" s="4"/>
      <c r="AC251" s="4"/>
      <c r="AD251" s="4"/>
      <c r="AE251" s="4"/>
    </row>
    <row r="252">
      <c r="A252" s="4"/>
      <c r="B252" s="4"/>
      <c r="C252" s="1" t="str">
        <f t="shared" si="4"/>
        <v/>
      </c>
      <c r="D252" s="79"/>
      <c r="E252" s="79"/>
      <c r="F252" s="74"/>
      <c r="G252" s="74"/>
      <c r="H252" s="74"/>
      <c r="I252" s="29" t="str">
        <f>if(isblank(F252),,VLOOKUP(D252,'Casino List'!$C$4:$AA$100,25,FALSE)*H252)</f>
        <v/>
      </c>
      <c r="J252" s="10" t="str">
        <f>if(ISBLANK(F252),,F252*'Casino List'!$D$1)</f>
        <v/>
      </c>
      <c r="K252" s="10" t="str">
        <f>if(isblank(F252),,(F252*(1+'Casino List'!$F$1)^(($Q$3-E252-45)/365)-F252)*(1-'Casino List'!$B$1))</f>
        <v/>
      </c>
      <c r="L252" s="10" t="str">
        <f>if(isblank(F252),,if(isna((1-'Casino List'!$B$1)*(I252-F252)*(1+'Casino List'!$F$1)^(($Q$3-vlookup(D252,C252:E$1003,3,FALSE)-10)/365)-K252+J252),(1-'Casino List'!$B$1)*(I252-F252)*(1+'Casino List'!$F$1)^(($Q$3-TODAY()-45)/365)-K252,(1-'Casino List'!$B$1)*(I252-F252)*(1+'Casino List'!$F$1)^(($Q$3-vlookup(D252,C252:E$1003,3,FALSE)-10)/365)-K252+J252))</f>
        <v/>
      </c>
      <c r="M252" s="10" t="str">
        <f>if(isblank(G252),,G252*(1+'Casino List'!$F$1)^(($Q$3-E252-10)/365))</f>
        <v/>
      </c>
      <c r="N252" s="4" t="str">
        <f>if(ISBLANK(M252),,(M252-G252)*(1-'Casino List'!$B$1))</f>
        <v/>
      </c>
      <c r="O252" s="4" t="str">
        <f>if(isblank(D252),,if(ISBLANK(M252),-F252*'Casino List'!$B$1,M252*'Casino List'!$B$1))</f>
        <v/>
      </c>
      <c r="P252" s="4"/>
      <c r="Q252" s="4"/>
      <c r="R252" s="4"/>
      <c r="S252" s="4"/>
      <c r="T252" s="4"/>
      <c r="U252" s="4"/>
      <c r="V252" s="4"/>
      <c r="W252" s="4"/>
      <c r="X252" s="4"/>
      <c r="Y252" s="4"/>
      <c r="Z252" s="4"/>
      <c r="AA252" s="4"/>
      <c r="AB252" s="4"/>
      <c r="AC252" s="4"/>
      <c r="AD252" s="4"/>
      <c r="AE252" s="4"/>
    </row>
    <row r="253">
      <c r="A253" s="4"/>
      <c r="B253" s="4"/>
      <c r="C253" s="1" t="str">
        <f t="shared" si="4"/>
        <v/>
      </c>
      <c r="D253" s="79"/>
      <c r="E253" s="79"/>
      <c r="F253" s="74"/>
      <c r="G253" s="74"/>
      <c r="H253" s="74"/>
      <c r="I253" s="29" t="str">
        <f>if(isblank(F253),,VLOOKUP(D253,'Casino List'!$C$4:$AA$100,25,FALSE)*H253)</f>
        <v/>
      </c>
      <c r="J253" s="10" t="str">
        <f>if(ISBLANK(F253),,F253*'Casino List'!$D$1)</f>
        <v/>
      </c>
      <c r="K253" s="10" t="str">
        <f>if(isblank(F253),,(F253*(1+'Casino List'!$F$1)^(($Q$3-E253-45)/365)-F253)*(1-'Casino List'!$B$1))</f>
        <v/>
      </c>
      <c r="L253" s="10" t="str">
        <f>if(isblank(F253),,if(isna((1-'Casino List'!$B$1)*(I253-F253)*(1+'Casino List'!$F$1)^(($Q$3-vlookup(D253,C253:E$1003,3,FALSE)-10)/365)-K253+J253),(1-'Casino List'!$B$1)*(I253-F253)*(1+'Casino List'!$F$1)^(($Q$3-TODAY()-45)/365)-K253,(1-'Casino List'!$B$1)*(I253-F253)*(1+'Casino List'!$F$1)^(($Q$3-vlookup(D253,C253:E$1003,3,FALSE)-10)/365)-K253+J253))</f>
        <v/>
      </c>
      <c r="M253" s="10" t="str">
        <f>if(isblank(G253),,G253*(1+'Casino List'!$F$1)^(($Q$3-E253-10)/365))</f>
        <v/>
      </c>
      <c r="N253" s="4" t="str">
        <f>if(ISBLANK(M253),,(M253-G253)*(1-'Casino List'!$B$1))</f>
        <v/>
      </c>
      <c r="O253" s="4" t="str">
        <f>if(isblank(D253),,if(ISBLANK(M253),-F253*'Casino List'!$B$1,M253*'Casino List'!$B$1))</f>
        <v/>
      </c>
      <c r="P253" s="4"/>
      <c r="Q253" s="4"/>
      <c r="R253" s="4"/>
      <c r="S253" s="4"/>
      <c r="T253" s="4"/>
      <c r="U253" s="4"/>
      <c r="V253" s="4"/>
      <c r="W253" s="4"/>
      <c r="X253" s="4"/>
      <c r="Y253" s="4"/>
      <c r="Z253" s="4"/>
      <c r="AA253" s="4"/>
      <c r="AB253" s="4"/>
      <c r="AC253" s="4"/>
      <c r="AD253" s="4"/>
      <c r="AE253" s="4"/>
    </row>
    <row r="254">
      <c r="A254" s="4"/>
      <c r="B254" s="4"/>
      <c r="C254" s="1" t="str">
        <f t="shared" si="4"/>
        <v/>
      </c>
      <c r="D254" s="79"/>
      <c r="E254" s="79"/>
      <c r="F254" s="74"/>
      <c r="G254" s="74"/>
      <c r="H254" s="74"/>
      <c r="I254" s="29" t="str">
        <f>if(isblank(F254),,VLOOKUP(D254,'Casino List'!$C$4:$AA$100,25,FALSE)*H254)</f>
        <v/>
      </c>
      <c r="J254" s="10" t="str">
        <f>if(ISBLANK(F254),,F254*'Casino List'!$D$1)</f>
        <v/>
      </c>
      <c r="K254" s="10" t="str">
        <f>if(isblank(F254),,(F254*(1+'Casino List'!$F$1)^(($Q$3-E254-45)/365)-F254)*(1-'Casino List'!$B$1))</f>
        <v/>
      </c>
      <c r="L254" s="10" t="str">
        <f>if(isblank(F254),,if(isna((1-'Casino List'!$B$1)*(I254-F254)*(1+'Casino List'!$F$1)^(($Q$3-vlookup(D254,C254:E$1003,3,FALSE)-10)/365)-K254+J254),(1-'Casino List'!$B$1)*(I254-F254)*(1+'Casino List'!$F$1)^(($Q$3-TODAY()-45)/365)-K254,(1-'Casino List'!$B$1)*(I254-F254)*(1+'Casino List'!$F$1)^(($Q$3-vlookup(D254,C254:E$1003,3,FALSE)-10)/365)-K254+J254))</f>
        <v/>
      </c>
      <c r="M254" s="10" t="str">
        <f>if(isblank(G254),,G254*(1+'Casino List'!$F$1)^(($Q$3-E254-10)/365))</f>
        <v/>
      </c>
      <c r="N254" s="4" t="str">
        <f>if(ISBLANK(M254),,(M254-G254)*(1-'Casino List'!$B$1))</f>
        <v/>
      </c>
      <c r="O254" s="4" t="str">
        <f>if(isblank(D254),,if(ISBLANK(M254),-F254*'Casino List'!$B$1,M254*'Casino List'!$B$1))</f>
        <v/>
      </c>
      <c r="P254" s="4"/>
      <c r="Q254" s="4"/>
      <c r="R254" s="4"/>
      <c r="S254" s="4"/>
      <c r="T254" s="4"/>
      <c r="U254" s="4"/>
      <c r="V254" s="4"/>
      <c r="W254" s="4"/>
      <c r="X254" s="4"/>
      <c r="Y254" s="4"/>
      <c r="Z254" s="4"/>
      <c r="AA254" s="4"/>
      <c r="AB254" s="4"/>
      <c r="AC254" s="4"/>
      <c r="AD254" s="4"/>
      <c r="AE254" s="4"/>
    </row>
    <row r="255">
      <c r="A255" s="4"/>
      <c r="B255" s="4"/>
      <c r="C255" s="1" t="str">
        <f t="shared" si="4"/>
        <v/>
      </c>
      <c r="D255" s="79"/>
      <c r="E255" s="79"/>
      <c r="F255" s="74"/>
      <c r="G255" s="74"/>
      <c r="H255" s="74"/>
      <c r="I255" s="29" t="str">
        <f>if(isblank(F255),,VLOOKUP(D255,'Casino List'!$C$4:$AA$100,25,FALSE)*H255)</f>
        <v/>
      </c>
      <c r="J255" s="10" t="str">
        <f>if(ISBLANK(F255),,F255*'Casino List'!$D$1)</f>
        <v/>
      </c>
      <c r="K255" s="10" t="str">
        <f>if(isblank(F255),,(F255*(1+'Casino List'!$F$1)^(($Q$3-E255-45)/365)-F255)*(1-'Casino List'!$B$1))</f>
        <v/>
      </c>
      <c r="L255" s="10" t="str">
        <f>if(isblank(F255),,if(isna((1-'Casino List'!$B$1)*(I255-F255)*(1+'Casino List'!$F$1)^(($Q$3-vlookup(D255,C255:E$1003,3,FALSE)-10)/365)-K255+J255),(1-'Casino List'!$B$1)*(I255-F255)*(1+'Casino List'!$F$1)^(($Q$3-TODAY()-45)/365)-K255,(1-'Casino List'!$B$1)*(I255-F255)*(1+'Casino List'!$F$1)^(($Q$3-vlookup(D255,C255:E$1003,3,FALSE)-10)/365)-K255+J255))</f>
        <v/>
      </c>
      <c r="M255" s="10" t="str">
        <f>if(isblank(G255),,G255*(1+'Casino List'!$F$1)^(($Q$3-E255-10)/365))</f>
        <v/>
      </c>
      <c r="N255" s="4" t="str">
        <f>if(ISBLANK(M255),,(M255-G255)*(1-'Casino List'!$B$1))</f>
        <v/>
      </c>
      <c r="O255" s="4" t="str">
        <f>if(isblank(D255),,if(ISBLANK(M255),-F255*'Casino List'!$B$1,M255*'Casino List'!$B$1))</f>
        <v/>
      </c>
      <c r="P255" s="4"/>
      <c r="Q255" s="4"/>
      <c r="R255" s="4"/>
      <c r="S255" s="4"/>
      <c r="T255" s="4"/>
      <c r="U255" s="4"/>
      <c r="V255" s="4"/>
      <c r="W255" s="4"/>
      <c r="X255" s="4"/>
      <c r="Y255" s="4"/>
      <c r="Z255" s="4"/>
      <c r="AA255" s="4"/>
      <c r="AB255" s="4"/>
      <c r="AC255" s="4"/>
      <c r="AD255" s="4"/>
      <c r="AE255" s="4"/>
    </row>
    <row r="256">
      <c r="A256" s="4"/>
      <c r="B256" s="4"/>
      <c r="C256" s="1" t="str">
        <f t="shared" si="4"/>
        <v/>
      </c>
      <c r="D256" s="79"/>
      <c r="E256" s="79"/>
      <c r="F256" s="74"/>
      <c r="G256" s="74"/>
      <c r="H256" s="74"/>
      <c r="I256" s="29" t="str">
        <f>if(isblank(F256),,VLOOKUP(D256,'Casino List'!$C$4:$AA$100,25,FALSE)*H256)</f>
        <v/>
      </c>
      <c r="J256" s="10" t="str">
        <f>if(ISBLANK(F256),,F256*'Casino List'!$D$1)</f>
        <v/>
      </c>
      <c r="K256" s="10" t="str">
        <f>if(isblank(F256),,(F256*(1+'Casino List'!$F$1)^(($Q$3-E256-45)/365)-F256)*(1-'Casino List'!$B$1))</f>
        <v/>
      </c>
      <c r="L256" s="10" t="str">
        <f>if(isblank(F256),,if(isna((1-'Casino List'!$B$1)*(I256-F256)*(1+'Casino List'!$F$1)^(($Q$3-vlookup(D256,C256:E$1003,3,FALSE)-10)/365)-K256+J256),(1-'Casino List'!$B$1)*(I256-F256)*(1+'Casino List'!$F$1)^(($Q$3-TODAY()-45)/365)-K256,(1-'Casino List'!$B$1)*(I256-F256)*(1+'Casino List'!$F$1)^(($Q$3-vlookup(D256,C256:E$1003,3,FALSE)-10)/365)-K256+J256))</f>
        <v/>
      </c>
      <c r="M256" s="10" t="str">
        <f>if(isblank(G256),,G256*(1+'Casino List'!$F$1)^(($Q$3-E256-10)/365))</f>
        <v/>
      </c>
      <c r="N256" s="4" t="str">
        <f>if(ISBLANK(M256),,(M256-G256)*(1-'Casino List'!$B$1))</f>
        <v/>
      </c>
      <c r="O256" s="4" t="str">
        <f>if(isblank(D256),,if(ISBLANK(M256),-F256*'Casino List'!$B$1,M256*'Casino List'!$B$1))</f>
        <v/>
      </c>
      <c r="P256" s="4"/>
      <c r="Q256" s="4"/>
      <c r="R256" s="4"/>
      <c r="S256" s="4"/>
      <c r="T256" s="4"/>
      <c r="U256" s="4"/>
      <c r="V256" s="4"/>
      <c r="W256" s="4"/>
      <c r="X256" s="4"/>
      <c r="Y256" s="4"/>
      <c r="Z256" s="4"/>
      <c r="AA256" s="4"/>
      <c r="AB256" s="4"/>
      <c r="AC256" s="4"/>
      <c r="AD256" s="4"/>
      <c r="AE256" s="4"/>
    </row>
    <row r="257">
      <c r="A257" s="4"/>
      <c r="B257" s="4"/>
      <c r="C257" s="1" t="str">
        <f t="shared" si="4"/>
        <v/>
      </c>
      <c r="D257" s="79"/>
      <c r="E257" s="79"/>
      <c r="F257" s="74"/>
      <c r="G257" s="74"/>
      <c r="H257" s="74"/>
      <c r="I257" s="29" t="str">
        <f>if(isblank(F257),,VLOOKUP(D257,'Casino List'!$C$4:$AA$100,25,FALSE)*H257)</f>
        <v/>
      </c>
      <c r="J257" s="10" t="str">
        <f>if(ISBLANK(F257),,F257*'Casino List'!$D$1)</f>
        <v/>
      </c>
      <c r="K257" s="10" t="str">
        <f>if(isblank(F257),,(F257*(1+'Casino List'!$F$1)^(($Q$3-E257-45)/365)-F257)*(1-'Casino List'!$B$1))</f>
        <v/>
      </c>
      <c r="L257" s="10" t="str">
        <f>if(isblank(F257),,if(isna((1-'Casino List'!$B$1)*(I257-F257)*(1+'Casino List'!$F$1)^(($Q$3-vlookup(D257,C257:E$1003,3,FALSE)-10)/365)-K257+J257),(1-'Casino List'!$B$1)*(I257-F257)*(1+'Casino List'!$F$1)^(($Q$3-TODAY()-45)/365)-K257,(1-'Casino List'!$B$1)*(I257-F257)*(1+'Casino List'!$F$1)^(($Q$3-vlookup(D257,C257:E$1003,3,FALSE)-10)/365)-K257+J257))</f>
        <v/>
      </c>
      <c r="M257" s="10" t="str">
        <f>if(isblank(G257),,G257*(1+'Casino List'!$F$1)^(($Q$3-E257-10)/365))</f>
        <v/>
      </c>
      <c r="N257" s="4" t="str">
        <f>if(ISBLANK(M257),,(M257-G257)*(1-'Casino List'!$B$1))</f>
        <v/>
      </c>
      <c r="O257" s="4" t="str">
        <f>if(isblank(D257),,if(ISBLANK(M257),-F257*'Casino List'!$B$1,M257*'Casino List'!$B$1))</f>
        <v/>
      </c>
      <c r="P257" s="4"/>
      <c r="Q257" s="4"/>
      <c r="R257" s="4"/>
      <c r="S257" s="4"/>
      <c r="T257" s="4"/>
      <c r="U257" s="4"/>
      <c r="V257" s="4"/>
      <c r="W257" s="4"/>
      <c r="X257" s="4"/>
      <c r="Y257" s="4"/>
      <c r="Z257" s="4"/>
      <c r="AA257" s="4"/>
      <c r="AB257" s="4"/>
      <c r="AC257" s="4"/>
      <c r="AD257" s="4"/>
      <c r="AE257" s="4"/>
    </row>
    <row r="258">
      <c r="A258" s="4"/>
      <c r="B258" s="4"/>
      <c r="C258" s="1" t="str">
        <f t="shared" si="4"/>
        <v/>
      </c>
      <c r="D258" s="79"/>
      <c r="E258" s="79"/>
      <c r="F258" s="74"/>
      <c r="G258" s="74"/>
      <c r="H258" s="74"/>
      <c r="I258" s="29" t="str">
        <f>if(isblank(F258),,VLOOKUP(D258,'Casino List'!$C$4:$AA$100,25,FALSE)*H258)</f>
        <v/>
      </c>
      <c r="J258" s="10" t="str">
        <f>if(ISBLANK(F258),,F258*'Casino List'!$D$1)</f>
        <v/>
      </c>
      <c r="K258" s="10" t="str">
        <f>if(isblank(F258),,(F258*(1+'Casino List'!$F$1)^(($Q$3-E258-45)/365)-F258)*(1-'Casino List'!$B$1))</f>
        <v/>
      </c>
      <c r="L258" s="10" t="str">
        <f>if(isblank(F258),,if(isna((1-'Casino List'!$B$1)*(I258-F258)*(1+'Casino List'!$F$1)^(($Q$3-vlookup(D258,C258:E$1003,3,FALSE)-10)/365)-K258+J258),(1-'Casino List'!$B$1)*(I258-F258)*(1+'Casino List'!$F$1)^(($Q$3-TODAY()-45)/365)-K258,(1-'Casino List'!$B$1)*(I258-F258)*(1+'Casino List'!$F$1)^(($Q$3-vlookup(D258,C258:E$1003,3,FALSE)-10)/365)-K258+J258))</f>
        <v/>
      </c>
      <c r="M258" s="10" t="str">
        <f>if(isblank(G258),,G258*(1+'Casino List'!$F$1)^(($Q$3-E258-10)/365))</f>
        <v/>
      </c>
      <c r="N258" s="4" t="str">
        <f>if(ISBLANK(M258),,(M258-G258)*(1-'Casino List'!$B$1))</f>
        <v/>
      </c>
      <c r="O258" s="4" t="str">
        <f>if(isblank(D258),,if(ISBLANK(M258),-F258*'Casino List'!$B$1,M258*'Casino List'!$B$1))</f>
        <v/>
      </c>
      <c r="P258" s="4"/>
      <c r="Q258" s="4"/>
      <c r="R258" s="4"/>
      <c r="S258" s="4"/>
      <c r="T258" s="4"/>
      <c r="U258" s="4"/>
      <c r="V258" s="4"/>
      <c r="W258" s="4"/>
      <c r="X258" s="4"/>
      <c r="Y258" s="4"/>
      <c r="Z258" s="4"/>
      <c r="AA258" s="4"/>
      <c r="AB258" s="4"/>
      <c r="AC258" s="4"/>
      <c r="AD258" s="4"/>
      <c r="AE258" s="4"/>
    </row>
    <row r="259">
      <c r="A259" s="4"/>
      <c r="B259" s="4"/>
      <c r="C259" s="1" t="str">
        <f t="shared" si="4"/>
        <v/>
      </c>
      <c r="D259" s="79"/>
      <c r="E259" s="79"/>
      <c r="F259" s="74"/>
      <c r="G259" s="74"/>
      <c r="H259" s="74"/>
      <c r="I259" s="29" t="str">
        <f>if(isblank(F259),,VLOOKUP(D259,'Casino List'!$C$4:$AA$100,25,FALSE)*H259)</f>
        <v/>
      </c>
      <c r="J259" s="10" t="str">
        <f>if(ISBLANK(F259),,F259*'Casino List'!$D$1)</f>
        <v/>
      </c>
      <c r="K259" s="10" t="str">
        <f>if(isblank(F259),,(F259*(1+'Casino List'!$F$1)^(($Q$3-E259-45)/365)-F259)*(1-'Casino List'!$B$1))</f>
        <v/>
      </c>
      <c r="L259" s="10" t="str">
        <f>if(isblank(F259),,if(isna((1-'Casino List'!$B$1)*(I259-F259)*(1+'Casino List'!$F$1)^(($Q$3-vlookup(D259,C259:E$1003,3,FALSE)-10)/365)-K259+J259),(1-'Casino List'!$B$1)*(I259-F259)*(1+'Casino List'!$F$1)^(($Q$3-TODAY()-45)/365)-K259,(1-'Casino List'!$B$1)*(I259-F259)*(1+'Casino List'!$F$1)^(($Q$3-vlookup(D259,C259:E$1003,3,FALSE)-10)/365)-K259+J259))</f>
        <v/>
      </c>
      <c r="M259" s="10" t="str">
        <f>if(isblank(G259),,G259*(1+'Casino List'!$F$1)^(($Q$3-E259-10)/365))</f>
        <v/>
      </c>
      <c r="N259" s="4" t="str">
        <f>if(ISBLANK(M259),,(M259-G259)*(1-'Casino List'!$B$1))</f>
        <v/>
      </c>
      <c r="O259" s="4" t="str">
        <f>if(isblank(D259),,if(ISBLANK(M259),-F259*'Casino List'!$B$1,M259*'Casino List'!$B$1))</f>
        <v/>
      </c>
      <c r="P259" s="4"/>
      <c r="Q259" s="4"/>
      <c r="R259" s="4"/>
      <c r="S259" s="4"/>
      <c r="T259" s="4"/>
      <c r="U259" s="4"/>
      <c r="V259" s="4"/>
      <c r="W259" s="4"/>
      <c r="X259" s="4"/>
      <c r="Y259" s="4"/>
      <c r="Z259" s="4"/>
      <c r="AA259" s="4"/>
      <c r="AB259" s="4"/>
      <c r="AC259" s="4"/>
      <c r="AD259" s="4"/>
      <c r="AE259" s="4"/>
    </row>
    <row r="260">
      <c r="A260" s="4"/>
      <c r="B260" s="4"/>
      <c r="C260" s="1" t="str">
        <f t="shared" si="4"/>
        <v/>
      </c>
      <c r="D260" s="79"/>
      <c r="E260" s="79"/>
      <c r="F260" s="74"/>
      <c r="G260" s="74"/>
      <c r="H260" s="74"/>
      <c r="I260" s="29" t="str">
        <f>if(isblank(F260),,VLOOKUP(D260,'Casino List'!$C$4:$AA$100,25,FALSE)*H260)</f>
        <v/>
      </c>
      <c r="J260" s="10" t="str">
        <f>if(ISBLANK(F260),,F260*'Casino List'!$D$1)</f>
        <v/>
      </c>
      <c r="K260" s="10" t="str">
        <f>if(isblank(F260),,(F260*(1+'Casino List'!$F$1)^(($Q$3-E260-45)/365)-F260)*(1-'Casino List'!$B$1))</f>
        <v/>
      </c>
      <c r="L260" s="10" t="str">
        <f>if(isblank(F260),,if(isna((1-'Casino List'!$B$1)*(I260-F260)*(1+'Casino List'!$F$1)^(($Q$3-vlookup(D260,C260:E$1003,3,FALSE)-10)/365)-K260+J260),(1-'Casino List'!$B$1)*(I260-F260)*(1+'Casino List'!$F$1)^(($Q$3-TODAY()-45)/365)-K260,(1-'Casino List'!$B$1)*(I260-F260)*(1+'Casino List'!$F$1)^(($Q$3-vlookup(D260,C260:E$1003,3,FALSE)-10)/365)-K260+J260))</f>
        <v/>
      </c>
      <c r="M260" s="10" t="str">
        <f>if(isblank(G260),,G260*(1+'Casino List'!$F$1)^(($Q$3-E260-10)/365))</f>
        <v/>
      </c>
      <c r="N260" s="4" t="str">
        <f>if(ISBLANK(M260),,(M260-G260)*(1-'Casino List'!$B$1))</f>
        <v/>
      </c>
      <c r="O260" s="4" t="str">
        <f>if(isblank(D260),,if(ISBLANK(M260),-F260*'Casino List'!$B$1,M260*'Casino List'!$B$1))</f>
        <v/>
      </c>
      <c r="P260" s="4"/>
      <c r="Q260" s="4"/>
      <c r="R260" s="4"/>
      <c r="S260" s="4"/>
      <c r="T260" s="4"/>
      <c r="U260" s="4"/>
      <c r="V260" s="4"/>
      <c r="W260" s="4"/>
      <c r="X260" s="4"/>
      <c r="Y260" s="4"/>
      <c r="Z260" s="4"/>
      <c r="AA260" s="4"/>
      <c r="AB260" s="4"/>
      <c r="AC260" s="4"/>
      <c r="AD260" s="4"/>
      <c r="AE260" s="4"/>
    </row>
    <row r="261">
      <c r="A261" s="4"/>
      <c r="B261" s="4"/>
      <c r="C261" s="1" t="str">
        <f t="shared" si="4"/>
        <v/>
      </c>
      <c r="D261" s="79"/>
      <c r="E261" s="79"/>
      <c r="F261" s="74"/>
      <c r="G261" s="74"/>
      <c r="H261" s="74"/>
      <c r="I261" s="29" t="str">
        <f>if(isblank(F261),,VLOOKUP(D261,'Casino List'!$C$4:$AA$100,25,FALSE)*H261)</f>
        <v/>
      </c>
      <c r="J261" s="10" t="str">
        <f>if(ISBLANK(F261),,F261*'Casino List'!$D$1)</f>
        <v/>
      </c>
      <c r="K261" s="10" t="str">
        <f>if(isblank(F261),,(F261*(1+'Casino List'!$F$1)^(($Q$3-E261-45)/365)-F261)*(1-'Casino List'!$B$1))</f>
        <v/>
      </c>
      <c r="L261" s="10" t="str">
        <f>if(isblank(F261),,if(isna((1-'Casino List'!$B$1)*(I261-F261)*(1+'Casino List'!$F$1)^(($Q$3-vlookup(D261,C261:E$1003,3,FALSE)-10)/365)-K261+J261),(1-'Casino List'!$B$1)*(I261-F261)*(1+'Casino List'!$F$1)^(($Q$3-TODAY()-45)/365)-K261,(1-'Casino List'!$B$1)*(I261-F261)*(1+'Casino List'!$F$1)^(($Q$3-vlookup(D261,C261:E$1003,3,FALSE)-10)/365)-K261+J261))</f>
        <v/>
      </c>
      <c r="M261" s="10" t="str">
        <f>if(isblank(G261),,G261*(1+'Casino List'!$F$1)^(($Q$3-E261-10)/365))</f>
        <v/>
      </c>
      <c r="N261" s="4" t="str">
        <f>if(ISBLANK(M261),,(M261-G261)*(1-'Casino List'!$B$1))</f>
        <v/>
      </c>
      <c r="O261" s="4" t="str">
        <f>if(isblank(D261),,if(ISBLANK(M261),-F261*'Casino List'!$B$1,M261*'Casino List'!$B$1))</f>
        <v/>
      </c>
      <c r="P261" s="4"/>
      <c r="Q261" s="4"/>
      <c r="R261" s="4"/>
      <c r="S261" s="4"/>
      <c r="T261" s="4"/>
      <c r="U261" s="4"/>
      <c r="V261" s="4"/>
      <c r="W261" s="4"/>
      <c r="X261" s="4"/>
      <c r="Y261" s="4"/>
      <c r="Z261" s="4"/>
      <c r="AA261" s="4"/>
      <c r="AB261" s="4"/>
      <c r="AC261" s="4"/>
      <c r="AD261" s="4"/>
      <c r="AE261" s="4"/>
    </row>
    <row r="262">
      <c r="A262" s="4"/>
      <c r="B262" s="4"/>
      <c r="C262" s="1" t="str">
        <f t="shared" si="4"/>
        <v/>
      </c>
      <c r="D262" s="79"/>
      <c r="E262" s="79"/>
      <c r="F262" s="74"/>
      <c r="G262" s="74"/>
      <c r="H262" s="74"/>
      <c r="I262" s="29" t="str">
        <f>if(isblank(F262),,VLOOKUP(D262,'Casino List'!$C$4:$AA$100,25,FALSE)*H262)</f>
        <v/>
      </c>
      <c r="J262" s="10" t="str">
        <f>if(ISBLANK(F262),,F262*'Casino List'!$D$1)</f>
        <v/>
      </c>
      <c r="K262" s="10" t="str">
        <f>if(isblank(F262),,(F262*(1+'Casino List'!$F$1)^(($Q$3-E262-45)/365)-F262)*(1-'Casino List'!$B$1))</f>
        <v/>
      </c>
      <c r="L262" s="10" t="str">
        <f>if(isblank(F262),,if(isna((1-'Casino List'!$B$1)*(I262-F262)*(1+'Casino List'!$F$1)^(($Q$3-vlookup(D262,C262:E$1003,3,FALSE)-10)/365)-K262+J262),(1-'Casino List'!$B$1)*(I262-F262)*(1+'Casino List'!$F$1)^(($Q$3-TODAY()-45)/365)-K262,(1-'Casino List'!$B$1)*(I262-F262)*(1+'Casino List'!$F$1)^(($Q$3-vlookup(D262,C262:E$1003,3,FALSE)-10)/365)-K262+J262))</f>
        <v/>
      </c>
      <c r="M262" s="10" t="str">
        <f>if(isblank(G262),,G262*(1+'Casino List'!$F$1)^(($Q$3-E262-10)/365))</f>
        <v/>
      </c>
      <c r="N262" s="4" t="str">
        <f>if(ISBLANK(M262),,(M262-G262)*(1-'Casino List'!$B$1))</f>
        <v/>
      </c>
      <c r="O262" s="4" t="str">
        <f>if(isblank(D262),,if(ISBLANK(M262),-F262*'Casino List'!$B$1,M262*'Casino List'!$B$1))</f>
        <v/>
      </c>
      <c r="P262" s="4"/>
      <c r="Q262" s="4"/>
      <c r="R262" s="4"/>
      <c r="S262" s="4"/>
      <c r="T262" s="4"/>
      <c r="U262" s="4"/>
      <c r="V262" s="4"/>
      <c r="W262" s="4"/>
      <c r="X262" s="4"/>
      <c r="Y262" s="4"/>
      <c r="Z262" s="4"/>
      <c r="AA262" s="4"/>
      <c r="AB262" s="4"/>
      <c r="AC262" s="4"/>
      <c r="AD262" s="4"/>
      <c r="AE262" s="4"/>
    </row>
    <row r="263">
      <c r="A263" s="4"/>
      <c r="B263" s="4"/>
      <c r="C263" s="1" t="str">
        <f t="shared" si="4"/>
        <v/>
      </c>
      <c r="D263" s="79"/>
      <c r="E263" s="79"/>
      <c r="F263" s="74"/>
      <c r="G263" s="74"/>
      <c r="H263" s="74"/>
      <c r="I263" s="29" t="str">
        <f>if(isblank(F263),,VLOOKUP(D263,'Casino List'!$C$4:$AA$100,25,FALSE)*H263)</f>
        <v/>
      </c>
      <c r="J263" s="10" t="str">
        <f>if(ISBLANK(F263),,F263*'Casino List'!$D$1)</f>
        <v/>
      </c>
      <c r="K263" s="10" t="str">
        <f>if(isblank(F263),,(F263*(1+'Casino List'!$F$1)^(($Q$3-E263-45)/365)-F263)*(1-'Casino List'!$B$1))</f>
        <v/>
      </c>
      <c r="L263" s="10" t="str">
        <f>if(isblank(F263),,if(isna((1-'Casino List'!$B$1)*(I263-F263)*(1+'Casino List'!$F$1)^(($Q$3-vlookup(D263,C263:E$1003,3,FALSE)-10)/365)-K263+J263),(1-'Casino List'!$B$1)*(I263-F263)*(1+'Casino List'!$F$1)^(($Q$3-TODAY()-45)/365)-K263,(1-'Casino List'!$B$1)*(I263-F263)*(1+'Casino List'!$F$1)^(($Q$3-vlookup(D263,C263:E$1003,3,FALSE)-10)/365)-K263+J263))</f>
        <v/>
      </c>
      <c r="M263" s="10" t="str">
        <f>if(isblank(G263),,G263*(1+'Casino List'!$F$1)^(($Q$3-E263-10)/365))</f>
        <v/>
      </c>
      <c r="N263" s="4" t="str">
        <f>if(ISBLANK(M263),,(M263-G263)*(1-'Casino List'!$B$1))</f>
        <v/>
      </c>
      <c r="O263" s="4" t="str">
        <f>if(isblank(D263),,if(ISBLANK(M263),-F263*'Casino List'!$B$1,M263*'Casino List'!$B$1))</f>
        <v/>
      </c>
      <c r="P263" s="4"/>
      <c r="Q263" s="4"/>
      <c r="R263" s="4"/>
      <c r="S263" s="4"/>
      <c r="T263" s="4"/>
      <c r="U263" s="4"/>
      <c r="V263" s="4"/>
      <c r="W263" s="4"/>
      <c r="X263" s="4"/>
      <c r="Y263" s="4"/>
      <c r="Z263" s="4"/>
      <c r="AA263" s="4"/>
      <c r="AB263" s="4"/>
      <c r="AC263" s="4"/>
      <c r="AD263" s="4"/>
      <c r="AE263" s="4"/>
    </row>
    <row r="264">
      <c r="A264" s="4"/>
      <c r="B264" s="4"/>
      <c r="C264" s="1" t="str">
        <f t="shared" si="4"/>
        <v/>
      </c>
      <c r="D264" s="79"/>
      <c r="E264" s="79"/>
      <c r="F264" s="74"/>
      <c r="G264" s="74"/>
      <c r="H264" s="74"/>
      <c r="I264" s="29" t="str">
        <f>if(isblank(F264),,VLOOKUP(D264,'Casino List'!$C$4:$AA$100,25,FALSE)*H264)</f>
        <v/>
      </c>
      <c r="J264" s="10" t="str">
        <f>if(ISBLANK(F264),,F264*'Casino List'!$D$1)</f>
        <v/>
      </c>
      <c r="K264" s="10" t="str">
        <f>if(isblank(F264),,(F264*(1+'Casino List'!$F$1)^(($Q$3-E264-45)/365)-F264)*(1-'Casino List'!$B$1))</f>
        <v/>
      </c>
      <c r="L264" s="10" t="str">
        <f>if(isblank(F264),,if(isna((1-'Casino List'!$B$1)*(I264-F264)*(1+'Casino List'!$F$1)^(($Q$3-vlookup(D264,C264:E$1003,3,FALSE)-10)/365)-K264+J264),(1-'Casino List'!$B$1)*(I264-F264)*(1+'Casino List'!$F$1)^(($Q$3-TODAY()-45)/365)-K264,(1-'Casino List'!$B$1)*(I264-F264)*(1+'Casino List'!$F$1)^(($Q$3-vlookup(D264,C264:E$1003,3,FALSE)-10)/365)-K264+J264))</f>
        <v/>
      </c>
      <c r="M264" s="10" t="str">
        <f>if(isblank(G264),,G264*(1+'Casino List'!$F$1)^(($Q$3-E264-10)/365))</f>
        <v/>
      </c>
      <c r="N264" s="4" t="str">
        <f>if(ISBLANK(M264),,(M264-G264)*(1-'Casino List'!$B$1))</f>
        <v/>
      </c>
      <c r="O264" s="4" t="str">
        <f>if(isblank(D264),,if(ISBLANK(M264),-F264*'Casino List'!$B$1,M264*'Casino List'!$B$1))</f>
        <v/>
      </c>
      <c r="P264" s="4"/>
      <c r="Q264" s="4"/>
      <c r="R264" s="4"/>
      <c r="S264" s="4"/>
      <c r="T264" s="4"/>
      <c r="U264" s="4"/>
      <c r="V264" s="4"/>
      <c r="W264" s="4"/>
      <c r="X264" s="4"/>
      <c r="Y264" s="4"/>
      <c r="Z264" s="4"/>
      <c r="AA264" s="4"/>
      <c r="AB264" s="4"/>
      <c r="AC264" s="4"/>
      <c r="AD264" s="4"/>
      <c r="AE264" s="4"/>
    </row>
    <row r="265">
      <c r="A265" s="4"/>
      <c r="B265" s="4"/>
      <c r="C265" s="1" t="str">
        <f t="shared" si="4"/>
        <v/>
      </c>
      <c r="D265" s="79"/>
      <c r="E265" s="79"/>
      <c r="F265" s="74"/>
      <c r="G265" s="74"/>
      <c r="H265" s="74"/>
      <c r="I265" s="29" t="str">
        <f>if(isblank(F265),,VLOOKUP(D265,'Casino List'!$C$4:$AA$100,25,FALSE)*H265)</f>
        <v/>
      </c>
      <c r="J265" s="10" t="str">
        <f>if(ISBLANK(F265),,F265*'Casino List'!$D$1)</f>
        <v/>
      </c>
      <c r="K265" s="10" t="str">
        <f>if(isblank(F265),,(F265*(1+'Casino List'!$F$1)^(($Q$3-E265-45)/365)-F265)*(1-'Casino List'!$B$1))</f>
        <v/>
      </c>
      <c r="L265" s="10" t="str">
        <f>if(isblank(F265),,if(isna((1-'Casino List'!$B$1)*(I265-F265)*(1+'Casino List'!$F$1)^(($Q$3-vlookup(D265,C265:E$1003,3,FALSE)-10)/365)-K265+J265),(1-'Casino List'!$B$1)*(I265-F265)*(1+'Casino List'!$F$1)^(($Q$3-TODAY()-45)/365)-K265,(1-'Casino List'!$B$1)*(I265-F265)*(1+'Casino List'!$F$1)^(($Q$3-vlookup(D265,C265:E$1003,3,FALSE)-10)/365)-K265+J265))</f>
        <v/>
      </c>
      <c r="M265" s="10" t="str">
        <f>if(isblank(G265),,G265*(1+'Casino List'!$F$1)^(($Q$3-E265-10)/365))</f>
        <v/>
      </c>
      <c r="N265" s="4" t="str">
        <f>if(ISBLANK(M265),,(M265-G265)*(1-'Casino List'!$B$1))</f>
        <v/>
      </c>
      <c r="O265" s="4" t="str">
        <f>if(isblank(D265),,if(ISBLANK(M265),-F265*'Casino List'!$B$1,M265*'Casino List'!$B$1))</f>
        <v/>
      </c>
      <c r="P265" s="4"/>
      <c r="Q265" s="4"/>
      <c r="R265" s="4"/>
      <c r="S265" s="4"/>
      <c r="T265" s="4"/>
      <c r="U265" s="4"/>
      <c r="V265" s="4"/>
      <c r="W265" s="4"/>
      <c r="X265" s="4"/>
      <c r="Y265" s="4"/>
      <c r="Z265" s="4"/>
      <c r="AA265" s="4"/>
      <c r="AB265" s="4"/>
      <c r="AC265" s="4"/>
      <c r="AD265" s="4"/>
      <c r="AE265" s="4"/>
    </row>
    <row r="266">
      <c r="A266" s="4"/>
      <c r="B266" s="4"/>
      <c r="C266" s="1" t="str">
        <f t="shared" si="4"/>
        <v/>
      </c>
      <c r="D266" s="79"/>
      <c r="E266" s="79"/>
      <c r="F266" s="74"/>
      <c r="G266" s="74"/>
      <c r="H266" s="74"/>
      <c r="I266" s="29" t="str">
        <f>if(isblank(F266),,VLOOKUP(D266,'Casino List'!$C$4:$AA$100,25,FALSE)*H266)</f>
        <v/>
      </c>
      <c r="J266" s="10" t="str">
        <f>if(ISBLANK(F266),,F266*'Casino List'!$D$1)</f>
        <v/>
      </c>
      <c r="K266" s="10" t="str">
        <f>if(isblank(F266),,(F266*(1+'Casino List'!$F$1)^(($Q$3-E266-45)/365)-F266)*(1-'Casino List'!$B$1))</f>
        <v/>
      </c>
      <c r="L266" s="10" t="str">
        <f>if(isblank(F266),,if(isna((1-'Casino List'!$B$1)*(I266-F266)*(1+'Casino List'!$F$1)^(($Q$3-vlookup(D266,C266:E$1003,3,FALSE)-10)/365)-K266+J266),(1-'Casino List'!$B$1)*(I266-F266)*(1+'Casino List'!$F$1)^(($Q$3-TODAY()-45)/365)-K266,(1-'Casino List'!$B$1)*(I266-F266)*(1+'Casino List'!$F$1)^(($Q$3-vlookup(D266,C266:E$1003,3,FALSE)-10)/365)-K266+J266))</f>
        <v/>
      </c>
      <c r="M266" s="10" t="str">
        <f>if(isblank(G266),,G266*(1+'Casino List'!$F$1)^(($Q$3-E266-10)/365))</f>
        <v/>
      </c>
      <c r="N266" s="4" t="str">
        <f>if(ISBLANK(M266),,(M266-G266)*(1-'Casino List'!$B$1))</f>
        <v/>
      </c>
      <c r="O266" s="4" t="str">
        <f>if(isblank(D266),,if(ISBLANK(M266),-F266*'Casino List'!$B$1,M266*'Casino List'!$B$1))</f>
        <v/>
      </c>
      <c r="P266" s="4"/>
      <c r="Q266" s="4"/>
      <c r="R266" s="4"/>
      <c r="S266" s="4"/>
      <c r="T266" s="4"/>
      <c r="U266" s="4"/>
      <c r="V266" s="4"/>
      <c r="W266" s="4"/>
      <c r="X266" s="4"/>
      <c r="Y266" s="4"/>
      <c r="Z266" s="4"/>
      <c r="AA266" s="4"/>
      <c r="AB266" s="4"/>
      <c r="AC266" s="4"/>
      <c r="AD266" s="4"/>
      <c r="AE266" s="4"/>
    </row>
    <row r="267">
      <c r="A267" s="4"/>
      <c r="B267" s="4"/>
      <c r="C267" s="1" t="str">
        <f t="shared" si="4"/>
        <v/>
      </c>
      <c r="D267" s="79"/>
      <c r="E267" s="79"/>
      <c r="F267" s="74"/>
      <c r="G267" s="74"/>
      <c r="H267" s="74"/>
      <c r="I267" s="29" t="str">
        <f>if(isblank(F267),,VLOOKUP(D267,'Casino List'!$C$4:$AA$100,25,FALSE)*H267)</f>
        <v/>
      </c>
      <c r="J267" s="10" t="str">
        <f>if(ISBLANK(F267),,F267*'Casino List'!$D$1)</f>
        <v/>
      </c>
      <c r="K267" s="10" t="str">
        <f>if(isblank(F267),,(F267*(1+'Casino List'!$F$1)^(($Q$3-E267-45)/365)-F267)*(1-'Casino List'!$B$1))</f>
        <v/>
      </c>
      <c r="L267" s="10" t="str">
        <f>if(isblank(F267),,if(isna((1-'Casino List'!$B$1)*(I267-F267)*(1+'Casino List'!$F$1)^(($Q$3-vlookup(D267,C267:E$1003,3,FALSE)-10)/365)-K267+J267),(1-'Casino List'!$B$1)*(I267-F267)*(1+'Casino List'!$F$1)^(($Q$3-TODAY()-45)/365)-K267,(1-'Casino List'!$B$1)*(I267-F267)*(1+'Casino List'!$F$1)^(($Q$3-vlookup(D267,C267:E$1003,3,FALSE)-10)/365)-K267+J267))</f>
        <v/>
      </c>
      <c r="M267" s="10" t="str">
        <f>if(isblank(G267),,G267*(1+'Casino List'!$F$1)^(($Q$3-E267-10)/365))</f>
        <v/>
      </c>
      <c r="N267" s="4" t="str">
        <f>if(ISBLANK(M267),,(M267-G267)*(1-'Casino List'!$B$1))</f>
        <v/>
      </c>
      <c r="O267" s="4" t="str">
        <f>if(isblank(D267),,if(ISBLANK(M267),-F267*'Casino List'!$B$1,M267*'Casino List'!$B$1))</f>
        <v/>
      </c>
      <c r="P267" s="4"/>
      <c r="Q267" s="4"/>
      <c r="R267" s="4"/>
      <c r="S267" s="4"/>
      <c r="T267" s="4"/>
      <c r="U267" s="4"/>
      <c r="V267" s="4"/>
      <c r="W267" s="4"/>
      <c r="X267" s="4"/>
      <c r="Y267" s="4"/>
      <c r="Z267" s="4"/>
      <c r="AA267" s="4"/>
      <c r="AB267" s="4"/>
      <c r="AC267" s="4"/>
      <c r="AD267" s="4"/>
      <c r="AE267" s="4"/>
    </row>
    <row r="268">
      <c r="A268" s="4"/>
      <c r="B268" s="4"/>
      <c r="C268" s="1" t="str">
        <f t="shared" si="4"/>
        <v/>
      </c>
      <c r="D268" s="79"/>
      <c r="E268" s="79"/>
      <c r="F268" s="74"/>
      <c r="G268" s="74"/>
      <c r="H268" s="74"/>
      <c r="I268" s="29" t="str">
        <f>if(isblank(F268),,VLOOKUP(D268,'Casino List'!$C$4:$AA$100,25,FALSE)*H268)</f>
        <v/>
      </c>
      <c r="J268" s="10" t="str">
        <f>if(ISBLANK(F268),,F268*'Casino List'!$D$1)</f>
        <v/>
      </c>
      <c r="K268" s="10" t="str">
        <f>if(isblank(F268),,(F268*(1+'Casino List'!$F$1)^(($Q$3-E268-45)/365)-F268)*(1-'Casino List'!$B$1))</f>
        <v/>
      </c>
      <c r="L268" s="10" t="str">
        <f>if(isblank(F268),,if(isna((1-'Casino List'!$B$1)*(I268-F268)*(1+'Casino List'!$F$1)^(($Q$3-vlookup(D268,C268:E$1003,3,FALSE)-10)/365)-K268+J268),(1-'Casino List'!$B$1)*(I268-F268)*(1+'Casino List'!$F$1)^(($Q$3-TODAY()-45)/365)-K268,(1-'Casino List'!$B$1)*(I268-F268)*(1+'Casino List'!$F$1)^(($Q$3-vlookup(D268,C268:E$1003,3,FALSE)-10)/365)-K268+J268))</f>
        <v/>
      </c>
      <c r="M268" s="10" t="str">
        <f>if(isblank(G268),,G268*(1+'Casino List'!$F$1)^(($Q$3-E268-10)/365))</f>
        <v/>
      </c>
      <c r="N268" s="4" t="str">
        <f>if(ISBLANK(M268),,(M268-G268)*(1-'Casino List'!$B$1))</f>
        <v/>
      </c>
      <c r="O268" s="4" t="str">
        <f>if(isblank(D268),,if(ISBLANK(M268),-F268*'Casino List'!$B$1,M268*'Casino List'!$B$1))</f>
        <v/>
      </c>
      <c r="P268" s="4"/>
      <c r="Q268" s="4"/>
      <c r="R268" s="4"/>
      <c r="S268" s="4"/>
      <c r="T268" s="4"/>
      <c r="U268" s="4"/>
      <c r="V268" s="4"/>
      <c r="W268" s="4"/>
      <c r="X268" s="4"/>
      <c r="Y268" s="4"/>
      <c r="Z268" s="4"/>
      <c r="AA268" s="4"/>
      <c r="AB268" s="4"/>
      <c r="AC268" s="4"/>
      <c r="AD268" s="4"/>
      <c r="AE268" s="4"/>
    </row>
    <row r="269">
      <c r="A269" s="4"/>
      <c r="B269" s="4"/>
      <c r="C269" s="1" t="str">
        <f t="shared" si="4"/>
        <v/>
      </c>
      <c r="D269" s="79"/>
      <c r="E269" s="79"/>
      <c r="F269" s="74"/>
      <c r="G269" s="74"/>
      <c r="H269" s="74"/>
      <c r="I269" s="29" t="str">
        <f>if(isblank(F269),,VLOOKUP(D269,'Casino List'!$C$4:$AA$100,25,FALSE)*H269)</f>
        <v/>
      </c>
      <c r="J269" s="10" t="str">
        <f>if(ISBLANK(F269),,F269*'Casino List'!$D$1)</f>
        <v/>
      </c>
      <c r="K269" s="10" t="str">
        <f>if(isblank(F269),,(F269*(1+'Casino List'!$F$1)^(($Q$3-E269-45)/365)-F269)*(1-'Casino List'!$B$1))</f>
        <v/>
      </c>
      <c r="L269" s="10" t="str">
        <f>if(isblank(F269),,if(isna((1-'Casino List'!$B$1)*(I269-F269)*(1+'Casino List'!$F$1)^(($Q$3-vlookup(D269,C269:E$1003,3,FALSE)-10)/365)-K269+J269),(1-'Casino List'!$B$1)*(I269-F269)*(1+'Casino List'!$F$1)^(($Q$3-TODAY()-45)/365)-K269,(1-'Casino List'!$B$1)*(I269-F269)*(1+'Casino List'!$F$1)^(($Q$3-vlookup(D269,C269:E$1003,3,FALSE)-10)/365)-K269+J269))</f>
        <v/>
      </c>
      <c r="M269" s="10" t="str">
        <f>if(isblank(G269),,G269*(1+'Casino List'!$F$1)^(($Q$3-E269-10)/365))</f>
        <v/>
      </c>
      <c r="N269" s="4" t="str">
        <f>if(ISBLANK(M269),,(M269-G269)*(1-'Casino List'!$B$1))</f>
        <v/>
      </c>
      <c r="O269" s="4" t="str">
        <f>if(isblank(D269),,if(ISBLANK(M269),-F269*'Casino List'!$B$1,M269*'Casino List'!$B$1))</f>
        <v/>
      </c>
      <c r="P269" s="4"/>
      <c r="Q269" s="4"/>
      <c r="R269" s="4"/>
      <c r="S269" s="4"/>
      <c r="T269" s="4"/>
      <c r="U269" s="4"/>
      <c r="V269" s="4"/>
      <c r="W269" s="4"/>
      <c r="X269" s="4"/>
      <c r="Y269" s="4"/>
      <c r="Z269" s="4"/>
      <c r="AA269" s="4"/>
      <c r="AB269" s="4"/>
      <c r="AC269" s="4"/>
      <c r="AD269" s="4"/>
      <c r="AE269" s="4"/>
    </row>
    <row r="270">
      <c r="A270" s="4"/>
      <c r="B270" s="4"/>
      <c r="C270" s="1" t="str">
        <f t="shared" si="4"/>
        <v/>
      </c>
      <c r="D270" s="79"/>
      <c r="E270" s="79"/>
      <c r="F270" s="74"/>
      <c r="G270" s="74"/>
      <c r="H270" s="74"/>
      <c r="I270" s="29" t="str">
        <f>if(isblank(F270),,VLOOKUP(D270,'Casino List'!$C$4:$AA$100,25,FALSE)*H270)</f>
        <v/>
      </c>
      <c r="J270" s="10" t="str">
        <f>if(ISBLANK(F270),,F270*'Casino List'!$D$1)</f>
        <v/>
      </c>
      <c r="K270" s="10" t="str">
        <f>if(isblank(F270),,(F270*(1+'Casino List'!$F$1)^(($Q$3-E270-45)/365)-F270)*(1-'Casino List'!$B$1))</f>
        <v/>
      </c>
      <c r="L270" s="10" t="str">
        <f>if(isblank(F270),,if(isna((1-'Casino List'!$B$1)*(I270-F270)*(1+'Casino List'!$F$1)^(($Q$3-vlookup(D270,C270:E$1003,3,FALSE)-10)/365)-K270+J270),(1-'Casino List'!$B$1)*(I270-F270)*(1+'Casino List'!$F$1)^(($Q$3-TODAY()-45)/365)-K270,(1-'Casino List'!$B$1)*(I270-F270)*(1+'Casino List'!$F$1)^(($Q$3-vlookup(D270,C270:E$1003,3,FALSE)-10)/365)-K270+J270))</f>
        <v/>
      </c>
      <c r="M270" s="10" t="str">
        <f>if(isblank(G270),,G270*(1+'Casino List'!$F$1)^(($Q$3-E270-10)/365))</f>
        <v/>
      </c>
      <c r="N270" s="4" t="str">
        <f>if(ISBLANK(M270),,(M270-G270)*(1-'Casino List'!$B$1))</f>
        <v/>
      </c>
      <c r="O270" s="4" t="str">
        <f>if(isblank(D270),,if(ISBLANK(M270),-F270*'Casino List'!$B$1,M270*'Casino List'!$B$1))</f>
        <v/>
      </c>
      <c r="P270" s="4"/>
      <c r="Q270" s="4"/>
      <c r="R270" s="4"/>
      <c r="S270" s="4"/>
      <c r="T270" s="4"/>
      <c r="U270" s="4"/>
      <c r="V270" s="4"/>
      <c r="W270" s="4"/>
      <c r="X270" s="4"/>
      <c r="Y270" s="4"/>
      <c r="Z270" s="4"/>
      <c r="AA270" s="4"/>
      <c r="AB270" s="4"/>
      <c r="AC270" s="4"/>
      <c r="AD270" s="4"/>
      <c r="AE270" s="4"/>
    </row>
    <row r="271">
      <c r="A271" s="4"/>
      <c r="B271" s="4"/>
      <c r="C271" s="1" t="str">
        <f t="shared" si="4"/>
        <v/>
      </c>
      <c r="D271" s="79"/>
      <c r="E271" s="79"/>
      <c r="F271" s="74"/>
      <c r="G271" s="74"/>
      <c r="H271" s="74"/>
      <c r="I271" s="29" t="str">
        <f>if(isblank(F271),,VLOOKUP(D271,'Casino List'!$C$4:$AA$100,25,FALSE)*H271)</f>
        <v/>
      </c>
      <c r="J271" s="10" t="str">
        <f>if(ISBLANK(F271),,F271*'Casino List'!$D$1)</f>
        <v/>
      </c>
      <c r="K271" s="10" t="str">
        <f>if(isblank(F271),,(F271*(1+'Casino List'!$F$1)^(($Q$3-E271-45)/365)-F271)*(1-'Casino List'!$B$1))</f>
        <v/>
      </c>
      <c r="L271" s="10" t="str">
        <f>if(isblank(F271),,if(isna((1-'Casino List'!$B$1)*(I271-F271)*(1+'Casino List'!$F$1)^(($Q$3-vlookup(D271,C271:E$1003,3,FALSE)-10)/365)-K271+J271),(1-'Casino List'!$B$1)*(I271-F271)*(1+'Casino List'!$F$1)^(($Q$3-TODAY()-45)/365)-K271,(1-'Casino List'!$B$1)*(I271-F271)*(1+'Casino List'!$F$1)^(($Q$3-vlookup(D271,C271:E$1003,3,FALSE)-10)/365)-K271+J271))</f>
        <v/>
      </c>
      <c r="M271" s="10" t="str">
        <f>if(isblank(G271),,G271*(1+'Casino List'!$F$1)^(($Q$3-E271-10)/365))</f>
        <v/>
      </c>
      <c r="N271" s="4" t="str">
        <f>if(ISBLANK(M271),,(M271-G271)*(1-'Casino List'!$B$1))</f>
        <v/>
      </c>
      <c r="O271" s="4" t="str">
        <f>if(isblank(D271),,if(ISBLANK(M271),-F271*'Casino List'!$B$1,M271*'Casino List'!$B$1))</f>
        <v/>
      </c>
      <c r="P271" s="4"/>
      <c r="Q271" s="4"/>
      <c r="R271" s="4"/>
      <c r="S271" s="4"/>
      <c r="T271" s="4"/>
      <c r="U271" s="4"/>
      <c r="V271" s="4"/>
      <c r="W271" s="4"/>
      <c r="X271" s="4"/>
      <c r="Y271" s="4"/>
      <c r="Z271" s="4"/>
      <c r="AA271" s="4"/>
      <c r="AB271" s="4"/>
      <c r="AC271" s="4"/>
      <c r="AD271" s="4"/>
      <c r="AE271" s="4"/>
    </row>
    <row r="272">
      <c r="A272" s="4"/>
      <c r="B272" s="4"/>
      <c r="C272" s="1" t="str">
        <f t="shared" si="4"/>
        <v/>
      </c>
      <c r="D272" s="79"/>
      <c r="E272" s="79"/>
      <c r="F272" s="74"/>
      <c r="G272" s="74"/>
      <c r="H272" s="74"/>
      <c r="I272" s="29" t="str">
        <f>if(isblank(F272),,VLOOKUP(D272,'Casino List'!$C$4:$AA$100,25,FALSE)*H272)</f>
        <v/>
      </c>
      <c r="J272" s="10" t="str">
        <f>if(ISBLANK(F272),,F272*'Casino List'!$D$1)</f>
        <v/>
      </c>
      <c r="K272" s="10" t="str">
        <f>if(isblank(F272),,(F272*(1+'Casino List'!$F$1)^(($Q$3-E272-45)/365)-F272)*(1-'Casino List'!$B$1))</f>
        <v/>
      </c>
      <c r="L272" s="10" t="str">
        <f>if(isblank(F272),,if(isna((1-'Casino List'!$B$1)*(I272-F272)*(1+'Casino List'!$F$1)^(($Q$3-vlookup(D272,C272:E$1003,3,FALSE)-10)/365)-K272+J272),(1-'Casino List'!$B$1)*(I272-F272)*(1+'Casino List'!$F$1)^(($Q$3-TODAY()-45)/365)-K272,(1-'Casino List'!$B$1)*(I272-F272)*(1+'Casino List'!$F$1)^(($Q$3-vlookup(D272,C272:E$1003,3,FALSE)-10)/365)-K272+J272))</f>
        <v/>
      </c>
      <c r="M272" s="10" t="str">
        <f>if(isblank(G272),,G272*(1+'Casino List'!$F$1)^(($Q$3-E272-10)/365))</f>
        <v/>
      </c>
      <c r="N272" s="4" t="str">
        <f>if(ISBLANK(M272),,(M272-G272)*(1-'Casino List'!$B$1))</f>
        <v/>
      </c>
      <c r="O272" s="4" t="str">
        <f>if(isblank(D272),,if(ISBLANK(M272),-F272*'Casino List'!$B$1,M272*'Casino List'!$B$1))</f>
        <v/>
      </c>
      <c r="P272" s="4"/>
      <c r="Q272" s="4"/>
      <c r="R272" s="4"/>
      <c r="S272" s="4"/>
      <c r="T272" s="4"/>
      <c r="U272" s="4"/>
      <c r="V272" s="4"/>
      <c r="W272" s="4"/>
      <c r="X272" s="4"/>
      <c r="Y272" s="4"/>
      <c r="Z272" s="4"/>
      <c r="AA272" s="4"/>
      <c r="AB272" s="4"/>
      <c r="AC272" s="4"/>
      <c r="AD272" s="4"/>
      <c r="AE272" s="4"/>
    </row>
    <row r="273">
      <c r="A273" s="4"/>
      <c r="B273" s="4"/>
      <c r="C273" s="1" t="str">
        <f t="shared" si="4"/>
        <v/>
      </c>
      <c r="D273" s="79"/>
      <c r="E273" s="79"/>
      <c r="F273" s="74"/>
      <c r="G273" s="74"/>
      <c r="H273" s="74"/>
      <c r="I273" s="29" t="str">
        <f>if(isblank(F273),,VLOOKUP(D273,'Casino List'!$C$4:$AA$100,25,FALSE)*H273)</f>
        <v/>
      </c>
      <c r="J273" s="10" t="str">
        <f>if(ISBLANK(F273),,F273*'Casino List'!$D$1)</f>
        <v/>
      </c>
      <c r="K273" s="10" t="str">
        <f>if(isblank(F273),,(F273*(1+'Casino List'!$F$1)^(($Q$3-E273-45)/365)-F273)*(1-'Casino List'!$B$1))</f>
        <v/>
      </c>
      <c r="L273" s="10" t="str">
        <f>if(isblank(F273),,if(isna((1-'Casino List'!$B$1)*(I273-F273)*(1+'Casino List'!$F$1)^(($Q$3-vlookup(D273,C273:E$1003,3,FALSE)-10)/365)-K273+J273),(1-'Casino List'!$B$1)*(I273-F273)*(1+'Casino List'!$F$1)^(($Q$3-TODAY()-45)/365)-K273,(1-'Casino List'!$B$1)*(I273-F273)*(1+'Casino List'!$F$1)^(($Q$3-vlookup(D273,C273:E$1003,3,FALSE)-10)/365)-K273+J273))</f>
        <v/>
      </c>
      <c r="M273" s="10" t="str">
        <f>if(isblank(G273),,G273*(1+'Casino List'!$F$1)^(($Q$3-E273-10)/365))</f>
        <v/>
      </c>
      <c r="N273" s="4" t="str">
        <f>if(ISBLANK(M273),,(M273-G273)*(1-'Casino List'!$B$1))</f>
        <v/>
      </c>
      <c r="O273" s="4" t="str">
        <f>if(isblank(D273),,if(ISBLANK(M273),-F273*'Casino List'!$B$1,M273*'Casino List'!$B$1))</f>
        <v/>
      </c>
      <c r="P273" s="4"/>
      <c r="Q273" s="4"/>
      <c r="R273" s="4"/>
      <c r="S273" s="4"/>
      <c r="T273" s="4"/>
      <c r="U273" s="4"/>
      <c r="V273" s="4"/>
      <c r="W273" s="4"/>
      <c r="X273" s="4"/>
      <c r="Y273" s="4"/>
      <c r="Z273" s="4"/>
      <c r="AA273" s="4"/>
      <c r="AB273" s="4"/>
      <c r="AC273" s="4"/>
      <c r="AD273" s="4"/>
      <c r="AE273" s="4"/>
    </row>
    <row r="274">
      <c r="A274" s="4"/>
      <c r="B274" s="4"/>
      <c r="C274" s="1" t="str">
        <f t="shared" si="4"/>
        <v/>
      </c>
      <c r="D274" s="79"/>
      <c r="E274" s="79"/>
      <c r="F274" s="74"/>
      <c r="G274" s="74"/>
      <c r="H274" s="74"/>
      <c r="I274" s="29" t="str">
        <f>if(isblank(F274),,VLOOKUP(D274,'Casino List'!$C$4:$AA$100,25,FALSE)*H274)</f>
        <v/>
      </c>
      <c r="J274" s="10" t="str">
        <f>if(ISBLANK(F274),,F274*'Casino List'!$D$1)</f>
        <v/>
      </c>
      <c r="K274" s="10" t="str">
        <f>if(isblank(F274),,(F274*(1+'Casino List'!$F$1)^(($Q$3-E274-45)/365)-F274)*(1-'Casino List'!$B$1))</f>
        <v/>
      </c>
      <c r="L274" s="10" t="str">
        <f>if(isblank(F274),,if(isna((1-'Casino List'!$B$1)*(I274-F274)*(1+'Casino List'!$F$1)^(($Q$3-vlookup(D274,C274:E$1003,3,FALSE)-10)/365)-K274+J274),(1-'Casino List'!$B$1)*(I274-F274)*(1+'Casino List'!$F$1)^(($Q$3-TODAY()-45)/365)-K274,(1-'Casino List'!$B$1)*(I274-F274)*(1+'Casino List'!$F$1)^(($Q$3-vlookup(D274,C274:E$1003,3,FALSE)-10)/365)-K274+J274))</f>
        <v/>
      </c>
      <c r="M274" s="10" t="str">
        <f>if(isblank(G274),,G274*(1+'Casino List'!$F$1)^(($Q$3-E274-10)/365))</f>
        <v/>
      </c>
      <c r="N274" s="4" t="str">
        <f>if(ISBLANK(M274),,(M274-G274)*(1-'Casino List'!$B$1))</f>
        <v/>
      </c>
      <c r="O274" s="4" t="str">
        <f>if(isblank(D274),,if(ISBLANK(M274),-F274*'Casino List'!$B$1,M274*'Casino List'!$B$1))</f>
        <v/>
      </c>
      <c r="P274" s="4"/>
      <c r="Q274" s="4"/>
      <c r="R274" s="4"/>
      <c r="S274" s="4"/>
      <c r="T274" s="4"/>
      <c r="U274" s="4"/>
      <c r="V274" s="4"/>
      <c r="W274" s="4"/>
      <c r="X274" s="4"/>
      <c r="Y274" s="4"/>
      <c r="Z274" s="4"/>
      <c r="AA274" s="4"/>
      <c r="AB274" s="4"/>
      <c r="AC274" s="4"/>
      <c r="AD274" s="4"/>
      <c r="AE274" s="4"/>
    </row>
    <row r="275">
      <c r="A275" s="4"/>
      <c r="B275" s="4"/>
      <c r="C275" s="1" t="str">
        <f t="shared" si="4"/>
        <v/>
      </c>
      <c r="D275" s="79"/>
      <c r="E275" s="79"/>
      <c r="F275" s="74"/>
      <c r="G275" s="74"/>
      <c r="H275" s="74"/>
      <c r="I275" s="29" t="str">
        <f>if(isblank(F275),,VLOOKUP(D275,'Casino List'!$C$4:$AA$100,25,FALSE)*H275)</f>
        <v/>
      </c>
      <c r="J275" s="10" t="str">
        <f>if(ISBLANK(F275),,F275*'Casino List'!$D$1)</f>
        <v/>
      </c>
      <c r="K275" s="10" t="str">
        <f>if(isblank(F275),,(F275*(1+'Casino List'!$F$1)^(($Q$3-E275-45)/365)-F275)*(1-'Casino List'!$B$1))</f>
        <v/>
      </c>
      <c r="L275" s="10" t="str">
        <f>if(isblank(F275),,if(isna((1-'Casino List'!$B$1)*(I275-F275)*(1+'Casino List'!$F$1)^(($Q$3-vlookup(D275,C275:E$1003,3,FALSE)-10)/365)-K275+J275),(1-'Casino List'!$B$1)*(I275-F275)*(1+'Casino List'!$F$1)^(($Q$3-TODAY()-45)/365)-K275,(1-'Casino List'!$B$1)*(I275-F275)*(1+'Casino List'!$F$1)^(($Q$3-vlookup(D275,C275:E$1003,3,FALSE)-10)/365)-K275+J275))</f>
        <v/>
      </c>
      <c r="M275" s="10" t="str">
        <f>if(isblank(G275),,G275*(1+'Casino List'!$F$1)^(($Q$3-E275-10)/365))</f>
        <v/>
      </c>
      <c r="N275" s="4" t="str">
        <f>if(ISBLANK(M275),,(M275-G275)*(1-'Casino List'!$B$1))</f>
        <v/>
      </c>
      <c r="O275" s="4" t="str">
        <f>if(isblank(D275),,if(ISBLANK(M275),-F275*'Casino List'!$B$1,M275*'Casino List'!$B$1))</f>
        <v/>
      </c>
      <c r="P275" s="4"/>
      <c r="Q275" s="4"/>
      <c r="R275" s="4"/>
      <c r="S275" s="4"/>
      <c r="T275" s="4"/>
      <c r="U275" s="4"/>
      <c r="V275" s="4"/>
      <c r="W275" s="4"/>
      <c r="X275" s="4"/>
      <c r="Y275" s="4"/>
      <c r="Z275" s="4"/>
      <c r="AA275" s="4"/>
      <c r="AB275" s="4"/>
      <c r="AC275" s="4"/>
      <c r="AD275" s="4"/>
      <c r="AE275" s="4"/>
    </row>
    <row r="276">
      <c r="A276" s="4"/>
      <c r="B276" s="4"/>
      <c r="C276" s="1" t="str">
        <f t="shared" si="4"/>
        <v/>
      </c>
      <c r="D276" s="79"/>
      <c r="E276" s="79"/>
      <c r="F276" s="74"/>
      <c r="G276" s="74"/>
      <c r="H276" s="74"/>
      <c r="I276" s="29" t="str">
        <f>if(isblank(F276),,VLOOKUP(D276,'Casino List'!$C$4:$AA$100,25,FALSE)*H276)</f>
        <v/>
      </c>
      <c r="J276" s="10" t="str">
        <f>if(ISBLANK(F276),,F276*'Casino List'!$D$1)</f>
        <v/>
      </c>
      <c r="K276" s="10" t="str">
        <f>if(isblank(F276),,(F276*(1+'Casino List'!$F$1)^(($Q$3-E276-45)/365)-F276)*(1-'Casino List'!$B$1))</f>
        <v/>
      </c>
      <c r="L276" s="10" t="str">
        <f>if(isblank(F276),,if(isna((1-'Casino List'!$B$1)*(I276-F276)*(1+'Casino List'!$F$1)^(($Q$3-vlookup(D276,C276:E$1003,3,FALSE)-10)/365)-K276+J276),(1-'Casino List'!$B$1)*(I276-F276)*(1+'Casino List'!$F$1)^(($Q$3-TODAY()-45)/365)-K276,(1-'Casino List'!$B$1)*(I276-F276)*(1+'Casino List'!$F$1)^(($Q$3-vlookup(D276,C276:E$1003,3,FALSE)-10)/365)-K276+J276))</f>
        <v/>
      </c>
      <c r="M276" s="10" t="str">
        <f>if(isblank(G276),,G276*(1+'Casino List'!$F$1)^(($Q$3-E276-10)/365))</f>
        <v/>
      </c>
      <c r="N276" s="4" t="str">
        <f>if(ISBLANK(M276),,(M276-G276)*(1-'Casino List'!$B$1))</f>
        <v/>
      </c>
      <c r="O276" s="4" t="str">
        <f>if(isblank(D276),,if(ISBLANK(M276),-F276*'Casino List'!$B$1,M276*'Casino List'!$B$1))</f>
        <v/>
      </c>
      <c r="P276" s="4"/>
      <c r="Q276" s="4"/>
      <c r="R276" s="4"/>
      <c r="S276" s="4"/>
      <c r="T276" s="4"/>
      <c r="U276" s="4"/>
      <c r="V276" s="4"/>
      <c r="W276" s="4"/>
      <c r="X276" s="4"/>
      <c r="Y276" s="4"/>
      <c r="Z276" s="4"/>
      <c r="AA276" s="4"/>
      <c r="AB276" s="4"/>
      <c r="AC276" s="4"/>
      <c r="AD276" s="4"/>
      <c r="AE276" s="4"/>
    </row>
    <row r="277">
      <c r="A277" s="4"/>
      <c r="B277" s="4"/>
      <c r="C277" s="1" t="str">
        <f t="shared" si="4"/>
        <v/>
      </c>
      <c r="D277" s="79"/>
      <c r="E277" s="79"/>
      <c r="F277" s="74"/>
      <c r="G277" s="74"/>
      <c r="H277" s="74"/>
      <c r="I277" s="29" t="str">
        <f>if(isblank(F277),,VLOOKUP(D277,'Casino List'!$C$4:$AA$100,25,FALSE)*H277)</f>
        <v/>
      </c>
      <c r="J277" s="10" t="str">
        <f>if(ISBLANK(F277),,F277*'Casino List'!$D$1)</f>
        <v/>
      </c>
      <c r="K277" s="10" t="str">
        <f>if(isblank(F277),,(F277*(1+'Casino List'!$F$1)^(($Q$3-E277-45)/365)-F277)*(1-'Casino List'!$B$1))</f>
        <v/>
      </c>
      <c r="L277" s="10" t="str">
        <f>if(isblank(F277),,if(isna((1-'Casino List'!$B$1)*(I277-F277)*(1+'Casino List'!$F$1)^(($Q$3-vlookup(D277,C277:E$1003,3,FALSE)-10)/365)-K277+J277),(1-'Casino List'!$B$1)*(I277-F277)*(1+'Casino List'!$F$1)^(($Q$3-TODAY()-45)/365)-K277,(1-'Casino List'!$B$1)*(I277-F277)*(1+'Casino List'!$F$1)^(($Q$3-vlookup(D277,C277:E$1003,3,FALSE)-10)/365)-K277+J277))</f>
        <v/>
      </c>
      <c r="M277" s="10" t="str">
        <f>if(isblank(G277),,G277*(1+'Casino List'!$F$1)^(($Q$3-E277-10)/365))</f>
        <v/>
      </c>
      <c r="N277" s="4" t="str">
        <f>if(ISBLANK(M277),,(M277-G277)*(1-'Casino List'!$B$1))</f>
        <v/>
      </c>
      <c r="O277" s="4" t="str">
        <f>if(isblank(D277),,if(ISBLANK(M277),-F277*'Casino List'!$B$1,M277*'Casino List'!$B$1))</f>
        <v/>
      </c>
      <c r="P277" s="4"/>
      <c r="Q277" s="4"/>
      <c r="R277" s="4"/>
      <c r="S277" s="4"/>
      <c r="T277" s="4"/>
      <c r="U277" s="4"/>
      <c r="V277" s="4"/>
      <c r="W277" s="4"/>
      <c r="X277" s="4"/>
      <c r="Y277" s="4"/>
      <c r="Z277" s="4"/>
      <c r="AA277" s="4"/>
      <c r="AB277" s="4"/>
      <c r="AC277" s="4"/>
      <c r="AD277" s="4"/>
      <c r="AE277" s="4"/>
    </row>
    <row r="278">
      <c r="A278" s="4"/>
      <c r="B278" s="4"/>
      <c r="C278" s="1" t="str">
        <f t="shared" si="4"/>
        <v/>
      </c>
      <c r="D278" s="79"/>
      <c r="E278" s="79"/>
      <c r="F278" s="74"/>
      <c r="G278" s="74"/>
      <c r="H278" s="74"/>
      <c r="I278" s="29" t="str">
        <f>if(isblank(F278),,VLOOKUP(D278,'Casino List'!$C$4:$AA$100,25,FALSE)*H278)</f>
        <v/>
      </c>
      <c r="J278" s="10" t="str">
        <f>if(ISBLANK(F278),,F278*'Casino List'!$D$1)</f>
        <v/>
      </c>
      <c r="K278" s="10" t="str">
        <f>if(isblank(F278),,(F278*(1+'Casino List'!$F$1)^(($Q$3-E278-45)/365)-F278)*(1-'Casino List'!$B$1))</f>
        <v/>
      </c>
      <c r="L278" s="10" t="str">
        <f>if(isblank(F278),,if(isna((1-'Casino List'!$B$1)*(I278-F278)*(1+'Casino List'!$F$1)^(($Q$3-vlookup(D278,C278:E$1003,3,FALSE)-10)/365)-K278+J278),(1-'Casino List'!$B$1)*(I278-F278)*(1+'Casino List'!$F$1)^(($Q$3-TODAY()-45)/365)-K278,(1-'Casino List'!$B$1)*(I278-F278)*(1+'Casino List'!$F$1)^(($Q$3-vlookup(D278,C278:E$1003,3,FALSE)-10)/365)-K278+J278))</f>
        <v/>
      </c>
      <c r="M278" s="10" t="str">
        <f>if(isblank(G278),,G278*(1+'Casino List'!$F$1)^(($Q$3-E278-10)/365))</f>
        <v/>
      </c>
      <c r="N278" s="4" t="str">
        <f>if(ISBLANK(M278),,(M278-G278)*(1-'Casino List'!$B$1))</f>
        <v/>
      </c>
      <c r="O278" s="4" t="str">
        <f>if(isblank(D278),,if(ISBLANK(M278),-F278*'Casino List'!$B$1,M278*'Casino List'!$B$1))</f>
        <v/>
      </c>
      <c r="P278" s="4"/>
      <c r="Q278" s="4"/>
      <c r="R278" s="4"/>
      <c r="S278" s="4"/>
      <c r="T278" s="4"/>
      <c r="U278" s="4"/>
      <c r="V278" s="4"/>
      <c r="W278" s="4"/>
      <c r="X278" s="4"/>
      <c r="Y278" s="4"/>
      <c r="Z278" s="4"/>
      <c r="AA278" s="4"/>
      <c r="AB278" s="4"/>
      <c r="AC278" s="4"/>
      <c r="AD278" s="4"/>
      <c r="AE278" s="4"/>
    </row>
    <row r="279">
      <c r="A279" s="4"/>
      <c r="B279" s="4"/>
      <c r="C279" s="1" t="str">
        <f t="shared" si="4"/>
        <v/>
      </c>
      <c r="D279" s="79"/>
      <c r="E279" s="79"/>
      <c r="F279" s="74"/>
      <c r="G279" s="74"/>
      <c r="H279" s="74"/>
      <c r="I279" s="29" t="str">
        <f>if(isblank(F279),,VLOOKUP(D279,'Casino List'!$C$4:$AA$100,25,FALSE)*H279)</f>
        <v/>
      </c>
      <c r="J279" s="10" t="str">
        <f>if(ISBLANK(F279),,F279*'Casino List'!$D$1)</f>
        <v/>
      </c>
      <c r="K279" s="10" t="str">
        <f>if(isblank(F279),,(F279*(1+'Casino List'!$F$1)^(($Q$3-E279-45)/365)-F279)*(1-'Casino List'!$B$1))</f>
        <v/>
      </c>
      <c r="L279" s="10" t="str">
        <f>if(isblank(F279),,if(isna((1-'Casino List'!$B$1)*(I279-F279)*(1+'Casino List'!$F$1)^(($Q$3-vlookup(D279,C279:E$1003,3,FALSE)-10)/365)-K279+J279),(1-'Casino List'!$B$1)*(I279-F279)*(1+'Casino List'!$F$1)^(($Q$3-TODAY()-45)/365)-K279,(1-'Casino List'!$B$1)*(I279-F279)*(1+'Casino List'!$F$1)^(($Q$3-vlookup(D279,C279:E$1003,3,FALSE)-10)/365)-K279+J279))</f>
        <v/>
      </c>
      <c r="M279" s="10" t="str">
        <f>if(isblank(G279),,G279*(1+'Casino List'!$F$1)^(($Q$3-E279-10)/365))</f>
        <v/>
      </c>
      <c r="N279" s="4" t="str">
        <f>if(ISBLANK(M279),,(M279-G279)*(1-'Casino List'!$B$1))</f>
        <v/>
      </c>
      <c r="O279" s="4" t="str">
        <f>if(isblank(D279),,if(ISBLANK(M279),-F279*'Casino List'!$B$1,M279*'Casino List'!$B$1))</f>
        <v/>
      </c>
      <c r="P279" s="4"/>
      <c r="Q279" s="4"/>
      <c r="R279" s="4"/>
      <c r="S279" s="4"/>
      <c r="T279" s="4"/>
      <c r="U279" s="4"/>
      <c r="V279" s="4"/>
      <c r="W279" s="4"/>
      <c r="X279" s="4"/>
      <c r="Y279" s="4"/>
      <c r="Z279" s="4"/>
      <c r="AA279" s="4"/>
      <c r="AB279" s="4"/>
      <c r="AC279" s="4"/>
      <c r="AD279" s="4"/>
      <c r="AE279" s="4"/>
    </row>
    <row r="280">
      <c r="A280" s="4"/>
      <c r="B280" s="4"/>
      <c r="C280" s="1" t="str">
        <f t="shared" si="4"/>
        <v/>
      </c>
      <c r="D280" s="79"/>
      <c r="E280" s="79"/>
      <c r="F280" s="74"/>
      <c r="G280" s="74"/>
      <c r="H280" s="74"/>
      <c r="I280" s="29" t="str">
        <f>if(isblank(F280),,VLOOKUP(D280,'Casino List'!$C$4:$AA$100,25,FALSE)*H280)</f>
        <v/>
      </c>
      <c r="J280" s="10" t="str">
        <f>if(ISBLANK(F280),,F280*'Casino List'!$D$1)</f>
        <v/>
      </c>
      <c r="K280" s="10" t="str">
        <f>if(isblank(F280),,(F280*(1+'Casino List'!$F$1)^(($Q$3-E280-45)/365)-F280)*(1-'Casino List'!$B$1))</f>
        <v/>
      </c>
      <c r="L280" s="10" t="str">
        <f>if(isblank(F280),,if(isna((1-'Casino List'!$B$1)*(I280-F280)*(1+'Casino List'!$F$1)^(($Q$3-vlookup(D280,C280:E$1003,3,FALSE)-10)/365)-K280+J280),(1-'Casino List'!$B$1)*(I280-F280)*(1+'Casino List'!$F$1)^(($Q$3-TODAY()-45)/365)-K280,(1-'Casino List'!$B$1)*(I280-F280)*(1+'Casino List'!$F$1)^(($Q$3-vlookup(D280,C280:E$1003,3,FALSE)-10)/365)-K280+J280))</f>
        <v/>
      </c>
      <c r="M280" s="10" t="str">
        <f>if(isblank(G280),,G280*(1+'Casino List'!$F$1)^(($Q$3-E280-10)/365))</f>
        <v/>
      </c>
      <c r="N280" s="4" t="str">
        <f>if(ISBLANK(M280),,(M280-G280)*(1-'Casino List'!$B$1))</f>
        <v/>
      </c>
      <c r="O280" s="4" t="str">
        <f>if(isblank(D280),,if(ISBLANK(M280),-F280*'Casino List'!$B$1,M280*'Casino List'!$B$1))</f>
        <v/>
      </c>
      <c r="P280" s="4"/>
      <c r="Q280" s="4"/>
      <c r="R280" s="4"/>
      <c r="S280" s="4"/>
      <c r="T280" s="4"/>
      <c r="U280" s="4"/>
      <c r="V280" s="4"/>
      <c r="W280" s="4"/>
      <c r="X280" s="4"/>
      <c r="Y280" s="4"/>
      <c r="Z280" s="4"/>
      <c r="AA280" s="4"/>
      <c r="AB280" s="4"/>
      <c r="AC280" s="4"/>
      <c r="AD280" s="4"/>
      <c r="AE280" s="4"/>
    </row>
    <row r="281">
      <c r="A281" s="4"/>
      <c r="B281" s="4"/>
      <c r="C281" s="1" t="str">
        <f t="shared" si="4"/>
        <v/>
      </c>
      <c r="D281" s="79"/>
      <c r="E281" s="79"/>
      <c r="F281" s="74"/>
      <c r="G281" s="74"/>
      <c r="H281" s="74"/>
      <c r="I281" s="29" t="str">
        <f>if(isblank(F281),,VLOOKUP(D281,'Casino List'!$C$4:$AA$100,25,FALSE)*H281)</f>
        <v/>
      </c>
      <c r="J281" s="10" t="str">
        <f>if(ISBLANK(F281),,F281*'Casino List'!$D$1)</f>
        <v/>
      </c>
      <c r="K281" s="10" t="str">
        <f>if(isblank(F281),,(F281*(1+'Casino List'!$F$1)^(($Q$3-E281-45)/365)-F281)*(1-'Casino List'!$B$1))</f>
        <v/>
      </c>
      <c r="L281" s="10" t="str">
        <f>if(isblank(F281),,if(isna((1-'Casino List'!$B$1)*(I281-F281)*(1+'Casino List'!$F$1)^(($Q$3-vlookup(D281,C281:E$1003,3,FALSE)-10)/365)-K281+J281),(1-'Casino List'!$B$1)*(I281-F281)*(1+'Casino List'!$F$1)^(($Q$3-TODAY()-45)/365)-K281,(1-'Casino List'!$B$1)*(I281-F281)*(1+'Casino List'!$F$1)^(($Q$3-vlookup(D281,C281:E$1003,3,FALSE)-10)/365)-K281+J281))</f>
        <v/>
      </c>
      <c r="M281" s="10" t="str">
        <f>if(isblank(G281),,G281*(1+'Casino List'!$F$1)^(($Q$3-E281-10)/365))</f>
        <v/>
      </c>
      <c r="N281" s="4" t="str">
        <f>if(ISBLANK(M281),,(M281-G281)*(1-'Casino List'!$B$1))</f>
        <v/>
      </c>
      <c r="O281" s="4" t="str">
        <f>if(isblank(D281),,if(ISBLANK(M281),-F281*'Casino List'!$B$1,M281*'Casino List'!$B$1))</f>
        <v/>
      </c>
      <c r="P281" s="4"/>
      <c r="Q281" s="4"/>
      <c r="R281" s="4"/>
      <c r="S281" s="4"/>
      <c r="T281" s="4"/>
      <c r="U281" s="4"/>
      <c r="V281" s="4"/>
      <c r="W281" s="4"/>
      <c r="X281" s="4"/>
      <c r="Y281" s="4"/>
      <c r="Z281" s="4"/>
      <c r="AA281" s="4"/>
      <c r="AB281" s="4"/>
      <c r="AC281" s="4"/>
      <c r="AD281" s="4"/>
      <c r="AE281" s="4"/>
    </row>
    <row r="282">
      <c r="A282" s="4"/>
      <c r="B282" s="4"/>
      <c r="C282" s="1" t="str">
        <f t="shared" si="4"/>
        <v/>
      </c>
      <c r="D282" s="79"/>
      <c r="E282" s="79"/>
      <c r="F282" s="74"/>
      <c r="G282" s="74"/>
      <c r="H282" s="74"/>
      <c r="I282" s="29" t="str">
        <f>if(isblank(F282),,VLOOKUP(D282,'Casino List'!$C$4:$AA$100,25,FALSE)*H282)</f>
        <v/>
      </c>
      <c r="J282" s="10" t="str">
        <f>if(ISBLANK(F282),,F282*'Casino List'!$D$1)</f>
        <v/>
      </c>
      <c r="K282" s="10" t="str">
        <f>if(isblank(F282),,(F282*(1+'Casino List'!$F$1)^(($Q$3-E282-45)/365)-F282)*(1-'Casino List'!$B$1))</f>
        <v/>
      </c>
      <c r="L282" s="10" t="str">
        <f>if(isblank(F282),,if(isna((1-'Casino List'!$B$1)*(I282-F282)*(1+'Casino List'!$F$1)^(($Q$3-vlookup(D282,C282:E$1003,3,FALSE)-10)/365)-K282+J282),(1-'Casino List'!$B$1)*(I282-F282)*(1+'Casino List'!$F$1)^(($Q$3-TODAY()-45)/365)-K282,(1-'Casino List'!$B$1)*(I282-F282)*(1+'Casino List'!$F$1)^(($Q$3-vlookup(D282,C282:E$1003,3,FALSE)-10)/365)-K282+J282))</f>
        <v/>
      </c>
      <c r="M282" s="10" t="str">
        <f>if(isblank(G282),,G282*(1+'Casino List'!$F$1)^(($Q$3-E282-10)/365))</f>
        <v/>
      </c>
      <c r="N282" s="4" t="str">
        <f>if(ISBLANK(M282),,(M282-G282)*(1-'Casino List'!$B$1))</f>
        <v/>
      </c>
      <c r="O282" s="4" t="str">
        <f>if(isblank(D282),,if(ISBLANK(M282),-F282*'Casino List'!$B$1,M282*'Casino List'!$B$1))</f>
        <v/>
      </c>
      <c r="P282" s="4"/>
      <c r="Q282" s="4"/>
      <c r="R282" s="4"/>
      <c r="S282" s="4"/>
      <c r="T282" s="4"/>
      <c r="U282" s="4"/>
      <c r="V282" s="4"/>
      <c r="W282" s="4"/>
      <c r="X282" s="4"/>
      <c r="Y282" s="4"/>
      <c r="Z282" s="4"/>
      <c r="AA282" s="4"/>
      <c r="AB282" s="4"/>
      <c r="AC282" s="4"/>
      <c r="AD282" s="4"/>
      <c r="AE282" s="4"/>
    </row>
    <row r="283">
      <c r="A283" s="4"/>
      <c r="B283" s="4"/>
      <c r="C283" s="1" t="str">
        <f t="shared" si="4"/>
        <v/>
      </c>
      <c r="D283" s="79"/>
      <c r="E283" s="79"/>
      <c r="F283" s="74"/>
      <c r="G283" s="74"/>
      <c r="H283" s="74"/>
      <c r="I283" s="29" t="str">
        <f>if(isblank(F283),,VLOOKUP(D283,'Casino List'!$C$4:$AA$100,25,FALSE)*H283)</f>
        <v/>
      </c>
      <c r="J283" s="10" t="str">
        <f>if(ISBLANK(F283),,F283*'Casino List'!$D$1)</f>
        <v/>
      </c>
      <c r="K283" s="10" t="str">
        <f>if(isblank(F283),,(F283*(1+'Casino List'!$F$1)^(($Q$3-E283-45)/365)-F283)*(1-'Casino List'!$B$1))</f>
        <v/>
      </c>
      <c r="L283" s="10" t="str">
        <f>if(isblank(F283),,if(isna((1-'Casino List'!$B$1)*(I283-F283)*(1+'Casino List'!$F$1)^(($Q$3-vlookup(D283,C283:E$1003,3,FALSE)-10)/365)-K283+J283),(1-'Casino List'!$B$1)*(I283-F283)*(1+'Casino List'!$F$1)^(($Q$3-TODAY()-45)/365)-K283,(1-'Casino List'!$B$1)*(I283-F283)*(1+'Casino List'!$F$1)^(($Q$3-vlookup(D283,C283:E$1003,3,FALSE)-10)/365)-K283+J283))</f>
        <v/>
      </c>
      <c r="M283" s="10" t="str">
        <f>if(isblank(G283),,G283*(1+'Casino List'!$F$1)^(($Q$3-E283-10)/365))</f>
        <v/>
      </c>
      <c r="N283" s="4" t="str">
        <f>if(ISBLANK(M283),,(M283-G283)*(1-'Casino List'!$B$1))</f>
        <v/>
      </c>
      <c r="O283" s="4" t="str">
        <f>if(isblank(D283),,if(ISBLANK(M283),-F283*'Casino List'!$B$1,M283*'Casino List'!$B$1))</f>
        <v/>
      </c>
      <c r="P283" s="4"/>
      <c r="Q283" s="4"/>
      <c r="R283" s="4"/>
      <c r="S283" s="4"/>
      <c r="T283" s="4"/>
      <c r="U283" s="4"/>
      <c r="V283" s="4"/>
      <c r="W283" s="4"/>
      <c r="X283" s="4"/>
      <c r="Y283" s="4"/>
      <c r="Z283" s="4"/>
      <c r="AA283" s="4"/>
      <c r="AB283" s="4"/>
      <c r="AC283" s="4"/>
      <c r="AD283" s="4"/>
      <c r="AE283" s="4"/>
    </row>
    <row r="284">
      <c r="A284" s="4"/>
      <c r="B284" s="4"/>
      <c r="C284" s="1" t="str">
        <f t="shared" si="4"/>
        <v/>
      </c>
      <c r="D284" s="79"/>
      <c r="E284" s="79"/>
      <c r="F284" s="74"/>
      <c r="G284" s="74"/>
      <c r="H284" s="74"/>
      <c r="I284" s="29" t="str">
        <f>if(isblank(F284),,VLOOKUP(D284,'Casino List'!$C$4:$AA$100,25,FALSE)*H284)</f>
        <v/>
      </c>
      <c r="J284" s="10" t="str">
        <f>if(ISBLANK(F284),,F284*'Casino List'!$D$1)</f>
        <v/>
      </c>
      <c r="K284" s="10" t="str">
        <f>if(isblank(F284),,(F284*(1+'Casino List'!$F$1)^(($Q$3-E284-45)/365)-F284)*(1-'Casino List'!$B$1))</f>
        <v/>
      </c>
      <c r="L284" s="10" t="str">
        <f>if(isblank(F284),,if(isna((1-'Casino List'!$B$1)*(I284-F284)*(1+'Casino List'!$F$1)^(($Q$3-vlookup(D284,C284:E$1003,3,FALSE)-10)/365)-K284+J284),(1-'Casino List'!$B$1)*(I284-F284)*(1+'Casino List'!$F$1)^(($Q$3-TODAY()-45)/365)-K284,(1-'Casino List'!$B$1)*(I284-F284)*(1+'Casino List'!$F$1)^(($Q$3-vlookup(D284,C284:E$1003,3,FALSE)-10)/365)-K284+J284))</f>
        <v/>
      </c>
      <c r="M284" s="10" t="str">
        <f>if(isblank(G284),,G284*(1+'Casino List'!$F$1)^(($Q$3-E284-10)/365))</f>
        <v/>
      </c>
      <c r="N284" s="4" t="str">
        <f>if(ISBLANK(M284),,(M284-G284)*(1-'Casino List'!$B$1))</f>
        <v/>
      </c>
      <c r="O284" s="4" t="str">
        <f>if(isblank(D284),,if(ISBLANK(M284),-F284*'Casino List'!$B$1,M284*'Casino List'!$B$1))</f>
        <v/>
      </c>
      <c r="P284" s="4"/>
      <c r="Q284" s="4"/>
      <c r="R284" s="4"/>
      <c r="S284" s="4"/>
      <c r="T284" s="4"/>
      <c r="U284" s="4"/>
      <c r="V284" s="4"/>
      <c r="W284" s="4"/>
      <c r="X284" s="4"/>
      <c r="Y284" s="4"/>
      <c r="Z284" s="4"/>
      <c r="AA284" s="4"/>
      <c r="AB284" s="4"/>
      <c r="AC284" s="4"/>
      <c r="AD284" s="4"/>
      <c r="AE284" s="4"/>
    </row>
    <row r="285">
      <c r="A285" s="4"/>
      <c r="B285" s="4"/>
      <c r="C285" s="1" t="str">
        <f t="shared" si="4"/>
        <v/>
      </c>
      <c r="D285" s="79"/>
      <c r="E285" s="79"/>
      <c r="F285" s="74"/>
      <c r="G285" s="74"/>
      <c r="H285" s="74"/>
      <c r="I285" s="29" t="str">
        <f>if(isblank(F285),,VLOOKUP(D285,'Casino List'!$C$4:$AA$100,25,FALSE)*H285)</f>
        <v/>
      </c>
      <c r="J285" s="10" t="str">
        <f>if(ISBLANK(F285),,F285*'Casino List'!$D$1)</f>
        <v/>
      </c>
      <c r="K285" s="10" t="str">
        <f>if(isblank(F285),,(F285*(1+'Casino List'!$F$1)^(($Q$3-E285-45)/365)-F285)*(1-'Casino List'!$B$1))</f>
        <v/>
      </c>
      <c r="L285" s="10" t="str">
        <f>if(isblank(F285),,if(isna((1-'Casino List'!$B$1)*(I285-F285)*(1+'Casino List'!$F$1)^(($Q$3-vlookup(D285,C285:E$1003,3,FALSE)-10)/365)-K285+J285),(1-'Casino List'!$B$1)*(I285-F285)*(1+'Casino List'!$F$1)^(($Q$3-TODAY()-45)/365)-K285,(1-'Casino List'!$B$1)*(I285-F285)*(1+'Casino List'!$F$1)^(($Q$3-vlookup(D285,C285:E$1003,3,FALSE)-10)/365)-K285+J285))</f>
        <v/>
      </c>
      <c r="M285" s="10" t="str">
        <f>if(isblank(G285),,G285*(1+'Casino List'!$F$1)^(($Q$3-E285-10)/365))</f>
        <v/>
      </c>
      <c r="N285" s="4" t="str">
        <f>if(ISBLANK(M285),,(M285-G285)*(1-'Casino List'!$B$1))</f>
        <v/>
      </c>
      <c r="O285" s="4" t="str">
        <f>if(isblank(D285),,if(ISBLANK(M285),-F285*'Casino List'!$B$1,M285*'Casino List'!$B$1))</f>
        <v/>
      </c>
      <c r="P285" s="4"/>
      <c r="Q285" s="4"/>
      <c r="R285" s="4"/>
      <c r="S285" s="4"/>
      <c r="T285" s="4"/>
      <c r="U285" s="4"/>
      <c r="V285" s="4"/>
      <c r="W285" s="4"/>
      <c r="X285" s="4"/>
      <c r="Y285" s="4"/>
      <c r="Z285" s="4"/>
      <c r="AA285" s="4"/>
      <c r="AB285" s="4"/>
      <c r="AC285" s="4"/>
      <c r="AD285" s="4"/>
      <c r="AE285" s="4"/>
    </row>
    <row r="286">
      <c r="A286" s="4"/>
      <c r="B286" s="4"/>
      <c r="C286" s="1" t="str">
        <f t="shared" si="4"/>
        <v/>
      </c>
      <c r="D286" s="79"/>
      <c r="E286" s="79"/>
      <c r="F286" s="74"/>
      <c r="G286" s="74"/>
      <c r="H286" s="74"/>
      <c r="I286" s="29" t="str">
        <f>if(isblank(F286),,VLOOKUP(D286,'Casino List'!$C$4:$AA$100,25,FALSE)*H286)</f>
        <v/>
      </c>
      <c r="J286" s="10" t="str">
        <f>if(ISBLANK(F286),,F286*'Casino List'!$D$1)</f>
        <v/>
      </c>
      <c r="K286" s="10" t="str">
        <f>if(isblank(F286),,(F286*(1+'Casino List'!$F$1)^(($Q$3-E286-45)/365)-F286)*(1-'Casino List'!$B$1))</f>
        <v/>
      </c>
      <c r="L286" s="10" t="str">
        <f>if(isblank(F286),,if(isna((1-'Casino List'!$B$1)*(I286-F286)*(1+'Casino List'!$F$1)^(($Q$3-vlookup(D286,C286:E$1003,3,FALSE)-10)/365)-K286+J286),(1-'Casino List'!$B$1)*(I286-F286)*(1+'Casino List'!$F$1)^(($Q$3-TODAY()-45)/365)-K286,(1-'Casino List'!$B$1)*(I286-F286)*(1+'Casino List'!$F$1)^(($Q$3-vlookup(D286,C286:E$1003,3,FALSE)-10)/365)-K286+J286))</f>
        <v/>
      </c>
      <c r="M286" s="10" t="str">
        <f>if(isblank(G286),,G286*(1+'Casino List'!$F$1)^(($Q$3-E286-10)/365))</f>
        <v/>
      </c>
      <c r="N286" s="4" t="str">
        <f>if(ISBLANK(M286),,(M286-G286)*(1-'Casino List'!$B$1))</f>
        <v/>
      </c>
      <c r="O286" s="4" t="str">
        <f>if(isblank(D286),,if(ISBLANK(M286),-F286*'Casino List'!$B$1,M286*'Casino List'!$B$1))</f>
        <v/>
      </c>
      <c r="P286" s="4"/>
      <c r="Q286" s="4"/>
      <c r="R286" s="4"/>
      <c r="S286" s="4"/>
      <c r="T286" s="4"/>
      <c r="U286" s="4"/>
      <c r="V286" s="4"/>
      <c r="W286" s="4"/>
      <c r="X286" s="4"/>
      <c r="Y286" s="4"/>
      <c r="Z286" s="4"/>
      <c r="AA286" s="4"/>
      <c r="AB286" s="4"/>
      <c r="AC286" s="4"/>
      <c r="AD286" s="4"/>
      <c r="AE286" s="4"/>
    </row>
    <row r="287">
      <c r="A287" s="4"/>
      <c r="B287" s="4"/>
      <c r="C287" s="1" t="str">
        <f t="shared" si="4"/>
        <v/>
      </c>
      <c r="D287" s="79"/>
      <c r="E287" s="79"/>
      <c r="F287" s="74"/>
      <c r="G287" s="74"/>
      <c r="H287" s="74"/>
      <c r="I287" s="29" t="str">
        <f>if(isblank(F287),,VLOOKUP(D287,'Casino List'!$C$4:$AA$100,25,FALSE)*H287)</f>
        <v/>
      </c>
      <c r="J287" s="10" t="str">
        <f>if(ISBLANK(F287),,F287*'Casino List'!$D$1)</f>
        <v/>
      </c>
      <c r="K287" s="10" t="str">
        <f>if(isblank(F287),,(F287*(1+'Casino List'!$F$1)^(($Q$3-E287-45)/365)-F287)*(1-'Casino List'!$B$1))</f>
        <v/>
      </c>
      <c r="L287" s="10" t="str">
        <f>if(isblank(F287),,if(isna((1-'Casino List'!$B$1)*(I287-F287)*(1+'Casino List'!$F$1)^(($Q$3-vlookup(D287,C287:E$1003,3,FALSE)-10)/365)-K287+J287),(1-'Casino List'!$B$1)*(I287-F287)*(1+'Casino List'!$F$1)^(($Q$3-TODAY()-45)/365)-K287,(1-'Casino List'!$B$1)*(I287-F287)*(1+'Casino List'!$F$1)^(($Q$3-vlookup(D287,C287:E$1003,3,FALSE)-10)/365)-K287+J287))</f>
        <v/>
      </c>
      <c r="M287" s="10" t="str">
        <f>if(isblank(G287),,G287*(1+'Casino List'!$F$1)^(($Q$3-E287-10)/365))</f>
        <v/>
      </c>
      <c r="N287" s="4" t="str">
        <f>if(ISBLANK(M287),,(M287-G287)*(1-'Casino List'!$B$1))</f>
        <v/>
      </c>
      <c r="O287" s="4" t="str">
        <f>if(isblank(D287),,if(ISBLANK(M287),-F287*'Casino List'!$B$1,M287*'Casino List'!$B$1))</f>
        <v/>
      </c>
      <c r="P287" s="4"/>
      <c r="Q287" s="4"/>
      <c r="R287" s="4"/>
      <c r="S287" s="4"/>
      <c r="T287" s="4"/>
      <c r="U287" s="4"/>
      <c r="V287" s="4"/>
      <c r="W287" s="4"/>
      <c r="X287" s="4"/>
      <c r="Y287" s="4"/>
      <c r="Z287" s="4"/>
      <c r="AA287" s="4"/>
      <c r="AB287" s="4"/>
      <c r="AC287" s="4"/>
      <c r="AD287" s="4"/>
      <c r="AE287" s="4"/>
    </row>
    <row r="288">
      <c r="A288" s="4"/>
      <c r="B288" s="4"/>
      <c r="C288" s="1" t="str">
        <f t="shared" si="4"/>
        <v/>
      </c>
      <c r="D288" s="79"/>
      <c r="E288" s="79"/>
      <c r="F288" s="74"/>
      <c r="G288" s="74"/>
      <c r="H288" s="74"/>
      <c r="I288" s="29" t="str">
        <f>if(isblank(F288),,VLOOKUP(D288,'Casino List'!$C$4:$AA$100,25,FALSE)*H288)</f>
        <v/>
      </c>
      <c r="J288" s="10" t="str">
        <f>if(ISBLANK(F288),,F288*'Casino List'!$D$1)</f>
        <v/>
      </c>
      <c r="K288" s="10" t="str">
        <f>if(isblank(F288),,(F288*(1+'Casino List'!$F$1)^(($Q$3-E288-45)/365)-F288)*(1-'Casino List'!$B$1))</f>
        <v/>
      </c>
      <c r="L288" s="10" t="str">
        <f>if(isblank(F288),,if(isna((1-'Casino List'!$B$1)*(I288-F288)*(1+'Casino List'!$F$1)^(($Q$3-vlookup(D288,C288:E$1003,3,FALSE)-10)/365)-K288+J288),(1-'Casino List'!$B$1)*(I288-F288)*(1+'Casino List'!$F$1)^(($Q$3-TODAY()-45)/365)-K288,(1-'Casino List'!$B$1)*(I288-F288)*(1+'Casino List'!$F$1)^(($Q$3-vlookup(D288,C288:E$1003,3,FALSE)-10)/365)-K288+J288))</f>
        <v/>
      </c>
      <c r="M288" s="10" t="str">
        <f>if(isblank(G288),,G288*(1+'Casino List'!$F$1)^(($Q$3-E288-10)/365))</f>
        <v/>
      </c>
      <c r="N288" s="4" t="str">
        <f>if(ISBLANK(M288),,(M288-G288)*(1-'Casino List'!$B$1))</f>
        <v/>
      </c>
      <c r="O288" s="4" t="str">
        <f>if(isblank(D288),,if(ISBLANK(M288),-F288*'Casino List'!$B$1,M288*'Casino List'!$B$1))</f>
        <v/>
      </c>
      <c r="P288" s="4"/>
      <c r="Q288" s="4"/>
      <c r="R288" s="4"/>
      <c r="S288" s="4"/>
      <c r="T288" s="4"/>
      <c r="U288" s="4"/>
      <c r="V288" s="4"/>
      <c r="W288" s="4"/>
      <c r="X288" s="4"/>
      <c r="Y288" s="4"/>
      <c r="Z288" s="4"/>
      <c r="AA288" s="4"/>
      <c r="AB288" s="4"/>
      <c r="AC288" s="4"/>
      <c r="AD288" s="4"/>
      <c r="AE288" s="4"/>
    </row>
    <row r="289">
      <c r="A289" s="4"/>
      <c r="B289" s="4"/>
      <c r="C289" s="1" t="str">
        <f t="shared" si="4"/>
        <v/>
      </c>
      <c r="D289" s="79"/>
      <c r="E289" s="79"/>
      <c r="F289" s="74"/>
      <c r="G289" s="74"/>
      <c r="H289" s="74"/>
      <c r="I289" s="29" t="str">
        <f>if(isblank(F289),,VLOOKUP(D289,'Casino List'!$C$4:$AA$100,25,FALSE)*H289)</f>
        <v/>
      </c>
      <c r="J289" s="10" t="str">
        <f>if(ISBLANK(F289),,F289*'Casino List'!$D$1)</f>
        <v/>
      </c>
      <c r="K289" s="10" t="str">
        <f>if(isblank(F289),,(F289*(1+'Casino List'!$F$1)^(($Q$3-E289-45)/365)-F289)*(1-'Casino List'!$B$1))</f>
        <v/>
      </c>
      <c r="L289" s="10" t="str">
        <f>if(isblank(F289),,if(isna((1-'Casino List'!$B$1)*(I289-F289)*(1+'Casino List'!$F$1)^(($Q$3-vlookup(D289,C289:E$1003,3,FALSE)-10)/365)-K289+J289),(1-'Casino List'!$B$1)*(I289-F289)*(1+'Casino List'!$F$1)^(($Q$3-TODAY()-45)/365)-K289,(1-'Casino List'!$B$1)*(I289-F289)*(1+'Casino List'!$F$1)^(($Q$3-vlookup(D289,C289:E$1003,3,FALSE)-10)/365)-K289+J289))</f>
        <v/>
      </c>
      <c r="M289" s="10" t="str">
        <f>if(isblank(G289),,G289*(1+'Casino List'!$F$1)^(($Q$3-E289-10)/365))</f>
        <v/>
      </c>
      <c r="N289" s="4" t="str">
        <f>if(ISBLANK(M289),,(M289-G289)*(1-'Casino List'!$B$1))</f>
        <v/>
      </c>
      <c r="O289" s="4" t="str">
        <f>if(isblank(D289),,if(ISBLANK(M289),-F289*'Casino List'!$B$1,M289*'Casino List'!$B$1))</f>
        <v/>
      </c>
      <c r="P289" s="4"/>
      <c r="Q289" s="4"/>
      <c r="R289" s="4"/>
      <c r="S289" s="4"/>
      <c r="T289" s="4"/>
      <c r="U289" s="4"/>
      <c r="V289" s="4"/>
      <c r="W289" s="4"/>
      <c r="X289" s="4"/>
      <c r="Y289" s="4"/>
      <c r="Z289" s="4"/>
      <c r="AA289" s="4"/>
      <c r="AB289" s="4"/>
      <c r="AC289" s="4"/>
      <c r="AD289" s="4"/>
      <c r="AE289" s="4"/>
    </row>
    <row r="290">
      <c r="A290" s="4"/>
      <c r="B290" s="4"/>
      <c r="C290" s="1" t="str">
        <f t="shared" si="4"/>
        <v/>
      </c>
      <c r="D290" s="79"/>
      <c r="E290" s="79"/>
      <c r="F290" s="74"/>
      <c r="G290" s="74"/>
      <c r="H290" s="74"/>
      <c r="I290" s="29" t="str">
        <f>if(isblank(F290),,VLOOKUP(D290,'Casino List'!$C$4:$AA$100,25,FALSE)*H290)</f>
        <v/>
      </c>
      <c r="J290" s="10" t="str">
        <f>if(ISBLANK(F290),,F290*'Casino List'!$D$1)</f>
        <v/>
      </c>
      <c r="K290" s="10" t="str">
        <f>if(isblank(F290),,(F290*(1+'Casino List'!$F$1)^(($Q$3-E290-45)/365)-F290)*(1-'Casino List'!$B$1))</f>
        <v/>
      </c>
      <c r="L290" s="10" t="str">
        <f>if(isblank(F290),,if(isna((1-'Casino List'!$B$1)*(I290-F290)*(1+'Casino List'!$F$1)^(($Q$3-vlookup(D290,C290:E$1003,3,FALSE)-10)/365)-K290+J290),(1-'Casino List'!$B$1)*(I290-F290)*(1+'Casino List'!$F$1)^(($Q$3-TODAY()-45)/365)-K290,(1-'Casino List'!$B$1)*(I290-F290)*(1+'Casino List'!$F$1)^(($Q$3-vlookup(D290,C290:E$1003,3,FALSE)-10)/365)-K290+J290))</f>
        <v/>
      </c>
      <c r="M290" s="10" t="str">
        <f>if(isblank(G290),,G290*(1+'Casino List'!$F$1)^(($Q$3-E290-10)/365))</f>
        <v/>
      </c>
      <c r="N290" s="4" t="str">
        <f>if(ISBLANK(M290),,(M290-G290)*(1-'Casino List'!$B$1))</f>
        <v/>
      </c>
      <c r="O290" s="4" t="str">
        <f>if(isblank(D290),,if(ISBLANK(M290),-F290*'Casino List'!$B$1,M290*'Casino List'!$B$1))</f>
        <v/>
      </c>
      <c r="P290" s="4"/>
      <c r="Q290" s="4"/>
      <c r="R290" s="4"/>
      <c r="S290" s="4"/>
      <c r="T290" s="4"/>
      <c r="U290" s="4"/>
      <c r="V290" s="4"/>
      <c r="W290" s="4"/>
      <c r="X290" s="4"/>
      <c r="Y290" s="4"/>
      <c r="Z290" s="4"/>
      <c r="AA290" s="4"/>
      <c r="AB290" s="4"/>
      <c r="AC290" s="4"/>
      <c r="AD290" s="4"/>
      <c r="AE290" s="4"/>
    </row>
    <row r="291">
      <c r="A291" s="4"/>
      <c r="B291" s="4"/>
      <c r="C291" s="1" t="str">
        <f t="shared" si="4"/>
        <v/>
      </c>
      <c r="D291" s="79"/>
      <c r="E291" s="79"/>
      <c r="F291" s="74"/>
      <c r="G291" s="74"/>
      <c r="H291" s="74"/>
      <c r="I291" s="29" t="str">
        <f>if(isblank(F291),,VLOOKUP(D291,'Casino List'!$C$4:$AA$100,25,FALSE)*H291)</f>
        <v/>
      </c>
      <c r="J291" s="10" t="str">
        <f>if(ISBLANK(F291),,F291*'Casino List'!$D$1)</f>
        <v/>
      </c>
      <c r="K291" s="10" t="str">
        <f>if(isblank(F291),,(F291*(1+'Casino List'!$F$1)^(($Q$3-E291-45)/365)-F291)*(1-'Casino List'!$B$1))</f>
        <v/>
      </c>
      <c r="L291" s="10" t="str">
        <f>if(isblank(F291),,if(isna((1-'Casino List'!$B$1)*(I291-F291)*(1+'Casino List'!$F$1)^(($Q$3-vlookup(D291,C291:E$1003,3,FALSE)-10)/365)-K291+J291),(1-'Casino List'!$B$1)*(I291-F291)*(1+'Casino List'!$F$1)^(($Q$3-TODAY()-45)/365)-K291,(1-'Casino List'!$B$1)*(I291-F291)*(1+'Casino List'!$F$1)^(($Q$3-vlookup(D291,C291:E$1003,3,FALSE)-10)/365)-K291+J291))</f>
        <v/>
      </c>
      <c r="M291" s="10" t="str">
        <f>if(isblank(G291),,G291*(1+'Casino List'!$F$1)^(($Q$3-E291-10)/365))</f>
        <v/>
      </c>
      <c r="N291" s="4" t="str">
        <f>if(ISBLANK(M291),,(M291-G291)*(1-'Casino List'!$B$1))</f>
        <v/>
      </c>
      <c r="O291" s="4" t="str">
        <f>if(isblank(D291),,if(ISBLANK(M291),-F291*'Casino List'!$B$1,M291*'Casino List'!$B$1))</f>
        <v/>
      </c>
      <c r="P291" s="4"/>
      <c r="Q291" s="4"/>
      <c r="R291" s="4"/>
      <c r="S291" s="4"/>
      <c r="T291" s="4"/>
      <c r="U291" s="4"/>
      <c r="V291" s="4"/>
      <c r="W291" s="4"/>
      <c r="X291" s="4"/>
      <c r="Y291" s="4"/>
      <c r="Z291" s="4"/>
      <c r="AA291" s="4"/>
      <c r="AB291" s="4"/>
      <c r="AC291" s="4"/>
      <c r="AD291" s="4"/>
      <c r="AE291" s="4"/>
    </row>
    <row r="292">
      <c r="A292" s="4"/>
      <c r="B292" s="4"/>
      <c r="C292" s="1" t="str">
        <f t="shared" si="4"/>
        <v/>
      </c>
      <c r="D292" s="79"/>
      <c r="E292" s="79"/>
      <c r="F292" s="74"/>
      <c r="G292" s="74"/>
      <c r="H292" s="74"/>
      <c r="I292" s="29" t="str">
        <f>if(isblank(F292),,VLOOKUP(D292,'Casino List'!$C$4:$AA$100,25,FALSE)*H292)</f>
        <v/>
      </c>
      <c r="J292" s="10" t="str">
        <f>if(ISBLANK(F292),,F292*'Casino List'!$D$1)</f>
        <v/>
      </c>
      <c r="K292" s="10" t="str">
        <f>if(isblank(F292),,(F292*(1+'Casino List'!$F$1)^(($Q$3-E292-45)/365)-F292)*(1-'Casino List'!$B$1))</f>
        <v/>
      </c>
      <c r="L292" s="10" t="str">
        <f>if(isblank(F292),,if(isna((1-'Casino List'!$B$1)*(I292-F292)*(1+'Casino List'!$F$1)^(($Q$3-vlookup(D292,C292:E$1003,3,FALSE)-10)/365)-K292+J292),(1-'Casino List'!$B$1)*(I292-F292)*(1+'Casino List'!$F$1)^(($Q$3-TODAY()-45)/365)-K292,(1-'Casino List'!$B$1)*(I292-F292)*(1+'Casino List'!$F$1)^(($Q$3-vlookup(D292,C292:E$1003,3,FALSE)-10)/365)-K292+J292))</f>
        <v/>
      </c>
      <c r="M292" s="10" t="str">
        <f>if(isblank(G292),,G292*(1+'Casino List'!$F$1)^(($Q$3-E292-10)/365))</f>
        <v/>
      </c>
      <c r="N292" s="4" t="str">
        <f>if(ISBLANK(M292),,(M292-G292)*(1-'Casino List'!$B$1))</f>
        <v/>
      </c>
      <c r="O292" s="4" t="str">
        <f>if(isblank(D292),,if(ISBLANK(M292),-F292*'Casino List'!$B$1,M292*'Casino List'!$B$1))</f>
        <v/>
      </c>
      <c r="P292" s="4"/>
      <c r="Q292" s="4"/>
      <c r="R292" s="4"/>
      <c r="S292" s="4"/>
      <c r="T292" s="4"/>
      <c r="U292" s="4"/>
      <c r="V292" s="4"/>
      <c r="W292" s="4"/>
      <c r="X292" s="4"/>
      <c r="Y292" s="4"/>
      <c r="Z292" s="4"/>
      <c r="AA292" s="4"/>
      <c r="AB292" s="4"/>
      <c r="AC292" s="4"/>
      <c r="AD292" s="4"/>
      <c r="AE292" s="4"/>
    </row>
    <row r="293">
      <c r="A293" s="4"/>
      <c r="B293" s="4"/>
      <c r="C293" s="1" t="str">
        <f t="shared" si="4"/>
        <v/>
      </c>
      <c r="D293" s="79"/>
      <c r="E293" s="79"/>
      <c r="F293" s="74"/>
      <c r="G293" s="74"/>
      <c r="H293" s="74"/>
      <c r="I293" s="29" t="str">
        <f>if(isblank(F293),,VLOOKUP(D293,'Casino List'!$C$4:$AA$100,25,FALSE)*H293)</f>
        <v/>
      </c>
      <c r="J293" s="10" t="str">
        <f>if(ISBLANK(F293),,F293*'Casino List'!$D$1)</f>
        <v/>
      </c>
      <c r="K293" s="10" t="str">
        <f>if(isblank(F293),,(F293*(1+'Casino List'!$F$1)^(($Q$3-E293-45)/365)-F293)*(1-'Casino List'!$B$1))</f>
        <v/>
      </c>
      <c r="L293" s="10" t="str">
        <f>if(isblank(F293),,if(isna((1-'Casino List'!$B$1)*(I293-F293)*(1+'Casino List'!$F$1)^(($Q$3-vlookup(D293,C293:E$1003,3,FALSE)-10)/365)-K293+J293),(1-'Casino List'!$B$1)*(I293-F293)*(1+'Casino List'!$F$1)^(($Q$3-TODAY()-45)/365)-K293,(1-'Casino List'!$B$1)*(I293-F293)*(1+'Casino List'!$F$1)^(($Q$3-vlookup(D293,C293:E$1003,3,FALSE)-10)/365)-K293+J293))</f>
        <v/>
      </c>
      <c r="M293" s="10" t="str">
        <f>if(isblank(G293),,G293*(1+'Casino List'!$F$1)^(($Q$3-E293-10)/365))</f>
        <v/>
      </c>
      <c r="N293" s="4" t="str">
        <f>if(ISBLANK(M293),,(M293-G293)*(1-'Casino List'!$B$1))</f>
        <v/>
      </c>
      <c r="O293" s="4" t="str">
        <f>if(isblank(D293),,if(ISBLANK(M293),-F293*'Casino List'!$B$1,M293*'Casino List'!$B$1))</f>
        <v/>
      </c>
      <c r="P293" s="4"/>
      <c r="Q293" s="4"/>
      <c r="R293" s="4"/>
      <c r="S293" s="4"/>
      <c r="T293" s="4"/>
      <c r="U293" s="4"/>
      <c r="V293" s="4"/>
      <c r="W293" s="4"/>
      <c r="X293" s="4"/>
      <c r="Y293" s="4"/>
      <c r="Z293" s="4"/>
      <c r="AA293" s="4"/>
      <c r="AB293" s="4"/>
      <c r="AC293" s="4"/>
      <c r="AD293" s="4"/>
      <c r="AE293" s="4"/>
    </row>
    <row r="294">
      <c r="A294" s="4"/>
      <c r="B294" s="4"/>
      <c r="C294" s="4"/>
      <c r="D294" s="79"/>
      <c r="E294" s="79"/>
      <c r="F294" s="74"/>
      <c r="G294" s="74"/>
      <c r="H294" s="74"/>
      <c r="I294" s="29" t="str">
        <f>if(isblank(F294),,VLOOKUP(D294,'Casino List'!$C$4:$AA$100,25,FALSE)*H294)</f>
        <v/>
      </c>
      <c r="J294" s="10" t="str">
        <f>if(ISBLANK(F294),,F294*'Casino List'!$D$1)</f>
        <v/>
      </c>
      <c r="K294" s="10" t="str">
        <f>if(isblank(F294),,(F294*(1+'Casino List'!$F$1)^(($Q$3-E294-45)/365)-F294)*(1-'Casino List'!$B$1))</f>
        <v/>
      </c>
      <c r="L294" s="10" t="str">
        <f>if(isblank(F294),,if(isna((1-'Casino List'!$B$1)*(I294-F294)*(1+'Casino List'!$F$1)^(($Q$3-vlookup(D294,C294:E$1003,3,FALSE)-10)/365)-K294+J294),(1-'Casino List'!$B$1)*(I294-F294)*(1+'Casino List'!$F$1)^(($Q$3-TODAY()-45)/365)-K294,(1-'Casino List'!$B$1)*(I294-F294)*(1+'Casino List'!$F$1)^(($Q$3-vlookup(D294,C294:E$1003,3,FALSE)-10)/365)-K294+J294))</f>
        <v/>
      </c>
      <c r="M294" s="10" t="str">
        <f>if(isblank(G294),,G294*(1+'Casino List'!$F$1)^(($Q$3-E294-10)/365))</f>
        <v/>
      </c>
      <c r="N294" s="4" t="str">
        <f>if(ISBLANK(M294),,(M294-G294)*(1-'Casino List'!$B$1))</f>
        <v/>
      </c>
      <c r="O294" s="4" t="str">
        <f>if(isblank(D294),,if(ISBLANK(M294),-F294*'Casino List'!$B$1,M294*'Casino List'!$B$1))</f>
        <v/>
      </c>
      <c r="P294" s="4"/>
      <c r="Q294" s="4"/>
      <c r="R294" s="4"/>
      <c r="S294" s="4"/>
      <c r="T294" s="4"/>
      <c r="U294" s="4"/>
      <c r="V294" s="4"/>
      <c r="W294" s="4"/>
      <c r="X294" s="4"/>
      <c r="Y294" s="4"/>
      <c r="Z294" s="4"/>
      <c r="AA294" s="4"/>
      <c r="AB294" s="4"/>
      <c r="AC294" s="4"/>
      <c r="AD294" s="4"/>
      <c r="AE294" s="4"/>
    </row>
    <row r="295">
      <c r="A295" s="4"/>
      <c r="B295" s="4"/>
      <c r="C295" s="1" t="str">
        <f>if(isblank(G295),,D295)</f>
        <v/>
      </c>
      <c r="D295" s="79"/>
      <c r="E295" s="79"/>
      <c r="F295" s="74"/>
      <c r="G295" s="74"/>
      <c r="H295" s="74"/>
      <c r="I295" s="29" t="str">
        <f>if(isblank(F295),,VLOOKUP(D295,'Casino List'!$C$4:$AA$100,25,FALSE)*H295)</f>
        <v/>
      </c>
      <c r="J295" s="10" t="str">
        <f>if(ISBLANK(F295),,F295*'Casino List'!$D$1)</f>
        <v/>
      </c>
      <c r="K295" s="10" t="str">
        <f>if(isblank(F295),,(F295*(1+'Casino List'!$F$1)^(($Q$3-E295-45)/365)-F295)*(1-'Casino List'!$B$1))</f>
        <v/>
      </c>
      <c r="L295" s="10" t="str">
        <f>if(isblank(F295),,if(isna((1-'Casino List'!$B$1)*(I295-F295)*(1+'Casino List'!$F$1)^(($Q$3-vlookup(D295,C295:E$1003,3,FALSE)-10)/365)-K295+J295),(1-'Casino List'!$B$1)*(I295-F295)*(1+'Casino List'!$F$1)^(($Q$3-TODAY()-45)/365)-K295,(1-'Casino List'!$B$1)*(I295-F295)*(1+'Casino List'!$F$1)^(($Q$3-vlookup(D295,C295:E$1003,3,FALSE)-10)/365)-K295+J295))</f>
        <v/>
      </c>
      <c r="M295" s="10" t="str">
        <f>if(isblank(G295),,G295*(1+'Casino List'!$F$1)^(($Q$3-E295-10)/365))</f>
        <v/>
      </c>
      <c r="N295" s="4" t="str">
        <f>if(ISBLANK(M295),,(M295-G295)*(1-'Casino List'!$B$1))</f>
        <v/>
      </c>
      <c r="O295" s="4" t="str">
        <f>if(isblank(D295),,if(ISBLANK(M295),-F295*'Casino List'!$B$1,M295*'Casino List'!$B$1))</f>
        <v/>
      </c>
      <c r="P295" s="4"/>
      <c r="Q295" s="4"/>
      <c r="R295" s="4"/>
      <c r="S295" s="4"/>
      <c r="T295" s="4"/>
      <c r="U295" s="4"/>
      <c r="V295" s="4"/>
      <c r="W295" s="4"/>
      <c r="X295" s="4"/>
      <c r="Y295" s="4"/>
      <c r="Z295" s="4"/>
      <c r="AA295" s="4"/>
      <c r="AB295" s="4"/>
      <c r="AC295" s="4"/>
      <c r="AD295" s="4"/>
      <c r="AE295" s="4"/>
    </row>
    <row r="296">
      <c r="A296" s="4"/>
      <c r="B296" s="4"/>
      <c r="C296" s="1"/>
      <c r="D296" s="79"/>
      <c r="E296" s="79"/>
      <c r="F296" s="74"/>
      <c r="G296" s="74"/>
      <c r="H296" s="74"/>
      <c r="I296" s="29" t="str">
        <f>if(isblank(F296),,VLOOKUP(D296,'Casino List'!$C$4:$AA$100,25,FALSE)*H296)</f>
        <v/>
      </c>
      <c r="J296" s="10" t="str">
        <f>if(ISBLANK(F296),,F296*'Casino List'!$D$1)</f>
        <v/>
      </c>
      <c r="K296" s="10" t="str">
        <f>if(isblank(F296),,(F296*(1+'Casino List'!$F$1)^(($Q$3-E296-45)/365)-F296)*(1-'Casino List'!$B$1))</f>
        <v/>
      </c>
      <c r="L296" s="10" t="str">
        <f>if(isblank(F296),,if(isna((1-'Casino List'!$B$1)*(I296-F296)*(1+'Casino List'!$F$1)^(($Q$3-vlookup(D296,C296:E$1003,3,FALSE)-10)/365)-K296+J296),(1-'Casino List'!$B$1)*(I296-F296)*(1+'Casino List'!$F$1)^(($Q$3-TODAY()-45)/365)-K296,(1-'Casino List'!$B$1)*(I296-F296)*(1+'Casino List'!$F$1)^(($Q$3-vlookup(D296,C296:E$1003,3,FALSE)-10)/365)-K296+J296))</f>
        <v/>
      </c>
      <c r="M296" s="10" t="str">
        <f>if(isblank(G296),,G296*(1+'Casino List'!$F$1)^(($Q$3-E296-10)/365))</f>
        <v/>
      </c>
      <c r="N296" s="4" t="str">
        <f>if(ISBLANK(M296),,(M296-G296)*(1-'Casino List'!$B$1))</f>
        <v/>
      </c>
      <c r="O296" s="4" t="str">
        <f>if(isblank(D296),,if(ISBLANK(M296),-F296*'Casino List'!$B$1,M296*'Casino List'!$B$1))</f>
        <v/>
      </c>
      <c r="P296" s="4"/>
      <c r="Q296" s="4"/>
      <c r="R296" s="4"/>
      <c r="S296" s="4"/>
      <c r="T296" s="4"/>
      <c r="U296" s="4"/>
      <c r="V296" s="4"/>
      <c r="W296" s="4"/>
      <c r="X296" s="4"/>
      <c r="Y296" s="4"/>
      <c r="Z296" s="4"/>
      <c r="AA296" s="4"/>
      <c r="AB296" s="4"/>
      <c r="AC296" s="4"/>
      <c r="AD296" s="4"/>
      <c r="AE296" s="4"/>
    </row>
    <row r="297">
      <c r="A297" s="4"/>
      <c r="B297" s="4"/>
      <c r="C297" s="1" t="str">
        <f t="shared" ref="C297:C337" si="5">if(isblank(G297),,D297)</f>
        <v/>
      </c>
      <c r="D297" s="79"/>
      <c r="E297" s="79"/>
      <c r="F297" s="74"/>
      <c r="G297" s="74"/>
      <c r="H297" s="74"/>
      <c r="I297" s="29" t="str">
        <f>if(isblank(F297),,VLOOKUP(D297,'Casino List'!$C$4:$AA$100,25,FALSE)*H297)</f>
        <v/>
      </c>
      <c r="J297" s="10" t="str">
        <f>if(ISBLANK(F297),,F297*'Casino List'!$D$1)</f>
        <v/>
      </c>
      <c r="K297" s="10" t="str">
        <f>if(isblank(F297),,(F297*(1+'Casino List'!$F$1)^(($Q$3-E297-45)/365)-F297)*(1-'Casino List'!$B$1))</f>
        <v/>
      </c>
      <c r="L297" s="10" t="str">
        <f>if(isblank(F297),,if(isna((1-'Casino List'!$B$1)*(I297-F297)*(1+'Casino List'!$F$1)^(($Q$3-vlookup(D297,C297:E$1003,3,FALSE)-10)/365)-K297+J297),(1-'Casino List'!$B$1)*(I297-F297)*(1+'Casino List'!$F$1)^(($Q$3-TODAY()-45)/365)-K297,(1-'Casino List'!$B$1)*(I297-F297)*(1+'Casino List'!$F$1)^(($Q$3-vlookup(D297,C297:E$1003,3,FALSE)-10)/365)-K297+J297))</f>
        <v/>
      </c>
      <c r="M297" s="10" t="str">
        <f>if(isblank(G297),,G297*(1+'Casino List'!$F$1)^(($Q$3-E297-10)/365))</f>
        <v/>
      </c>
      <c r="N297" s="4" t="str">
        <f>if(ISBLANK(M297),,(M297-G297)*(1-'Casino List'!$B$1))</f>
        <v/>
      </c>
      <c r="O297" s="4" t="str">
        <f>if(isblank(D297),,if(ISBLANK(M297),-F297*'Casino List'!$B$1,M297*'Casino List'!$B$1))</f>
        <v/>
      </c>
      <c r="P297" s="4"/>
      <c r="Q297" s="4"/>
      <c r="R297" s="4"/>
      <c r="S297" s="4"/>
      <c r="T297" s="4"/>
      <c r="U297" s="4"/>
      <c r="V297" s="4"/>
      <c r="W297" s="4"/>
      <c r="X297" s="4"/>
      <c r="Y297" s="4"/>
      <c r="Z297" s="4"/>
      <c r="AA297" s="4"/>
      <c r="AB297" s="4"/>
      <c r="AC297" s="4"/>
      <c r="AD297" s="4"/>
      <c r="AE297" s="4"/>
    </row>
    <row r="298">
      <c r="A298" s="4"/>
      <c r="B298" s="4"/>
      <c r="C298" s="1" t="str">
        <f t="shared" si="5"/>
        <v/>
      </c>
      <c r="D298" s="79"/>
      <c r="E298" s="79"/>
      <c r="F298" s="74"/>
      <c r="G298" s="74"/>
      <c r="H298" s="74"/>
      <c r="I298" s="29" t="str">
        <f>if(isblank(F298),,VLOOKUP(D298,'Casino List'!$C$4:$AA$100,25,FALSE)*H298)</f>
        <v/>
      </c>
      <c r="J298" s="10" t="str">
        <f>if(ISBLANK(F298),,F298*'Casino List'!$D$1)</f>
        <v/>
      </c>
      <c r="K298" s="10" t="str">
        <f>if(isblank(F298),,(F298*(1+'Casino List'!$F$1)^(($Q$3-E298-45)/365)-F298)*(1-'Casino List'!$B$1))</f>
        <v/>
      </c>
      <c r="L298" s="10" t="str">
        <f>if(isblank(F298),,if(isna((1-'Casino List'!$B$1)*(I298-F298)*(1+'Casino List'!$F$1)^(($Q$3-vlookup(D298,C298:E$1003,3,FALSE)-10)/365)-K298+J298),(1-'Casino List'!$B$1)*(I298-F298)*(1+'Casino List'!$F$1)^(($Q$3-TODAY()-45)/365)-K298,(1-'Casino List'!$B$1)*(I298-F298)*(1+'Casino List'!$F$1)^(($Q$3-vlookup(D298,C298:E$1003,3,FALSE)-10)/365)-K298+J298))</f>
        <v/>
      </c>
      <c r="M298" s="10" t="str">
        <f>if(isblank(G298),,G298*(1+'Casino List'!$F$1)^(($Q$3-E298-10)/365))</f>
        <v/>
      </c>
      <c r="N298" s="4" t="str">
        <f>if(ISBLANK(M298),,(M298-G298)*(1-'Casino List'!$B$1))</f>
        <v/>
      </c>
      <c r="O298" s="4" t="str">
        <f>if(isblank(D298),,if(ISBLANK(M298),-F298*'Casino List'!$B$1,M298*'Casino List'!$B$1))</f>
        <v/>
      </c>
      <c r="P298" s="4"/>
      <c r="Q298" s="4"/>
      <c r="R298" s="4"/>
      <c r="S298" s="4"/>
      <c r="T298" s="4"/>
      <c r="U298" s="4"/>
      <c r="V298" s="4"/>
      <c r="W298" s="4"/>
      <c r="X298" s="4"/>
      <c r="Y298" s="4"/>
      <c r="Z298" s="4"/>
      <c r="AA298" s="4"/>
      <c r="AB298" s="4"/>
      <c r="AC298" s="4"/>
      <c r="AD298" s="4"/>
      <c r="AE298" s="4"/>
    </row>
    <row r="299">
      <c r="A299" s="4"/>
      <c r="B299" s="4"/>
      <c r="C299" s="1" t="str">
        <f t="shared" si="5"/>
        <v/>
      </c>
      <c r="D299" s="79"/>
      <c r="E299" s="79"/>
      <c r="F299" s="74"/>
      <c r="G299" s="74"/>
      <c r="H299" s="74"/>
      <c r="I299" s="29" t="str">
        <f>if(isblank(F299),,VLOOKUP(D299,'Casino List'!$C$4:$AA$100,25,FALSE)*H299)</f>
        <v/>
      </c>
      <c r="J299" s="10" t="str">
        <f>if(ISBLANK(F299),,F299*'Casino List'!$D$1)</f>
        <v/>
      </c>
      <c r="K299" s="10" t="str">
        <f>if(isblank(F299),,(F299*(1+'Casino List'!$F$1)^(($Q$3-E299-45)/365)-F299)*(1-'Casino List'!$B$1))</f>
        <v/>
      </c>
      <c r="L299" s="10" t="str">
        <f>if(isblank(F299),,if(isna((1-'Casino List'!$B$1)*(I299-F299)*(1+'Casino List'!$F$1)^(($Q$3-vlookup(D299,C299:E$1003,3,FALSE)-10)/365)-K299+J299),(1-'Casino List'!$B$1)*(I299-F299)*(1+'Casino List'!$F$1)^(($Q$3-TODAY()-45)/365)-K299,(1-'Casino List'!$B$1)*(I299-F299)*(1+'Casino List'!$F$1)^(($Q$3-vlookup(D299,C299:E$1003,3,FALSE)-10)/365)-K299+J299))</f>
        <v/>
      </c>
      <c r="M299" s="10" t="str">
        <f>if(isblank(G299),,G299*(1+'Casino List'!$F$1)^(($Q$3-E299-10)/365))</f>
        <v/>
      </c>
      <c r="N299" s="4" t="str">
        <f>if(ISBLANK(M299),,(M299-G299)*(1-'Casino List'!$B$1))</f>
        <v/>
      </c>
      <c r="O299" s="4" t="str">
        <f>if(isblank(D299),,if(ISBLANK(M299),-F299*'Casino List'!$B$1,M299*'Casino List'!$B$1))</f>
        <v/>
      </c>
      <c r="P299" s="4"/>
      <c r="Q299" s="4"/>
      <c r="R299" s="4"/>
      <c r="S299" s="4"/>
      <c r="T299" s="4"/>
      <c r="U299" s="4"/>
      <c r="V299" s="4"/>
      <c r="W299" s="4"/>
      <c r="X299" s="4"/>
      <c r="Y299" s="4"/>
      <c r="Z299" s="4"/>
      <c r="AA299" s="4"/>
      <c r="AB299" s="4"/>
      <c r="AC299" s="4"/>
      <c r="AD299" s="4"/>
      <c r="AE299" s="4"/>
    </row>
    <row r="300">
      <c r="A300" s="4"/>
      <c r="B300" s="4"/>
      <c r="C300" s="1" t="str">
        <f t="shared" si="5"/>
        <v/>
      </c>
      <c r="D300" s="79"/>
      <c r="E300" s="79"/>
      <c r="F300" s="74"/>
      <c r="G300" s="74"/>
      <c r="H300" s="74"/>
      <c r="I300" s="29" t="str">
        <f>if(isblank(F300),,VLOOKUP(D300,'Casino List'!$C$4:$AA$100,25,FALSE)*H300)</f>
        <v/>
      </c>
      <c r="J300" s="10" t="str">
        <f>if(ISBLANK(F300),,F300*'Casino List'!$D$1)</f>
        <v/>
      </c>
      <c r="K300" s="10" t="str">
        <f>if(isblank(F300),,(F300*(1+'Casino List'!$F$1)^(($Q$3-E300-45)/365)-F300)*(1-'Casino List'!$B$1))</f>
        <v/>
      </c>
      <c r="L300" s="10" t="str">
        <f>if(isblank(F300),,if(isna((1-'Casino List'!$B$1)*(I300-F300)*(1+'Casino List'!$F$1)^(($Q$3-vlookup(D300,C300:E$1003,3,FALSE)-10)/365)-K300+J300),(1-'Casino List'!$B$1)*(I300-F300)*(1+'Casino List'!$F$1)^(($Q$3-TODAY()-45)/365)-K300,(1-'Casino List'!$B$1)*(I300-F300)*(1+'Casino List'!$F$1)^(($Q$3-vlookup(D300,C300:E$1003,3,FALSE)-10)/365)-K300+J300))</f>
        <v/>
      </c>
      <c r="M300" s="10" t="str">
        <f>if(isblank(G300),,G300*(1+'Casino List'!$F$1)^(($Q$3-E300-10)/365))</f>
        <v/>
      </c>
      <c r="N300" s="4" t="str">
        <f>if(ISBLANK(M300),,(M300-G300)*(1-'Casino List'!$B$1))</f>
        <v/>
      </c>
      <c r="O300" s="4" t="str">
        <f>if(isblank(D300),,if(ISBLANK(M300),-F300*'Casino List'!$B$1,M300*'Casino List'!$B$1))</f>
        <v/>
      </c>
      <c r="P300" s="4"/>
      <c r="Q300" s="4"/>
      <c r="R300" s="4"/>
      <c r="S300" s="4"/>
      <c r="T300" s="4"/>
      <c r="U300" s="4"/>
      <c r="V300" s="4"/>
      <c r="W300" s="4"/>
      <c r="X300" s="4"/>
      <c r="Y300" s="4"/>
      <c r="Z300" s="4"/>
      <c r="AA300" s="4"/>
      <c r="AB300" s="4"/>
      <c r="AC300" s="4"/>
      <c r="AD300" s="4"/>
      <c r="AE300" s="4"/>
    </row>
    <row r="301">
      <c r="A301" s="4"/>
      <c r="B301" s="4"/>
      <c r="C301" s="1" t="str">
        <f t="shared" si="5"/>
        <v/>
      </c>
      <c r="D301" s="79"/>
      <c r="E301" s="79"/>
      <c r="F301" s="74"/>
      <c r="G301" s="74"/>
      <c r="H301" s="74"/>
      <c r="I301" s="29" t="str">
        <f>if(isblank(F301),,VLOOKUP(D301,'Casino List'!$C$4:$AA$100,25,FALSE)*H301)</f>
        <v/>
      </c>
      <c r="J301" s="10" t="str">
        <f>if(ISBLANK(F301),,F301*'Casino List'!$D$1)</f>
        <v/>
      </c>
      <c r="K301" s="10" t="str">
        <f>if(isblank(F301),,(F301*(1+'Casino List'!$F$1)^(($Q$3-E301-45)/365)-F301)*(1-'Casino List'!$B$1))</f>
        <v/>
      </c>
      <c r="L301" s="10" t="str">
        <f>if(isblank(F301),,if(isna((1-'Casino List'!$B$1)*(I301-F301)*(1+'Casino List'!$F$1)^(($Q$3-vlookup(D301,C301:E$1003,3,FALSE)-10)/365)-K301+J301),(1-'Casino List'!$B$1)*(I301-F301)*(1+'Casino List'!$F$1)^(($Q$3-TODAY()-45)/365)-K301,(1-'Casino List'!$B$1)*(I301-F301)*(1+'Casino List'!$F$1)^(($Q$3-vlookup(D301,C301:E$1003,3,FALSE)-10)/365)-K301+J301))</f>
        <v/>
      </c>
      <c r="M301" s="10" t="str">
        <f>if(isblank(G301),,G301*(1+'Casino List'!$F$1)^(($Q$3-E301-10)/365))</f>
        <v/>
      </c>
      <c r="N301" s="4" t="str">
        <f>if(ISBLANK(M301),,(M301-G301)*(1-'Casino List'!$B$1))</f>
        <v/>
      </c>
      <c r="O301" s="4" t="str">
        <f>if(isblank(D301),,if(ISBLANK(M301),-F301*'Casino List'!$B$1,M301*'Casino List'!$B$1))</f>
        <v/>
      </c>
      <c r="P301" s="4"/>
      <c r="Q301" s="4"/>
      <c r="R301" s="4"/>
      <c r="S301" s="4"/>
      <c r="T301" s="4"/>
      <c r="U301" s="4"/>
      <c r="V301" s="4"/>
      <c r="W301" s="4"/>
      <c r="X301" s="4"/>
      <c r="Y301" s="4"/>
      <c r="Z301" s="4"/>
      <c r="AA301" s="4"/>
      <c r="AB301" s="4"/>
      <c r="AC301" s="4"/>
      <c r="AD301" s="4"/>
      <c r="AE301" s="4"/>
    </row>
    <row r="302">
      <c r="A302" s="4"/>
      <c r="B302" s="4"/>
      <c r="C302" s="1" t="str">
        <f t="shared" si="5"/>
        <v/>
      </c>
      <c r="D302" s="79"/>
      <c r="E302" s="79"/>
      <c r="F302" s="74"/>
      <c r="G302" s="74"/>
      <c r="H302" s="74"/>
      <c r="I302" s="29" t="str">
        <f>if(isblank(F302),,VLOOKUP(D302,'Casino List'!$C$4:$AA$100,25,FALSE)*H302)</f>
        <v/>
      </c>
      <c r="J302" s="10" t="str">
        <f>if(ISBLANK(F302),,F302*'Casino List'!$D$1)</f>
        <v/>
      </c>
      <c r="K302" s="10" t="str">
        <f>if(isblank(F302),,(F302*(1+'Casino List'!$F$1)^(($Q$3-E302-45)/365)-F302)*(1-'Casino List'!$B$1))</f>
        <v/>
      </c>
      <c r="L302" s="10" t="str">
        <f>if(isblank(F302),,if(isna((1-'Casino List'!$B$1)*(I302-F302)*(1+'Casino List'!$F$1)^(($Q$3-vlookup(D302,C302:E$1003,3,FALSE)-10)/365)-K302+J302),(1-'Casino List'!$B$1)*(I302-F302)*(1+'Casino List'!$F$1)^(($Q$3-TODAY()-45)/365)-K302,(1-'Casino List'!$B$1)*(I302-F302)*(1+'Casino List'!$F$1)^(($Q$3-vlookup(D302,C302:E$1003,3,FALSE)-10)/365)-K302+J302))</f>
        <v/>
      </c>
      <c r="M302" s="10" t="str">
        <f>if(isblank(G302),,G302*(1+'Casino List'!$F$1)^(($Q$3-E302-10)/365))</f>
        <v/>
      </c>
      <c r="N302" s="4" t="str">
        <f>if(ISBLANK(M302),,(M302-G302)*(1-'Casino List'!$B$1))</f>
        <v/>
      </c>
      <c r="O302" s="4" t="str">
        <f>if(isblank(D302),,if(ISBLANK(M302),-F302*'Casino List'!$B$1,M302*'Casino List'!$B$1))</f>
        <v/>
      </c>
      <c r="P302" s="4"/>
      <c r="Q302" s="4"/>
      <c r="R302" s="4"/>
      <c r="S302" s="4"/>
      <c r="T302" s="4"/>
      <c r="U302" s="4"/>
      <c r="V302" s="4"/>
      <c r="W302" s="4"/>
      <c r="X302" s="4"/>
      <c r="Y302" s="4"/>
      <c r="Z302" s="4"/>
      <c r="AA302" s="4"/>
      <c r="AB302" s="4"/>
      <c r="AC302" s="4"/>
      <c r="AD302" s="4"/>
      <c r="AE302" s="4"/>
    </row>
    <row r="303">
      <c r="A303" s="4"/>
      <c r="B303" s="4"/>
      <c r="C303" s="1" t="str">
        <f t="shared" si="5"/>
        <v/>
      </c>
      <c r="D303" s="79"/>
      <c r="E303" s="79"/>
      <c r="F303" s="74"/>
      <c r="G303" s="74"/>
      <c r="H303" s="74"/>
      <c r="I303" s="29" t="str">
        <f>if(isblank(F303),,VLOOKUP(D303,'Casino List'!$C$4:$AA$100,25,FALSE)*H303)</f>
        <v/>
      </c>
      <c r="J303" s="10" t="str">
        <f>if(ISBLANK(F303),,F303*'Casino List'!$D$1)</f>
        <v/>
      </c>
      <c r="K303" s="10" t="str">
        <f>if(isblank(F303),,(F303*(1+'Casino List'!$F$1)^(($Q$3-E303-45)/365)-F303)*(1-'Casino List'!$B$1))</f>
        <v/>
      </c>
      <c r="L303" s="10" t="str">
        <f>if(isblank(F303),,if(isna((1-'Casino List'!$B$1)*(I303-F303)*(1+'Casino List'!$F$1)^(($Q$3-vlookup(D303,C303:E$1003,3,FALSE)-10)/365)-K303+J303),(1-'Casino List'!$B$1)*(I303-F303)*(1+'Casino List'!$F$1)^(($Q$3-TODAY()-45)/365)-K303,(1-'Casino List'!$B$1)*(I303-F303)*(1+'Casino List'!$F$1)^(($Q$3-vlookup(D303,C303:E$1003,3,FALSE)-10)/365)-K303+J303))</f>
        <v/>
      </c>
      <c r="M303" s="10" t="str">
        <f>if(isblank(G303),,G303*(1+'Casino List'!$F$1)^(($Q$3-E303-10)/365))</f>
        <v/>
      </c>
      <c r="N303" s="4" t="str">
        <f>if(ISBLANK(M303),,(M303-G303)*(1-'Casino List'!$B$1))</f>
        <v/>
      </c>
      <c r="O303" s="4" t="str">
        <f>if(isblank(D303),,if(ISBLANK(M303),-F303*'Casino List'!$B$1,M303*'Casino List'!$B$1))</f>
        <v/>
      </c>
      <c r="P303" s="4"/>
      <c r="Q303" s="4"/>
      <c r="R303" s="4"/>
      <c r="S303" s="4"/>
      <c r="T303" s="4"/>
      <c r="U303" s="4"/>
      <c r="V303" s="4"/>
      <c r="W303" s="4"/>
      <c r="X303" s="4"/>
      <c r="Y303" s="4"/>
      <c r="Z303" s="4"/>
      <c r="AA303" s="4"/>
      <c r="AB303" s="4"/>
      <c r="AC303" s="4"/>
      <c r="AD303" s="4"/>
      <c r="AE303" s="4"/>
    </row>
    <row r="304">
      <c r="A304" s="4"/>
      <c r="B304" s="4"/>
      <c r="C304" s="1" t="str">
        <f t="shared" si="5"/>
        <v/>
      </c>
      <c r="D304" s="79"/>
      <c r="E304" s="79"/>
      <c r="F304" s="74"/>
      <c r="G304" s="74"/>
      <c r="H304" s="74"/>
      <c r="I304" s="29" t="str">
        <f>if(isblank(F304),,VLOOKUP(D304,'Casino List'!$C$4:$AA$100,25,FALSE)*H304)</f>
        <v/>
      </c>
      <c r="J304" s="10" t="str">
        <f>if(ISBLANK(F304),,F304*'Casino List'!$D$1)</f>
        <v/>
      </c>
      <c r="K304" s="10" t="str">
        <f>if(isblank(F304),,(F304*(1+'Casino List'!$F$1)^(($Q$3-E304-45)/365)-F304)*(1-'Casino List'!$B$1))</f>
        <v/>
      </c>
      <c r="L304" s="10" t="str">
        <f>if(isblank(F304),,if(isna((1-'Casino List'!$B$1)*(I304-F304)*(1+'Casino List'!$F$1)^(($Q$3-vlookup(D304,C304:E$1003,3,FALSE)-10)/365)-K304+J304),(1-'Casino List'!$B$1)*(I304-F304)*(1+'Casino List'!$F$1)^(($Q$3-TODAY()-45)/365)-K304,(1-'Casino List'!$B$1)*(I304-F304)*(1+'Casino List'!$F$1)^(($Q$3-vlookup(D304,C304:E$1003,3,FALSE)-10)/365)-K304+J304))</f>
        <v/>
      </c>
      <c r="M304" s="10" t="str">
        <f>if(isblank(G304),,G304*(1+'Casino List'!$F$1)^(($Q$3-E304-10)/365))</f>
        <v/>
      </c>
      <c r="N304" s="4" t="str">
        <f>if(ISBLANK(M304),,(M304-G304)*(1-'Casino List'!$B$1))</f>
        <v/>
      </c>
      <c r="O304" s="4" t="str">
        <f>if(isblank(D304),,if(ISBLANK(M304),-F304*'Casino List'!$B$1,M304*'Casino List'!$B$1))</f>
        <v/>
      </c>
      <c r="P304" s="4"/>
      <c r="Q304" s="4"/>
      <c r="R304" s="4"/>
      <c r="S304" s="4"/>
      <c r="T304" s="4"/>
      <c r="U304" s="4"/>
      <c r="V304" s="4"/>
      <c r="W304" s="4"/>
      <c r="X304" s="4"/>
      <c r="Y304" s="4"/>
      <c r="Z304" s="4"/>
      <c r="AA304" s="4"/>
      <c r="AB304" s="4"/>
      <c r="AC304" s="4"/>
      <c r="AD304" s="4"/>
      <c r="AE304" s="4"/>
    </row>
    <row r="305">
      <c r="A305" s="4"/>
      <c r="B305" s="4"/>
      <c r="C305" s="1" t="str">
        <f t="shared" si="5"/>
        <v/>
      </c>
      <c r="D305" s="79"/>
      <c r="E305" s="79"/>
      <c r="F305" s="74"/>
      <c r="G305" s="74"/>
      <c r="H305" s="74"/>
      <c r="I305" s="29" t="str">
        <f>if(isblank(F305),,VLOOKUP(D305,'Casino List'!$C$4:$AA$100,25,FALSE)*H305)</f>
        <v/>
      </c>
      <c r="J305" s="10" t="str">
        <f>if(ISBLANK(F305),,F305*'Casino List'!$D$1)</f>
        <v/>
      </c>
      <c r="K305" s="10" t="str">
        <f>if(isblank(F305),,(F305*(1+'Casino List'!$F$1)^(($Q$3-E305-45)/365)-F305)*(1-'Casino List'!$B$1))</f>
        <v/>
      </c>
      <c r="L305" s="10" t="str">
        <f>if(isblank(F305),,if(isna((1-'Casino List'!$B$1)*(I305-F305)*(1+'Casino List'!$F$1)^(($Q$3-vlookup(D305,C305:E$1003,3,FALSE)-10)/365)-K305+J305),(1-'Casino List'!$B$1)*(I305-F305)*(1+'Casino List'!$F$1)^(($Q$3-TODAY()-45)/365)-K305,(1-'Casino List'!$B$1)*(I305-F305)*(1+'Casino List'!$F$1)^(($Q$3-vlookup(D305,C305:E$1003,3,FALSE)-10)/365)-K305+J305))</f>
        <v/>
      </c>
      <c r="M305" s="10" t="str">
        <f>if(isblank(G305),,G305*(1+'Casino List'!$F$1)^(($Q$3-E305-10)/365))</f>
        <v/>
      </c>
      <c r="N305" s="4" t="str">
        <f>if(ISBLANK(M305),,(M305-G305)*(1-'Casino List'!$B$1))</f>
        <v/>
      </c>
      <c r="O305" s="4" t="str">
        <f>if(isblank(D305),,if(ISBLANK(M305),-F305*'Casino List'!$B$1,M305*'Casino List'!$B$1))</f>
        <v/>
      </c>
      <c r="P305" s="4"/>
      <c r="Q305" s="4"/>
      <c r="R305" s="4"/>
      <c r="S305" s="4"/>
      <c r="T305" s="4"/>
      <c r="U305" s="4"/>
      <c r="V305" s="4"/>
      <c r="W305" s="4"/>
      <c r="X305" s="4"/>
      <c r="Y305" s="4"/>
      <c r="Z305" s="4"/>
      <c r="AA305" s="4"/>
      <c r="AB305" s="4"/>
      <c r="AC305" s="4"/>
      <c r="AD305" s="4"/>
      <c r="AE305" s="4"/>
    </row>
    <row r="306">
      <c r="A306" s="4"/>
      <c r="B306" s="4"/>
      <c r="C306" s="1" t="str">
        <f t="shared" si="5"/>
        <v/>
      </c>
      <c r="D306" s="79"/>
      <c r="E306" s="79"/>
      <c r="F306" s="74"/>
      <c r="G306" s="74"/>
      <c r="H306" s="74"/>
      <c r="I306" s="29" t="str">
        <f>if(isblank(F306),,VLOOKUP(D306,'Casino List'!$C$4:$AA$100,25,FALSE)*H306)</f>
        <v/>
      </c>
      <c r="J306" s="10" t="str">
        <f>if(ISBLANK(F306),,F306*'Casino List'!$D$1)</f>
        <v/>
      </c>
      <c r="K306" s="10" t="str">
        <f>if(isblank(F306),,(F306*(1+'Casino List'!$F$1)^(($Q$3-E306-45)/365)-F306)*(1-'Casino List'!$B$1))</f>
        <v/>
      </c>
      <c r="L306" s="10" t="str">
        <f>if(isblank(F306),,if(isna((1-'Casino List'!$B$1)*(I306-F306)*(1+'Casino List'!$F$1)^(($Q$3-vlookup(D306,C306:E$1003,3,FALSE)-10)/365)-K306+J306),(1-'Casino List'!$B$1)*(I306-F306)*(1+'Casino List'!$F$1)^(($Q$3-TODAY()-45)/365)-K306,(1-'Casino List'!$B$1)*(I306-F306)*(1+'Casino List'!$F$1)^(($Q$3-vlookup(D306,C306:E$1003,3,FALSE)-10)/365)-K306+J306))</f>
        <v/>
      </c>
      <c r="M306" s="10" t="str">
        <f>if(isblank(G306),,G306*(1+'Casino List'!$F$1)^(($Q$3-E306-10)/365))</f>
        <v/>
      </c>
      <c r="N306" s="4" t="str">
        <f>if(ISBLANK(M306),,(M306-G306)*(1-'Casino List'!$B$1))</f>
        <v/>
      </c>
      <c r="O306" s="4" t="str">
        <f>if(isblank(D306),,if(ISBLANK(M306),-F306*'Casino List'!$B$1,M306*'Casino List'!$B$1))</f>
        <v/>
      </c>
      <c r="P306" s="4"/>
      <c r="Q306" s="4"/>
      <c r="R306" s="4"/>
      <c r="S306" s="4"/>
      <c r="T306" s="4"/>
      <c r="U306" s="4"/>
      <c r="V306" s="4"/>
      <c r="W306" s="4"/>
      <c r="X306" s="4"/>
      <c r="Y306" s="4"/>
      <c r="Z306" s="4"/>
      <c r="AA306" s="4"/>
      <c r="AB306" s="4"/>
      <c r="AC306" s="4"/>
      <c r="AD306" s="4"/>
      <c r="AE306" s="4"/>
    </row>
    <row r="307">
      <c r="A307" s="4"/>
      <c r="B307" s="4"/>
      <c r="C307" s="1" t="str">
        <f t="shared" si="5"/>
        <v/>
      </c>
      <c r="D307" s="79"/>
      <c r="E307" s="79"/>
      <c r="F307" s="74"/>
      <c r="G307" s="74"/>
      <c r="H307" s="74"/>
      <c r="I307" s="29" t="str">
        <f>if(isblank(F307),,VLOOKUP(D307,'Casino List'!$C$4:$AA$100,25,FALSE)*H307)</f>
        <v/>
      </c>
      <c r="J307" s="10" t="str">
        <f>if(ISBLANK(F307),,F307*'Casino List'!$D$1)</f>
        <v/>
      </c>
      <c r="K307" s="10" t="str">
        <f>if(isblank(F307),,(F307*(1+'Casino List'!$F$1)^(($Q$3-E307-45)/365)-F307)*(1-'Casino List'!$B$1))</f>
        <v/>
      </c>
      <c r="L307" s="10" t="str">
        <f>if(isblank(F307),,if(isna((1-'Casino List'!$B$1)*(I307-F307)*(1+'Casino List'!$F$1)^(($Q$3-vlookup(D307,C307:E$1003,3,FALSE)-10)/365)-K307+J307),(1-'Casino List'!$B$1)*(I307-F307)*(1+'Casino List'!$F$1)^(($Q$3-TODAY()-45)/365)-K307,(1-'Casino List'!$B$1)*(I307-F307)*(1+'Casino List'!$F$1)^(($Q$3-vlookup(D307,C307:E$1003,3,FALSE)-10)/365)-K307+J307))</f>
        <v/>
      </c>
      <c r="M307" s="10" t="str">
        <f>if(isblank(G307),,G307*(1+'Casino List'!$F$1)^(($Q$3-E307-10)/365))</f>
        <v/>
      </c>
      <c r="N307" s="4" t="str">
        <f>if(ISBLANK(M307),,(M307-G307)*(1-'Casino List'!$B$1))</f>
        <v/>
      </c>
      <c r="O307" s="4" t="str">
        <f>if(isblank(D307),,if(ISBLANK(M307),-F307*'Casino List'!$B$1,M307*'Casino List'!$B$1))</f>
        <v/>
      </c>
      <c r="P307" s="4"/>
      <c r="Q307" s="4"/>
      <c r="R307" s="4"/>
      <c r="S307" s="4"/>
      <c r="T307" s="4"/>
      <c r="U307" s="4"/>
      <c r="V307" s="4"/>
      <c r="W307" s="4"/>
      <c r="X307" s="4"/>
      <c r="Y307" s="4"/>
      <c r="Z307" s="4"/>
      <c r="AA307" s="4"/>
      <c r="AB307" s="4"/>
      <c r="AC307" s="4"/>
      <c r="AD307" s="4"/>
      <c r="AE307" s="4"/>
    </row>
    <row r="308">
      <c r="A308" s="4"/>
      <c r="B308" s="4"/>
      <c r="C308" s="1" t="str">
        <f t="shared" si="5"/>
        <v/>
      </c>
      <c r="D308" s="79"/>
      <c r="E308" s="79"/>
      <c r="F308" s="74"/>
      <c r="G308" s="74"/>
      <c r="H308" s="74"/>
      <c r="I308" s="29" t="str">
        <f>if(isblank(F308),,VLOOKUP(D308,'Casino List'!$C$4:$AA$100,25,FALSE)*H308)</f>
        <v/>
      </c>
      <c r="J308" s="10" t="str">
        <f>if(ISBLANK(F308),,F308*'Casino List'!$D$1)</f>
        <v/>
      </c>
      <c r="K308" s="10" t="str">
        <f>if(isblank(F308),,(F308*(1+'Casino List'!$F$1)^(($Q$3-E308-45)/365)-F308)*(1-'Casino List'!$B$1))</f>
        <v/>
      </c>
      <c r="L308" s="10" t="str">
        <f>if(isblank(F308),,if(isna((1-'Casino List'!$B$1)*(I308-F308)*(1+'Casino List'!$F$1)^(($Q$3-vlookup(D308,C308:E$1003,3,FALSE)-10)/365)-K308+J308),(1-'Casino List'!$B$1)*(I308-F308)*(1+'Casino List'!$F$1)^(($Q$3-TODAY()-45)/365)-K308,(1-'Casino List'!$B$1)*(I308-F308)*(1+'Casino List'!$F$1)^(($Q$3-vlookup(D308,C308:E$1003,3,FALSE)-10)/365)-K308+J308))</f>
        <v/>
      </c>
      <c r="M308" s="10" t="str">
        <f>if(isblank(G308),,G308*(1+'Casino List'!$F$1)^(($Q$3-E308-10)/365))</f>
        <v/>
      </c>
      <c r="N308" s="4" t="str">
        <f>if(ISBLANK(M308),,(M308-G308)*(1-'Casino List'!$B$1))</f>
        <v/>
      </c>
      <c r="O308" s="4" t="str">
        <f>if(isblank(D308),,if(ISBLANK(M308),-F308*'Casino List'!$B$1,M308*'Casino List'!$B$1))</f>
        <v/>
      </c>
      <c r="P308" s="4"/>
      <c r="Q308" s="4"/>
      <c r="R308" s="4"/>
      <c r="S308" s="4"/>
      <c r="T308" s="4"/>
      <c r="U308" s="4"/>
      <c r="V308" s="4"/>
      <c r="W308" s="4"/>
      <c r="X308" s="4"/>
      <c r="Y308" s="4"/>
      <c r="Z308" s="4"/>
      <c r="AA308" s="4"/>
      <c r="AB308" s="4"/>
      <c r="AC308" s="4"/>
      <c r="AD308" s="4"/>
      <c r="AE308" s="4"/>
    </row>
    <row r="309">
      <c r="A309" s="4"/>
      <c r="B309" s="4"/>
      <c r="C309" s="1" t="str">
        <f t="shared" si="5"/>
        <v/>
      </c>
      <c r="D309" s="79"/>
      <c r="E309" s="79"/>
      <c r="F309" s="74"/>
      <c r="G309" s="74"/>
      <c r="H309" s="74"/>
      <c r="I309" s="29" t="str">
        <f>if(isblank(F309),,VLOOKUP(D309,'Casino List'!$C$4:$AA$100,25,FALSE)*H309)</f>
        <v/>
      </c>
      <c r="J309" s="10" t="str">
        <f>if(ISBLANK(F309),,F309*'Casino List'!$D$1)</f>
        <v/>
      </c>
      <c r="K309" s="10" t="str">
        <f>if(isblank(F309),,(F309*(1+'Casino List'!$F$1)^(($Q$3-E309-45)/365)-F309)*(1-'Casino List'!$B$1))</f>
        <v/>
      </c>
      <c r="L309" s="10" t="str">
        <f>if(isblank(F309),,if(isna((1-'Casino List'!$B$1)*(I309-F309)*(1+'Casino List'!$F$1)^(($Q$3-vlookup(D309,C309:E$1003,3,FALSE)-10)/365)-K309+J309),(1-'Casino List'!$B$1)*(I309-F309)*(1+'Casino List'!$F$1)^(($Q$3-TODAY()-45)/365)-K309,(1-'Casino List'!$B$1)*(I309-F309)*(1+'Casino List'!$F$1)^(($Q$3-vlookup(D309,C309:E$1003,3,FALSE)-10)/365)-K309+J309))</f>
        <v/>
      </c>
      <c r="M309" s="10" t="str">
        <f>if(isblank(G309),,G309*(1+'Casino List'!$F$1)^(($Q$3-E309-10)/365))</f>
        <v/>
      </c>
      <c r="N309" s="4" t="str">
        <f>if(ISBLANK(M309),,(M309-G309)*(1-'Casino List'!$B$1))</f>
        <v/>
      </c>
      <c r="O309" s="4" t="str">
        <f>if(isblank(D309),,if(ISBLANK(M309),-F309*'Casino List'!$B$1,M309*'Casino List'!$B$1))</f>
        <v/>
      </c>
      <c r="P309" s="4"/>
      <c r="Q309" s="4"/>
      <c r="R309" s="4"/>
      <c r="S309" s="4"/>
      <c r="T309" s="4"/>
      <c r="U309" s="4"/>
      <c r="V309" s="4"/>
      <c r="W309" s="4"/>
      <c r="X309" s="4"/>
      <c r="Y309" s="4"/>
      <c r="Z309" s="4"/>
      <c r="AA309" s="4"/>
      <c r="AB309" s="4"/>
      <c r="AC309" s="4"/>
      <c r="AD309" s="4"/>
      <c r="AE309" s="4"/>
    </row>
    <row r="310">
      <c r="A310" s="4"/>
      <c r="B310" s="4"/>
      <c r="C310" s="1" t="str">
        <f t="shared" si="5"/>
        <v/>
      </c>
      <c r="D310" s="79"/>
      <c r="E310" s="79"/>
      <c r="F310" s="74"/>
      <c r="G310" s="74"/>
      <c r="H310" s="74"/>
      <c r="I310" s="29" t="str">
        <f>if(isblank(F310),,VLOOKUP(D310,'Casino List'!$C$4:$AA$100,25,FALSE)*H310)</f>
        <v/>
      </c>
      <c r="J310" s="10" t="str">
        <f>if(ISBLANK(F310),,F310*'Casino List'!$D$1)</f>
        <v/>
      </c>
      <c r="K310" s="10" t="str">
        <f>if(isblank(F310),,(F310*(1+'Casino List'!$F$1)^(($Q$3-E310-45)/365)-F310)*(1-'Casino List'!$B$1))</f>
        <v/>
      </c>
      <c r="L310" s="10" t="str">
        <f>if(isblank(F310),,if(isna((1-'Casino List'!$B$1)*(I310-F310)*(1+'Casino List'!$F$1)^(($Q$3-vlookup(D310,C310:E$1003,3,FALSE)-10)/365)-K310+J310),(1-'Casino List'!$B$1)*(I310-F310)*(1+'Casino List'!$F$1)^(($Q$3-TODAY()-45)/365)-K310,(1-'Casino List'!$B$1)*(I310-F310)*(1+'Casino List'!$F$1)^(($Q$3-vlookup(D310,C310:E$1003,3,FALSE)-10)/365)-K310+J310))</f>
        <v/>
      </c>
      <c r="M310" s="10" t="str">
        <f>if(isblank(G310),,G310*(1+'Casino List'!$F$1)^(($Q$3-E310-10)/365))</f>
        <v/>
      </c>
      <c r="N310" s="4" t="str">
        <f>if(ISBLANK(M310),,(M310-G310)*(1-'Casino List'!$B$1))</f>
        <v/>
      </c>
      <c r="O310" s="4" t="str">
        <f>if(isblank(D310),,if(ISBLANK(M310),-F310*'Casino List'!$B$1,M310*'Casino List'!$B$1))</f>
        <v/>
      </c>
      <c r="P310" s="4"/>
      <c r="Q310" s="4"/>
      <c r="R310" s="4"/>
      <c r="S310" s="4"/>
      <c r="T310" s="4"/>
      <c r="U310" s="4"/>
      <c r="V310" s="4"/>
      <c r="W310" s="4"/>
      <c r="X310" s="4"/>
      <c r="Y310" s="4"/>
      <c r="Z310" s="4"/>
      <c r="AA310" s="4"/>
      <c r="AB310" s="4"/>
      <c r="AC310" s="4"/>
      <c r="AD310" s="4"/>
      <c r="AE310" s="4"/>
    </row>
    <row r="311">
      <c r="A311" s="4"/>
      <c r="B311" s="4"/>
      <c r="C311" s="1" t="str">
        <f t="shared" si="5"/>
        <v/>
      </c>
      <c r="D311" s="79"/>
      <c r="E311" s="79"/>
      <c r="F311" s="74"/>
      <c r="G311" s="74"/>
      <c r="H311" s="74"/>
      <c r="I311" s="29" t="str">
        <f>if(isblank(F311),,VLOOKUP(D311,'Casino List'!$C$4:$AA$100,25,FALSE)*H311)</f>
        <v/>
      </c>
      <c r="J311" s="10" t="str">
        <f>if(ISBLANK(F311),,F311*'Casino List'!$D$1)</f>
        <v/>
      </c>
      <c r="K311" s="10" t="str">
        <f>if(isblank(F311),,(F311*(1+'Casino List'!$F$1)^(($Q$3-E311-45)/365)-F311)*(1-'Casino List'!$B$1))</f>
        <v/>
      </c>
      <c r="L311" s="10" t="str">
        <f>if(isblank(F311),,if(isna((1-'Casino List'!$B$1)*(I311-F311)*(1+'Casino List'!$F$1)^(($Q$3-vlookup(D311,C311:E$1003,3,FALSE)-10)/365)-K311+J311),(1-'Casino List'!$B$1)*(I311-F311)*(1+'Casino List'!$F$1)^(($Q$3-TODAY()-45)/365)-K311,(1-'Casino List'!$B$1)*(I311-F311)*(1+'Casino List'!$F$1)^(($Q$3-vlookup(D311,C311:E$1003,3,FALSE)-10)/365)-K311+J311))</f>
        <v/>
      </c>
      <c r="M311" s="10" t="str">
        <f>if(isblank(G311),,G311*(1+'Casino List'!$F$1)^(($Q$3-E311-10)/365))</f>
        <v/>
      </c>
      <c r="N311" s="4" t="str">
        <f>if(ISBLANK(M311),,(M311-G311)*(1-'Casino List'!$B$1))</f>
        <v/>
      </c>
      <c r="O311" s="4" t="str">
        <f>if(isblank(D311),,if(ISBLANK(M311),-F311*'Casino List'!$B$1,M311*'Casino List'!$B$1))</f>
        <v/>
      </c>
      <c r="P311" s="4"/>
      <c r="Q311" s="4"/>
      <c r="R311" s="4"/>
      <c r="S311" s="4"/>
      <c r="T311" s="4"/>
      <c r="U311" s="4"/>
      <c r="V311" s="4"/>
      <c r="W311" s="4"/>
      <c r="X311" s="4"/>
      <c r="Y311" s="4"/>
      <c r="Z311" s="4"/>
      <c r="AA311" s="4"/>
      <c r="AB311" s="4"/>
      <c r="AC311" s="4"/>
      <c r="AD311" s="4"/>
      <c r="AE311" s="4"/>
    </row>
    <row r="312">
      <c r="A312" s="4"/>
      <c r="B312" s="4"/>
      <c r="C312" s="1" t="str">
        <f t="shared" si="5"/>
        <v/>
      </c>
      <c r="D312" s="79"/>
      <c r="E312" s="79"/>
      <c r="F312" s="74"/>
      <c r="G312" s="74"/>
      <c r="H312" s="74"/>
      <c r="I312" s="29" t="str">
        <f>if(isblank(F312),,VLOOKUP(D312,'Casino List'!$C$4:$AA$100,25,FALSE)*H312)</f>
        <v/>
      </c>
      <c r="J312" s="10" t="str">
        <f>if(ISBLANK(F312),,F312*'Casino List'!$D$1)</f>
        <v/>
      </c>
      <c r="K312" s="10" t="str">
        <f>if(isblank(F312),,(F312*(1+'Casino List'!$F$1)^(($Q$3-E312-45)/365)-F312)*(1-'Casino List'!$B$1))</f>
        <v/>
      </c>
      <c r="L312" s="10" t="str">
        <f>if(isblank(F312),,if(isna((1-'Casino List'!$B$1)*(I312-F312)*(1+'Casino List'!$F$1)^(($Q$3-vlookup(D312,C312:E$1003,3,FALSE)-10)/365)-K312+J312),(1-'Casino List'!$B$1)*(I312-F312)*(1+'Casino List'!$F$1)^(($Q$3-TODAY()-45)/365)-K312,(1-'Casino List'!$B$1)*(I312-F312)*(1+'Casino List'!$F$1)^(($Q$3-vlookup(D312,C312:E$1003,3,FALSE)-10)/365)-K312+J312))</f>
        <v/>
      </c>
      <c r="M312" s="10" t="str">
        <f>if(isblank(G312),,G312*(1+'Casino List'!$F$1)^(($Q$3-E312-10)/365))</f>
        <v/>
      </c>
      <c r="N312" s="4" t="str">
        <f>if(ISBLANK(M312),,(M312-G312)*(1-'Casino List'!$B$1))</f>
        <v/>
      </c>
      <c r="O312" s="4" t="str">
        <f>if(isblank(D312),,if(ISBLANK(M312),-F312*'Casino List'!$B$1,M312*'Casino List'!$B$1))</f>
        <v/>
      </c>
      <c r="P312" s="4"/>
      <c r="Q312" s="4"/>
      <c r="R312" s="4"/>
      <c r="S312" s="4"/>
      <c r="T312" s="4"/>
      <c r="U312" s="4"/>
      <c r="V312" s="4"/>
      <c r="W312" s="4"/>
      <c r="X312" s="4"/>
      <c r="Y312" s="4"/>
      <c r="Z312" s="4"/>
      <c r="AA312" s="4"/>
      <c r="AB312" s="4"/>
      <c r="AC312" s="4"/>
      <c r="AD312" s="4"/>
      <c r="AE312" s="4"/>
    </row>
    <row r="313">
      <c r="A313" s="4"/>
      <c r="B313" s="4"/>
      <c r="C313" s="1" t="str">
        <f t="shared" si="5"/>
        <v/>
      </c>
      <c r="D313" s="79"/>
      <c r="E313" s="79"/>
      <c r="F313" s="74"/>
      <c r="G313" s="74"/>
      <c r="H313" s="74"/>
      <c r="I313" s="29" t="str">
        <f>if(isblank(F313),,VLOOKUP(D313,'Casino List'!$C$4:$AA$100,25,FALSE)*H313)</f>
        <v/>
      </c>
      <c r="J313" s="10" t="str">
        <f>if(ISBLANK(F313),,F313*'Casino List'!$D$1)</f>
        <v/>
      </c>
      <c r="K313" s="10" t="str">
        <f>if(isblank(F313),,(F313*(1+'Casino List'!$F$1)^(($Q$3-E313-45)/365)-F313)*(1-'Casino List'!$B$1))</f>
        <v/>
      </c>
      <c r="L313" s="10" t="str">
        <f>if(isblank(F313),,if(isna((1-'Casino List'!$B$1)*(I313-F313)*(1+'Casino List'!$F$1)^(($Q$3-vlookup(D313,C313:E$1003,3,FALSE)-10)/365)-K313+J313),(1-'Casino List'!$B$1)*(I313-F313)*(1+'Casino List'!$F$1)^(($Q$3-TODAY()-45)/365)-K313,(1-'Casino List'!$B$1)*(I313-F313)*(1+'Casino List'!$F$1)^(($Q$3-vlookup(D313,C313:E$1003,3,FALSE)-10)/365)-K313+J313))</f>
        <v/>
      </c>
      <c r="M313" s="10" t="str">
        <f>if(isblank(G313),,G313*(1+'Casino List'!$F$1)^(($Q$3-E313-10)/365))</f>
        <v/>
      </c>
      <c r="N313" s="4" t="str">
        <f>if(ISBLANK(M313),,(M313-G313)*(1-'Casino List'!$B$1))</f>
        <v/>
      </c>
      <c r="O313" s="4" t="str">
        <f>if(isblank(D313),,if(ISBLANK(M313),-F313*'Casino List'!$B$1,M313*'Casino List'!$B$1))</f>
        <v/>
      </c>
      <c r="P313" s="4"/>
      <c r="Q313" s="4"/>
      <c r="R313" s="4"/>
      <c r="S313" s="4"/>
      <c r="T313" s="4"/>
      <c r="U313" s="4"/>
      <c r="V313" s="4"/>
      <c r="W313" s="4"/>
      <c r="X313" s="4"/>
      <c r="Y313" s="4"/>
      <c r="Z313" s="4"/>
      <c r="AA313" s="4"/>
      <c r="AB313" s="4"/>
      <c r="AC313" s="4"/>
      <c r="AD313" s="4"/>
      <c r="AE313" s="4"/>
    </row>
    <row r="314">
      <c r="A314" s="4"/>
      <c r="B314" s="4"/>
      <c r="C314" s="1" t="str">
        <f t="shared" si="5"/>
        <v/>
      </c>
      <c r="D314" s="79"/>
      <c r="E314" s="79"/>
      <c r="F314" s="74"/>
      <c r="G314" s="74"/>
      <c r="H314" s="74"/>
      <c r="I314" s="29" t="str">
        <f>if(isblank(F314),,VLOOKUP(D314,'Casino List'!$C$4:$AA$100,25,FALSE)*H314)</f>
        <v/>
      </c>
      <c r="J314" s="10" t="str">
        <f>if(ISBLANK(F314),,F314*'Casino List'!$D$1)</f>
        <v/>
      </c>
      <c r="K314" s="10" t="str">
        <f>if(isblank(F314),,(F314*(1+'Casino List'!$F$1)^(($Q$3-E314-45)/365)-F314)*(1-'Casino List'!$B$1))</f>
        <v/>
      </c>
      <c r="L314" s="10" t="str">
        <f>if(isblank(F314),,if(isna((1-'Casino List'!$B$1)*(I314-F314)*(1+'Casino List'!$F$1)^(($Q$3-vlookup(D314,C314:E$1003,3,FALSE)-10)/365)-K314+J314),(1-'Casino List'!$B$1)*(I314-F314)*(1+'Casino List'!$F$1)^(($Q$3-TODAY()-45)/365)-K314,(1-'Casino List'!$B$1)*(I314-F314)*(1+'Casino List'!$F$1)^(($Q$3-vlookup(D314,C314:E$1003,3,FALSE)-10)/365)-K314+J314))</f>
        <v/>
      </c>
      <c r="M314" s="10" t="str">
        <f>if(isblank(G314),,G314*(1+'Casino List'!$F$1)^(($Q$3-E314-10)/365))</f>
        <v/>
      </c>
      <c r="N314" s="4" t="str">
        <f>if(ISBLANK(M314),,(M314-G314)*(1-'Casino List'!$B$1))</f>
        <v/>
      </c>
      <c r="O314" s="4" t="str">
        <f>if(isblank(D314),,if(ISBLANK(M314),-F314*'Casino List'!$B$1,M314*'Casino List'!$B$1))</f>
        <v/>
      </c>
      <c r="P314" s="4"/>
      <c r="Q314" s="4"/>
      <c r="R314" s="4"/>
      <c r="S314" s="4"/>
      <c r="T314" s="4"/>
      <c r="U314" s="4"/>
      <c r="V314" s="4"/>
      <c r="W314" s="4"/>
      <c r="X314" s="4"/>
      <c r="Y314" s="4"/>
      <c r="Z314" s="4"/>
      <c r="AA314" s="4"/>
      <c r="AB314" s="4"/>
      <c r="AC314" s="4"/>
      <c r="AD314" s="4"/>
      <c r="AE314" s="4"/>
    </row>
    <row r="315">
      <c r="A315" s="4"/>
      <c r="B315" s="4"/>
      <c r="C315" s="1" t="str">
        <f t="shared" si="5"/>
        <v/>
      </c>
      <c r="D315" s="79"/>
      <c r="E315" s="79"/>
      <c r="F315" s="74"/>
      <c r="G315" s="74"/>
      <c r="H315" s="74"/>
      <c r="I315" s="29" t="str">
        <f>if(isblank(F315),,VLOOKUP(D315,'Casino List'!$C$4:$AA$100,25,FALSE)*H315)</f>
        <v/>
      </c>
      <c r="J315" s="10" t="str">
        <f>if(ISBLANK(F315),,F315*'Casino List'!$D$1)</f>
        <v/>
      </c>
      <c r="K315" s="10" t="str">
        <f>if(isblank(F315),,(F315*(1+'Casino List'!$F$1)^(($Q$3-E315-45)/365)-F315)*(1-'Casino List'!$B$1))</f>
        <v/>
      </c>
      <c r="L315" s="10" t="str">
        <f>if(isblank(F315),,if(isna((1-'Casino List'!$B$1)*(I315-F315)*(1+'Casino List'!$F$1)^(($Q$3-vlookup(D315,C315:E$1003,3,FALSE)-10)/365)-K315+J315),(1-'Casino List'!$B$1)*(I315-F315)*(1+'Casino List'!$F$1)^(($Q$3-TODAY()-45)/365)-K315,(1-'Casino List'!$B$1)*(I315-F315)*(1+'Casino List'!$F$1)^(($Q$3-vlookup(D315,C315:E$1003,3,FALSE)-10)/365)-K315+J315))</f>
        <v/>
      </c>
      <c r="M315" s="10" t="str">
        <f>if(isblank(G315),,G315*(1+'Casino List'!$F$1)^(($Q$3-E315-10)/365))</f>
        <v/>
      </c>
      <c r="N315" s="4" t="str">
        <f>if(ISBLANK(M315),,(M315-G315)*(1-'Casino List'!$B$1))</f>
        <v/>
      </c>
      <c r="O315" s="4" t="str">
        <f>if(isblank(D315),,if(ISBLANK(M315),-F315*'Casino List'!$B$1,M315*'Casino List'!$B$1))</f>
        <v/>
      </c>
      <c r="P315" s="4"/>
      <c r="Q315" s="4"/>
      <c r="R315" s="4"/>
      <c r="S315" s="4"/>
      <c r="T315" s="4"/>
      <c r="U315" s="4"/>
      <c r="V315" s="4"/>
      <c r="W315" s="4"/>
      <c r="X315" s="4"/>
      <c r="Y315" s="4"/>
      <c r="Z315" s="4"/>
      <c r="AA315" s="4"/>
      <c r="AB315" s="4"/>
      <c r="AC315" s="4"/>
      <c r="AD315" s="4"/>
      <c r="AE315" s="4"/>
    </row>
    <row r="316">
      <c r="A316" s="4"/>
      <c r="B316" s="4"/>
      <c r="C316" s="1" t="str">
        <f t="shared" si="5"/>
        <v/>
      </c>
      <c r="D316" s="79"/>
      <c r="E316" s="79"/>
      <c r="F316" s="74"/>
      <c r="G316" s="74"/>
      <c r="H316" s="74"/>
      <c r="I316" s="29" t="str">
        <f>if(isblank(F316),,VLOOKUP(D316,'Casino List'!$C$4:$AA$100,25,FALSE)*H316)</f>
        <v/>
      </c>
      <c r="J316" s="10" t="str">
        <f>if(ISBLANK(F316),,F316*'Casino List'!$D$1)</f>
        <v/>
      </c>
      <c r="K316" s="10" t="str">
        <f>if(isblank(F316),,(F316*(1+'Casino List'!$F$1)^(($Q$3-E316-45)/365)-F316)*(1-'Casino List'!$B$1))</f>
        <v/>
      </c>
      <c r="L316" s="10" t="str">
        <f>if(isblank(F316),,if(isna((1-'Casino List'!$B$1)*(I316-F316)*(1+'Casino List'!$F$1)^(($Q$3-vlookup(D316,C316:E$1003,3,FALSE)-10)/365)-K316+J316),(1-'Casino List'!$B$1)*(I316-F316)*(1+'Casino List'!$F$1)^(($Q$3-TODAY()-45)/365)-K316,(1-'Casino List'!$B$1)*(I316-F316)*(1+'Casino List'!$F$1)^(($Q$3-vlookup(D316,C316:E$1003,3,FALSE)-10)/365)-K316+J316))</f>
        <v/>
      </c>
      <c r="M316" s="10" t="str">
        <f>if(isblank(G316),,G316*(1+'Casino List'!$F$1)^(($Q$3-E316-10)/365))</f>
        <v/>
      </c>
      <c r="N316" s="4" t="str">
        <f>if(ISBLANK(M316),,(M316-G316)*(1-'Casino List'!$B$1))</f>
        <v/>
      </c>
      <c r="O316" s="4" t="str">
        <f>if(isblank(D316),,if(ISBLANK(M316),-F316*'Casino List'!$B$1,M316*'Casino List'!$B$1))</f>
        <v/>
      </c>
      <c r="P316" s="4"/>
      <c r="Q316" s="4"/>
      <c r="R316" s="4"/>
      <c r="S316" s="4"/>
      <c r="T316" s="4"/>
      <c r="U316" s="4"/>
      <c r="V316" s="4"/>
      <c r="W316" s="4"/>
      <c r="X316" s="4"/>
      <c r="Y316" s="4"/>
      <c r="Z316" s="4"/>
      <c r="AA316" s="4"/>
      <c r="AB316" s="4"/>
      <c r="AC316" s="4"/>
      <c r="AD316" s="4"/>
      <c r="AE316" s="4"/>
    </row>
    <row r="317">
      <c r="A317" s="4"/>
      <c r="B317" s="4"/>
      <c r="C317" s="1" t="str">
        <f t="shared" si="5"/>
        <v/>
      </c>
      <c r="D317" s="79"/>
      <c r="E317" s="79"/>
      <c r="F317" s="74"/>
      <c r="G317" s="74"/>
      <c r="H317" s="74"/>
      <c r="I317" s="29" t="str">
        <f>if(isblank(F317),,VLOOKUP(D317,'Casino List'!$C$4:$AA$100,25,FALSE)*H317)</f>
        <v/>
      </c>
      <c r="J317" s="10" t="str">
        <f>if(ISBLANK(F317),,F317*'Casino List'!$D$1)</f>
        <v/>
      </c>
      <c r="K317" s="10" t="str">
        <f>if(isblank(F317),,(F317*(1+'Casino List'!$F$1)^(($Q$3-E317-45)/365)-F317)*(1-'Casino List'!$B$1))</f>
        <v/>
      </c>
      <c r="L317" s="10" t="str">
        <f>if(isblank(F317),,if(isna((1-'Casino List'!$B$1)*(I317-F317)*(1+'Casino List'!$F$1)^(($Q$3-vlookup(D317,C317:E$1003,3,FALSE)-10)/365)-K317+J317),(1-'Casino List'!$B$1)*(I317-F317)*(1+'Casino List'!$F$1)^(($Q$3-TODAY()-45)/365)-K317,(1-'Casino List'!$B$1)*(I317-F317)*(1+'Casino List'!$F$1)^(($Q$3-vlookup(D317,C317:E$1003,3,FALSE)-10)/365)-K317+J317))</f>
        <v/>
      </c>
      <c r="M317" s="10" t="str">
        <f>if(isblank(G317),,G317*(1+'Casino List'!$F$1)^(($Q$3-E317-10)/365))</f>
        <v/>
      </c>
      <c r="N317" s="4" t="str">
        <f>if(ISBLANK(M317),,(M317-G317)*(1-'Casino List'!$B$1))</f>
        <v/>
      </c>
      <c r="O317" s="4" t="str">
        <f>if(isblank(D317),,if(ISBLANK(M317),-F317*'Casino List'!$B$1,M317*'Casino List'!$B$1))</f>
        <v/>
      </c>
      <c r="P317" s="4"/>
      <c r="Q317" s="4"/>
      <c r="R317" s="4"/>
      <c r="S317" s="4"/>
      <c r="T317" s="4"/>
      <c r="U317" s="4"/>
      <c r="V317" s="4"/>
      <c r="W317" s="4"/>
      <c r="X317" s="4"/>
      <c r="Y317" s="4"/>
      <c r="Z317" s="4"/>
      <c r="AA317" s="4"/>
      <c r="AB317" s="4"/>
      <c r="AC317" s="4"/>
      <c r="AD317" s="4"/>
      <c r="AE317" s="4"/>
    </row>
    <row r="318">
      <c r="A318" s="4"/>
      <c r="B318" s="4"/>
      <c r="C318" s="1" t="str">
        <f t="shared" si="5"/>
        <v/>
      </c>
      <c r="D318" s="79"/>
      <c r="E318" s="79"/>
      <c r="F318" s="74"/>
      <c r="G318" s="74"/>
      <c r="H318" s="74"/>
      <c r="I318" s="29" t="str">
        <f>if(isblank(F318),,VLOOKUP(D318,'Casino List'!$C$4:$AA$100,25,FALSE)*H318)</f>
        <v/>
      </c>
      <c r="J318" s="10" t="str">
        <f>if(ISBLANK(F318),,F318*'Casino List'!$D$1)</f>
        <v/>
      </c>
      <c r="K318" s="10" t="str">
        <f>if(isblank(F318),,(F318*(1+'Casino List'!$F$1)^(($Q$3-E318-45)/365)-F318)*(1-'Casino List'!$B$1))</f>
        <v/>
      </c>
      <c r="L318" s="10" t="str">
        <f>if(isblank(F318),,if(isna((1-'Casino List'!$B$1)*(I318-F318)*(1+'Casino List'!$F$1)^(($Q$3-vlookup(D318,C318:E$1003,3,FALSE)-10)/365)-K318+J318),(1-'Casino List'!$B$1)*(I318-F318)*(1+'Casino List'!$F$1)^(($Q$3-TODAY()-45)/365)-K318,(1-'Casino List'!$B$1)*(I318-F318)*(1+'Casino List'!$F$1)^(($Q$3-vlookup(D318,C318:E$1003,3,FALSE)-10)/365)-K318+J318))</f>
        <v/>
      </c>
      <c r="M318" s="10" t="str">
        <f>if(isblank(G318),,G318*(1+'Casino List'!$F$1)^(($Q$3-E318-10)/365))</f>
        <v/>
      </c>
      <c r="N318" s="4" t="str">
        <f>if(ISBLANK(M318),,(M318-G318)*(1-'Casino List'!$B$1))</f>
        <v/>
      </c>
      <c r="O318" s="4" t="str">
        <f>if(isblank(D318),,if(ISBLANK(M318),-F318*'Casino List'!$B$1,M318*'Casino List'!$B$1))</f>
        <v/>
      </c>
      <c r="P318" s="4"/>
      <c r="Q318" s="4"/>
      <c r="R318" s="4"/>
      <c r="S318" s="4"/>
      <c r="T318" s="4"/>
      <c r="U318" s="4"/>
      <c r="V318" s="4"/>
      <c r="W318" s="4"/>
      <c r="X318" s="4"/>
      <c r="Y318" s="4"/>
      <c r="Z318" s="4"/>
      <c r="AA318" s="4"/>
      <c r="AB318" s="4"/>
      <c r="AC318" s="4"/>
      <c r="AD318" s="4"/>
      <c r="AE318" s="4"/>
    </row>
    <row r="319">
      <c r="A319" s="4"/>
      <c r="B319" s="4"/>
      <c r="C319" s="1" t="str">
        <f t="shared" si="5"/>
        <v/>
      </c>
      <c r="D319" s="79"/>
      <c r="E319" s="79"/>
      <c r="F319" s="74"/>
      <c r="G319" s="74"/>
      <c r="H319" s="74"/>
      <c r="I319" s="29" t="str">
        <f>if(isblank(F319),,VLOOKUP(D319,'Casino List'!$C$4:$AA$100,25,FALSE)*H319)</f>
        <v/>
      </c>
      <c r="J319" s="10" t="str">
        <f>if(ISBLANK(F319),,F319*'Casino List'!$D$1)</f>
        <v/>
      </c>
      <c r="K319" s="10" t="str">
        <f>if(isblank(F319),,(F319*(1+'Casino List'!$F$1)^(($Q$3-E319-45)/365)-F319)*(1-'Casino List'!$B$1))</f>
        <v/>
      </c>
      <c r="L319" s="10" t="str">
        <f>if(isblank(F319),,if(isna((1-'Casino List'!$B$1)*(I319-F319)*(1+'Casino List'!$F$1)^(($Q$3-vlookup(D319,C319:E$1003,3,FALSE)-10)/365)-K319+J319),(1-'Casino List'!$B$1)*(I319-F319)*(1+'Casino List'!$F$1)^(($Q$3-TODAY()-45)/365)-K319,(1-'Casino List'!$B$1)*(I319-F319)*(1+'Casino List'!$F$1)^(($Q$3-vlookup(D319,C319:E$1003,3,FALSE)-10)/365)-K319+J319))</f>
        <v/>
      </c>
      <c r="M319" s="10" t="str">
        <f>if(isblank(G319),,G319*(1+'Casino List'!$F$1)^(($Q$3-E319-10)/365))</f>
        <v/>
      </c>
      <c r="N319" s="4" t="str">
        <f>if(ISBLANK(M319),,(M319-G319)*(1-'Casino List'!$B$1))</f>
        <v/>
      </c>
      <c r="O319" s="4" t="str">
        <f>if(isblank(D319),,if(ISBLANK(M319),-F319*'Casino List'!$B$1,M319*'Casino List'!$B$1))</f>
        <v/>
      </c>
      <c r="P319" s="4"/>
      <c r="Q319" s="4"/>
      <c r="R319" s="4"/>
      <c r="S319" s="4"/>
      <c r="T319" s="4"/>
      <c r="U319" s="4"/>
      <c r="V319" s="4"/>
      <c r="W319" s="4"/>
      <c r="X319" s="4"/>
      <c r="Y319" s="4"/>
      <c r="Z319" s="4"/>
      <c r="AA319" s="4"/>
      <c r="AB319" s="4"/>
      <c r="AC319" s="4"/>
      <c r="AD319" s="4"/>
      <c r="AE319" s="4"/>
    </row>
    <row r="320">
      <c r="A320" s="4"/>
      <c r="B320" s="4"/>
      <c r="C320" s="1" t="str">
        <f t="shared" si="5"/>
        <v/>
      </c>
      <c r="D320" s="79"/>
      <c r="E320" s="79"/>
      <c r="F320" s="74"/>
      <c r="G320" s="74"/>
      <c r="H320" s="74"/>
      <c r="I320" s="29" t="str">
        <f>if(isblank(F320),,VLOOKUP(D320,'Casino List'!$C$4:$AA$100,25,FALSE)*H320)</f>
        <v/>
      </c>
      <c r="J320" s="10" t="str">
        <f>if(ISBLANK(F320),,F320*'Casino List'!$D$1)</f>
        <v/>
      </c>
      <c r="K320" s="10" t="str">
        <f>if(isblank(F320),,(F320*(1+'Casino List'!$F$1)^(($Q$3-E320-45)/365)-F320)*(1-'Casino List'!$B$1))</f>
        <v/>
      </c>
      <c r="L320" s="10" t="str">
        <f>if(isblank(F320),,if(isna((1-'Casino List'!$B$1)*(I320-F320)*(1+'Casino List'!$F$1)^(($Q$3-vlookup(D320,C320:E$1003,3,FALSE)-10)/365)-K320+J320),(1-'Casino List'!$B$1)*(I320-F320)*(1+'Casino List'!$F$1)^(($Q$3-TODAY()-45)/365)-K320,(1-'Casino List'!$B$1)*(I320-F320)*(1+'Casino List'!$F$1)^(($Q$3-vlookup(D320,C320:E$1003,3,FALSE)-10)/365)-K320+J320))</f>
        <v/>
      </c>
      <c r="M320" s="10" t="str">
        <f>if(isblank(G320),,G320*(1+'Casino List'!$F$1)^(($Q$3-E320-10)/365))</f>
        <v/>
      </c>
      <c r="N320" s="4" t="str">
        <f>if(ISBLANK(M320),,(M320-G320)*(1-'Casino List'!$B$1))</f>
        <v/>
      </c>
      <c r="O320" s="4" t="str">
        <f>if(isblank(D320),,if(ISBLANK(M320),-F320*'Casino List'!$B$1,M320*'Casino List'!$B$1))</f>
        <v/>
      </c>
      <c r="P320" s="4"/>
      <c r="Q320" s="4"/>
      <c r="R320" s="4"/>
      <c r="S320" s="4"/>
      <c r="T320" s="4"/>
      <c r="U320" s="4"/>
      <c r="V320" s="4"/>
      <c r="W320" s="4"/>
      <c r="X320" s="4"/>
      <c r="Y320" s="4"/>
      <c r="Z320" s="4"/>
      <c r="AA320" s="4"/>
      <c r="AB320" s="4"/>
      <c r="AC320" s="4"/>
      <c r="AD320" s="4"/>
      <c r="AE320" s="4"/>
    </row>
    <row r="321">
      <c r="A321" s="4"/>
      <c r="B321" s="4"/>
      <c r="C321" s="1" t="str">
        <f t="shared" si="5"/>
        <v/>
      </c>
      <c r="D321" s="79"/>
      <c r="E321" s="79"/>
      <c r="F321" s="74"/>
      <c r="G321" s="74"/>
      <c r="H321" s="74"/>
      <c r="I321" s="29" t="str">
        <f>if(isblank(F321),,VLOOKUP(D321,'Casino List'!$C$4:$AA$100,25,FALSE)*H321)</f>
        <v/>
      </c>
      <c r="J321" s="10" t="str">
        <f>if(ISBLANK(F321),,F321*'Casino List'!$D$1)</f>
        <v/>
      </c>
      <c r="K321" s="10" t="str">
        <f>if(isblank(F321),,(F321*(1+'Casino List'!$F$1)^(($Q$3-E321-45)/365)-F321)*(1-'Casino List'!$B$1))</f>
        <v/>
      </c>
      <c r="L321" s="10" t="str">
        <f>if(isblank(F321),,if(isna((1-'Casino List'!$B$1)*(I321-F321)*(1+'Casino List'!$F$1)^(($Q$3-vlookup(D321,C321:E$1003,3,FALSE)-10)/365)-K321+J321),(1-'Casino List'!$B$1)*(I321-F321)*(1+'Casino List'!$F$1)^(($Q$3-TODAY()-45)/365)-K321,(1-'Casino List'!$B$1)*(I321-F321)*(1+'Casino List'!$F$1)^(($Q$3-vlookup(D321,C321:E$1003,3,FALSE)-10)/365)-K321+J321))</f>
        <v/>
      </c>
      <c r="M321" s="10" t="str">
        <f>if(isblank(G321),,G321*(1+'Casino List'!$F$1)^(($Q$3-E321-10)/365))</f>
        <v/>
      </c>
      <c r="N321" s="4" t="str">
        <f>if(ISBLANK(M321),,(M321-G321)*(1-'Casino List'!$B$1))</f>
        <v/>
      </c>
      <c r="O321" s="4" t="str">
        <f>if(isblank(D321),,if(ISBLANK(M321),-F321*'Casino List'!$B$1,M321*'Casino List'!$B$1))</f>
        <v/>
      </c>
      <c r="P321" s="4"/>
      <c r="Q321" s="4"/>
      <c r="R321" s="4"/>
      <c r="S321" s="4"/>
      <c r="T321" s="4"/>
      <c r="U321" s="4"/>
      <c r="V321" s="4"/>
      <c r="W321" s="4"/>
      <c r="X321" s="4"/>
      <c r="Y321" s="4"/>
      <c r="Z321" s="4"/>
      <c r="AA321" s="4"/>
      <c r="AB321" s="4"/>
      <c r="AC321" s="4"/>
      <c r="AD321" s="4"/>
      <c r="AE321" s="4"/>
    </row>
    <row r="322">
      <c r="A322" s="4"/>
      <c r="B322" s="4"/>
      <c r="C322" s="1" t="str">
        <f t="shared" si="5"/>
        <v/>
      </c>
      <c r="D322" s="79"/>
      <c r="E322" s="79"/>
      <c r="F322" s="74"/>
      <c r="G322" s="74"/>
      <c r="H322" s="74"/>
      <c r="I322" s="29" t="str">
        <f>if(isblank(F322),,VLOOKUP(D322,'Casino List'!$C$4:$AA$100,25,FALSE)*H322)</f>
        <v/>
      </c>
      <c r="J322" s="10" t="str">
        <f>if(ISBLANK(F322),,F322*'Casino List'!$D$1)</f>
        <v/>
      </c>
      <c r="K322" s="10" t="str">
        <f>if(isblank(F322),,(F322*(1+'Casino List'!$F$1)^(($Q$3-E322-45)/365)-F322)*(1-'Casino List'!$B$1))</f>
        <v/>
      </c>
      <c r="L322" s="10" t="str">
        <f>if(isblank(F322),,if(isna((1-'Casino List'!$B$1)*(I322-F322)*(1+'Casino List'!$F$1)^(($Q$3-vlookup(D322,C322:E$1003,3,FALSE)-10)/365)-K322+J322),(1-'Casino List'!$B$1)*(I322-F322)*(1+'Casino List'!$F$1)^(($Q$3-TODAY()-45)/365)-K322,(1-'Casino List'!$B$1)*(I322-F322)*(1+'Casino List'!$F$1)^(($Q$3-vlookup(D322,C322:E$1003,3,FALSE)-10)/365)-K322+J322))</f>
        <v/>
      </c>
      <c r="M322" s="10" t="str">
        <f>if(isblank(G322),,G322*(1+'Casino List'!$F$1)^(($Q$3-E322-10)/365))</f>
        <v/>
      </c>
      <c r="N322" s="4" t="str">
        <f>if(ISBLANK(M322),,(M322-G322)*(1-'Casino List'!$B$1))</f>
        <v/>
      </c>
      <c r="O322" s="4" t="str">
        <f>if(isblank(D322),,if(ISBLANK(M322),-F322*'Casino List'!$B$1,M322*'Casino List'!$B$1))</f>
        <v/>
      </c>
      <c r="P322" s="4"/>
      <c r="Q322" s="4"/>
      <c r="R322" s="4"/>
      <c r="S322" s="4"/>
      <c r="T322" s="4"/>
      <c r="U322" s="4"/>
      <c r="V322" s="4"/>
      <c r="W322" s="4"/>
      <c r="X322" s="4"/>
      <c r="Y322" s="4"/>
      <c r="Z322" s="4"/>
      <c r="AA322" s="4"/>
      <c r="AB322" s="4"/>
      <c r="AC322" s="4"/>
      <c r="AD322" s="4"/>
      <c r="AE322" s="4"/>
    </row>
    <row r="323">
      <c r="A323" s="4"/>
      <c r="B323" s="4"/>
      <c r="C323" s="1" t="str">
        <f t="shared" si="5"/>
        <v/>
      </c>
      <c r="D323" s="79"/>
      <c r="E323" s="79"/>
      <c r="F323" s="74"/>
      <c r="G323" s="74"/>
      <c r="H323" s="74"/>
      <c r="I323" s="29" t="str">
        <f>if(isblank(F323),,VLOOKUP(D323,'Casino List'!$C$4:$AA$100,25,FALSE)*H323)</f>
        <v/>
      </c>
      <c r="J323" s="10" t="str">
        <f>if(ISBLANK(F323),,F323*'Casino List'!$D$1)</f>
        <v/>
      </c>
      <c r="K323" s="10" t="str">
        <f>if(isblank(F323),,(F323*(1+'Casino List'!$F$1)^(($Q$3-E323-45)/365)-F323)*(1-'Casino List'!$B$1))</f>
        <v/>
      </c>
      <c r="L323" s="10" t="str">
        <f>if(isblank(F323),,if(isna((1-'Casino List'!$B$1)*(I323-F323)*(1+'Casino List'!$F$1)^(($Q$3-vlookup(D323,C323:E$1003,3,FALSE)-10)/365)-K323+J323),(1-'Casino List'!$B$1)*(I323-F323)*(1+'Casino List'!$F$1)^(($Q$3-TODAY()-45)/365)-K323,(1-'Casino List'!$B$1)*(I323-F323)*(1+'Casino List'!$F$1)^(($Q$3-vlookup(D323,C323:E$1003,3,FALSE)-10)/365)-K323+J323))</f>
        <v/>
      </c>
      <c r="M323" s="10" t="str">
        <f>if(isblank(G323),,G323*(1+'Casino List'!$F$1)^(($Q$3-E323-10)/365))</f>
        <v/>
      </c>
      <c r="N323" s="4" t="str">
        <f>if(ISBLANK(M323),,(M323-G323)*(1-'Casino List'!$B$1))</f>
        <v/>
      </c>
      <c r="O323" s="4" t="str">
        <f>if(isblank(D323),,if(ISBLANK(M323),-F323*'Casino List'!$B$1,M323*'Casino List'!$B$1))</f>
        <v/>
      </c>
      <c r="P323" s="4"/>
      <c r="Q323" s="4"/>
      <c r="R323" s="4"/>
      <c r="S323" s="4"/>
      <c r="T323" s="4"/>
      <c r="U323" s="4"/>
      <c r="V323" s="4"/>
      <c r="W323" s="4"/>
      <c r="X323" s="4"/>
      <c r="Y323" s="4"/>
      <c r="Z323" s="4"/>
      <c r="AA323" s="4"/>
      <c r="AB323" s="4"/>
      <c r="AC323" s="4"/>
      <c r="AD323" s="4"/>
      <c r="AE323" s="4"/>
    </row>
    <row r="324">
      <c r="A324" s="4"/>
      <c r="B324" s="4"/>
      <c r="C324" s="1" t="str">
        <f t="shared" si="5"/>
        <v/>
      </c>
      <c r="D324" s="79"/>
      <c r="E324" s="79"/>
      <c r="F324" s="74"/>
      <c r="G324" s="74"/>
      <c r="H324" s="74"/>
      <c r="I324" s="29" t="str">
        <f>if(isblank(F324),,VLOOKUP(D324,'Casino List'!$C$4:$AA$100,25,FALSE)*H324)</f>
        <v/>
      </c>
      <c r="J324" s="10" t="str">
        <f>if(ISBLANK(F324),,F324*'Casino List'!$D$1)</f>
        <v/>
      </c>
      <c r="K324" s="10" t="str">
        <f>if(isblank(F324),,(F324*(1+'Casino List'!$F$1)^(($Q$3-E324-45)/365)-F324)*(1-'Casino List'!$B$1))</f>
        <v/>
      </c>
      <c r="L324" s="10" t="str">
        <f>if(isblank(F324),,if(isna((1-'Casino List'!$B$1)*(I324-F324)*(1+'Casino List'!$F$1)^(($Q$3-vlookup(D324,C324:E$1003,3,FALSE)-10)/365)-K324+J324),(1-'Casino List'!$B$1)*(I324-F324)*(1+'Casino List'!$F$1)^(($Q$3-TODAY()-45)/365)-K324,(1-'Casino List'!$B$1)*(I324-F324)*(1+'Casino List'!$F$1)^(($Q$3-vlookup(D324,C324:E$1003,3,FALSE)-10)/365)-K324+J324))</f>
        <v/>
      </c>
      <c r="M324" s="10" t="str">
        <f>if(isblank(G324),,G324*(1+'Casino List'!$F$1)^(($Q$3-E324-10)/365))</f>
        <v/>
      </c>
      <c r="N324" s="4" t="str">
        <f>if(ISBLANK(M324),,(M324-G324)*(1-'Casino List'!$B$1))</f>
        <v/>
      </c>
      <c r="O324" s="4" t="str">
        <f>if(isblank(D324),,if(ISBLANK(M324),-F324*'Casino List'!$B$1,M324*'Casino List'!$B$1))</f>
        <v/>
      </c>
      <c r="P324" s="4"/>
      <c r="Q324" s="4"/>
      <c r="R324" s="4"/>
      <c r="S324" s="4"/>
      <c r="T324" s="4"/>
      <c r="U324" s="4"/>
      <c r="V324" s="4"/>
      <c r="W324" s="4"/>
      <c r="X324" s="4"/>
      <c r="Y324" s="4"/>
      <c r="Z324" s="4"/>
      <c r="AA324" s="4"/>
      <c r="AB324" s="4"/>
      <c r="AC324" s="4"/>
      <c r="AD324" s="4"/>
      <c r="AE324" s="4"/>
    </row>
    <row r="325">
      <c r="A325" s="4"/>
      <c r="B325" s="4"/>
      <c r="C325" s="1" t="str">
        <f t="shared" si="5"/>
        <v/>
      </c>
      <c r="D325" s="79"/>
      <c r="E325" s="79"/>
      <c r="F325" s="74"/>
      <c r="G325" s="74"/>
      <c r="H325" s="74"/>
      <c r="I325" s="29" t="str">
        <f>if(isblank(F325),,VLOOKUP(D325,'Casino List'!$C$4:$AA$100,25,FALSE)*H325)</f>
        <v/>
      </c>
      <c r="J325" s="10" t="str">
        <f>if(ISBLANK(F325),,F325*'Casino List'!$D$1)</f>
        <v/>
      </c>
      <c r="K325" s="10" t="str">
        <f>if(isblank(F325),,(F325*(1+'Casino List'!$F$1)^(($Q$3-E325-45)/365)-F325)*(1-'Casino List'!$B$1))</f>
        <v/>
      </c>
      <c r="L325" s="10" t="str">
        <f>if(isblank(F325),,if(isna((1-'Casino List'!$B$1)*(I325-F325)*(1+'Casino List'!$F$1)^(($Q$3-vlookup(D325,C325:E$1003,3,FALSE)-10)/365)-K325+J325),(1-'Casino List'!$B$1)*(I325-F325)*(1+'Casino List'!$F$1)^(($Q$3-TODAY()-45)/365)-K325,(1-'Casino List'!$B$1)*(I325-F325)*(1+'Casino List'!$F$1)^(($Q$3-vlookup(D325,C325:E$1003,3,FALSE)-10)/365)-K325+J325))</f>
        <v/>
      </c>
      <c r="M325" s="10" t="str">
        <f>if(isblank(G325),,G325*(1+'Casino List'!$F$1)^(($Q$3-E325-10)/365))</f>
        <v/>
      </c>
      <c r="N325" s="4" t="str">
        <f>if(ISBLANK(M325),,(M325-G325)*(1-'Casino List'!$B$1))</f>
        <v/>
      </c>
      <c r="O325" s="4" t="str">
        <f>if(isblank(D325),,if(ISBLANK(M325),-F325*'Casino List'!$B$1,M325*'Casino List'!$B$1))</f>
        <v/>
      </c>
      <c r="P325" s="4"/>
      <c r="Q325" s="4"/>
      <c r="R325" s="4"/>
      <c r="S325" s="4"/>
      <c r="T325" s="4"/>
      <c r="U325" s="4"/>
      <c r="V325" s="4"/>
      <c r="W325" s="4"/>
      <c r="X325" s="4"/>
      <c r="Y325" s="4"/>
      <c r="Z325" s="4"/>
      <c r="AA325" s="4"/>
      <c r="AB325" s="4"/>
      <c r="AC325" s="4"/>
      <c r="AD325" s="4"/>
      <c r="AE325" s="4"/>
    </row>
    <row r="326">
      <c r="A326" s="4"/>
      <c r="B326" s="4"/>
      <c r="C326" s="1" t="str">
        <f t="shared" si="5"/>
        <v/>
      </c>
      <c r="D326" s="79"/>
      <c r="E326" s="79"/>
      <c r="F326" s="74"/>
      <c r="G326" s="74"/>
      <c r="H326" s="74"/>
      <c r="I326" s="29" t="str">
        <f>if(isblank(F326),,VLOOKUP(D326,'Casino List'!$C$4:$AA$100,25,FALSE)*H326)</f>
        <v/>
      </c>
      <c r="J326" s="10" t="str">
        <f>if(ISBLANK(F326),,F326*'Casino List'!$D$1)</f>
        <v/>
      </c>
      <c r="K326" s="10" t="str">
        <f>if(isblank(F326),,(F326*(1+'Casino List'!$F$1)^(($Q$3-E326-45)/365)-F326)*(1-'Casino List'!$B$1))</f>
        <v/>
      </c>
      <c r="L326" s="10" t="str">
        <f>if(isblank(F326),,if(isna((1-'Casino List'!$B$1)*(I326-F326)*(1+'Casino List'!$F$1)^(($Q$3-vlookup(D326,C326:E$1003,3,FALSE)-10)/365)-K326+J326),(1-'Casino List'!$B$1)*(I326-F326)*(1+'Casino List'!$F$1)^(($Q$3-TODAY()-45)/365)-K326,(1-'Casino List'!$B$1)*(I326-F326)*(1+'Casino List'!$F$1)^(($Q$3-vlookup(D326,C326:E$1003,3,FALSE)-10)/365)-K326+J326))</f>
        <v/>
      </c>
      <c r="M326" s="10" t="str">
        <f>if(isblank(G326),,G326*(1+'Casino List'!$F$1)^(($Q$3-E326-10)/365))</f>
        <v/>
      </c>
      <c r="N326" s="4" t="str">
        <f>if(ISBLANK(M326),,(M326-G326)*(1-'Casino List'!$B$1))</f>
        <v/>
      </c>
      <c r="O326" s="4" t="str">
        <f>if(isblank(D326),,if(ISBLANK(M326),-F326*'Casino List'!$B$1,M326*'Casino List'!$B$1))</f>
        <v/>
      </c>
      <c r="P326" s="4"/>
      <c r="Q326" s="4"/>
      <c r="R326" s="4"/>
      <c r="S326" s="4"/>
      <c r="T326" s="4"/>
      <c r="U326" s="4"/>
      <c r="V326" s="4"/>
      <c r="W326" s="4"/>
      <c r="X326" s="4"/>
      <c r="Y326" s="4"/>
      <c r="Z326" s="4"/>
      <c r="AA326" s="4"/>
      <c r="AB326" s="4"/>
      <c r="AC326" s="4"/>
      <c r="AD326" s="4"/>
      <c r="AE326" s="4"/>
    </row>
    <row r="327">
      <c r="A327" s="4"/>
      <c r="B327" s="4"/>
      <c r="C327" s="1" t="str">
        <f t="shared" si="5"/>
        <v/>
      </c>
      <c r="D327" s="79"/>
      <c r="E327" s="79"/>
      <c r="F327" s="74"/>
      <c r="G327" s="74"/>
      <c r="H327" s="74"/>
      <c r="I327" s="29" t="str">
        <f>if(isblank(F327),,VLOOKUP(D327,'Casino List'!$C$4:$AA$100,25,FALSE)*H327)</f>
        <v/>
      </c>
      <c r="J327" s="10" t="str">
        <f>if(ISBLANK(F327),,F327*'Casino List'!$D$1)</f>
        <v/>
      </c>
      <c r="K327" s="10" t="str">
        <f>if(isblank(F327),,(F327*(1+'Casino List'!$F$1)^(($Q$3-E327-45)/365)-F327)*(1-'Casino List'!$B$1))</f>
        <v/>
      </c>
      <c r="L327" s="10" t="str">
        <f>if(isblank(F327),,if(isna((1-'Casino List'!$B$1)*(I327-F327)*(1+'Casino List'!$F$1)^(($Q$3-vlookup(D327,C327:E$1003,3,FALSE)-10)/365)-K327+J327),(1-'Casino List'!$B$1)*(I327-F327)*(1+'Casino List'!$F$1)^(($Q$3-TODAY()-45)/365)-K327,(1-'Casino List'!$B$1)*(I327-F327)*(1+'Casino List'!$F$1)^(($Q$3-vlookup(D327,C327:E$1003,3,FALSE)-10)/365)-K327+J327))</f>
        <v/>
      </c>
      <c r="M327" s="10" t="str">
        <f>if(isblank(G327),,G327*(1+'Casino List'!$F$1)^(($Q$3-E327-10)/365))</f>
        <v/>
      </c>
      <c r="N327" s="4" t="str">
        <f>if(ISBLANK(M327),,(M327-G327)*(1-'Casino List'!$B$1))</f>
        <v/>
      </c>
      <c r="O327" s="4" t="str">
        <f>if(isblank(D327),,if(ISBLANK(M327),-F327*'Casino List'!$B$1,M327*'Casino List'!$B$1))</f>
        <v/>
      </c>
      <c r="P327" s="4"/>
      <c r="Q327" s="4"/>
      <c r="R327" s="4"/>
      <c r="S327" s="4"/>
      <c r="T327" s="4"/>
      <c r="U327" s="4"/>
      <c r="V327" s="4"/>
      <c r="W327" s="4"/>
      <c r="X327" s="4"/>
      <c r="Y327" s="4"/>
      <c r="Z327" s="4"/>
      <c r="AA327" s="4"/>
      <c r="AB327" s="4"/>
      <c r="AC327" s="4"/>
      <c r="AD327" s="4"/>
      <c r="AE327" s="4"/>
    </row>
    <row r="328">
      <c r="A328" s="4"/>
      <c r="B328" s="4"/>
      <c r="C328" s="1" t="str">
        <f t="shared" si="5"/>
        <v/>
      </c>
      <c r="D328" s="79"/>
      <c r="E328" s="79"/>
      <c r="F328" s="74"/>
      <c r="G328" s="74"/>
      <c r="H328" s="74"/>
      <c r="I328" s="29" t="str">
        <f>if(isblank(F328),,VLOOKUP(D328,'Casino List'!$C$4:$AA$100,25,FALSE)*H328)</f>
        <v/>
      </c>
      <c r="J328" s="10" t="str">
        <f>if(ISBLANK(F328),,F328*'Casino List'!$D$1)</f>
        <v/>
      </c>
      <c r="K328" s="10" t="str">
        <f>if(isblank(F328),,(F328*(1+'Casino List'!$F$1)^(($Q$3-E328-45)/365)-F328)*(1-'Casino List'!$B$1))</f>
        <v/>
      </c>
      <c r="L328" s="10" t="str">
        <f>if(isblank(F328),,if(isna((1-'Casino List'!$B$1)*(I328-F328)*(1+'Casino List'!$F$1)^(($Q$3-vlookup(D328,C328:E$1003,3,FALSE)-10)/365)-K328+J328),(1-'Casino List'!$B$1)*(I328-F328)*(1+'Casino List'!$F$1)^(($Q$3-TODAY()-45)/365)-K328,(1-'Casino List'!$B$1)*(I328-F328)*(1+'Casino List'!$F$1)^(($Q$3-vlookup(D328,C328:E$1003,3,FALSE)-10)/365)-K328+J328))</f>
        <v/>
      </c>
      <c r="M328" s="10" t="str">
        <f>if(isblank(G328),,G328*(1+'Casino List'!$F$1)^(($Q$3-E328-10)/365))</f>
        <v/>
      </c>
      <c r="N328" s="4" t="str">
        <f>if(ISBLANK(M328),,(M328-G328)*(1-'Casino List'!$B$1))</f>
        <v/>
      </c>
      <c r="O328" s="4" t="str">
        <f>if(isblank(D328),,if(ISBLANK(M328),-F328*'Casino List'!$B$1,M328*'Casino List'!$B$1))</f>
        <v/>
      </c>
      <c r="P328" s="4"/>
      <c r="Q328" s="4"/>
      <c r="R328" s="4"/>
      <c r="S328" s="4"/>
      <c r="T328" s="4"/>
      <c r="U328" s="4"/>
      <c r="V328" s="4"/>
      <c r="W328" s="4"/>
      <c r="X328" s="4"/>
      <c r="Y328" s="4"/>
      <c r="Z328" s="4"/>
      <c r="AA328" s="4"/>
      <c r="AB328" s="4"/>
      <c r="AC328" s="4"/>
      <c r="AD328" s="4"/>
      <c r="AE328" s="4"/>
    </row>
    <row r="329">
      <c r="A329" s="4"/>
      <c r="B329" s="4"/>
      <c r="C329" s="1" t="str">
        <f t="shared" si="5"/>
        <v/>
      </c>
      <c r="D329" s="79"/>
      <c r="E329" s="79"/>
      <c r="F329" s="74"/>
      <c r="G329" s="74"/>
      <c r="H329" s="74"/>
      <c r="I329" s="29" t="str">
        <f>if(isblank(F329),,VLOOKUP(D329,'Casino List'!$C$4:$AA$100,25,FALSE)*H329)</f>
        <v/>
      </c>
      <c r="J329" s="10" t="str">
        <f>if(ISBLANK(F329),,F329*'Casino List'!$D$1)</f>
        <v/>
      </c>
      <c r="K329" s="10" t="str">
        <f>if(isblank(F329),,(F329*(1+'Casino List'!$F$1)^(($Q$3-E329-45)/365)-F329)*(1-'Casino List'!$B$1))</f>
        <v/>
      </c>
      <c r="L329" s="10" t="str">
        <f>if(isblank(F329),,if(isna((1-'Casino List'!$B$1)*(I329-F329)*(1+'Casino List'!$F$1)^(($Q$3-vlookup(D329,C329:E$1003,3,FALSE)-10)/365)-K329+J329),(1-'Casino List'!$B$1)*(I329-F329)*(1+'Casino List'!$F$1)^(($Q$3-TODAY()-45)/365)-K329,(1-'Casino List'!$B$1)*(I329-F329)*(1+'Casino List'!$F$1)^(($Q$3-vlookup(D329,C329:E$1003,3,FALSE)-10)/365)-K329+J329))</f>
        <v/>
      </c>
      <c r="M329" s="10" t="str">
        <f>if(isblank(G329),,G329*(1+'Casino List'!$F$1)^(($Q$3-E329-10)/365))</f>
        <v/>
      </c>
      <c r="N329" s="4" t="str">
        <f>if(ISBLANK(M329),,(M329-G329)*(1-'Casino List'!$B$1))</f>
        <v/>
      </c>
      <c r="O329" s="4" t="str">
        <f>if(isblank(D329),,if(ISBLANK(M329),-F329*'Casino List'!$B$1,M329*'Casino List'!$B$1))</f>
        <v/>
      </c>
      <c r="P329" s="4"/>
      <c r="Q329" s="4"/>
      <c r="R329" s="4"/>
      <c r="S329" s="4"/>
      <c r="T329" s="4"/>
      <c r="U329" s="4"/>
      <c r="V329" s="4"/>
      <c r="W329" s="4"/>
      <c r="X329" s="4"/>
      <c r="Y329" s="4"/>
      <c r="Z329" s="4"/>
      <c r="AA329" s="4"/>
      <c r="AB329" s="4"/>
      <c r="AC329" s="4"/>
      <c r="AD329" s="4"/>
      <c r="AE329" s="4"/>
    </row>
    <row r="330">
      <c r="A330" s="4"/>
      <c r="B330" s="4"/>
      <c r="C330" s="1" t="str">
        <f t="shared" si="5"/>
        <v/>
      </c>
      <c r="D330" s="79"/>
      <c r="E330" s="79"/>
      <c r="F330" s="74"/>
      <c r="G330" s="74"/>
      <c r="H330" s="74"/>
      <c r="I330" s="29" t="str">
        <f>if(isblank(F330),,VLOOKUP(D330,'Casino List'!$C$4:$AA$100,25,FALSE)*H330)</f>
        <v/>
      </c>
      <c r="J330" s="10" t="str">
        <f>if(ISBLANK(F330),,F330*'Casino List'!$D$1)</f>
        <v/>
      </c>
      <c r="K330" s="10" t="str">
        <f>if(isblank(F330),,(F330*(1+'Casino List'!$F$1)^(($Q$3-E330-45)/365)-F330)*(1-'Casino List'!$B$1))</f>
        <v/>
      </c>
      <c r="L330" s="10" t="str">
        <f>if(isblank(F330),,if(isna((1-'Casino List'!$B$1)*(I330-F330)*(1+'Casino List'!$F$1)^(($Q$3-vlookup(D330,C330:E$1003,3,FALSE)-10)/365)-K330+J330),(1-'Casino List'!$B$1)*(I330-F330)*(1+'Casino List'!$F$1)^(($Q$3-TODAY()-45)/365)-K330,(1-'Casino List'!$B$1)*(I330-F330)*(1+'Casino List'!$F$1)^(($Q$3-vlookup(D330,C330:E$1003,3,FALSE)-10)/365)-K330+J330))</f>
        <v/>
      </c>
      <c r="M330" s="10" t="str">
        <f>if(isblank(G330),,G330*(1+'Casino List'!$F$1)^(($Q$3-E330-10)/365))</f>
        <v/>
      </c>
      <c r="N330" s="4" t="str">
        <f>if(ISBLANK(M330),,(M330-G330)*(1-'Casino List'!$B$1))</f>
        <v/>
      </c>
      <c r="O330" s="4" t="str">
        <f>if(isblank(D330),,if(ISBLANK(M330),-F330*'Casino List'!$B$1,M330*'Casino List'!$B$1))</f>
        <v/>
      </c>
      <c r="P330" s="4"/>
      <c r="Q330" s="4"/>
      <c r="R330" s="4"/>
      <c r="S330" s="4"/>
      <c r="T330" s="4"/>
      <c r="U330" s="4"/>
      <c r="V330" s="4"/>
      <c r="W330" s="4"/>
      <c r="X330" s="4"/>
      <c r="Y330" s="4"/>
      <c r="Z330" s="4"/>
      <c r="AA330" s="4"/>
      <c r="AB330" s="4"/>
      <c r="AC330" s="4"/>
      <c r="AD330" s="4"/>
      <c r="AE330" s="4"/>
    </row>
    <row r="331">
      <c r="A331" s="4"/>
      <c r="B331" s="4"/>
      <c r="C331" s="1" t="str">
        <f t="shared" si="5"/>
        <v/>
      </c>
      <c r="D331" s="79"/>
      <c r="E331" s="79"/>
      <c r="F331" s="74"/>
      <c r="G331" s="74"/>
      <c r="H331" s="74"/>
      <c r="I331" s="29" t="str">
        <f>if(isblank(F331),,VLOOKUP(D331,'Casino List'!$C$4:$AA$100,25,FALSE)*H331)</f>
        <v/>
      </c>
      <c r="J331" s="10" t="str">
        <f>if(ISBLANK(F331),,F331*'Casino List'!$D$1)</f>
        <v/>
      </c>
      <c r="K331" s="10" t="str">
        <f>if(isblank(F331),,(F331*(1+'Casino List'!$F$1)^(($Q$3-E331-45)/365)-F331)*(1-'Casino List'!$B$1))</f>
        <v/>
      </c>
      <c r="L331" s="10" t="str">
        <f>if(isblank(F331),,if(isna((1-'Casino List'!$B$1)*(I331-F331)*(1+'Casino List'!$F$1)^(($Q$3-vlookup(D331,C331:E$1003,3,FALSE)-10)/365)-K331+J331),(1-'Casino List'!$B$1)*(I331-F331)*(1+'Casino List'!$F$1)^(($Q$3-TODAY()-45)/365)-K331,(1-'Casino List'!$B$1)*(I331-F331)*(1+'Casino List'!$F$1)^(($Q$3-vlookup(D331,C331:E$1003,3,FALSE)-10)/365)-K331+J331))</f>
        <v/>
      </c>
      <c r="M331" s="10" t="str">
        <f>if(isblank(G331),,G331*(1+'Casino List'!$F$1)^(($Q$3-E331-10)/365))</f>
        <v/>
      </c>
      <c r="N331" s="4" t="str">
        <f>if(ISBLANK(M331),,(M331-G331)*(1-'Casino List'!$B$1))</f>
        <v/>
      </c>
      <c r="O331" s="4" t="str">
        <f>if(isblank(D331),,if(ISBLANK(M331),-F331*'Casino List'!$B$1,M331*'Casino List'!$B$1))</f>
        <v/>
      </c>
      <c r="P331" s="4"/>
      <c r="Q331" s="4"/>
      <c r="R331" s="4"/>
      <c r="S331" s="4"/>
      <c r="T331" s="4"/>
      <c r="U331" s="4"/>
      <c r="V331" s="4"/>
      <c r="W331" s="4"/>
      <c r="X331" s="4"/>
      <c r="Y331" s="4"/>
      <c r="Z331" s="4"/>
      <c r="AA331" s="4"/>
      <c r="AB331" s="4"/>
      <c r="AC331" s="4"/>
      <c r="AD331" s="4"/>
      <c r="AE331" s="4"/>
    </row>
    <row r="332">
      <c r="A332" s="4"/>
      <c r="B332" s="4"/>
      <c r="C332" s="1" t="str">
        <f t="shared" si="5"/>
        <v/>
      </c>
      <c r="D332" s="79"/>
      <c r="E332" s="79"/>
      <c r="F332" s="74"/>
      <c r="G332" s="74"/>
      <c r="H332" s="74"/>
      <c r="I332" s="29" t="str">
        <f>if(isblank(F332),,VLOOKUP(D332,'Casino List'!$C$4:$AA$100,25,FALSE)*H332)</f>
        <v/>
      </c>
      <c r="J332" s="10" t="str">
        <f>if(ISBLANK(F332),,F332*'Casino List'!$D$1)</f>
        <v/>
      </c>
      <c r="K332" s="10" t="str">
        <f>if(isblank(F332),,(F332*(1+'Casino List'!$F$1)^(($Q$3-E332-45)/365)-F332)*(1-'Casino List'!$B$1))</f>
        <v/>
      </c>
      <c r="L332" s="10" t="str">
        <f>if(isblank(F332),,if(isna((1-'Casino List'!$B$1)*(I332-F332)*(1+'Casino List'!$F$1)^(($Q$3-vlookup(D332,C332:E$1003,3,FALSE)-10)/365)-K332+J332),(1-'Casino List'!$B$1)*(I332-F332)*(1+'Casino List'!$F$1)^(($Q$3-TODAY()-45)/365)-K332,(1-'Casino List'!$B$1)*(I332-F332)*(1+'Casino List'!$F$1)^(($Q$3-vlookup(D332,C332:E$1003,3,FALSE)-10)/365)-K332+J332))</f>
        <v/>
      </c>
      <c r="M332" s="10" t="str">
        <f>if(isblank(G332),,G332*(1+'Casino List'!$F$1)^(($Q$3-E332-10)/365))</f>
        <v/>
      </c>
      <c r="N332" s="4" t="str">
        <f>if(ISBLANK(M332),,(M332-G332)*(1-'Casino List'!$B$1))</f>
        <v/>
      </c>
      <c r="O332" s="4" t="str">
        <f>if(isblank(D332),,if(ISBLANK(M332),-F332*'Casino List'!$B$1,M332*'Casino List'!$B$1))</f>
        <v/>
      </c>
      <c r="P332" s="4"/>
      <c r="Q332" s="4"/>
      <c r="R332" s="4"/>
      <c r="S332" s="4"/>
      <c r="T332" s="4"/>
      <c r="U332" s="4"/>
      <c r="V332" s="4"/>
      <c r="W332" s="4"/>
      <c r="X332" s="4"/>
      <c r="Y332" s="4"/>
      <c r="Z332" s="4"/>
      <c r="AA332" s="4"/>
      <c r="AB332" s="4"/>
      <c r="AC332" s="4"/>
      <c r="AD332" s="4"/>
      <c r="AE332" s="4"/>
    </row>
    <row r="333">
      <c r="A333" s="4"/>
      <c r="B333" s="4"/>
      <c r="C333" s="1" t="str">
        <f t="shared" si="5"/>
        <v/>
      </c>
      <c r="D333" s="79"/>
      <c r="E333" s="79"/>
      <c r="F333" s="74"/>
      <c r="G333" s="74"/>
      <c r="H333" s="74"/>
      <c r="I333" s="29" t="str">
        <f>if(isblank(F333),,VLOOKUP(D333,'Casino List'!$C$4:$AA$100,25,FALSE)*H333)</f>
        <v/>
      </c>
      <c r="J333" s="10" t="str">
        <f>if(ISBLANK(F333),,F333*'Casino List'!$D$1)</f>
        <v/>
      </c>
      <c r="K333" s="10" t="str">
        <f>if(isblank(F333),,(F333*(1+'Casino List'!$F$1)^(($Q$3-E333-45)/365)-F333)*(1-'Casino List'!$B$1))</f>
        <v/>
      </c>
      <c r="L333" s="10" t="str">
        <f>if(isblank(F333),,if(isna((1-'Casino List'!$B$1)*(I333-F333)*(1+'Casino List'!$F$1)^(($Q$3-vlookup(D333,C333:E$1003,3,FALSE)-10)/365)-K333+J333),(1-'Casino List'!$B$1)*(I333-F333)*(1+'Casino List'!$F$1)^(($Q$3-TODAY()-45)/365)-K333,(1-'Casino List'!$B$1)*(I333-F333)*(1+'Casino List'!$F$1)^(($Q$3-vlookup(D333,C333:E$1003,3,FALSE)-10)/365)-K333+J333))</f>
        <v/>
      </c>
      <c r="M333" s="10" t="str">
        <f>if(isblank(G333),,G333*(1+'Casino List'!$F$1)^(($Q$3-E333-10)/365))</f>
        <v/>
      </c>
      <c r="N333" s="4" t="str">
        <f>if(ISBLANK(M333),,(M333-G333)*(1-'Casino List'!$B$1))</f>
        <v/>
      </c>
      <c r="O333" s="4" t="str">
        <f>if(isblank(D333),,if(ISBLANK(M333),-F333*'Casino List'!$B$1,M333*'Casino List'!$B$1))</f>
        <v/>
      </c>
      <c r="P333" s="4"/>
      <c r="Q333" s="4"/>
      <c r="R333" s="4"/>
      <c r="S333" s="4"/>
      <c r="T333" s="4"/>
      <c r="U333" s="4"/>
      <c r="V333" s="4"/>
      <c r="W333" s="4"/>
      <c r="X333" s="4"/>
      <c r="Y333" s="4"/>
      <c r="Z333" s="4"/>
      <c r="AA333" s="4"/>
      <c r="AB333" s="4"/>
      <c r="AC333" s="4"/>
      <c r="AD333" s="4"/>
      <c r="AE333" s="4"/>
    </row>
    <row r="334">
      <c r="A334" s="4"/>
      <c r="B334" s="4"/>
      <c r="C334" s="1" t="str">
        <f t="shared" si="5"/>
        <v/>
      </c>
      <c r="D334" s="79"/>
      <c r="E334" s="79"/>
      <c r="F334" s="74"/>
      <c r="G334" s="74"/>
      <c r="H334" s="74"/>
      <c r="I334" s="29" t="str">
        <f>if(isblank(F334),,VLOOKUP(D334,'Casino List'!$C$4:$AA$100,25,FALSE)*H334)</f>
        <v/>
      </c>
      <c r="J334" s="10" t="str">
        <f>if(ISBLANK(F334),,F334*'Casino List'!$D$1)</f>
        <v/>
      </c>
      <c r="K334" s="10" t="str">
        <f>if(isblank(F334),,(F334*(1+'Casino List'!$F$1)^(($Q$3-E334-45)/365)-F334)*(1-'Casino List'!$B$1))</f>
        <v/>
      </c>
      <c r="L334" s="10" t="str">
        <f>if(isblank(F334),,if(isna((1-'Casino List'!$B$1)*(I334-F334)*(1+'Casino List'!$F$1)^(($Q$3-vlookup(D334,C334:E$1003,3,FALSE)-10)/365)-K334+J334),(1-'Casino List'!$B$1)*(I334-F334)*(1+'Casino List'!$F$1)^(($Q$3-TODAY()-45)/365)-K334,(1-'Casino List'!$B$1)*(I334-F334)*(1+'Casino List'!$F$1)^(($Q$3-vlookup(D334,C334:E$1003,3,FALSE)-10)/365)-K334+J334))</f>
        <v/>
      </c>
      <c r="M334" s="10" t="str">
        <f>if(isblank(G334),,G334*(1+'Casino List'!$F$1)^(($Q$3-E334-10)/365))</f>
        <v/>
      </c>
      <c r="N334" s="4" t="str">
        <f>if(ISBLANK(M334),,(M334-G334)*(1-'Casino List'!$B$1))</f>
        <v/>
      </c>
      <c r="O334" s="4" t="str">
        <f>if(isblank(D334),,if(ISBLANK(M334),-F334*'Casino List'!$B$1,M334*'Casino List'!$B$1))</f>
        <v/>
      </c>
      <c r="P334" s="4"/>
      <c r="Q334" s="4"/>
      <c r="R334" s="4"/>
      <c r="S334" s="4"/>
      <c r="T334" s="4"/>
      <c r="U334" s="4"/>
      <c r="V334" s="4"/>
      <c r="W334" s="4"/>
      <c r="X334" s="4"/>
      <c r="Y334" s="4"/>
      <c r="Z334" s="4"/>
      <c r="AA334" s="4"/>
      <c r="AB334" s="4"/>
      <c r="AC334" s="4"/>
      <c r="AD334" s="4"/>
      <c r="AE334" s="4"/>
    </row>
    <row r="335">
      <c r="A335" s="4"/>
      <c r="B335" s="4"/>
      <c r="C335" s="1" t="str">
        <f t="shared" si="5"/>
        <v/>
      </c>
      <c r="D335" s="79"/>
      <c r="E335" s="79"/>
      <c r="F335" s="74"/>
      <c r="G335" s="74"/>
      <c r="H335" s="74"/>
      <c r="I335" s="29" t="str">
        <f>if(isblank(F335),,VLOOKUP(D335,'Casino List'!$C$4:$AA$100,25,FALSE)*H335)</f>
        <v/>
      </c>
      <c r="J335" s="10" t="str">
        <f>if(ISBLANK(F335),,F335*'Casino List'!$D$1)</f>
        <v/>
      </c>
      <c r="K335" s="10" t="str">
        <f>if(isblank(F335),,(F335*(1+'Casino List'!$F$1)^(($Q$3-E335-45)/365)-F335)*(1-'Casino List'!$B$1))</f>
        <v/>
      </c>
      <c r="L335" s="10" t="str">
        <f>if(isblank(F335),,if(isna((1-'Casino List'!$B$1)*(I335-F335)*(1+'Casino List'!$F$1)^(($Q$3-vlookup(D335,C335:E$1003,3,FALSE)-10)/365)-K335+J335),(1-'Casino List'!$B$1)*(I335-F335)*(1+'Casino List'!$F$1)^(($Q$3-TODAY()-45)/365)-K335,(1-'Casino List'!$B$1)*(I335-F335)*(1+'Casino List'!$F$1)^(($Q$3-vlookup(D335,C335:E$1003,3,FALSE)-10)/365)-K335+J335))</f>
        <v/>
      </c>
      <c r="M335" s="10" t="str">
        <f>if(isblank(G335),,G335*(1+'Casino List'!$F$1)^(($Q$3-E335-10)/365))</f>
        <v/>
      </c>
      <c r="N335" s="4" t="str">
        <f>if(ISBLANK(M335),,(M335-G335)*(1-'Casino List'!$B$1))</f>
        <v/>
      </c>
      <c r="O335" s="4" t="str">
        <f>if(isblank(D335),,if(ISBLANK(M335),-F335*'Casino List'!$B$1,M335*'Casino List'!$B$1))</f>
        <v/>
      </c>
      <c r="P335" s="4"/>
      <c r="Q335" s="4"/>
      <c r="R335" s="4"/>
      <c r="S335" s="4"/>
      <c r="T335" s="4"/>
      <c r="U335" s="4"/>
      <c r="V335" s="4"/>
      <c r="W335" s="4"/>
      <c r="X335" s="4"/>
      <c r="Y335" s="4"/>
      <c r="Z335" s="4"/>
      <c r="AA335" s="4"/>
      <c r="AB335" s="4"/>
      <c r="AC335" s="4"/>
      <c r="AD335" s="4"/>
      <c r="AE335" s="4"/>
    </row>
    <row r="336">
      <c r="A336" s="4"/>
      <c r="B336" s="4"/>
      <c r="C336" s="1" t="str">
        <f t="shared" si="5"/>
        <v/>
      </c>
      <c r="D336" s="79"/>
      <c r="E336" s="79"/>
      <c r="F336" s="74"/>
      <c r="G336" s="74"/>
      <c r="H336" s="74"/>
      <c r="I336" s="29" t="str">
        <f>if(isblank(F336),,VLOOKUP(D336,'Casino List'!$C$4:$AA$100,25,FALSE)*H336)</f>
        <v/>
      </c>
      <c r="J336" s="10" t="str">
        <f>if(ISBLANK(F336),,F336*'Casino List'!$D$1)</f>
        <v/>
      </c>
      <c r="K336" s="10" t="str">
        <f>if(isblank(F336),,(F336*(1+'Casino List'!$F$1)^(($Q$3-E336-45)/365)-F336)*(1-'Casino List'!$B$1))</f>
        <v/>
      </c>
      <c r="L336" s="10" t="str">
        <f>if(isblank(F336),,if(isna((1-'Casino List'!$B$1)*(I336-F336)*(1+'Casino List'!$F$1)^(($Q$3-vlookup(D336,C336:E$1003,3,FALSE)-10)/365)-K336+J336),(1-'Casino List'!$B$1)*(I336-F336)*(1+'Casino List'!$F$1)^(($Q$3-TODAY()-45)/365)-K336,(1-'Casino List'!$B$1)*(I336-F336)*(1+'Casino List'!$F$1)^(($Q$3-vlookup(D336,C336:E$1003,3,FALSE)-10)/365)-K336+J336))</f>
        <v/>
      </c>
      <c r="M336" s="10" t="str">
        <f>if(isblank(G336),,G336*(1+'Casino List'!$F$1)^(($Q$3-E336-10)/365))</f>
        <v/>
      </c>
      <c r="N336" s="4" t="str">
        <f>if(ISBLANK(M336),,(M336-G336)*(1-'Casino List'!$B$1))</f>
        <v/>
      </c>
      <c r="O336" s="4" t="str">
        <f>if(isblank(D336),,if(ISBLANK(M336),-F336*'Casino List'!$B$1,M336*'Casino List'!$B$1))</f>
        <v/>
      </c>
      <c r="P336" s="4"/>
      <c r="Q336" s="4"/>
      <c r="R336" s="4"/>
      <c r="S336" s="4"/>
      <c r="T336" s="4"/>
      <c r="U336" s="4"/>
      <c r="V336" s="4"/>
      <c r="W336" s="4"/>
      <c r="X336" s="4"/>
      <c r="Y336" s="4"/>
      <c r="Z336" s="4"/>
      <c r="AA336" s="4"/>
      <c r="AB336" s="4"/>
      <c r="AC336" s="4"/>
      <c r="AD336" s="4"/>
      <c r="AE336" s="4"/>
    </row>
    <row r="337">
      <c r="A337" s="4"/>
      <c r="B337" s="4"/>
      <c r="C337" s="1" t="str">
        <f t="shared" si="5"/>
        <v/>
      </c>
      <c r="D337" s="79"/>
      <c r="E337" s="79"/>
      <c r="F337" s="74"/>
      <c r="G337" s="74"/>
      <c r="H337" s="74"/>
      <c r="I337" s="29" t="str">
        <f>if(isblank(F337),,VLOOKUP(D337,'Casino List'!$C$4:$AA$100,25,FALSE)*H337)</f>
        <v/>
      </c>
      <c r="J337" s="10" t="str">
        <f>if(ISBLANK(F337),,F337*'Casino List'!$D$1)</f>
        <v/>
      </c>
      <c r="K337" s="10" t="str">
        <f>if(isblank(F337),,(F337*(1+'Casino List'!$F$1)^(($Q$3-E337-45)/365)-F337)*(1-'Casino List'!$B$1))</f>
        <v/>
      </c>
      <c r="L337" s="10" t="str">
        <f>if(isblank(F337),,if(isna((1-'Casino List'!$B$1)*(I337-F337)*(1+'Casino List'!$F$1)^(($Q$3-vlookup(D337,C337:E$1003,3,FALSE)-10)/365)-K337+J337),(1-'Casino List'!$B$1)*(I337-F337)*(1+'Casino List'!$F$1)^(($Q$3-TODAY()-45)/365)-K337,(1-'Casino List'!$B$1)*(I337-F337)*(1+'Casino List'!$F$1)^(($Q$3-vlookup(D337,C337:E$1003,3,FALSE)-10)/365)-K337+J337))</f>
        <v/>
      </c>
      <c r="M337" s="10" t="str">
        <f>if(isblank(G337),,G337*(1+'Casino List'!$F$1)^(($Q$3-E337-10)/365))</f>
        <v/>
      </c>
      <c r="N337" s="4" t="str">
        <f>if(ISBLANK(M337),,(M337-G337)*(1-'Casino List'!$B$1))</f>
        <v/>
      </c>
      <c r="O337" s="4" t="str">
        <f>if(isblank(D337),,if(ISBLANK(M337),-F337*'Casino List'!$B$1,M337*'Casino List'!$B$1))</f>
        <v/>
      </c>
      <c r="P337" s="4"/>
      <c r="Q337" s="4"/>
      <c r="R337" s="4"/>
      <c r="S337" s="4"/>
      <c r="T337" s="4"/>
      <c r="U337" s="4"/>
      <c r="V337" s="4"/>
      <c r="W337" s="4"/>
      <c r="X337" s="4"/>
      <c r="Y337" s="4"/>
      <c r="Z337" s="4"/>
      <c r="AA337" s="4"/>
      <c r="AB337" s="4"/>
      <c r="AC337" s="4"/>
      <c r="AD337" s="4"/>
      <c r="AE337" s="4"/>
    </row>
    <row r="338">
      <c r="A338" s="4"/>
      <c r="B338" s="4"/>
      <c r="C338" s="1" t="str">
        <f t="shared" ref="C338:C347" si="6">if(isblank(G339),,D339)</f>
        <v/>
      </c>
      <c r="D338" s="79"/>
      <c r="E338" s="79"/>
      <c r="F338" s="74"/>
      <c r="G338" s="74"/>
      <c r="H338" s="74"/>
      <c r="I338" s="29" t="str">
        <f>if(isblank(F338),,VLOOKUP(D338,'Casino List'!$C$4:$AA$100,25,FALSE)*H338)</f>
        <v/>
      </c>
      <c r="J338" s="10" t="str">
        <f>if(ISBLANK(F338),,F338*'Casino List'!$D$1)</f>
        <v/>
      </c>
      <c r="K338" s="10" t="str">
        <f>if(isblank(F338),,(F338*(1+'Casino List'!$F$1)^(($Q$3-E338-45)/365)-F338)*(1-'Casino List'!$B$1))</f>
        <v/>
      </c>
      <c r="L338" s="10" t="str">
        <f>if(isblank(F338),,if(isna((1-'Casino List'!$B$1)*(I338-F338)*(1+'Casino List'!$F$1)^(($Q$3-vlookup(D338,C338:E$1003,3,FALSE)-10)/365)-K338+J338),(1-'Casino List'!$B$1)*(I338-F338)*(1+'Casino List'!$F$1)^(($Q$3-TODAY()-45)/365)-K338,(1-'Casino List'!$B$1)*(I338-F338)*(1+'Casino List'!$F$1)^(($Q$3-vlookup(D338,C338:E$1003,3,FALSE)-10)/365)-K338+J338))</f>
        <v/>
      </c>
      <c r="M338" s="10" t="str">
        <f>if(isblank(G338),,G338*(1+'Casino List'!$F$1)^(($Q$3-E338-10)/365))</f>
        <v/>
      </c>
      <c r="N338" s="4" t="str">
        <f>if(ISBLANK(M338),,(M338-G338)*(1-'Casino List'!$B$1))</f>
        <v/>
      </c>
      <c r="O338" s="4" t="str">
        <f>if(isblank(D338),,if(ISBLANK(M338),-F338*'Casino List'!$B$1,M338*'Casino List'!$B$1))</f>
        <v/>
      </c>
      <c r="P338" s="4"/>
      <c r="Q338" s="4"/>
      <c r="R338" s="4"/>
      <c r="S338" s="4"/>
      <c r="T338" s="4"/>
      <c r="U338" s="4"/>
      <c r="V338" s="4"/>
      <c r="W338" s="4"/>
      <c r="X338" s="4"/>
      <c r="Y338" s="4"/>
      <c r="Z338" s="4"/>
      <c r="AA338" s="4"/>
      <c r="AB338" s="4"/>
      <c r="AC338" s="4"/>
      <c r="AD338" s="4"/>
      <c r="AE338" s="4"/>
    </row>
    <row r="339">
      <c r="A339" s="4"/>
      <c r="B339" s="4"/>
      <c r="C339" s="1" t="str">
        <f t="shared" si="6"/>
        <v/>
      </c>
      <c r="D339" s="79"/>
      <c r="E339" s="79"/>
      <c r="F339" s="74"/>
      <c r="G339" s="74"/>
      <c r="H339" s="74"/>
      <c r="I339" s="29" t="str">
        <f>if(isblank(F339),,VLOOKUP(D339,'Casino List'!$C$4:$AA$100,25,FALSE)*H339)</f>
        <v/>
      </c>
      <c r="J339" s="10" t="str">
        <f>if(ISBLANK(F339),,F339*'Casino List'!$D$1)</f>
        <v/>
      </c>
      <c r="K339" s="10" t="str">
        <f>if(isblank(F339),,(F339*(1+'Casino List'!$F$1)^(($Q$3-E339-45)/365)-F339)*(1-'Casino List'!$B$1))</f>
        <v/>
      </c>
      <c r="L339" s="10" t="str">
        <f>if(isblank(F339),,if(isna((1-'Casino List'!$B$1)*(I339-F339)*(1+'Casino List'!$F$1)^(($Q$3-vlookup(D339,C339:E$1003,3,FALSE)-10)/365)-K339+J339),(1-'Casino List'!$B$1)*(I339-F339)*(1+'Casino List'!$F$1)^(($Q$3-TODAY()-45)/365)-K339,(1-'Casino List'!$B$1)*(I339-F339)*(1+'Casino List'!$F$1)^(($Q$3-vlookup(D339,C339:E$1003,3,FALSE)-10)/365)-K339+J339))</f>
        <v/>
      </c>
      <c r="M339" s="10" t="str">
        <f>if(isblank(G339),,G339*(1+'Casino List'!$F$1)^(($Q$3-E339-10)/365))</f>
        <v/>
      </c>
      <c r="N339" s="4" t="str">
        <f>if(ISBLANK(M339),,(M339-G339)*(1-'Casino List'!$B$1))</f>
        <v/>
      </c>
      <c r="O339" s="4" t="str">
        <f>if(isblank(D339),,if(ISBLANK(M339),-F339*'Casino List'!$B$1,M339*'Casino List'!$B$1))</f>
        <v/>
      </c>
      <c r="P339" s="4"/>
      <c r="Q339" s="4"/>
      <c r="R339" s="4"/>
      <c r="S339" s="4"/>
      <c r="T339" s="4"/>
      <c r="U339" s="4"/>
      <c r="V339" s="4"/>
      <c r="W339" s="4"/>
      <c r="X339" s="4"/>
      <c r="Y339" s="4"/>
      <c r="Z339" s="4"/>
      <c r="AA339" s="4"/>
      <c r="AB339" s="4"/>
      <c r="AC339" s="4"/>
      <c r="AD339" s="4"/>
      <c r="AE339" s="4"/>
    </row>
    <row r="340">
      <c r="A340" s="4"/>
      <c r="B340" s="4"/>
      <c r="C340" s="1" t="str">
        <f t="shared" si="6"/>
        <v/>
      </c>
      <c r="D340" s="79"/>
      <c r="E340" s="79"/>
      <c r="F340" s="74"/>
      <c r="G340" s="74"/>
      <c r="H340" s="74"/>
      <c r="I340" s="29" t="str">
        <f>if(isblank(F340),,VLOOKUP(D340,'Casino List'!$C$4:$AA$100,25,FALSE)*H340)</f>
        <v/>
      </c>
      <c r="J340" s="10" t="str">
        <f>if(ISBLANK(F340),,F340*'Casino List'!$D$1)</f>
        <v/>
      </c>
      <c r="K340" s="10" t="str">
        <f>if(isblank(F340),,(F340*(1+'Casino List'!$F$1)^(($Q$3-E340-45)/365)-F340)*(1-'Casino List'!$B$1))</f>
        <v/>
      </c>
      <c r="L340" s="10" t="str">
        <f>if(isblank(F340),,if(isna((1-'Casino List'!$B$1)*(I340-F340)*(1+'Casino List'!$F$1)^(($Q$3-vlookup(D340,C340:E$1003,3,FALSE)-10)/365)-K340+J340),(1-'Casino List'!$B$1)*(I340-F340)*(1+'Casino List'!$F$1)^(($Q$3-TODAY()-45)/365)-K340,(1-'Casino List'!$B$1)*(I340-F340)*(1+'Casino List'!$F$1)^(($Q$3-vlookup(D340,C340:E$1003,3,FALSE)-10)/365)-K340+J340))</f>
        <v/>
      </c>
      <c r="M340" s="10" t="str">
        <f>if(isblank(G340),,G340*(1+'Casino List'!$F$1)^(($Q$3-E340-10)/365))</f>
        <v/>
      </c>
      <c r="N340" s="4" t="str">
        <f>if(ISBLANK(M340),,(M340-G340)*(1-'Casino List'!$B$1))</f>
        <v/>
      </c>
      <c r="O340" s="4" t="str">
        <f>if(isblank(D340),,if(ISBLANK(M340),-F340*'Casino List'!$B$1,M340*'Casino List'!$B$1))</f>
        <v/>
      </c>
      <c r="P340" s="4"/>
      <c r="Q340" s="4"/>
      <c r="R340" s="4"/>
      <c r="S340" s="4"/>
      <c r="T340" s="4"/>
      <c r="U340" s="4"/>
      <c r="V340" s="4"/>
      <c r="W340" s="4"/>
      <c r="X340" s="4"/>
      <c r="Y340" s="4"/>
      <c r="Z340" s="4"/>
      <c r="AA340" s="4"/>
      <c r="AB340" s="4"/>
      <c r="AC340" s="4"/>
      <c r="AD340" s="4"/>
      <c r="AE340" s="4"/>
    </row>
    <row r="341">
      <c r="A341" s="4"/>
      <c r="B341" s="4"/>
      <c r="C341" s="1" t="str">
        <f t="shared" si="6"/>
        <v/>
      </c>
      <c r="D341" s="79"/>
      <c r="E341" s="79"/>
      <c r="F341" s="74"/>
      <c r="G341" s="74"/>
      <c r="H341" s="74"/>
      <c r="I341" s="29" t="str">
        <f>if(isblank(F341),,VLOOKUP(D341,'Casino List'!$C$4:$AA$100,25,FALSE)*H341)</f>
        <v/>
      </c>
      <c r="J341" s="10" t="str">
        <f>if(ISBLANK(F341),,F341*'Casino List'!$D$1)</f>
        <v/>
      </c>
      <c r="K341" s="10" t="str">
        <f>if(isblank(F341),,(F341*(1+'Casino List'!$F$1)^(($Q$3-E341-45)/365)-F341)*(1-'Casino List'!$B$1))</f>
        <v/>
      </c>
      <c r="L341" s="10" t="str">
        <f>if(isblank(F341),,if(isna((1-'Casino List'!$B$1)*(I341-F341)*(1+'Casino List'!$F$1)^(($Q$3-vlookup(D341,C341:E$1003,3,FALSE)-10)/365)-K341+J341),(1-'Casino List'!$B$1)*(I341-F341)*(1+'Casino List'!$F$1)^(($Q$3-TODAY()-45)/365)-K341,(1-'Casino List'!$B$1)*(I341-F341)*(1+'Casino List'!$F$1)^(($Q$3-vlookup(D341,C341:E$1003,3,FALSE)-10)/365)-K341+J341))</f>
        <v/>
      </c>
      <c r="M341" s="10" t="str">
        <f>if(isblank(G341),,G341*(1+'Casino List'!$F$1)^(($Q$3-E341-10)/365))</f>
        <v/>
      </c>
      <c r="N341" s="4" t="str">
        <f>if(ISBLANK(M341),,(M341-G341)*(1-'Casino List'!$B$1))</f>
        <v/>
      </c>
      <c r="O341" s="4" t="str">
        <f>if(isblank(D341),,if(ISBLANK(M341),-F341*'Casino List'!$B$1,M341*'Casino List'!$B$1))</f>
        <v/>
      </c>
      <c r="P341" s="4"/>
      <c r="Q341" s="4"/>
      <c r="R341" s="4"/>
      <c r="S341" s="4"/>
      <c r="T341" s="4"/>
      <c r="U341" s="4"/>
      <c r="V341" s="4"/>
      <c r="W341" s="4"/>
      <c r="X341" s="4"/>
      <c r="Y341" s="4"/>
      <c r="Z341" s="4"/>
      <c r="AA341" s="4"/>
      <c r="AB341" s="4"/>
      <c r="AC341" s="4"/>
      <c r="AD341" s="4"/>
      <c r="AE341" s="4"/>
    </row>
    <row r="342">
      <c r="A342" s="4"/>
      <c r="B342" s="4"/>
      <c r="C342" s="1" t="str">
        <f t="shared" si="6"/>
        <v/>
      </c>
      <c r="D342" s="79"/>
      <c r="E342" s="79"/>
      <c r="F342" s="74"/>
      <c r="G342" s="74"/>
      <c r="H342" s="74"/>
      <c r="I342" s="29" t="str">
        <f>if(isblank(F342),,VLOOKUP(D342,'Casino List'!$C$4:$AA$100,25,FALSE)*H342)</f>
        <v/>
      </c>
      <c r="J342" s="10" t="str">
        <f>if(ISBLANK(F342),,F342*'Casino List'!$D$1)</f>
        <v/>
      </c>
      <c r="K342" s="10" t="str">
        <f>if(isblank(F342),,(F342*(1+'Casino List'!$F$1)^(($Q$3-E342-45)/365)-F342)*(1-'Casino List'!$B$1))</f>
        <v/>
      </c>
      <c r="L342" s="10" t="str">
        <f>if(isblank(F342),,if(isna((1-'Casino List'!$B$1)*(I342-F342)*(1+'Casino List'!$F$1)^(($Q$3-vlookup(D342,C342:E$1003,3,FALSE)-10)/365)-K342+J342),(1-'Casino List'!$B$1)*(I342-F342)*(1+'Casino List'!$F$1)^(($Q$3-TODAY()-45)/365)-K342,(1-'Casino List'!$B$1)*(I342-F342)*(1+'Casino List'!$F$1)^(($Q$3-vlookup(D342,C342:E$1003,3,FALSE)-10)/365)-K342+J342))</f>
        <v/>
      </c>
      <c r="M342" s="10" t="str">
        <f>if(isblank(G342),,G342*(1+'Casino List'!$F$1)^(($Q$3-E342-10)/365))</f>
        <v/>
      </c>
      <c r="N342" s="4" t="str">
        <f>if(ISBLANK(M342),,(M342-G342)*(1-'Casino List'!$B$1))</f>
        <v/>
      </c>
      <c r="O342" s="4" t="str">
        <f>if(isblank(D342),,if(ISBLANK(M342),-F342*'Casino List'!$B$1,M342*'Casino List'!$B$1))</f>
        <v/>
      </c>
      <c r="P342" s="4"/>
      <c r="Q342" s="4"/>
      <c r="R342" s="4"/>
      <c r="S342" s="4"/>
      <c r="T342" s="4"/>
      <c r="U342" s="4"/>
      <c r="V342" s="4"/>
      <c r="W342" s="4"/>
      <c r="X342" s="4"/>
      <c r="Y342" s="4"/>
      <c r="Z342" s="4"/>
      <c r="AA342" s="4"/>
      <c r="AB342" s="4"/>
      <c r="AC342" s="4"/>
      <c r="AD342" s="4"/>
      <c r="AE342" s="4"/>
    </row>
    <row r="343">
      <c r="A343" s="4"/>
      <c r="B343" s="4"/>
      <c r="C343" s="1" t="str">
        <f t="shared" si="6"/>
        <v/>
      </c>
      <c r="D343" s="79"/>
      <c r="E343" s="79"/>
      <c r="F343" s="74"/>
      <c r="G343" s="74"/>
      <c r="H343" s="74"/>
      <c r="I343" s="29" t="str">
        <f>if(isblank(F343),,VLOOKUP(D343,'Casino List'!$C$4:$AA$100,25,FALSE)*H343)</f>
        <v/>
      </c>
      <c r="J343" s="10" t="str">
        <f>if(ISBLANK(F343),,F343*'Casino List'!$D$1)</f>
        <v/>
      </c>
      <c r="K343" s="10" t="str">
        <f>if(isblank(F343),,(F343*(1+'Casino List'!$F$1)^(($Q$3-E343-45)/365)-F343)*(1-'Casino List'!$B$1))</f>
        <v/>
      </c>
      <c r="L343" s="10" t="str">
        <f>if(isblank(F343),,if(isna((1-'Casino List'!$B$1)*(I343-F343)*(1+'Casino List'!$F$1)^(($Q$3-vlookup(D343,C343:E$1003,3,FALSE)-10)/365)-K343+J343),(1-'Casino List'!$B$1)*(I343-F343)*(1+'Casino List'!$F$1)^(($Q$3-TODAY()-45)/365)-K343,(1-'Casino List'!$B$1)*(I343-F343)*(1+'Casino List'!$F$1)^(($Q$3-vlookup(D343,C343:E$1003,3,FALSE)-10)/365)-K343+J343))</f>
        <v/>
      </c>
      <c r="M343" s="10" t="str">
        <f>if(isblank(G343),,G343*(1+'Casino List'!$F$1)^(($Q$3-E343-10)/365))</f>
        <v/>
      </c>
      <c r="N343" s="4" t="str">
        <f>if(ISBLANK(M343),,(M343-G343)*(1-'Casino List'!$B$1))</f>
        <v/>
      </c>
      <c r="O343" s="4" t="str">
        <f>if(isblank(D343),,if(ISBLANK(M343),-F343*'Casino List'!$B$1,M343*'Casino List'!$B$1))</f>
        <v/>
      </c>
      <c r="P343" s="4"/>
      <c r="Q343" s="4"/>
      <c r="R343" s="4"/>
      <c r="S343" s="4"/>
      <c r="T343" s="4"/>
      <c r="U343" s="4"/>
      <c r="V343" s="4"/>
      <c r="W343" s="4"/>
      <c r="X343" s="4"/>
      <c r="Y343" s="4"/>
      <c r="Z343" s="4"/>
      <c r="AA343" s="4"/>
      <c r="AB343" s="4"/>
      <c r="AC343" s="4"/>
      <c r="AD343" s="4"/>
      <c r="AE343" s="4"/>
    </row>
    <row r="344">
      <c r="A344" s="4"/>
      <c r="B344" s="4"/>
      <c r="C344" s="1" t="str">
        <f t="shared" si="6"/>
        <v/>
      </c>
      <c r="D344" s="79"/>
      <c r="E344" s="79"/>
      <c r="F344" s="74"/>
      <c r="G344" s="74"/>
      <c r="H344" s="74"/>
      <c r="I344" s="29" t="str">
        <f>if(isblank(F344),,VLOOKUP(D344,'Casino List'!$C$4:$AA$100,25,FALSE)*H344)</f>
        <v/>
      </c>
      <c r="J344" s="10" t="str">
        <f>if(ISBLANK(F344),,F344*'Casino List'!$D$1)</f>
        <v/>
      </c>
      <c r="K344" s="10" t="str">
        <f>if(isblank(F344),,(F344*(1+'Casino List'!$F$1)^(($Q$3-E344-45)/365)-F344)*(1-'Casino List'!$B$1))</f>
        <v/>
      </c>
      <c r="L344" s="10" t="str">
        <f>if(isblank(F344),,if(isna((1-'Casino List'!$B$1)*(I344-F344)*(1+'Casino List'!$F$1)^(($Q$3-vlookup(D344,C344:E$1003,3,FALSE)-10)/365)-K344+J344),(1-'Casino List'!$B$1)*(I344-F344)*(1+'Casino List'!$F$1)^(($Q$3-TODAY()-45)/365)-K344,(1-'Casino List'!$B$1)*(I344-F344)*(1+'Casino List'!$F$1)^(($Q$3-vlookup(D344,C344:E$1003,3,FALSE)-10)/365)-K344+J344))</f>
        <v/>
      </c>
      <c r="M344" s="10" t="str">
        <f>if(isblank(G344),,G344*(1+'Casino List'!$F$1)^(($Q$3-E344-10)/365))</f>
        <v/>
      </c>
      <c r="N344" s="4" t="str">
        <f>if(ISBLANK(M344),,(M344-G344)*(1-'Casino List'!$B$1))</f>
        <v/>
      </c>
      <c r="O344" s="4" t="str">
        <f>if(isblank(D344),,if(ISBLANK(M344),-F344*'Casino List'!$B$1,M344*'Casino List'!$B$1))</f>
        <v/>
      </c>
      <c r="P344" s="4"/>
      <c r="Q344" s="4"/>
      <c r="R344" s="4"/>
      <c r="S344" s="4"/>
      <c r="T344" s="4"/>
      <c r="U344" s="4"/>
      <c r="V344" s="4"/>
      <c r="W344" s="4"/>
      <c r="X344" s="4"/>
      <c r="Y344" s="4"/>
      <c r="Z344" s="4"/>
      <c r="AA344" s="4"/>
      <c r="AB344" s="4"/>
      <c r="AC344" s="4"/>
      <c r="AD344" s="4"/>
      <c r="AE344" s="4"/>
    </row>
    <row r="345">
      <c r="A345" s="4"/>
      <c r="B345" s="4"/>
      <c r="C345" s="1" t="str">
        <f t="shared" si="6"/>
        <v/>
      </c>
      <c r="D345" s="79"/>
      <c r="E345" s="79"/>
      <c r="F345" s="74"/>
      <c r="G345" s="74"/>
      <c r="H345" s="74"/>
      <c r="I345" s="29" t="str">
        <f>if(isblank(F345),,VLOOKUP(D345,'Casino List'!$C$4:$AA$100,25,FALSE)*H345)</f>
        <v/>
      </c>
      <c r="J345" s="10" t="str">
        <f>if(ISBLANK(F345),,F345*'Casino List'!$D$1)</f>
        <v/>
      </c>
      <c r="K345" s="10" t="str">
        <f>if(isblank(F345),,(F345*(1+'Casino List'!$F$1)^(($Q$3-E345-45)/365)-F345)*(1-'Casino List'!$B$1))</f>
        <v/>
      </c>
      <c r="L345" s="10" t="str">
        <f>if(isblank(F345),,if(isna((1-'Casino List'!$B$1)*(I345-F345)*(1+'Casino List'!$F$1)^(($Q$3-vlookup(D345,C345:E$1003,3,FALSE)-10)/365)-K345+J345),(1-'Casino List'!$B$1)*(I345-F345)*(1+'Casino List'!$F$1)^(($Q$3-TODAY()-45)/365)-K345,(1-'Casino List'!$B$1)*(I345-F345)*(1+'Casino List'!$F$1)^(($Q$3-vlookup(D345,C345:E$1003,3,FALSE)-10)/365)-K345+J345))</f>
        <v/>
      </c>
      <c r="M345" s="10" t="str">
        <f>if(isblank(G345),,G345*(1+'Casino List'!$F$1)^(($Q$3-E345-10)/365))</f>
        <v/>
      </c>
      <c r="N345" s="4" t="str">
        <f>if(ISBLANK(M345),,(M345-G345)*(1-'Casino List'!$B$1))</f>
        <v/>
      </c>
      <c r="O345" s="4" t="str">
        <f>if(isblank(D345),,if(ISBLANK(M345),-F345*'Casino List'!$B$1,M345*'Casino List'!$B$1))</f>
        <v/>
      </c>
      <c r="P345" s="4"/>
      <c r="Q345" s="4"/>
      <c r="R345" s="4"/>
      <c r="S345" s="4"/>
      <c r="T345" s="4"/>
      <c r="U345" s="4"/>
      <c r="V345" s="4"/>
      <c r="W345" s="4"/>
      <c r="X345" s="4"/>
      <c r="Y345" s="4"/>
      <c r="Z345" s="4"/>
      <c r="AA345" s="4"/>
      <c r="AB345" s="4"/>
      <c r="AC345" s="4"/>
      <c r="AD345" s="4"/>
      <c r="AE345" s="4"/>
    </row>
    <row r="346">
      <c r="A346" s="4"/>
      <c r="B346" s="4"/>
      <c r="C346" s="1" t="str">
        <f t="shared" si="6"/>
        <v/>
      </c>
      <c r="D346" s="79"/>
      <c r="E346" s="79"/>
      <c r="F346" s="74"/>
      <c r="G346" s="74"/>
      <c r="H346" s="74"/>
      <c r="I346" s="29" t="str">
        <f>if(isblank(F346),,VLOOKUP(D346,'Casino List'!$C$4:$AA$100,25,FALSE)*H346)</f>
        <v/>
      </c>
      <c r="J346" s="10" t="str">
        <f>if(ISBLANK(F346),,F346*'Casino List'!$D$1)</f>
        <v/>
      </c>
      <c r="K346" s="10" t="str">
        <f>if(isblank(F346),,(F346*(1+'Casino List'!$F$1)^(($Q$3-E346-45)/365)-F346)*(1-'Casino List'!$B$1))</f>
        <v/>
      </c>
      <c r="L346" s="10" t="str">
        <f>if(isblank(F346),,if(isna((1-'Casino List'!$B$1)*(I346-F346)*(1+'Casino List'!$F$1)^(($Q$3-vlookup(D346,C346:E$1003,3,FALSE)-10)/365)-K346+J346),(1-'Casino List'!$B$1)*(I346-F346)*(1+'Casino List'!$F$1)^(($Q$3-TODAY()-45)/365)-K346,(1-'Casino List'!$B$1)*(I346-F346)*(1+'Casino List'!$F$1)^(($Q$3-vlookup(D346,C346:E$1003,3,FALSE)-10)/365)-K346+J346))</f>
        <v/>
      </c>
      <c r="M346" s="10" t="str">
        <f>if(isblank(G346),,G346*(1+'Casino List'!$F$1)^(($Q$3-E346-10)/365))</f>
        <v/>
      </c>
      <c r="N346" s="4" t="str">
        <f>if(ISBLANK(M346),,(M346-G346)*(1-'Casino List'!$B$1))</f>
        <v/>
      </c>
      <c r="O346" s="4" t="str">
        <f>if(isblank(D346),,if(ISBLANK(M346),-F346*'Casino List'!$B$1,M346*'Casino List'!$B$1))</f>
        <v/>
      </c>
      <c r="P346" s="4"/>
      <c r="Q346" s="4"/>
      <c r="R346" s="4"/>
      <c r="S346" s="4"/>
      <c r="T346" s="4"/>
      <c r="U346" s="4"/>
      <c r="V346" s="4"/>
      <c r="W346" s="4"/>
      <c r="X346" s="4"/>
      <c r="Y346" s="4"/>
      <c r="Z346" s="4"/>
      <c r="AA346" s="4"/>
      <c r="AB346" s="4"/>
      <c r="AC346" s="4"/>
      <c r="AD346" s="4"/>
      <c r="AE346" s="4"/>
    </row>
    <row r="347">
      <c r="A347" s="4"/>
      <c r="B347" s="4"/>
      <c r="C347" s="1" t="str">
        <f t="shared" si="6"/>
        <v/>
      </c>
      <c r="D347" s="79"/>
      <c r="E347" s="79"/>
      <c r="F347" s="74"/>
      <c r="G347" s="74"/>
      <c r="H347" s="74"/>
      <c r="I347" s="29" t="str">
        <f>if(isblank(F347),,VLOOKUP(D347,'Casino List'!$C$4:$AA$100,25,FALSE)*H347)</f>
        <v/>
      </c>
      <c r="J347" s="10" t="str">
        <f>if(ISBLANK(F347),,F347*'Casino List'!$D$1)</f>
        <v/>
      </c>
      <c r="K347" s="10" t="str">
        <f>if(isblank(F347),,(F347*(1+'Casino List'!$F$1)^(($Q$3-E347-45)/365)-F347)*(1-'Casino List'!$B$1))</f>
        <v/>
      </c>
      <c r="L347" s="10" t="str">
        <f>if(isblank(F347),,if(isna((1-'Casino List'!$B$1)*(I347-F347)*(1+'Casino List'!$F$1)^(($Q$3-vlookup(D347,C347:E$1003,3,FALSE)-10)/365)-K347+J347),(1-'Casino List'!$B$1)*(I347-F347)*(1+'Casino List'!$F$1)^(($Q$3-TODAY()-45)/365)-K347,(1-'Casino List'!$B$1)*(I347-F347)*(1+'Casino List'!$F$1)^(($Q$3-vlookup(D347,C347:E$1003,3,FALSE)-10)/365)-K347+J347))</f>
        <v/>
      </c>
      <c r="M347" s="10" t="str">
        <f>if(isblank(G347),,G347*(1+'Casino List'!$F$1)^(($Q$3-E347-10)/365))</f>
        <v/>
      </c>
      <c r="N347" s="4" t="str">
        <f>if(ISBLANK(M347),,(M347-G347)*(1-'Casino List'!$B$1))</f>
        <v/>
      </c>
      <c r="O347" s="4" t="str">
        <f>if(isblank(D347),,if(ISBLANK(M347),-F347*'Casino List'!$B$1,M347*'Casino List'!$B$1))</f>
        <v/>
      </c>
      <c r="P347" s="4"/>
      <c r="Q347" s="4"/>
      <c r="R347" s="4"/>
      <c r="S347" s="4"/>
      <c r="T347" s="4"/>
      <c r="U347" s="4"/>
      <c r="V347" s="4"/>
      <c r="W347" s="4"/>
      <c r="X347" s="4"/>
      <c r="Y347" s="4"/>
      <c r="Z347" s="4"/>
      <c r="AA347" s="4"/>
      <c r="AB347" s="4"/>
      <c r="AC347" s="4"/>
      <c r="AD347" s="4"/>
      <c r="AE347" s="4"/>
    </row>
    <row r="348">
      <c r="A348" s="4"/>
      <c r="B348" s="4"/>
      <c r="C348" s="80" t="str">
        <f>if(isblank(#REF!),,#REF!)</f>
        <v>#REF!</v>
      </c>
      <c r="D348" s="79"/>
      <c r="E348" s="79"/>
      <c r="F348" s="74"/>
      <c r="G348" s="74"/>
      <c r="H348" s="74"/>
      <c r="I348" s="29" t="str">
        <f>if(isblank(F348),,VLOOKUP(D348,'Casino List'!$C$4:$AA$100,25,FALSE)*H348)</f>
        <v/>
      </c>
      <c r="J348" s="10" t="str">
        <f>if(ISBLANK(F348),,F348*'Casino List'!$D$1)</f>
        <v/>
      </c>
      <c r="K348" s="10" t="str">
        <f>if(isblank(F348),,(F348*(1+'Casino List'!$F$1)^(($Q$3-E348-45)/365)-F348)*(1-'Casino List'!$B$1))</f>
        <v/>
      </c>
      <c r="L348" s="10" t="str">
        <f>if(isblank(F348),,if(isna((1-'Casino List'!$B$1)*(I348-F348)*(1+'Casino List'!$F$1)^(($Q$3-vlookup(D348,C348:E$1003,3,FALSE)-10)/365)-K348+J348),(1-'Casino List'!$B$1)*(I348-F348)*(1+'Casino List'!$F$1)^(($Q$3-TODAY()-45)/365)-K348,(1-'Casino List'!$B$1)*(I348-F348)*(1+'Casino List'!$F$1)^(($Q$3-vlookup(D348,C348:E$1003,3,FALSE)-10)/365)-K348+J348))</f>
        <v/>
      </c>
      <c r="M348" s="10" t="str">
        <f>if(isblank(G348),,G348*(1+'Casino List'!$F$1)^(($Q$3-E348-10)/365))</f>
        <v/>
      </c>
      <c r="N348" s="4" t="str">
        <f>if(ISBLANK(M348),,(M348-G348)*(1-'Casino List'!$B$1))</f>
        <v/>
      </c>
      <c r="O348" s="4" t="str">
        <f>if(isblank(D348),,if(ISBLANK(M348),-F348*'Casino List'!$B$1,M348*'Casino List'!$B$1))</f>
        <v/>
      </c>
      <c r="P348" s="4"/>
      <c r="Q348" s="4"/>
      <c r="R348" s="4"/>
      <c r="S348" s="4"/>
      <c r="T348" s="4"/>
      <c r="U348" s="4"/>
      <c r="V348" s="4"/>
      <c r="W348" s="4"/>
      <c r="X348" s="4"/>
      <c r="Y348" s="4"/>
      <c r="Z348" s="4"/>
      <c r="AA348" s="4"/>
      <c r="AB348" s="4"/>
      <c r="AC348" s="4"/>
      <c r="AD348" s="4"/>
      <c r="AE348" s="4"/>
    </row>
    <row r="349">
      <c r="A349" s="4"/>
      <c r="B349" s="4"/>
      <c r="C349" s="1" t="str">
        <f t="shared" ref="C349:C374" si="7">if(isblank(G349),,D349)</f>
        <v/>
      </c>
      <c r="D349" s="79"/>
      <c r="E349" s="79"/>
      <c r="F349" s="74"/>
      <c r="G349" s="74"/>
      <c r="H349" s="74"/>
      <c r="I349" s="29" t="str">
        <f>if(isblank(F349),,VLOOKUP(D349,'Casino List'!$C$4:$AA$100,25,FALSE)*H349)</f>
        <v/>
      </c>
      <c r="J349" s="10" t="str">
        <f>if(ISBLANK(F349),,F349*'Casino List'!$D$1)</f>
        <v/>
      </c>
      <c r="K349" s="10" t="str">
        <f>if(isblank(F349),,(F349*(1+'Casino List'!$F$1)^(($Q$3-E349-45)/365)-F349)*(1-'Casino List'!$B$1))</f>
        <v/>
      </c>
      <c r="L349" s="10" t="str">
        <f>if(isblank(F349),,if(isna((1-'Casino List'!$B$1)*(I349-F349)*(1+'Casino List'!$F$1)^(($Q$3-vlookup(D349,C349:E$1003,3,FALSE)-10)/365)-K349+J349),(1-'Casino List'!$B$1)*(I349-F349)*(1+'Casino List'!$F$1)^(($Q$3-TODAY()-45)/365)-K349,(1-'Casino List'!$B$1)*(I349-F349)*(1+'Casino List'!$F$1)^(($Q$3-vlookup(D349,C349:E$1003,3,FALSE)-10)/365)-K349+J349))</f>
        <v/>
      </c>
      <c r="M349" s="10" t="str">
        <f>if(isblank(G349),,G349*(1+'Casino List'!$F$1)^(($Q$3-E349-10)/365))</f>
        <v/>
      </c>
      <c r="N349" s="4" t="str">
        <f>if(ISBLANK(M349),,(M349-G349)*(1-'Casino List'!$B$1))</f>
        <v/>
      </c>
      <c r="O349" s="4" t="str">
        <f>if(isblank(D349),,if(ISBLANK(M349),-F349*'Casino List'!$B$1,M349*'Casino List'!$B$1))</f>
        <v/>
      </c>
      <c r="P349" s="4"/>
      <c r="Q349" s="4"/>
      <c r="R349" s="4"/>
      <c r="S349" s="4"/>
      <c r="T349" s="4"/>
      <c r="U349" s="4"/>
      <c r="V349" s="4"/>
      <c r="W349" s="4"/>
      <c r="X349" s="4"/>
      <c r="Y349" s="4"/>
      <c r="Z349" s="4"/>
      <c r="AA349" s="4"/>
      <c r="AB349" s="4"/>
      <c r="AC349" s="4"/>
      <c r="AD349" s="4"/>
      <c r="AE349" s="4"/>
    </row>
    <row r="350">
      <c r="A350" s="4"/>
      <c r="B350" s="4"/>
      <c r="C350" s="1" t="str">
        <f t="shared" si="7"/>
        <v/>
      </c>
      <c r="D350" s="79"/>
      <c r="E350" s="79"/>
      <c r="F350" s="74"/>
      <c r="G350" s="74"/>
      <c r="H350" s="74"/>
      <c r="I350" s="29" t="str">
        <f>if(isblank(F350),,VLOOKUP(D350,'Casino List'!$C$4:$AA$100,25,FALSE)*H350)</f>
        <v/>
      </c>
      <c r="J350" s="10" t="str">
        <f>if(ISBLANK(F350),,F350*'Casino List'!$D$1)</f>
        <v/>
      </c>
      <c r="K350" s="10" t="str">
        <f>if(isblank(F350),,(F350*(1+'Casino List'!$F$1)^(($Q$3-E350-45)/365)-F350)*(1-'Casino List'!$B$1))</f>
        <v/>
      </c>
      <c r="L350" s="10" t="str">
        <f>if(isblank(F350),,if(isna((1-'Casino List'!$B$1)*(I350-F350)*(1+'Casino List'!$F$1)^(($Q$3-vlookup(D350,C350:E$1003,3,FALSE)-10)/365)-K350+J350),(1-'Casino List'!$B$1)*(I350-F350)*(1+'Casino List'!$F$1)^(($Q$3-TODAY()-45)/365)-K350,(1-'Casino List'!$B$1)*(I350-F350)*(1+'Casino List'!$F$1)^(($Q$3-vlookup(D350,C350:E$1003,3,FALSE)-10)/365)-K350+J350))</f>
        <v/>
      </c>
      <c r="M350" s="10" t="str">
        <f>if(isblank(G350),,G350*(1+'Casino List'!$F$1)^(($Q$3-E350-10)/365))</f>
        <v/>
      </c>
      <c r="N350" s="4" t="str">
        <f>if(ISBLANK(M350),,(M350-G350)*(1-'Casino List'!$B$1))</f>
        <v/>
      </c>
      <c r="O350" s="4" t="str">
        <f>if(isblank(D350),,if(ISBLANK(M350),-F350*'Casino List'!$B$1,M350*'Casino List'!$B$1))</f>
        <v/>
      </c>
      <c r="P350" s="4"/>
      <c r="Q350" s="4"/>
      <c r="R350" s="4"/>
      <c r="S350" s="4"/>
      <c r="T350" s="4"/>
      <c r="U350" s="4"/>
      <c r="V350" s="4"/>
      <c r="W350" s="4"/>
      <c r="X350" s="4"/>
      <c r="Y350" s="4"/>
      <c r="Z350" s="4"/>
      <c r="AA350" s="4"/>
      <c r="AB350" s="4"/>
      <c r="AC350" s="4"/>
      <c r="AD350" s="4"/>
      <c r="AE350" s="4"/>
    </row>
    <row r="351">
      <c r="A351" s="4"/>
      <c r="B351" s="4"/>
      <c r="C351" s="1" t="str">
        <f t="shared" si="7"/>
        <v/>
      </c>
      <c r="D351" s="79"/>
      <c r="E351" s="79"/>
      <c r="F351" s="74"/>
      <c r="G351" s="74"/>
      <c r="H351" s="74"/>
      <c r="I351" s="29" t="str">
        <f>if(isblank(F351),,VLOOKUP(D351,'Casino List'!$C$4:$AA$100,25,FALSE)*H351)</f>
        <v/>
      </c>
      <c r="J351" s="10" t="str">
        <f>if(ISBLANK(F351),,F351*'Casino List'!$D$1)</f>
        <v/>
      </c>
      <c r="K351" s="10" t="str">
        <f>if(isblank(F351),,(F351*(1+'Casino List'!$F$1)^(($Q$3-E351-45)/365)-F351)*(1-'Casino List'!$B$1))</f>
        <v/>
      </c>
      <c r="L351" s="10" t="str">
        <f>if(isblank(F351),,if(isna((1-'Casino List'!$B$1)*(I351-F351)*(1+'Casino List'!$F$1)^(($Q$3-vlookup(D351,C351:E$1003,3,FALSE)-10)/365)-K351+J351),(1-'Casino List'!$B$1)*(I351-F351)*(1+'Casino List'!$F$1)^(($Q$3-TODAY()-45)/365)-K351,(1-'Casino List'!$B$1)*(I351-F351)*(1+'Casino List'!$F$1)^(($Q$3-vlookup(D351,C351:E$1003,3,FALSE)-10)/365)-K351+J351))</f>
        <v/>
      </c>
      <c r="M351" s="10" t="str">
        <f>if(isblank(G351),,G351*(1+'Casino List'!$F$1)^(($Q$3-E351-10)/365))</f>
        <v/>
      </c>
      <c r="N351" s="4" t="str">
        <f>if(ISBLANK(M351),,(M351-G351)*(1-'Casino List'!$B$1))</f>
        <v/>
      </c>
      <c r="O351" s="4" t="str">
        <f>if(isblank(D351),,if(ISBLANK(M351),-F351*'Casino List'!$B$1,M351*'Casino List'!$B$1))</f>
        <v/>
      </c>
      <c r="P351" s="4"/>
      <c r="Q351" s="4"/>
      <c r="R351" s="4"/>
      <c r="S351" s="4"/>
      <c r="T351" s="4"/>
      <c r="U351" s="4"/>
      <c r="V351" s="4"/>
      <c r="W351" s="4"/>
      <c r="X351" s="4"/>
      <c r="Y351" s="4"/>
      <c r="Z351" s="4"/>
      <c r="AA351" s="4"/>
      <c r="AB351" s="4"/>
      <c r="AC351" s="4"/>
      <c r="AD351" s="4"/>
      <c r="AE351" s="4"/>
    </row>
    <row r="352">
      <c r="A352" s="4"/>
      <c r="B352" s="4"/>
      <c r="C352" s="1" t="str">
        <f t="shared" si="7"/>
        <v/>
      </c>
      <c r="D352" s="79"/>
      <c r="E352" s="79"/>
      <c r="F352" s="74"/>
      <c r="G352" s="74"/>
      <c r="H352" s="74"/>
      <c r="I352" s="29" t="str">
        <f>if(isblank(F352),,VLOOKUP(D352,'Casino List'!$C$4:$AA$100,25,FALSE)*H352)</f>
        <v/>
      </c>
      <c r="J352" s="10" t="str">
        <f>if(ISBLANK(F352),,F352*'Casino List'!$D$1)</f>
        <v/>
      </c>
      <c r="K352" s="10" t="str">
        <f>if(isblank(F352),,(F352*(1+'Casino List'!$F$1)^(($Q$3-E352-45)/365)-F352)*(1-'Casino List'!$B$1))</f>
        <v/>
      </c>
      <c r="L352" s="10" t="str">
        <f>if(isblank(F352),,if(isna((1-'Casino List'!$B$1)*(I352-F352)*(1+'Casino List'!$F$1)^(($Q$3-vlookup(D352,C352:E$1003,3,FALSE)-10)/365)-K352+J352),(1-'Casino List'!$B$1)*(I352-F352)*(1+'Casino List'!$F$1)^(($Q$3-TODAY()-45)/365)-K352,(1-'Casino List'!$B$1)*(I352-F352)*(1+'Casino List'!$F$1)^(($Q$3-vlookup(D352,C352:E$1003,3,FALSE)-10)/365)-K352+J352))</f>
        <v/>
      </c>
      <c r="M352" s="10" t="str">
        <f>if(isblank(G352),,G352*(1+'Casino List'!$F$1)^(($Q$3-E352-10)/365))</f>
        <v/>
      </c>
      <c r="N352" s="4" t="str">
        <f>if(ISBLANK(M352),,(M352-G352)*(1-'Casino List'!$B$1))</f>
        <v/>
      </c>
      <c r="O352" s="4" t="str">
        <f>if(isblank(D352),,if(ISBLANK(M352),-F352*'Casino List'!$B$1,M352*'Casino List'!$B$1))</f>
        <v/>
      </c>
      <c r="P352" s="4"/>
      <c r="Q352" s="4"/>
      <c r="R352" s="4"/>
      <c r="S352" s="4"/>
      <c r="T352" s="4"/>
      <c r="U352" s="4"/>
      <c r="V352" s="4"/>
      <c r="W352" s="4"/>
      <c r="X352" s="4"/>
      <c r="Y352" s="4"/>
      <c r="Z352" s="4"/>
      <c r="AA352" s="4"/>
      <c r="AB352" s="4"/>
      <c r="AC352" s="4"/>
      <c r="AD352" s="4"/>
      <c r="AE352" s="4"/>
    </row>
    <row r="353">
      <c r="A353" s="4"/>
      <c r="B353" s="4"/>
      <c r="C353" s="1" t="str">
        <f t="shared" si="7"/>
        <v/>
      </c>
      <c r="D353" s="79"/>
      <c r="E353" s="79"/>
      <c r="F353" s="74"/>
      <c r="G353" s="74"/>
      <c r="H353" s="74"/>
      <c r="I353" s="29" t="str">
        <f>if(isblank(F353),,VLOOKUP(D353,'Casino List'!$C$4:$AA$100,25,FALSE)*H353)</f>
        <v/>
      </c>
      <c r="J353" s="10" t="str">
        <f>if(ISBLANK(F353),,F353*'Casino List'!$D$1)</f>
        <v/>
      </c>
      <c r="K353" s="10" t="str">
        <f>if(isblank(F353),,(F353*(1+'Casino List'!$F$1)^(($Q$3-E353-45)/365)-F353)*(1-'Casino List'!$B$1))</f>
        <v/>
      </c>
      <c r="L353" s="10" t="str">
        <f>if(isblank(F353),,if(isna((1-'Casino List'!$B$1)*(I353-F353)*(1+'Casino List'!$F$1)^(($Q$3-vlookup(D353,C353:E$1003,3,FALSE)-10)/365)-K353+J353),(1-'Casino List'!$B$1)*(I353-F353)*(1+'Casino List'!$F$1)^(($Q$3-TODAY()-45)/365)-K353,(1-'Casino List'!$B$1)*(I353-F353)*(1+'Casino List'!$F$1)^(($Q$3-vlookup(D353,C353:E$1003,3,FALSE)-10)/365)-K353+J353))</f>
        <v/>
      </c>
      <c r="M353" s="10" t="str">
        <f>if(isblank(G353),,G353*(1+'Casino List'!$F$1)^(($Q$3-E353-10)/365))</f>
        <v/>
      </c>
      <c r="N353" s="4" t="str">
        <f>if(ISBLANK(M353),,(M353-G353)*(1-'Casino List'!$B$1))</f>
        <v/>
      </c>
      <c r="O353" s="4" t="str">
        <f>if(isblank(D353),,if(ISBLANK(M353),-F353*'Casino List'!$B$1,M353*'Casino List'!$B$1))</f>
        <v/>
      </c>
      <c r="P353" s="4"/>
      <c r="Q353" s="4"/>
      <c r="R353" s="4"/>
      <c r="S353" s="4"/>
      <c r="T353" s="4"/>
      <c r="U353" s="4"/>
      <c r="V353" s="4"/>
      <c r="W353" s="4"/>
      <c r="X353" s="4"/>
      <c r="Y353" s="4"/>
      <c r="Z353" s="4"/>
      <c r="AA353" s="4"/>
      <c r="AB353" s="4"/>
      <c r="AC353" s="4"/>
      <c r="AD353" s="4"/>
      <c r="AE353" s="4"/>
    </row>
    <row r="354">
      <c r="A354" s="4"/>
      <c r="B354" s="4"/>
      <c r="C354" s="1" t="str">
        <f t="shared" si="7"/>
        <v/>
      </c>
      <c r="D354" s="79"/>
      <c r="E354" s="79"/>
      <c r="F354" s="74"/>
      <c r="G354" s="74"/>
      <c r="H354" s="74"/>
      <c r="I354" s="29" t="str">
        <f>if(isblank(F354),,VLOOKUP(D354,'Casino List'!$C$4:$AA$100,25,FALSE)*H354)</f>
        <v/>
      </c>
      <c r="J354" s="10" t="str">
        <f>if(ISBLANK(F354),,F354*'Casino List'!$D$1)</f>
        <v/>
      </c>
      <c r="K354" s="10" t="str">
        <f>if(isblank(F354),,(F354*(1+'Casino List'!$F$1)^(($Q$3-E354-45)/365)-F354)*(1-'Casino List'!$B$1))</f>
        <v/>
      </c>
      <c r="L354" s="10" t="str">
        <f>if(isblank(F354),,if(isna((1-'Casino List'!$B$1)*(I354-F354)*(1+'Casino List'!$F$1)^(($Q$3-vlookup(D354,C354:E$1003,3,FALSE)-10)/365)-K354+J354),(1-'Casino List'!$B$1)*(I354-F354)*(1+'Casino List'!$F$1)^(($Q$3-TODAY()-45)/365)-K354,(1-'Casino List'!$B$1)*(I354-F354)*(1+'Casino List'!$F$1)^(($Q$3-vlookup(D354,C354:E$1003,3,FALSE)-10)/365)-K354+J354))</f>
        <v/>
      </c>
      <c r="M354" s="10" t="str">
        <f>if(isblank(G354),,G354*(1+'Casino List'!$F$1)^(($Q$3-E354-10)/365))</f>
        <v/>
      </c>
      <c r="N354" s="4" t="str">
        <f>if(ISBLANK(M354),,(M354-G354)*(1-'Casino List'!$B$1))</f>
        <v/>
      </c>
      <c r="O354" s="4" t="str">
        <f>if(isblank(D354),,if(ISBLANK(M354),-F354*'Casino List'!$B$1,M354*'Casino List'!$B$1))</f>
        <v/>
      </c>
      <c r="P354" s="4"/>
      <c r="Q354" s="4"/>
      <c r="R354" s="4"/>
      <c r="S354" s="4"/>
      <c r="T354" s="4"/>
      <c r="U354" s="4"/>
      <c r="V354" s="4"/>
      <c r="W354" s="4"/>
      <c r="X354" s="4"/>
      <c r="Y354" s="4"/>
      <c r="Z354" s="4"/>
      <c r="AA354" s="4"/>
      <c r="AB354" s="4"/>
      <c r="AC354" s="4"/>
      <c r="AD354" s="4"/>
      <c r="AE354" s="4"/>
    </row>
    <row r="355">
      <c r="A355" s="4"/>
      <c r="B355" s="4"/>
      <c r="C355" s="1" t="str">
        <f t="shared" si="7"/>
        <v/>
      </c>
      <c r="D355" s="79"/>
      <c r="E355" s="79"/>
      <c r="F355" s="74"/>
      <c r="G355" s="74"/>
      <c r="H355" s="74"/>
      <c r="I355" s="29" t="str">
        <f>if(isblank(F355),,VLOOKUP(D355,'Casino List'!$C$4:$AA$100,25,FALSE)*H355)</f>
        <v/>
      </c>
      <c r="J355" s="10" t="str">
        <f>if(ISBLANK(F355),,F355*'Casino List'!$D$1)</f>
        <v/>
      </c>
      <c r="K355" s="10" t="str">
        <f>if(isblank(F355),,(F355*(1+'Casino List'!$F$1)^(($Q$3-E355-45)/365)-F355)*(1-'Casino List'!$B$1))</f>
        <v/>
      </c>
      <c r="L355" s="10" t="str">
        <f>if(isblank(F355),,if(isna((1-'Casino List'!$B$1)*(I355-F355)*(1+'Casino List'!$F$1)^(($Q$3-vlookup(D355,C355:E$1003,3,FALSE)-10)/365)-K355+J355),(1-'Casino List'!$B$1)*(I355-F355)*(1+'Casino List'!$F$1)^(($Q$3-TODAY()-45)/365)-K355,(1-'Casino List'!$B$1)*(I355-F355)*(1+'Casino List'!$F$1)^(($Q$3-vlookup(D355,C355:E$1003,3,FALSE)-10)/365)-K355+J355))</f>
        <v/>
      </c>
      <c r="M355" s="10" t="str">
        <f>if(isblank(G355),,G355*(1+'Casino List'!$F$1)^(($Q$3-E355-10)/365))</f>
        <v/>
      </c>
      <c r="N355" s="4" t="str">
        <f>if(ISBLANK(M355),,(M355-G355)*(1-'Casino List'!$B$1))</f>
        <v/>
      </c>
      <c r="O355" s="4" t="str">
        <f>if(isblank(D355),,if(ISBLANK(M355),-F355*'Casino List'!$B$1,M355*'Casino List'!$B$1))</f>
        <v/>
      </c>
      <c r="P355" s="4"/>
      <c r="Q355" s="4"/>
      <c r="R355" s="4"/>
      <c r="S355" s="4"/>
      <c r="T355" s="4"/>
      <c r="U355" s="4"/>
      <c r="V355" s="4"/>
      <c r="W355" s="4"/>
      <c r="X355" s="4"/>
      <c r="Y355" s="4"/>
      <c r="Z355" s="4"/>
      <c r="AA355" s="4"/>
      <c r="AB355" s="4"/>
      <c r="AC355" s="4"/>
      <c r="AD355" s="4"/>
      <c r="AE355" s="4"/>
    </row>
    <row r="356">
      <c r="A356" s="4"/>
      <c r="B356" s="4"/>
      <c r="C356" s="1" t="str">
        <f t="shared" si="7"/>
        <v/>
      </c>
      <c r="D356" s="79"/>
      <c r="E356" s="79"/>
      <c r="F356" s="74"/>
      <c r="G356" s="74"/>
      <c r="H356" s="74"/>
      <c r="I356" s="29" t="str">
        <f>if(isblank(F356),,VLOOKUP(D356,'Casino List'!$C$4:$AA$100,25,FALSE)*H356)</f>
        <v/>
      </c>
      <c r="J356" s="10" t="str">
        <f>if(ISBLANK(F356),,F356*'Casino List'!$D$1)</f>
        <v/>
      </c>
      <c r="K356" s="10" t="str">
        <f>if(isblank(F356),,(F356*(1+'Casino List'!$F$1)^(($Q$3-E356-45)/365)-F356)*(1-'Casino List'!$B$1))</f>
        <v/>
      </c>
      <c r="L356" s="10" t="str">
        <f>if(isblank(F356),,if(isna((1-'Casino List'!$B$1)*(I356-F356)*(1+'Casino List'!$F$1)^(($Q$3-vlookup(D356,C356:E$1003,3,FALSE)-10)/365)-K356+J356),(1-'Casino List'!$B$1)*(I356-F356)*(1+'Casino List'!$F$1)^(($Q$3-TODAY()-45)/365)-K356,(1-'Casino List'!$B$1)*(I356-F356)*(1+'Casino List'!$F$1)^(($Q$3-vlookup(D356,C356:E$1003,3,FALSE)-10)/365)-K356+J356))</f>
        <v/>
      </c>
      <c r="M356" s="10" t="str">
        <f>if(isblank(G356),,G356*(1+'Casino List'!$F$1)^(($Q$3-E356-10)/365))</f>
        <v/>
      </c>
      <c r="N356" s="4" t="str">
        <f>if(ISBLANK(M356),,(M356-G356)*(1-'Casino List'!$B$1))</f>
        <v/>
      </c>
      <c r="O356" s="4" t="str">
        <f>if(isblank(D356),,if(ISBLANK(M356),-F356*'Casino List'!$B$1,M356*'Casino List'!$B$1))</f>
        <v/>
      </c>
      <c r="P356" s="4"/>
      <c r="Q356" s="4"/>
      <c r="R356" s="4"/>
      <c r="S356" s="4"/>
      <c r="T356" s="4"/>
      <c r="U356" s="4"/>
      <c r="V356" s="4"/>
      <c r="W356" s="4"/>
      <c r="X356" s="4"/>
      <c r="Y356" s="4"/>
      <c r="Z356" s="4"/>
      <c r="AA356" s="4"/>
      <c r="AB356" s="4"/>
      <c r="AC356" s="4"/>
      <c r="AD356" s="4"/>
      <c r="AE356" s="4"/>
    </row>
    <row r="357">
      <c r="A357" s="4"/>
      <c r="B357" s="4"/>
      <c r="C357" s="1" t="str">
        <f t="shared" si="7"/>
        <v/>
      </c>
      <c r="D357" s="79"/>
      <c r="E357" s="79"/>
      <c r="F357" s="74"/>
      <c r="G357" s="74"/>
      <c r="H357" s="74"/>
      <c r="I357" s="29" t="str">
        <f>if(isblank(F357),,VLOOKUP(D357,'Casino List'!$C$4:$AA$100,25,FALSE)*H357)</f>
        <v/>
      </c>
      <c r="J357" s="10" t="str">
        <f>if(ISBLANK(F357),,F357*'Casino List'!$D$1)</f>
        <v/>
      </c>
      <c r="K357" s="10" t="str">
        <f>if(isblank(F357),,(F357*(1+'Casino List'!$F$1)^(($Q$3-E357-45)/365)-F357)*(1-'Casino List'!$B$1))</f>
        <v/>
      </c>
      <c r="L357" s="10" t="str">
        <f>if(isblank(F357),,if(isna((1-'Casino List'!$B$1)*(I357-F357)*(1+'Casino List'!$F$1)^(($Q$3-vlookup(D357,C357:E$1003,3,FALSE)-10)/365)-K357+J357),(1-'Casino List'!$B$1)*(I357-F357)*(1+'Casino List'!$F$1)^(($Q$3-TODAY()-45)/365)-K357,(1-'Casino List'!$B$1)*(I357-F357)*(1+'Casino List'!$F$1)^(($Q$3-vlookup(D357,C357:E$1003,3,FALSE)-10)/365)-K357+J357))</f>
        <v/>
      </c>
      <c r="M357" s="10" t="str">
        <f>if(isblank(G357),,G357*(1+'Casino List'!$F$1)^(($Q$3-E357-10)/365))</f>
        <v/>
      </c>
      <c r="N357" s="4" t="str">
        <f>if(ISBLANK(M357),,(M357-G357)*(1-'Casino List'!$B$1))</f>
        <v/>
      </c>
      <c r="O357" s="4" t="str">
        <f>if(isblank(D357),,if(ISBLANK(M357),-F357*'Casino List'!$B$1,M357*'Casino List'!$B$1))</f>
        <v/>
      </c>
      <c r="P357" s="4"/>
      <c r="Q357" s="4"/>
      <c r="R357" s="4"/>
      <c r="S357" s="4"/>
      <c r="T357" s="4"/>
      <c r="U357" s="4"/>
      <c r="V357" s="4"/>
      <c r="W357" s="4"/>
      <c r="X357" s="4"/>
      <c r="Y357" s="4"/>
      <c r="Z357" s="4"/>
      <c r="AA357" s="4"/>
      <c r="AB357" s="4"/>
      <c r="AC357" s="4"/>
      <c r="AD357" s="4"/>
      <c r="AE357" s="4"/>
    </row>
    <row r="358">
      <c r="A358" s="4"/>
      <c r="B358" s="4"/>
      <c r="C358" s="1" t="str">
        <f t="shared" si="7"/>
        <v/>
      </c>
      <c r="D358" s="79"/>
      <c r="E358" s="79"/>
      <c r="F358" s="74"/>
      <c r="G358" s="74"/>
      <c r="H358" s="74"/>
      <c r="I358" s="29" t="str">
        <f>if(isblank(F358),,VLOOKUP(D358,'Casino List'!$C$4:$AA$100,25,FALSE)*H358)</f>
        <v/>
      </c>
      <c r="J358" s="10" t="str">
        <f>if(ISBLANK(F358),,F358*'Casino List'!$D$1)</f>
        <v/>
      </c>
      <c r="K358" s="10" t="str">
        <f>if(isblank(F358),,(F358*(1+'Casino List'!$F$1)^(($Q$3-E358-45)/365)-F358)*(1-'Casino List'!$B$1))</f>
        <v/>
      </c>
      <c r="L358" s="10" t="str">
        <f>if(isblank(F358),,if(isna((1-'Casino List'!$B$1)*(I358-F358)*(1+'Casino List'!$F$1)^(($Q$3-vlookup(D358,C358:E$1003,3,FALSE)-10)/365)-K358+J358),(1-'Casino List'!$B$1)*(I358-F358)*(1+'Casino List'!$F$1)^(($Q$3-TODAY()-45)/365)-K358,(1-'Casino List'!$B$1)*(I358-F358)*(1+'Casino List'!$F$1)^(($Q$3-vlookup(D358,C358:E$1003,3,FALSE)-10)/365)-K358+J358))</f>
        <v/>
      </c>
      <c r="M358" s="10" t="str">
        <f>if(isblank(G358),,G358*(1+'Casino List'!$F$1)^(($Q$3-E358-10)/365))</f>
        <v/>
      </c>
      <c r="N358" s="4" t="str">
        <f>if(ISBLANK(M358),,(M358-G358)*(1-'Casino List'!$B$1))</f>
        <v/>
      </c>
      <c r="O358" s="4" t="str">
        <f>if(isblank(D358),,if(ISBLANK(M358),-F358*'Casino List'!$B$1,M358*'Casino List'!$B$1))</f>
        <v/>
      </c>
      <c r="P358" s="4"/>
      <c r="Q358" s="4"/>
      <c r="R358" s="4"/>
      <c r="S358" s="4"/>
      <c r="T358" s="4"/>
      <c r="U358" s="4"/>
      <c r="V358" s="4"/>
      <c r="W358" s="4"/>
      <c r="X358" s="4"/>
      <c r="Y358" s="4"/>
      <c r="Z358" s="4"/>
      <c r="AA358" s="4"/>
      <c r="AB358" s="4"/>
      <c r="AC358" s="4"/>
      <c r="AD358" s="4"/>
      <c r="AE358" s="4"/>
    </row>
    <row r="359">
      <c r="A359" s="4"/>
      <c r="B359" s="4"/>
      <c r="C359" s="1" t="str">
        <f t="shared" si="7"/>
        <v/>
      </c>
      <c r="D359" s="79"/>
      <c r="E359" s="79"/>
      <c r="F359" s="74"/>
      <c r="G359" s="74"/>
      <c r="H359" s="74"/>
      <c r="I359" s="29" t="str">
        <f>if(isblank(F359),,VLOOKUP(D359,'Casino List'!$C$4:$AA$100,25,FALSE)*H359)</f>
        <v/>
      </c>
      <c r="J359" s="10" t="str">
        <f>if(ISBLANK(F359),,F359*'Casino List'!$D$1)</f>
        <v/>
      </c>
      <c r="K359" s="10" t="str">
        <f>if(isblank(F359),,(F359*(1+'Casino List'!$F$1)^(($Q$3-E359-45)/365)-F359)*(1-'Casino List'!$B$1))</f>
        <v/>
      </c>
      <c r="L359" s="10" t="str">
        <f>if(isblank(F359),,if(isna((1-'Casino List'!$B$1)*(I359-F359)*(1+'Casino List'!$F$1)^(($Q$3-vlookup(D359,C359:E$1003,3,FALSE)-10)/365)-K359+J359),(1-'Casino List'!$B$1)*(I359-F359)*(1+'Casino List'!$F$1)^(($Q$3-TODAY()-45)/365)-K359,(1-'Casino List'!$B$1)*(I359-F359)*(1+'Casino List'!$F$1)^(($Q$3-vlookup(D359,C359:E$1003,3,FALSE)-10)/365)-K359+J359))</f>
        <v/>
      </c>
      <c r="M359" s="10" t="str">
        <f>if(isblank(G359),,G359*(1+'Casino List'!$F$1)^(($Q$3-E359-10)/365))</f>
        <v/>
      </c>
      <c r="N359" s="4" t="str">
        <f>if(ISBLANK(M359),,(M359-G359)*(1-'Casino List'!$B$1))</f>
        <v/>
      </c>
      <c r="O359" s="4" t="str">
        <f>if(isblank(D359),,if(ISBLANK(M359),-F359*'Casino List'!$B$1,M359*'Casino List'!$B$1))</f>
        <v/>
      </c>
      <c r="P359" s="4"/>
      <c r="Q359" s="4"/>
      <c r="R359" s="4"/>
      <c r="S359" s="4"/>
      <c r="T359" s="4"/>
      <c r="U359" s="4"/>
      <c r="V359" s="4"/>
      <c r="W359" s="4"/>
      <c r="X359" s="4"/>
      <c r="Y359" s="4"/>
      <c r="Z359" s="4"/>
      <c r="AA359" s="4"/>
      <c r="AB359" s="4"/>
      <c r="AC359" s="4"/>
      <c r="AD359" s="4"/>
      <c r="AE359" s="4"/>
    </row>
    <row r="360">
      <c r="A360" s="4"/>
      <c r="B360" s="4"/>
      <c r="C360" s="1" t="str">
        <f t="shared" si="7"/>
        <v/>
      </c>
      <c r="D360" s="79"/>
      <c r="E360" s="79"/>
      <c r="F360" s="74"/>
      <c r="G360" s="74"/>
      <c r="H360" s="74"/>
      <c r="I360" s="29" t="str">
        <f>if(isblank(F360),,VLOOKUP(D360,'Casino List'!$C$4:$AA$100,25,FALSE)*H360)</f>
        <v/>
      </c>
      <c r="J360" s="10" t="str">
        <f>if(ISBLANK(F360),,F360*'Casino List'!$D$1)</f>
        <v/>
      </c>
      <c r="K360" s="10" t="str">
        <f>if(isblank(F360),,(F360*(1+'Casino List'!$F$1)^(($Q$3-E360-45)/365)-F360)*(1-'Casino List'!$B$1))</f>
        <v/>
      </c>
      <c r="L360" s="10" t="str">
        <f>if(isblank(F360),,if(isna((1-'Casino List'!$B$1)*(I360-F360)*(1+'Casino List'!$F$1)^(($Q$3-vlookup(D360,C360:E$1003,3,FALSE)-10)/365)-K360+J360),(1-'Casino List'!$B$1)*(I360-F360)*(1+'Casino List'!$F$1)^(($Q$3-TODAY()-45)/365)-K360,(1-'Casino List'!$B$1)*(I360-F360)*(1+'Casino List'!$F$1)^(($Q$3-vlookup(D360,C360:E$1003,3,FALSE)-10)/365)-K360+J360))</f>
        <v/>
      </c>
      <c r="M360" s="10" t="str">
        <f>if(isblank(G360),,G360*(1+'Casino List'!$F$1)^(($Q$3-E360-10)/365))</f>
        <v/>
      </c>
      <c r="N360" s="4" t="str">
        <f>if(ISBLANK(M360),,(M360-G360)*(1-'Casino List'!$B$1))</f>
        <v/>
      </c>
      <c r="O360" s="4" t="str">
        <f>if(isblank(D360),,if(ISBLANK(M360),-F360*'Casino List'!$B$1,M360*'Casino List'!$B$1))</f>
        <v/>
      </c>
      <c r="P360" s="4"/>
      <c r="Q360" s="4"/>
      <c r="R360" s="4"/>
      <c r="S360" s="4"/>
      <c r="T360" s="4"/>
      <c r="U360" s="4"/>
      <c r="V360" s="4"/>
      <c r="W360" s="4"/>
      <c r="X360" s="4"/>
      <c r="Y360" s="4"/>
      <c r="Z360" s="4"/>
      <c r="AA360" s="4"/>
      <c r="AB360" s="4"/>
      <c r="AC360" s="4"/>
      <c r="AD360" s="4"/>
      <c r="AE360" s="4"/>
    </row>
    <row r="361">
      <c r="A361" s="4"/>
      <c r="B361" s="4"/>
      <c r="C361" s="1" t="str">
        <f t="shared" si="7"/>
        <v/>
      </c>
      <c r="D361" s="79"/>
      <c r="E361" s="79"/>
      <c r="F361" s="74"/>
      <c r="G361" s="74"/>
      <c r="H361" s="74"/>
      <c r="I361" s="29" t="str">
        <f>if(isblank(F361),,VLOOKUP(D361,'Casino List'!$C$4:$AA$100,25,FALSE)*H361)</f>
        <v/>
      </c>
      <c r="J361" s="10" t="str">
        <f>if(ISBLANK(F361),,F361*'Casino List'!$D$1)</f>
        <v/>
      </c>
      <c r="K361" s="10" t="str">
        <f>if(isblank(F361),,(F361*(1+'Casino List'!$F$1)^(($Q$3-E361-45)/365)-F361)*(1-'Casino List'!$B$1))</f>
        <v/>
      </c>
      <c r="L361" s="10" t="str">
        <f>if(isblank(F361),,if(isna((1-'Casino List'!$B$1)*(I361-F361)*(1+'Casino List'!$F$1)^(($Q$3-vlookup(D361,C361:E$1003,3,FALSE)-10)/365)-K361+J361),(1-'Casino List'!$B$1)*(I361-F361)*(1+'Casino List'!$F$1)^(($Q$3-TODAY()-45)/365)-K361,(1-'Casino List'!$B$1)*(I361-F361)*(1+'Casino List'!$F$1)^(($Q$3-vlookup(D361,C361:E$1003,3,FALSE)-10)/365)-K361+J361))</f>
        <v/>
      </c>
      <c r="M361" s="10" t="str">
        <f>if(isblank(G361),,G361*(1+'Casino List'!$F$1)^(($Q$3-E361-10)/365))</f>
        <v/>
      </c>
      <c r="N361" s="4" t="str">
        <f>if(ISBLANK(M361),,(M361-G361)*(1-'Casino List'!$B$1))</f>
        <v/>
      </c>
      <c r="O361" s="4" t="str">
        <f>if(isblank(D361),,if(ISBLANK(M361),-F361*'Casino List'!$B$1,M361*'Casino List'!$B$1))</f>
        <v/>
      </c>
      <c r="P361" s="4"/>
      <c r="Q361" s="4"/>
      <c r="R361" s="4"/>
      <c r="S361" s="4"/>
      <c r="T361" s="4"/>
      <c r="U361" s="4"/>
      <c r="V361" s="4"/>
      <c r="W361" s="4"/>
      <c r="X361" s="4"/>
      <c r="Y361" s="4"/>
      <c r="Z361" s="4"/>
      <c r="AA361" s="4"/>
      <c r="AB361" s="4"/>
      <c r="AC361" s="4"/>
      <c r="AD361" s="4"/>
      <c r="AE361" s="4"/>
    </row>
    <row r="362">
      <c r="A362" s="4"/>
      <c r="B362" s="4"/>
      <c r="C362" s="1" t="str">
        <f t="shared" si="7"/>
        <v/>
      </c>
      <c r="D362" s="79"/>
      <c r="E362" s="79"/>
      <c r="F362" s="74"/>
      <c r="G362" s="74"/>
      <c r="H362" s="74"/>
      <c r="I362" s="29" t="str">
        <f>if(isblank(F362),,VLOOKUP(D362,'Casino List'!$C$4:$AA$100,25,FALSE)*H362)</f>
        <v/>
      </c>
      <c r="J362" s="10" t="str">
        <f>if(ISBLANK(F362),,F362*'Casino List'!$D$1)</f>
        <v/>
      </c>
      <c r="K362" s="10" t="str">
        <f>if(isblank(F362),,(F362*(1+'Casino List'!$F$1)^(($Q$3-E362-45)/365)-F362)*(1-'Casino List'!$B$1))</f>
        <v/>
      </c>
      <c r="L362" s="10" t="str">
        <f>if(isblank(F362),,if(isna((1-'Casino List'!$B$1)*(I362-F362)*(1+'Casino List'!$F$1)^(($Q$3-vlookup(D362,C362:E$1003,3,FALSE)-10)/365)-K362+J362),(1-'Casino List'!$B$1)*(I362-F362)*(1+'Casino List'!$F$1)^(($Q$3-TODAY()-45)/365)-K362,(1-'Casino List'!$B$1)*(I362-F362)*(1+'Casino List'!$F$1)^(($Q$3-vlookup(D362,C362:E$1003,3,FALSE)-10)/365)-K362+J362))</f>
        <v/>
      </c>
      <c r="M362" s="10" t="str">
        <f>if(isblank(G362),,G362*(1+'Casino List'!$F$1)^(($Q$3-E362-10)/365))</f>
        <v/>
      </c>
      <c r="N362" s="4" t="str">
        <f>if(ISBLANK(M362),,(M362-G362)*(1-'Casino List'!$B$1))</f>
        <v/>
      </c>
      <c r="O362" s="4" t="str">
        <f>if(isblank(D362),,if(ISBLANK(M362),-F362*'Casino List'!$B$1,M362*'Casino List'!$B$1))</f>
        <v/>
      </c>
      <c r="P362" s="4"/>
      <c r="Q362" s="4"/>
      <c r="R362" s="4"/>
      <c r="S362" s="4"/>
      <c r="T362" s="4"/>
      <c r="U362" s="4"/>
      <c r="V362" s="4"/>
      <c r="W362" s="4"/>
      <c r="X362" s="4"/>
      <c r="Y362" s="4"/>
      <c r="Z362" s="4"/>
      <c r="AA362" s="4"/>
      <c r="AB362" s="4"/>
      <c r="AC362" s="4"/>
      <c r="AD362" s="4"/>
      <c r="AE362" s="4"/>
    </row>
    <row r="363">
      <c r="A363" s="4"/>
      <c r="B363" s="4"/>
      <c r="C363" s="1" t="str">
        <f t="shared" si="7"/>
        <v/>
      </c>
      <c r="D363" s="79"/>
      <c r="E363" s="79"/>
      <c r="F363" s="74"/>
      <c r="G363" s="74"/>
      <c r="H363" s="74"/>
      <c r="I363" s="29" t="str">
        <f>if(isblank(F363),,VLOOKUP(D363,'Casino List'!$C$4:$AA$100,25,FALSE)*H363)</f>
        <v/>
      </c>
      <c r="J363" s="10" t="str">
        <f>if(ISBLANK(F363),,F363*'Casino List'!$D$1)</f>
        <v/>
      </c>
      <c r="K363" s="10" t="str">
        <f>if(isblank(F363),,(F363*(1+'Casino List'!$F$1)^(($Q$3-E363-45)/365)-F363)*(1-'Casino List'!$B$1))</f>
        <v/>
      </c>
      <c r="L363" s="10" t="str">
        <f>if(isblank(F363),,if(isna((1-'Casino List'!$B$1)*(I363-F363)*(1+'Casino List'!$F$1)^(($Q$3-vlookup(D363,C363:E$1003,3,FALSE)-10)/365)-K363+J363),(1-'Casino List'!$B$1)*(I363-F363)*(1+'Casino List'!$F$1)^(($Q$3-TODAY()-45)/365)-K363,(1-'Casino List'!$B$1)*(I363-F363)*(1+'Casino List'!$F$1)^(($Q$3-vlookup(D363,C363:E$1003,3,FALSE)-10)/365)-K363+J363))</f>
        <v/>
      </c>
      <c r="M363" s="10" t="str">
        <f>if(isblank(G363),,G363*(1+'Casino List'!$F$1)^(($Q$3-E363-10)/365))</f>
        <v/>
      </c>
      <c r="N363" s="4" t="str">
        <f>if(ISBLANK(M363),,(M363-G363)*(1-'Casino List'!$B$1))</f>
        <v/>
      </c>
      <c r="O363" s="4" t="str">
        <f>if(isblank(D363),,if(ISBLANK(M363),-F363*'Casino List'!$B$1,M363*'Casino List'!$B$1))</f>
        <v/>
      </c>
      <c r="P363" s="4"/>
      <c r="Q363" s="4"/>
      <c r="R363" s="4"/>
      <c r="S363" s="4"/>
      <c r="T363" s="4"/>
      <c r="U363" s="4"/>
      <c r="V363" s="4"/>
      <c r="W363" s="4"/>
      <c r="X363" s="4"/>
      <c r="Y363" s="4"/>
      <c r="Z363" s="4"/>
      <c r="AA363" s="4"/>
      <c r="AB363" s="4"/>
      <c r="AC363" s="4"/>
      <c r="AD363" s="4"/>
      <c r="AE363" s="4"/>
    </row>
    <row r="364">
      <c r="A364" s="4"/>
      <c r="B364" s="4"/>
      <c r="C364" s="1" t="str">
        <f t="shared" si="7"/>
        <v/>
      </c>
      <c r="D364" s="79"/>
      <c r="E364" s="79"/>
      <c r="F364" s="74"/>
      <c r="G364" s="74"/>
      <c r="H364" s="74"/>
      <c r="I364" s="29" t="str">
        <f>if(isblank(F364),,VLOOKUP(D364,'Casino List'!$C$4:$AA$100,25,FALSE)*H364)</f>
        <v/>
      </c>
      <c r="J364" s="10" t="str">
        <f>if(ISBLANK(F364),,F364*'Casino List'!$D$1)</f>
        <v/>
      </c>
      <c r="K364" s="10" t="str">
        <f>if(isblank(F364),,(F364*(1+'Casino List'!$F$1)^(($Q$3-E364-45)/365)-F364)*(1-'Casino List'!$B$1))</f>
        <v/>
      </c>
      <c r="L364" s="10" t="str">
        <f>if(isblank(F364),,if(isna((1-'Casino List'!$B$1)*(I364-F364)*(1+'Casino List'!$F$1)^(($Q$3-vlookup(D364,C364:E$1003,3,FALSE)-10)/365)-K364+J364),(1-'Casino List'!$B$1)*(I364-F364)*(1+'Casino List'!$F$1)^(($Q$3-TODAY()-45)/365)-K364,(1-'Casino List'!$B$1)*(I364-F364)*(1+'Casino List'!$F$1)^(($Q$3-vlookup(D364,C364:E$1003,3,FALSE)-10)/365)-K364+J364))</f>
        <v/>
      </c>
      <c r="M364" s="10" t="str">
        <f>if(isblank(G364),,G364*(1+'Casino List'!$F$1)^(($Q$3-E364-10)/365))</f>
        <v/>
      </c>
      <c r="N364" s="4" t="str">
        <f>if(ISBLANK(M364),,(M364-G364)*(1-'Casino List'!$B$1))</f>
        <v/>
      </c>
      <c r="O364" s="4" t="str">
        <f>if(isblank(D364),,if(ISBLANK(M364),-F364*'Casino List'!$B$1,M364*'Casino List'!$B$1))</f>
        <v/>
      </c>
      <c r="P364" s="4"/>
      <c r="Q364" s="4"/>
      <c r="R364" s="4"/>
      <c r="S364" s="4"/>
      <c r="T364" s="4"/>
      <c r="U364" s="4"/>
      <c r="V364" s="4"/>
      <c r="W364" s="4"/>
      <c r="X364" s="4"/>
      <c r="Y364" s="4"/>
      <c r="Z364" s="4"/>
      <c r="AA364" s="4"/>
      <c r="AB364" s="4"/>
      <c r="AC364" s="4"/>
      <c r="AD364" s="4"/>
      <c r="AE364" s="4"/>
    </row>
    <row r="365">
      <c r="A365" s="4"/>
      <c r="B365" s="4"/>
      <c r="C365" s="1" t="str">
        <f t="shared" si="7"/>
        <v/>
      </c>
      <c r="D365" s="79"/>
      <c r="E365" s="79"/>
      <c r="F365" s="74"/>
      <c r="G365" s="74"/>
      <c r="H365" s="74"/>
      <c r="I365" s="29" t="str">
        <f>if(isblank(F365),,VLOOKUP(D365,'Casino List'!$C$4:$AA$100,25,FALSE)*H365)</f>
        <v/>
      </c>
      <c r="J365" s="10" t="str">
        <f>if(ISBLANK(F365),,F365*'Casino List'!$D$1)</f>
        <v/>
      </c>
      <c r="K365" s="10" t="str">
        <f>if(isblank(F365),,(F365*(1+'Casino List'!$F$1)^(($Q$3-E365-45)/365)-F365)*(1-'Casino List'!$B$1))</f>
        <v/>
      </c>
      <c r="L365" s="10" t="str">
        <f>if(isblank(F365),,if(isna((1-'Casino List'!$B$1)*(I365-F365)*(1+'Casino List'!$F$1)^(($Q$3-vlookup(D365,C365:E$1003,3,FALSE)-10)/365)-K365+J365),(1-'Casino List'!$B$1)*(I365-F365)*(1+'Casino List'!$F$1)^(($Q$3-TODAY()-45)/365)-K365,(1-'Casino List'!$B$1)*(I365-F365)*(1+'Casino List'!$F$1)^(($Q$3-vlookup(D365,C365:E$1003,3,FALSE)-10)/365)-K365+J365))</f>
        <v/>
      </c>
      <c r="M365" s="10" t="str">
        <f>if(isblank(G365),,G365*(1+'Casino List'!$F$1)^(($Q$3-E365-10)/365))</f>
        <v/>
      </c>
      <c r="N365" s="4" t="str">
        <f>if(ISBLANK(M365),,(M365-G365)*(1-'Casino List'!$B$1))</f>
        <v/>
      </c>
      <c r="O365" s="4" t="str">
        <f>if(isblank(D365),,if(ISBLANK(M365),-F365*'Casino List'!$B$1,M365*'Casino List'!$B$1))</f>
        <v/>
      </c>
      <c r="P365" s="4"/>
      <c r="Q365" s="4"/>
      <c r="R365" s="4"/>
      <c r="S365" s="4"/>
      <c r="T365" s="4"/>
      <c r="U365" s="4"/>
      <c r="V365" s="4"/>
      <c r="W365" s="4"/>
      <c r="X365" s="4"/>
      <c r="Y365" s="4"/>
      <c r="Z365" s="4"/>
      <c r="AA365" s="4"/>
      <c r="AB365" s="4"/>
      <c r="AC365" s="4"/>
      <c r="AD365" s="4"/>
      <c r="AE365" s="4"/>
    </row>
    <row r="366">
      <c r="A366" s="4"/>
      <c r="B366" s="4"/>
      <c r="C366" s="1" t="str">
        <f t="shared" si="7"/>
        <v/>
      </c>
      <c r="D366" s="79"/>
      <c r="E366" s="79"/>
      <c r="F366" s="74"/>
      <c r="G366" s="74"/>
      <c r="H366" s="74"/>
      <c r="I366" s="29" t="str">
        <f>if(isblank(F366),,VLOOKUP(D366,'Casino List'!$C$4:$AA$100,25,FALSE)*H366)</f>
        <v/>
      </c>
      <c r="J366" s="10" t="str">
        <f>if(ISBLANK(F366),,F366*'Casino List'!$D$1)</f>
        <v/>
      </c>
      <c r="K366" s="10" t="str">
        <f>if(isblank(F366),,(F366*(1+'Casino List'!$F$1)^(($Q$3-E366-45)/365)-F366)*(1-'Casino List'!$B$1))</f>
        <v/>
      </c>
      <c r="L366" s="10" t="str">
        <f>if(isblank(F366),,if(isna((1-'Casino List'!$B$1)*(I366-F366)*(1+'Casino List'!$F$1)^(($Q$3-vlookup(D366,C366:E$1003,3,FALSE)-10)/365)-K366+J366),(1-'Casino List'!$B$1)*(I366-F366)*(1+'Casino List'!$F$1)^(($Q$3-TODAY()-45)/365)-K366,(1-'Casino List'!$B$1)*(I366-F366)*(1+'Casino List'!$F$1)^(($Q$3-vlookup(D366,C366:E$1003,3,FALSE)-10)/365)-K366+J366))</f>
        <v/>
      </c>
      <c r="M366" s="10" t="str">
        <f>if(isblank(G366),,G366*(1+'Casino List'!$F$1)^(($Q$3-E366-10)/365))</f>
        <v/>
      </c>
      <c r="N366" s="4" t="str">
        <f>if(ISBLANK(M366),,(M366-G366)*(1-'Casino List'!$B$1))</f>
        <v/>
      </c>
      <c r="O366" s="4" t="str">
        <f>if(isblank(D366),,if(ISBLANK(M366),-F366*'Casino List'!$B$1,M366*'Casino List'!$B$1))</f>
        <v/>
      </c>
      <c r="P366" s="4"/>
      <c r="Q366" s="4"/>
      <c r="R366" s="4"/>
      <c r="S366" s="4"/>
      <c r="T366" s="4"/>
      <c r="U366" s="4"/>
      <c r="V366" s="4"/>
      <c r="W366" s="4"/>
      <c r="X366" s="4"/>
      <c r="Y366" s="4"/>
      <c r="Z366" s="4"/>
      <c r="AA366" s="4"/>
      <c r="AB366" s="4"/>
      <c r="AC366" s="4"/>
      <c r="AD366" s="4"/>
      <c r="AE366" s="4"/>
    </row>
    <row r="367">
      <c r="A367" s="4"/>
      <c r="B367" s="4"/>
      <c r="C367" s="1" t="str">
        <f t="shared" si="7"/>
        <v/>
      </c>
      <c r="D367" s="79"/>
      <c r="E367" s="79"/>
      <c r="F367" s="74"/>
      <c r="G367" s="74"/>
      <c r="H367" s="74"/>
      <c r="I367" s="29" t="str">
        <f>if(isblank(F367),,VLOOKUP(D367,'Casino List'!$C$4:$AA$100,25,FALSE)*H367)</f>
        <v/>
      </c>
      <c r="J367" s="10" t="str">
        <f>if(ISBLANK(F367),,F367*'Casino List'!$D$1)</f>
        <v/>
      </c>
      <c r="K367" s="10" t="str">
        <f>if(isblank(F367),,(F367*(1+'Casino List'!$F$1)^(($Q$3-E367-45)/365)-F367)*(1-'Casino List'!$B$1))</f>
        <v/>
      </c>
      <c r="L367" s="10" t="str">
        <f>if(isblank(F367),,if(isna((1-'Casino List'!$B$1)*(I367-F367)*(1+'Casino List'!$F$1)^(($Q$3-vlookup(D367,C367:E$1003,3,FALSE)-10)/365)-K367+J367),(1-'Casino List'!$B$1)*(I367-F367)*(1+'Casino List'!$F$1)^(($Q$3-TODAY()-45)/365)-K367,(1-'Casino List'!$B$1)*(I367-F367)*(1+'Casino List'!$F$1)^(($Q$3-vlookup(D367,C367:E$1003,3,FALSE)-10)/365)-K367+J367))</f>
        <v/>
      </c>
      <c r="M367" s="10" t="str">
        <f>if(isblank(G367),,G367*(1+'Casino List'!$F$1)^(($Q$3-E367-10)/365))</f>
        <v/>
      </c>
      <c r="N367" s="4" t="str">
        <f>if(ISBLANK(M367),,(M367-G367)*(1-'Casino List'!$B$1))</f>
        <v/>
      </c>
      <c r="O367" s="4" t="str">
        <f>if(isblank(D367),,if(ISBLANK(M367),-F367*'Casino List'!$B$1,M367*'Casino List'!$B$1))</f>
        <v/>
      </c>
      <c r="P367" s="4"/>
      <c r="Q367" s="4"/>
      <c r="R367" s="4"/>
      <c r="S367" s="4"/>
      <c r="T367" s="4"/>
      <c r="U367" s="4"/>
      <c r="V367" s="4"/>
      <c r="W367" s="4"/>
      <c r="X367" s="4"/>
      <c r="Y367" s="4"/>
      <c r="Z367" s="4"/>
      <c r="AA367" s="4"/>
      <c r="AB367" s="4"/>
      <c r="AC367" s="4"/>
      <c r="AD367" s="4"/>
      <c r="AE367" s="4"/>
    </row>
    <row r="368">
      <c r="A368" s="4"/>
      <c r="B368" s="4"/>
      <c r="C368" s="1" t="str">
        <f t="shared" si="7"/>
        <v/>
      </c>
      <c r="D368" s="79"/>
      <c r="E368" s="79"/>
      <c r="F368" s="74"/>
      <c r="G368" s="74"/>
      <c r="H368" s="74"/>
      <c r="I368" s="29" t="str">
        <f>if(isblank(F368),,VLOOKUP(D368,'Casino List'!$C$4:$AA$100,25,FALSE)*H368)</f>
        <v/>
      </c>
      <c r="J368" s="10" t="str">
        <f>if(ISBLANK(F368),,F368*'Casino List'!$D$1)</f>
        <v/>
      </c>
      <c r="K368" s="10" t="str">
        <f>if(isblank(F368),,(F368*(1+'Casino List'!$F$1)^(($Q$3-E368-45)/365)-F368)*(1-'Casino List'!$B$1))</f>
        <v/>
      </c>
      <c r="L368" s="10" t="str">
        <f>if(isblank(F368),,if(isna((1-'Casino List'!$B$1)*(I368-F368)*(1+'Casino List'!$F$1)^(($Q$3-vlookup(D368,C368:E$1003,3,FALSE)-10)/365)-K368+J368),(1-'Casino List'!$B$1)*(I368-F368)*(1+'Casino List'!$F$1)^(($Q$3-TODAY()-45)/365)-K368,(1-'Casino List'!$B$1)*(I368-F368)*(1+'Casino List'!$F$1)^(($Q$3-vlookup(D368,C368:E$1003,3,FALSE)-10)/365)-K368+J368))</f>
        <v/>
      </c>
      <c r="M368" s="10" t="str">
        <f>if(isblank(G368),,G368*(1+'Casino List'!$F$1)^(($Q$3-E368-10)/365))</f>
        <v/>
      </c>
      <c r="N368" s="4" t="str">
        <f>if(ISBLANK(M368),,(M368-G368)*(1-'Casino List'!$B$1))</f>
        <v/>
      </c>
      <c r="O368" s="4" t="str">
        <f>if(isblank(D368),,if(ISBLANK(M368),-F368*'Casino List'!$B$1,M368*'Casino List'!$B$1))</f>
        <v/>
      </c>
      <c r="P368" s="4"/>
      <c r="Q368" s="4"/>
      <c r="R368" s="4"/>
      <c r="S368" s="4"/>
      <c r="T368" s="4"/>
      <c r="U368" s="4"/>
      <c r="V368" s="4"/>
      <c r="W368" s="4"/>
      <c r="X368" s="4"/>
      <c r="Y368" s="4"/>
      <c r="Z368" s="4"/>
      <c r="AA368" s="4"/>
      <c r="AB368" s="4"/>
      <c r="AC368" s="4"/>
      <c r="AD368" s="4"/>
      <c r="AE368" s="4"/>
    </row>
    <row r="369">
      <c r="A369" s="4"/>
      <c r="B369" s="4"/>
      <c r="C369" s="1" t="str">
        <f t="shared" si="7"/>
        <v/>
      </c>
      <c r="D369" s="79"/>
      <c r="E369" s="79"/>
      <c r="F369" s="74"/>
      <c r="G369" s="74"/>
      <c r="H369" s="74"/>
      <c r="I369" s="29" t="str">
        <f>if(isblank(F369),,VLOOKUP(D369,'Casino List'!$C$4:$AA$100,25,FALSE)*H369)</f>
        <v/>
      </c>
      <c r="J369" s="10" t="str">
        <f>if(ISBLANK(F369),,F369*'Casino List'!$D$1)</f>
        <v/>
      </c>
      <c r="K369" s="10" t="str">
        <f>if(isblank(F369),,(F369*(1+'Casino List'!$F$1)^(($Q$3-E369-45)/365)-F369)*(1-'Casino List'!$B$1))</f>
        <v/>
      </c>
      <c r="L369" s="10" t="str">
        <f>if(isblank(F369),,if(isna((1-'Casino List'!$B$1)*(I369-F369)*(1+'Casino List'!$F$1)^(($Q$3-vlookup(D369,C369:E$1003,3,FALSE)-10)/365)-K369+J369),(1-'Casino List'!$B$1)*(I369-F369)*(1+'Casino List'!$F$1)^(($Q$3-TODAY()-45)/365)-K369,(1-'Casino List'!$B$1)*(I369-F369)*(1+'Casino List'!$F$1)^(($Q$3-vlookup(D369,C369:E$1003,3,FALSE)-10)/365)-K369+J369))</f>
        <v/>
      </c>
      <c r="M369" s="10" t="str">
        <f>if(isblank(G369),,G369*(1+'Casino List'!$F$1)^(($Q$3-E369-10)/365))</f>
        <v/>
      </c>
      <c r="N369" s="4" t="str">
        <f>if(ISBLANK(M369),,(M369-G369)*(1-'Casino List'!$B$1))</f>
        <v/>
      </c>
      <c r="O369" s="4" t="str">
        <f>if(isblank(D369),,if(ISBLANK(M369),-F369*'Casino List'!$B$1,M369*'Casino List'!$B$1))</f>
        <v/>
      </c>
      <c r="P369" s="4"/>
      <c r="Q369" s="4"/>
      <c r="R369" s="4"/>
      <c r="S369" s="4"/>
      <c r="T369" s="4"/>
      <c r="U369" s="4"/>
      <c r="V369" s="4"/>
      <c r="W369" s="4"/>
      <c r="X369" s="4"/>
      <c r="Y369" s="4"/>
      <c r="Z369" s="4"/>
      <c r="AA369" s="4"/>
      <c r="AB369" s="4"/>
      <c r="AC369" s="4"/>
      <c r="AD369" s="4"/>
      <c r="AE369" s="4"/>
    </row>
    <row r="370">
      <c r="A370" s="4"/>
      <c r="B370" s="4"/>
      <c r="C370" s="1" t="str">
        <f t="shared" si="7"/>
        <v/>
      </c>
      <c r="D370" s="79"/>
      <c r="E370" s="79"/>
      <c r="F370" s="74"/>
      <c r="G370" s="74"/>
      <c r="H370" s="74"/>
      <c r="I370" s="29" t="str">
        <f>if(isblank(F370),,VLOOKUP(D370,'Casino List'!$C$4:$AA$100,25,FALSE)*H370)</f>
        <v/>
      </c>
      <c r="J370" s="10" t="str">
        <f>if(ISBLANK(F370),,F370*'Casino List'!$D$1)</f>
        <v/>
      </c>
      <c r="K370" s="10" t="str">
        <f>if(isblank(F370),,(F370*(1+'Casino List'!$F$1)^(($Q$3-E370-45)/365)-F370)*(1-'Casino List'!$B$1))</f>
        <v/>
      </c>
      <c r="L370" s="10" t="str">
        <f>if(isblank(F370),,if(isna((1-'Casino List'!$B$1)*(I370-F370)*(1+'Casino List'!$F$1)^(($Q$3-vlookup(D370,C370:E$1003,3,FALSE)-10)/365)-K370+J370),(1-'Casino List'!$B$1)*(I370-F370)*(1+'Casino List'!$F$1)^(($Q$3-TODAY()-45)/365)-K370,(1-'Casino List'!$B$1)*(I370-F370)*(1+'Casino List'!$F$1)^(($Q$3-vlookup(D370,C370:E$1003,3,FALSE)-10)/365)-K370+J370))</f>
        <v/>
      </c>
      <c r="M370" s="10" t="str">
        <f>if(isblank(G370),,G370*(1+'Casino List'!$F$1)^(($Q$3-E370-10)/365))</f>
        <v/>
      </c>
      <c r="N370" s="4" t="str">
        <f>if(ISBLANK(M370),,(M370-G370)*(1-'Casino List'!$B$1))</f>
        <v/>
      </c>
      <c r="O370" s="4" t="str">
        <f>if(isblank(D370),,if(ISBLANK(M370),-F370*'Casino List'!$B$1,M370*'Casino List'!$B$1))</f>
        <v/>
      </c>
      <c r="P370" s="4"/>
      <c r="Q370" s="4"/>
      <c r="R370" s="4"/>
      <c r="S370" s="4"/>
      <c r="T370" s="4"/>
      <c r="U370" s="4"/>
      <c r="V370" s="4"/>
      <c r="W370" s="4"/>
      <c r="X370" s="4"/>
      <c r="Y370" s="4"/>
      <c r="Z370" s="4"/>
      <c r="AA370" s="4"/>
      <c r="AB370" s="4"/>
      <c r="AC370" s="4"/>
      <c r="AD370" s="4"/>
      <c r="AE370" s="4"/>
    </row>
    <row r="371">
      <c r="A371" s="4"/>
      <c r="B371" s="4"/>
      <c r="C371" s="1" t="str">
        <f t="shared" si="7"/>
        <v/>
      </c>
      <c r="D371" s="79"/>
      <c r="E371" s="79"/>
      <c r="F371" s="74"/>
      <c r="G371" s="74"/>
      <c r="H371" s="74"/>
      <c r="I371" s="29" t="str">
        <f>if(isblank(F371),,VLOOKUP(D371,'Casino List'!$C$4:$AA$100,25,FALSE)*H371)</f>
        <v/>
      </c>
      <c r="J371" s="10" t="str">
        <f>if(ISBLANK(F371),,F371*'Casino List'!$D$1)</f>
        <v/>
      </c>
      <c r="K371" s="10" t="str">
        <f>if(isblank(F371),,(F371*(1+'Casino List'!$F$1)^(($Q$3-E371-45)/365)-F371)*(1-'Casino List'!$B$1))</f>
        <v/>
      </c>
      <c r="L371" s="10" t="str">
        <f>if(isblank(F371),,if(isna((1-'Casino List'!$B$1)*(I371-F371)*(1+'Casino List'!$F$1)^(($Q$3-vlookup(D371,C371:E$1003,3,FALSE)-10)/365)-K371+J371),(1-'Casino List'!$B$1)*(I371-F371)*(1+'Casino List'!$F$1)^(($Q$3-TODAY()-45)/365)-K371,(1-'Casino List'!$B$1)*(I371-F371)*(1+'Casino List'!$F$1)^(($Q$3-vlookup(D371,C371:E$1003,3,FALSE)-10)/365)-K371+J371))</f>
        <v/>
      </c>
      <c r="M371" s="10" t="str">
        <f>if(isblank(G371),,G371*(1+'Casino List'!$F$1)^(($Q$3-E371-10)/365))</f>
        <v/>
      </c>
      <c r="N371" s="4" t="str">
        <f>if(ISBLANK(M371),,(M371-G371)*(1-'Casino List'!$B$1))</f>
        <v/>
      </c>
      <c r="O371" s="4" t="str">
        <f>if(isblank(D371),,if(ISBLANK(M371),-F371*'Casino List'!$B$1,M371*'Casino List'!$B$1))</f>
        <v/>
      </c>
      <c r="P371" s="4"/>
      <c r="Q371" s="4"/>
      <c r="R371" s="4"/>
      <c r="S371" s="4"/>
      <c r="T371" s="4"/>
      <c r="U371" s="4"/>
      <c r="V371" s="4"/>
      <c r="W371" s="4"/>
      <c r="X371" s="4"/>
      <c r="Y371" s="4"/>
      <c r="Z371" s="4"/>
      <c r="AA371" s="4"/>
      <c r="AB371" s="4"/>
      <c r="AC371" s="4"/>
      <c r="AD371" s="4"/>
      <c r="AE371" s="4"/>
    </row>
    <row r="372">
      <c r="A372" s="4"/>
      <c r="B372" s="4"/>
      <c r="C372" s="1" t="str">
        <f t="shared" si="7"/>
        <v/>
      </c>
      <c r="D372" s="79"/>
      <c r="E372" s="79"/>
      <c r="F372" s="74"/>
      <c r="G372" s="74"/>
      <c r="H372" s="74"/>
      <c r="I372" s="29" t="str">
        <f>if(isblank(F372),,VLOOKUP(D372,'Casino List'!$C$4:$AA$100,25,FALSE)*H372)</f>
        <v/>
      </c>
      <c r="J372" s="10" t="str">
        <f>if(ISBLANK(F372),,F372*'Casino List'!$D$1)</f>
        <v/>
      </c>
      <c r="K372" s="10" t="str">
        <f>if(isblank(F372),,(F372*(1+'Casino List'!$F$1)^(($Q$3-E372-45)/365)-F372)*(1-'Casino List'!$B$1))</f>
        <v/>
      </c>
      <c r="L372" s="10" t="str">
        <f>if(isblank(F372),,if(isna((1-'Casino List'!$B$1)*(I372-F372)*(1+'Casino List'!$F$1)^(($Q$3-vlookup(D372,C372:E$1003,3,FALSE)-10)/365)-K372+J372),(1-'Casino List'!$B$1)*(I372-F372)*(1+'Casino List'!$F$1)^(($Q$3-TODAY()-45)/365)-K372,(1-'Casino List'!$B$1)*(I372-F372)*(1+'Casino List'!$F$1)^(($Q$3-vlookup(D372,C372:E$1003,3,FALSE)-10)/365)-K372+J372))</f>
        <v/>
      </c>
      <c r="M372" s="10" t="str">
        <f>if(isblank(G372),,G372*(1+'Casino List'!$F$1)^(($Q$3-E372-10)/365))</f>
        <v/>
      </c>
      <c r="N372" s="4" t="str">
        <f>if(ISBLANK(M372),,(M372-G372)*(1-'Casino List'!$B$1))</f>
        <v/>
      </c>
      <c r="O372" s="4" t="str">
        <f>if(isblank(D372),,if(ISBLANK(M372),-F372*'Casino List'!$B$1,M372*'Casino List'!$B$1))</f>
        <v/>
      </c>
      <c r="P372" s="4"/>
      <c r="Q372" s="4"/>
      <c r="R372" s="4"/>
      <c r="S372" s="4"/>
      <c r="T372" s="4"/>
      <c r="U372" s="4"/>
      <c r="V372" s="4"/>
      <c r="W372" s="4"/>
      <c r="X372" s="4"/>
      <c r="Y372" s="4"/>
      <c r="Z372" s="4"/>
      <c r="AA372" s="4"/>
      <c r="AB372" s="4"/>
      <c r="AC372" s="4"/>
      <c r="AD372" s="4"/>
      <c r="AE372" s="4"/>
    </row>
    <row r="373">
      <c r="A373" s="4"/>
      <c r="B373" s="4"/>
      <c r="C373" s="1" t="str">
        <f t="shared" si="7"/>
        <v/>
      </c>
      <c r="D373" s="79"/>
      <c r="E373" s="79"/>
      <c r="F373" s="74"/>
      <c r="G373" s="74"/>
      <c r="H373" s="74"/>
      <c r="I373" s="29" t="str">
        <f>if(isblank(F373),,VLOOKUP(D373,'Casino List'!$C$4:$AA$100,25,FALSE)*H373)</f>
        <v/>
      </c>
      <c r="J373" s="10" t="str">
        <f>if(ISBLANK(F373),,F373*'Casino List'!$D$1)</f>
        <v/>
      </c>
      <c r="K373" s="10" t="str">
        <f>if(isblank(F373),,(F373*(1+'Casino List'!$F$1)^(($Q$3-E373-45)/365)-F373)*(1-'Casino List'!$B$1))</f>
        <v/>
      </c>
      <c r="L373" s="10" t="str">
        <f>if(isblank(F373),,if(isna((1-'Casino List'!$B$1)*(I373-F373)*(1+'Casino List'!$F$1)^(($Q$3-vlookup(D373,C373:E$1003,3,FALSE)-10)/365)-K373+J373),(1-'Casino List'!$B$1)*(I373-F373)*(1+'Casino List'!$F$1)^(($Q$3-TODAY()-45)/365)-K373,(1-'Casino List'!$B$1)*(I373-F373)*(1+'Casino List'!$F$1)^(($Q$3-vlookup(D373,C373:E$1003,3,FALSE)-10)/365)-K373+J373))</f>
        <v/>
      </c>
      <c r="M373" s="10" t="str">
        <f>if(isblank(G373),,G373*(1+'Casino List'!$F$1)^(($Q$3-E373-10)/365))</f>
        <v/>
      </c>
      <c r="N373" s="4" t="str">
        <f>if(ISBLANK(M373),,(M373-G373)*(1-'Casino List'!$B$1))</f>
        <v/>
      </c>
      <c r="O373" s="4" t="str">
        <f>if(isblank(D373),,if(ISBLANK(M373),-F373*'Casino List'!$B$1,M373*'Casino List'!$B$1))</f>
        <v/>
      </c>
      <c r="P373" s="4"/>
      <c r="Q373" s="4"/>
      <c r="R373" s="4"/>
      <c r="S373" s="4"/>
      <c r="T373" s="4"/>
      <c r="U373" s="4"/>
      <c r="V373" s="4"/>
      <c r="W373" s="4"/>
      <c r="X373" s="4"/>
      <c r="Y373" s="4"/>
      <c r="Z373" s="4"/>
      <c r="AA373" s="4"/>
      <c r="AB373" s="4"/>
      <c r="AC373" s="4"/>
      <c r="AD373" s="4"/>
      <c r="AE373" s="4"/>
    </row>
    <row r="374">
      <c r="A374" s="4"/>
      <c r="B374" s="4"/>
      <c r="C374" s="1" t="str">
        <f t="shared" si="7"/>
        <v/>
      </c>
      <c r="D374" s="79"/>
      <c r="E374" s="79"/>
      <c r="F374" s="74"/>
      <c r="G374" s="74"/>
      <c r="H374" s="74"/>
      <c r="I374" s="29" t="str">
        <f>if(isblank(F374),,VLOOKUP(D374,'Casino List'!$C$4:$AA$100,25,FALSE)*H374)</f>
        <v/>
      </c>
      <c r="J374" s="10" t="str">
        <f>if(ISBLANK(F374),,F374*'Casino List'!$D$1)</f>
        <v/>
      </c>
      <c r="K374" s="10" t="str">
        <f>if(isblank(F374),,(F374*(1+'Casino List'!$F$1)^(($Q$3-E374-45)/365)-F374)*(1-'Casino List'!$B$1))</f>
        <v/>
      </c>
      <c r="L374" s="10" t="str">
        <f>if(isblank(F374),,if(isna((1-'Casino List'!$B$1)*(I374-F374)*(1+'Casino List'!$F$1)^(($Q$3-vlookup(D374,C374:E$1003,3,FALSE)-10)/365)-K374+J374),(1-'Casino List'!$B$1)*(I374-F374)*(1+'Casino List'!$F$1)^(($Q$3-TODAY()-45)/365)-K374,(1-'Casino List'!$B$1)*(I374-F374)*(1+'Casino List'!$F$1)^(($Q$3-vlookup(D374,C374:E$1003,3,FALSE)-10)/365)-K374+J374))</f>
        <v/>
      </c>
      <c r="M374" s="10" t="str">
        <f>if(isblank(G374),,G374*(1+'Casino List'!$F$1)^(($Q$3-E374-10)/365))</f>
        <v/>
      </c>
      <c r="N374" s="4" t="str">
        <f>if(ISBLANK(M374),,(M374-G374)*(1-'Casino List'!$B$1))</f>
        <v/>
      </c>
      <c r="O374" s="4" t="str">
        <f>if(isblank(D374),,if(ISBLANK(M374),-F374*'Casino List'!$B$1,M374*'Casino List'!$B$1))</f>
        <v/>
      </c>
      <c r="P374" s="4"/>
      <c r="Q374" s="4"/>
      <c r="R374" s="4"/>
      <c r="S374" s="4"/>
      <c r="T374" s="4"/>
      <c r="U374" s="4"/>
      <c r="V374" s="4"/>
      <c r="W374" s="4"/>
      <c r="X374" s="4"/>
      <c r="Y374" s="4"/>
      <c r="Z374" s="4"/>
      <c r="AA374" s="4"/>
      <c r="AB374" s="4"/>
      <c r="AC374" s="4"/>
      <c r="AD374" s="4"/>
      <c r="AE374" s="4"/>
    </row>
    <row r="375">
      <c r="A375" s="4"/>
      <c r="B375" s="4"/>
      <c r="C375" s="1"/>
      <c r="D375" s="79"/>
      <c r="E375" s="79"/>
      <c r="F375" s="74"/>
      <c r="G375" s="74"/>
      <c r="H375" s="74"/>
      <c r="I375" s="29" t="str">
        <f>if(isblank(F375),,VLOOKUP(D375,'Casino List'!$C$4:$AA$100,25,FALSE)*H375)</f>
        <v/>
      </c>
      <c r="J375" s="10" t="str">
        <f>if(ISBLANK(F375),,F375*'Casino List'!$D$1)</f>
        <v/>
      </c>
      <c r="K375" s="10" t="str">
        <f>if(isblank(F375),,(F375*(1+'Casino List'!$F$1)^(($Q$3-E375-45)/365)-F375)*(1-'Casino List'!$B$1))</f>
        <v/>
      </c>
      <c r="L375" s="10" t="str">
        <f>if(isblank(F375),,if(isna((1-'Casino List'!$B$1)*(I375-F375)*(1+'Casino List'!$F$1)^(($Q$3-vlookup(D375,C375:E$1003,3,FALSE)-10)/365)-K375+J375),(1-'Casino List'!$B$1)*(I375-F375)*(1+'Casino List'!$F$1)^(($Q$3-TODAY()-45)/365)-K375,(1-'Casino List'!$B$1)*(I375-F375)*(1+'Casino List'!$F$1)^(($Q$3-vlookup(D375,C375:E$1003,3,FALSE)-10)/365)-K375+J375))</f>
        <v/>
      </c>
      <c r="M375" s="10" t="str">
        <f>if(isblank(G375),,G375*(1+'Casino List'!$F$1)^(($Q$3-E375-10)/365))</f>
        <v/>
      </c>
      <c r="N375" s="4" t="str">
        <f>if(ISBLANK(M375),,(M375-G375)*(1-'Casino List'!$B$1))</f>
        <v/>
      </c>
      <c r="O375" s="4" t="str">
        <f>if(isblank(D375),,if(ISBLANK(M375),-F375*'Casino List'!$B$1,M375*'Casino List'!$B$1))</f>
        <v/>
      </c>
      <c r="P375" s="4"/>
      <c r="Q375" s="4"/>
      <c r="R375" s="4"/>
      <c r="S375" s="4"/>
      <c r="T375" s="4"/>
      <c r="U375" s="4"/>
      <c r="V375" s="4"/>
      <c r="W375" s="4"/>
      <c r="X375" s="4"/>
      <c r="Y375" s="4"/>
      <c r="Z375" s="4"/>
      <c r="AA375" s="4"/>
      <c r="AB375" s="4"/>
      <c r="AC375" s="4"/>
      <c r="AD375" s="4"/>
      <c r="AE375" s="4"/>
    </row>
    <row r="376">
      <c r="A376" s="4"/>
      <c r="B376" s="4"/>
      <c r="C376" s="1"/>
      <c r="D376" s="79"/>
      <c r="E376" s="79"/>
      <c r="F376" s="74"/>
      <c r="G376" s="74"/>
      <c r="H376" s="74"/>
      <c r="I376" s="29" t="str">
        <f>if(isblank(F376),,VLOOKUP(D376,'Casino List'!$C$4:$AA$100,25,FALSE)*H376)</f>
        <v/>
      </c>
      <c r="J376" s="10" t="str">
        <f>if(ISBLANK(H376),,H376*'Casino List'!$D$1)</f>
        <v/>
      </c>
      <c r="K376" s="10" t="str">
        <f>if(isblank(F376),,(F376*(1+'Casino List'!$F$1)^(($Q$3-E376-45)/365)-F376)*(1-'Casino List'!$B$1))</f>
        <v/>
      </c>
      <c r="L376" s="10" t="str">
        <f>if(isblank(F376),,if(isna((1-'Casino List'!$B$1)*(I376-F376)*(1+'Casino List'!$F$1)^(($Q$3-vlookup(D376,C376:E$1003,3,FALSE)-10)/365)-K376+J376),(1-'Casino List'!$B$1)*(I376-F376)*(1+'Casino List'!$F$1)^(($Q$3-TODAY()-45)/365)-K376,(1-'Casino List'!$B$1)*(I376-F376)*(1+'Casino List'!$F$1)^(($Q$3-vlookup(D376,C376:E$1003,3,FALSE)-10)/365)-K376+J376))</f>
        <v/>
      </c>
      <c r="M376" s="10" t="str">
        <f>if(isblank(G376),,G376*(1+'Casino List'!$F$1)^(($Q$3-E376-10)/365))</f>
        <v/>
      </c>
      <c r="N376" s="4" t="str">
        <f>if(ISBLANK(M376),,(M376-G376)*(1-'Casino List'!$B$1))</f>
        <v/>
      </c>
      <c r="O376" s="4" t="str">
        <f>if(isblank(D376),,if(ISBLANK(M376),-F376*'Casino List'!$B$1,M376*'Casino List'!$B$1))</f>
        <v/>
      </c>
      <c r="P376" s="4"/>
      <c r="Q376" s="4"/>
      <c r="R376" s="4"/>
      <c r="S376" s="4"/>
      <c r="T376" s="4"/>
      <c r="U376" s="4"/>
      <c r="V376" s="4"/>
      <c r="W376" s="4"/>
      <c r="X376" s="4"/>
      <c r="Y376" s="4"/>
      <c r="Z376" s="4"/>
      <c r="AA376" s="4"/>
      <c r="AB376" s="4"/>
      <c r="AC376" s="4"/>
      <c r="AD376" s="4"/>
      <c r="AE376" s="4"/>
    </row>
    <row r="377">
      <c r="A377" s="4"/>
      <c r="B377" s="4"/>
      <c r="C377" s="1"/>
      <c r="D377" s="79"/>
      <c r="E377" s="79"/>
      <c r="F377" s="74"/>
      <c r="G377" s="74"/>
      <c r="H377" s="74"/>
      <c r="I377" s="29" t="str">
        <f>if(isblank(F377),,VLOOKUP(D377,'Casino List'!$C$4:$AA$100,25,FALSE)*H377)</f>
        <v/>
      </c>
      <c r="J377" s="10" t="str">
        <f>if(ISBLANK(H377),,H377*'Casino List'!$D$1)</f>
        <v/>
      </c>
      <c r="K377" s="10" t="str">
        <f>if(isblank(F377),,(F377*(1+'Casino List'!$F$1)^(($Q$3-E377-45)/365)-F377)*(1-'Casino List'!$B$1))</f>
        <v/>
      </c>
      <c r="L377" s="10" t="str">
        <f>if(isblank(F377),,if(isna((1-'Casino List'!$B$1)*(I377-F377)*(1+'Casino List'!$F$1)^(($Q$3-vlookup(D377,C377:E$1003,3,FALSE)-10)/365)-K377+J377),(1-'Casino List'!$B$1)*(I377-F377)*(1+'Casino List'!$F$1)^(($Q$3-TODAY()-45)/365)-K377,(1-'Casino List'!$B$1)*(I377-F377)*(1+'Casino List'!$F$1)^(($Q$3-vlookup(D377,C377:E$1003,3,FALSE)-10)/365)-K377+J377))</f>
        <v/>
      </c>
      <c r="M377" s="10" t="str">
        <f>if(isblank(G377),,G377*(1+'Casino List'!$F$1)^(($Q$3-E377-10)/365))</f>
        <v/>
      </c>
      <c r="N377" s="4" t="str">
        <f>if(ISBLANK(M377),,(M377-G377)*(1-'Casino List'!$B$1))</f>
        <v/>
      </c>
      <c r="O377" s="4" t="str">
        <f>if(isblank(D377),,if(ISBLANK(M377),-F377*'Casino List'!$B$1,M377*'Casino List'!$B$1))</f>
        <v/>
      </c>
      <c r="P377" s="4"/>
      <c r="Q377" s="4"/>
      <c r="R377" s="4"/>
      <c r="S377" s="4"/>
      <c r="T377" s="4"/>
      <c r="U377" s="4"/>
      <c r="V377" s="4"/>
      <c r="W377" s="4"/>
      <c r="X377" s="4"/>
      <c r="Y377" s="4"/>
      <c r="Z377" s="4"/>
      <c r="AA377" s="4"/>
      <c r="AB377" s="4"/>
      <c r="AC377" s="4"/>
      <c r="AD377" s="4"/>
      <c r="AE377" s="4"/>
    </row>
    <row r="378">
      <c r="A378" s="4"/>
      <c r="B378" s="4"/>
      <c r="C378" s="1"/>
      <c r="D378" s="79"/>
      <c r="E378" s="79"/>
      <c r="F378" s="74"/>
      <c r="G378" s="74"/>
      <c r="H378" s="74"/>
      <c r="I378" s="29" t="str">
        <f>if(isblank(F378),,VLOOKUP(D378,'Casino List'!$C$4:$AA$100,25,FALSE)*H378)</f>
        <v/>
      </c>
      <c r="J378" s="10" t="str">
        <f>if(ISBLANK(H378),,H378*'Casino List'!$D$1)</f>
        <v/>
      </c>
      <c r="K378" s="10" t="str">
        <f>if(isblank(F378),,(F378*(1+'Casino List'!$F$1)^(($Q$3-E378-45)/365)-F378)*(1-'Casino List'!$B$1))</f>
        <v/>
      </c>
      <c r="L378" s="10" t="str">
        <f>if(isblank(F378),,if(isna((1-'Casino List'!$B$1)*(I378-F378)*(1+'Casino List'!$F$1)^(($Q$3-vlookup(D378,C378:E$1003,3,FALSE)-10)/365)-K378+J378),(1-'Casino List'!$B$1)*(I378-F378)*(1+'Casino List'!$F$1)^(($Q$3-TODAY()-45)/365)-K378,(1-'Casino List'!$B$1)*(I378-F378)*(1+'Casino List'!$F$1)^(($Q$3-vlookup(D378,C378:E$1003,3,FALSE)-10)/365)-K378+J378))</f>
        <v/>
      </c>
      <c r="M378" s="10" t="str">
        <f>if(isblank(G378),,G378*(1+'Casino List'!$F$1)^(($Q$3-E378-10)/365))</f>
        <v/>
      </c>
      <c r="N378" s="4" t="str">
        <f>if(ISBLANK(M378),,(M378-G378)*(1-'Casino List'!$B$1))</f>
        <v/>
      </c>
      <c r="O378" s="4" t="str">
        <f>if(isblank(D378),,if(ISBLANK(M378),-F378*'Casino List'!$B$1,M378*'Casino List'!$B$1))</f>
        <v/>
      </c>
      <c r="P378" s="4"/>
      <c r="Q378" s="4"/>
      <c r="R378" s="4"/>
      <c r="S378" s="4"/>
      <c r="T378" s="4"/>
      <c r="U378" s="4"/>
      <c r="V378" s="4"/>
      <c r="W378" s="4"/>
      <c r="X378" s="4"/>
      <c r="Y378" s="4"/>
      <c r="Z378" s="4"/>
      <c r="AA378" s="4"/>
      <c r="AB378" s="4"/>
      <c r="AC378" s="4"/>
      <c r="AD378" s="4"/>
      <c r="AE378" s="4"/>
    </row>
    <row r="379">
      <c r="A379" s="4"/>
      <c r="B379" s="4"/>
      <c r="C379" s="1"/>
      <c r="D379" s="79"/>
      <c r="E379" s="79"/>
      <c r="F379" s="74"/>
      <c r="G379" s="74"/>
      <c r="H379" s="74"/>
      <c r="I379" s="29" t="str">
        <f>if(isblank(F379),,VLOOKUP(D379,'Casino List'!$C$4:$AA$100,25,FALSE)*H379)</f>
        <v/>
      </c>
      <c r="J379" s="10" t="str">
        <f>if(ISBLANK(H379),,H379*'Casino List'!$D$1)</f>
        <v/>
      </c>
      <c r="K379" s="10" t="str">
        <f>if(isblank(F379),,(F379*(1+'Casino List'!$F$1)^(($Q$3-E379-45)/365)-F379)*(1-'Casino List'!$B$1))</f>
        <v/>
      </c>
      <c r="L379" s="10" t="str">
        <f>if(isblank(F379),,if(isna((1-'Casino List'!$B$1)*(I379-F379)*(1+'Casino List'!$F$1)^(($Q$3-vlookup(D379,C379:E$1003,3,FALSE)-10)/365)-K379+J379),(1-'Casino List'!$B$1)*(I379-F379)*(1+'Casino List'!$F$1)^(($Q$3-TODAY()-45)/365)-K379,(1-'Casino List'!$B$1)*(I379-F379)*(1+'Casino List'!$F$1)^(($Q$3-vlookup(D379,C379:E$1003,3,FALSE)-10)/365)-K379+J379))</f>
        <v/>
      </c>
      <c r="M379" s="10" t="str">
        <f>if(isblank(G379),,G379*(1+'Casino List'!$F$1)^(($Q$3-E379-10)/365))</f>
        <v/>
      </c>
      <c r="N379" s="4" t="str">
        <f>if(ISBLANK(M379),,(M379-G379)*(1-'Casino List'!$B$1))</f>
        <v/>
      </c>
      <c r="O379" s="4" t="str">
        <f>if(isblank(D379),,if(ISBLANK(M379),-F379*'Casino List'!$B$1,M379*'Casino List'!$B$1))</f>
        <v/>
      </c>
      <c r="P379" s="4"/>
      <c r="Q379" s="4"/>
      <c r="R379" s="4"/>
      <c r="S379" s="4"/>
      <c r="T379" s="4"/>
      <c r="U379" s="4"/>
      <c r="V379" s="4"/>
      <c r="W379" s="4"/>
      <c r="X379" s="4"/>
      <c r="Y379" s="4"/>
      <c r="Z379" s="4"/>
      <c r="AA379" s="4"/>
      <c r="AB379" s="4"/>
      <c r="AC379" s="4"/>
      <c r="AD379" s="4"/>
      <c r="AE379" s="4"/>
    </row>
    <row r="380">
      <c r="A380" s="4"/>
      <c r="B380" s="4"/>
      <c r="C380" s="1" t="str">
        <f t="shared" ref="C380:C1003" si="8">if(isblank(G380),,D380)</f>
        <v/>
      </c>
      <c r="D380" s="79"/>
      <c r="E380" s="79"/>
      <c r="F380" s="74"/>
      <c r="G380" s="74"/>
      <c r="H380" s="74"/>
      <c r="I380" s="29" t="str">
        <f>if(isblank(F380),,VLOOKUP(D380,'Casino List'!$C$4:$AA$100,25,FALSE)*H380)</f>
        <v/>
      </c>
      <c r="J380" s="10" t="str">
        <f>if(ISBLANK(F380),,F380*'Casino List'!$D$1)</f>
        <v/>
      </c>
      <c r="K380" s="10" t="str">
        <f>if(isblank(F380),,(F380*(1+'Casino List'!$F$1)^(($Q$3-E380-45)/365)-F380)*(1-'Casino List'!$B$1))</f>
        <v/>
      </c>
      <c r="L380" s="10" t="str">
        <f>if(isblank(F380),,if(isna((1-'Casino List'!$B$1)*(I380-F380)*(1+'Casino List'!$F$1)^(($Q$3-vlookup(D380,C380:E$1003,3,FALSE)-10)/365)-K380+J380),(1-'Casino List'!$B$1)*(I380-F380)*(1+'Casino List'!$F$1)^(($Q$3-TODAY()-45)/365)-K380,(1-'Casino List'!$B$1)*(I380-F380)*(1+'Casino List'!$F$1)^(($Q$3-vlookup(D380,C380:E$1003,3,FALSE)-10)/365)-K380+J380))</f>
        <v/>
      </c>
      <c r="M380" s="10" t="str">
        <f>if(isblank(G380),,G380*(1+'Casino List'!$F$1)^(($Q$3-E380-10)/365))</f>
        <v/>
      </c>
      <c r="N380" s="4" t="str">
        <f>if(ISBLANK(M380),,(M380-G380)*(1-'Casino List'!$B$1))</f>
        <v/>
      </c>
      <c r="O380" s="4" t="str">
        <f>if(isblank(D380),,if(ISBLANK(M380),-F380*'Casino List'!$B$1,M380*'Casino List'!$B$1))</f>
        <v/>
      </c>
      <c r="P380" s="4"/>
      <c r="Q380" s="4"/>
      <c r="R380" s="4"/>
      <c r="S380" s="4"/>
      <c r="T380" s="4"/>
      <c r="U380" s="4"/>
      <c r="V380" s="4"/>
      <c r="W380" s="4"/>
      <c r="X380" s="4"/>
      <c r="Y380" s="4"/>
      <c r="Z380" s="4"/>
      <c r="AA380" s="4"/>
      <c r="AB380" s="4"/>
      <c r="AC380" s="4"/>
      <c r="AD380" s="4"/>
      <c r="AE380" s="4"/>
    </row>
    <row r="381">
      <c r="A381" s="4"/>
      <c r="B381" s="4"/>
      <c r="C381" s="1" t="str">
        <f t="shared" si="8"/>
        <v/>
      </c>
      <c r="D381" s="79"/>
      <c r="E381" s="79"/>
      <c r="F381" s="74"/>
      <c r="G381" s="74"/>
      <c r="H381" s="74"/>
      <c r="I381" s="29" t="str">
        <f>if(isblank(F381),,VLOOKUP(D381,'Casino List'!$C$4:$AA$100,25,FALSE)*H381)</f>
        <v/>
      </c>
      <c r="J381" s="10" t="str">
        <f>if(ISBLANK(F381),,F381*'Casino List'!$D$1)</f>
        <v/>
      </c>
      <c r="K381" s="10" t="str">
        <f>if(isblank(F381),,(F381*(1+'Casino List'!$F$1)^(($Q$3-E381-45)/365)-F381)*(1-'Casino List'!$B$1))</f>
        <v/>
      </c>
      <c r="L381" s="10" t="str">
        <f>if(isblank(F381),,if(isna((1-'Casino List'!$B$1)*(I381-F381)*(1+'Casino List'!$F$1)^(($Q$3-vlookup(D381,C381:E$1003,3,FALSE)-10)/365)-K381+J381),(1-'Casino List'!$B$1)*(I381-F381)*(1+'Casino List'!$F$1)^(($Q$3-TODAY()-45)/365)-K381,(1-'Casino List'!$B$1)*(I381-F381)*(1+'Casino List'!$F$1)^(($Q$3-vlookup(D381,C381:E$1003,3,FALSE)-10)/365)-K381+J381))</f>
        <v/>
      </c>
      <c r="M381" s="10" t="str">
        <f>if(isblank(G381),,G381*(1+'Casino List'!$F$1)^(($Q$3-E381-10)/365))</f>
        <v/>
      </c>
      <c r="N381" s="4" t="str">
        <f>if(ISBLANK(M381),,(M381-G381)*(1-'Casino List'!$B$1))</f>
        <v/>
      </c>
      <c r="O381" s="4" t="str">
        <f>if(isblank(D381),,if(ISBLANK(M381),-F381*'Casino List'!$B$1,M381*'Casino List'!$B$1))</f>
        <v/>
      </c>
      <c r="P381" s="4"/>
      <c r="Q381" s="4"/>
      <c r="R381" s="4"/>
      <c r="S381" s="4"/>
      <c r="T381" s="4"/>
      <c r="U381" s="4"/>
      <c r="V381" s="4"/>
      <c r="W381" s="4"/>
      <c r="X381" s="4"/>
      <c r="Y381" s="4"/>
      <c r="Z381" s="4"/>
      <c r="AA381" s="4"/>
      <c r="AB381" s="4"/>
      <c r="AC381" s="4"/>
      <c r="AD381" s="4"/>
      <c r="AE381" s="4"/>
    </row>
    <row r="382">
      <c r="A382" s="4"/>
      <c r="B382" s="4"/>
      <c r="C382" s="1" t="str">
        <f t="shared" si="8"/>
        <v/>
      </c>
      <c r="D382" s="79"/>
      <c r="E382" s="79"/>
      <c r="F382" s="74"/>
      <c r="G382" s="74"/>
      <c r="H382" s="74"/>
      <c r="I382" s="29" t="str">
        <f>if(isblank(F382),,VLOOKUP(D382,'Casino List'!$C$4:$AA$100,25,FALSE)*H382)</f>
        <v/>
      </c>
      <c r="J382" s="10" t="str">
        <f>if(ISBLANK(F382),,F382*'Casino List'!$D$1)</f>
        <v/>
      </c>
      <c r="K382" s="10" t="str">
        <f>if(isblank(F382),,(F382*(1+'Casino List'!$F$1)^(($Q$3-E382-45)/365)-F382)*(1-'Casino List'!$B$1))</f>
        <v/>
      </c>
      <c r="L382" s="10" t="str">
        <f>if(isblank(F382),,if(isna((1-'Casino List'!$B$1)*(I382-F382)*(1+'Casino List'!$F$1)^(($Q$3-vlookup(D382,C382:E$1003,3,FALSE)-10)/365)-K382+J382),(1-'Casino List'!$B$1)*(I382-F382)*(1+'Casino List'!$F$1)^(($Q$3-TODAY()-45)/365)-K382,(1-'Casino List'!$B$1)*(I382-F382)*(1+'Casino List'!$F$1)^(($Q$3-vlookup(D382,C382:E$1003,3,FALSE)-10)/365)-K382+J382))</f>
        <v/>
      </c>
      <c r="M382" s="10" t="str">
        <f>if(isblank(G382),,G382*(1+'Casino List'!$F$1)^(($Q$3-E382-10)/365))</f>
        <v/>
      </c>
      <c r="N382" s="4" t="str">
        <f>if(ISBLANK(M382),,(M382-G382)*(1-'Casino List'!$B$1))</f>
        <v/>
      </c>
      <c r="O382" s="4" t="str">
        <f>if(isblank(D382),,if(ISBLANK(M382),-F382*'Casino List'!$B$1,M382*'Casino List'!$B$1))</f>
        <v/>
      </c>
      <c r="P382" s="4"/>
      <c r="Q382" s="4"/>
      <c r="R382" s="4"/>
      <c r="S382" s="4"/>
      <c r="T382" s="4"/>
      <c r="U382" s="4"/>
      <c r="V382" s="4"/>
      <c r="W382" s="4"/>
      <c r="X382" s="4"/>
      <c r="Y382" s="4"/>
      <c r="Z382" s="4"/>
      <c r="AA382" s="4"/>
      <c r="AB382" s="4"/>
      <c r="AC382" s="4"/>
      <c r="AD382" s="4"/>
      <c r="AE382" s="4"/>
    </row>
    <row r="383">
      <c r="A383" s="4"/>
      <c r="B383" s="4"/>
      <c r="C383" s="1" t="str">
        <f t="shared" si="8"/>
        <v/>
      </c>
      <c r="D383" s="79"/>
      <c r="E383" s="79"/>
      <c r="F383" s="74"/>
      <c r="G383" s="74"/>
      <c r="H383" s="74"/>
      <c r="I383" s="29" t="str">
        <f>if(isblank(F383),,VLOOKUP(D383,'Casino List'!$C$4:$AA$100,25,FALSE)*H383)</f>
        <v/>
      </c>
      <c r="J383" s="10" t="str">
        <f>if(ISBLANK(F383),,F383*'Casino List'!$D$1)</f>
        <v/>
      </c>
      <c r="K383" s="10" t="str">
        <f>if(isblank(F383),,(F383*(1+'Casino List'!$F$1)^(($Q$3-E383-45)/365)-F383)*(1-'Casino List'!$B$1))</f>
        <v/>
      </c>
      <c r="L383" s="10" t="str">
        <f>if(isblank(F383),,if(isna((1-'Casino List'!$B$1)*(I383-F383)*(1+'Casino List'!$F$1)^(($Q$3-vlookup(D383,C383:E$1003,3,FALSE)-10)/365)-K383+J383),(1-'Casino List'!$B$1)*(I383-F383)*(1+'Casino List'!$F$1)^(($Q$3-TODAY()-45)/365)-K383,(1-'Casino List'!$B$1)*(I383-F383)*(1+'Casino List'!$F$1)^(($Q$3-vlookup(D383,C383:E$1003,3,FALSE)-10)/365)-K383+J383))</f>
        <v/>
      </c>
      <c r="M383" s="10" t="str">
        <f>if(isblank(G383),,G383*(1+'Casino List'!$F$1)^(($Q$3-E383-10)/365))</f>
        <v/>
      </c>
      <c r="N383" s="4" t="str">
        <f>if(ISBLANK(M383),,(M383-G383)*(1-'Casino List'!$B$1))</f>
        <v/>
      </c>
      <c r="O383" s="4" t="str">
        <f>if(isblank(D383),,if(ISBLANK(M383),-F383*'Casino List'!$B$1,M383*'Casino List'!$B$1))</f>
        <v/>
      </c>
      <c r="P383" s="4"/>
      <c r="Q383" s="4"/>
      <c r="R383" s="4"/>
      <c r="S383" s="4"/>
      <c r="T383" s="4"/>
      <c r="U383" s="4"/>
      <c r="V383" s="4"/>
      <c r="W383" s="4"/>
      <c r="X383" s="4"/>
      <c r="Y383" s="4"/>
      <c r="Z383" s="4"/>
      <c r="AA383" s="4"/>
      <c r="AB383" s="4"/>
      <c r="AC383" s="4"/>
      <c r="AD383" s="4"/>
      <c r="AE383" s="4"/>
    </row>
    <row r="384">
      <c r="A384" s="4"/>
      <c r="B384" s="4"/>
      <c r="C384" s="1" t="str">
        <f t="shared" si="8"/>
        <v/>
      </c>
      <c r="D384" s="79"/>
      <c r="E384" s="79"/>
      <c r="F384" s="74"/>
      <c r="G384" s="74"/>
      <c r="H384" s="74"/>
      <c r="I384" s="29" t="str">
        <f>if(isblank(F384),,VLOOKUP(D384,'Casino List'!$C$4:$AA$100,25,FALSE)*H384)</f>
        <v/>
      </c>
      <c r="J384" s="10" t="str">
        <f>if(ISBLANK(F384),,F384*'Casino List'!$D$1)</f>
        <v/>
      </c>
      <c r="K384" s="10" t="str">
        <f>if(isblank(F384),,(F384*(1+'Casino List'!$F$1)^(($Q$3-E384-45)/365)-F384)*(1-'Casino List'!$B$1))</f>
        <v/>
      </c>
      <c r="L384" s="10" t="str">
        <f>if(isblank(F384),,if(isna((1-'Casino List'!$B$1)*(I384-F384)*(1+'Casino List'!$F$1)^(($Q$3-vlookup(D384,C384:E$1003,3,FALSE)-10)/365)-K384+J384),(1-'Casino List'!$B$1)*(I384-F384)*(1+'Casino List'!$F$1)^(($Q$3-TODAY()-45)/365)-K384,(1-'Casino List'!$B$1)*(I384-F384)*(1+'Casino List'!$F$1)^(($Q$3-vlookup(D384,C384:E$1003,3,FALSE)-10)/365)-K384+J384))</f>
        <v/>
      </c>
      <c r="M384" s="10" t="str">
        <f>if(isblank(G384),,G384*(1+'Casino List'!$F$1)^(($Q$3-E384-10)/365))</f>
        <v/>
      </c>
      <c r="N384" s="4" t="str">
        <f>if(ISBLANK(M384),,(M384-G384)*(1-'Casino List'!$B$1))</f>
        <v/>
      </c>
      <c r="O384" s="4" t="str">
        <f>if(isblank(D384),,if(ISBLANK(M384),-F384*'Casino List'!$B$1,M384*'Casino List'!$B$1))</f>
        <v/>
      </c>
      <c r="P384" s="4"/>
      <c r="Q384" s="4"/>
      <c r="R384" s="4"/>
      <c r="S384" s="4"/>
      <c r="T384" s="4"/>
      <c r="U384" s="4"/>
      <c r="V384" s="4"/>
      <c r="W384" s="4"/>
      <c r="X384" s="4"/>
      <c r="Y384" s="4"/>
      <c r="Z384" s="4"/>
      <c r="AA384" s="4"/>
      <c r="AB384" s="4"/>
      <c r="AC384" s="4"/>
      <c r="AD384" s="4"/>
      <c r="AE384" s="4"/>
    </row>
    <row r="385">
      <c r="A385" s="4"/>
      <c r="B385" s="4"/>
      <c r="C385" s="1" t="str">
        <f t="shared" si="8"/>
        <v/>
      </c>
      <c r="D385" s="79"/>
      <c r="E385" s="79"/>
      <c r="F385" s="74"/>
      <c r="G385" s="74"/>
      <c r="H385" s="74"/>
      <c r="I385" s="29" t="str">
        <f>if(isblank(F385),,VLOOKUP(D385,'Casino List'!$C$4:$AA$100,25,FALSE)*H385)</f>
        <v/>
      </c>
      <c r="J385" s="10" t="str">
        <f>if(ISBLANK(F385),,F385*'Casino List'!$D$1)</f>
        <v/>
      </c>
      <c r="K385" s="10" t="str">
        <f>if(isblank(F385),,(F385*(1+'Casino List'!$F$1)^(($Q$3-E385-45)/365)-F385)*(1-'Casino List'!$B$1))</f>
        <v/>
      </c>
      <c r="L385" s="10" t="str">
        <f>if(isblank(F385),,if(isna((1-'Casino List'!$B$1)*(I385-F385)*(1+'Casino List'!$F$1)^(($Q$3-vlookup(D385,C385:E$1003,3,FALSE)-10)/365)-K385+J385),(1-'Casino List'!$B$1)*(I385-F385)*(1+'Casino List'!$F$1)^(($Q$3-TODAY()-45)/365)-K385,(1-'Casino List'!$B$1)*(I385-F385)*(1+'Casino List'!$F$1)^(($Q$3-vlookup(D385,C385:E$1003,3,FALSE)-10)/365)-K385+J385))</f>
        <v/>
      </c>
      <c r="M385" s="10" t="str">
        <f>if(isblank(G385),,G385*(1+'Casino List'!$F$1)^(($Q$3-E385-10)/365))</f>
        <v/>
      </c>
      <c r="N385" s="4" t="str">
        <f>if(ISBLANK(M385),,(M385-G385)*(1-'Casino List'!$B$1))</f>
        <v/>
      </c>
      <c r="O385" s="4" t="str">
        <f>if(isblank(D385),,if(ISBLANK(M385),-F385*'Casino List'!$B$1,M385*'Casino List'!$B$1))</f>
        <v/>
      </c>
      <c r="P385" s="4"/>
      <c r="Q385" s="4"/>
      <c r="R385" s="4"/>
      <c r="S385" s="4"/>
      <c r="T385" s="4"/>
      <c r="U385" s="4"/>
      <c r="V385" s="4"/>
      <c r="W385" s="4"/>
      <c r="X385" s="4"/>
      <c r="Y385" s="4"/>
      <c r="Z385" s="4"/>
      <c r="AA385" s="4"/>
      <c r="AB385" s="4"/>
      <c r="AC385" s="4"/>
      <c r="AD385" s="4"/>
      <c r="AE385" s="4"/>
    </row>
    <row r="386">
      <c r="A386" s="4"/>
      <c r="B386" s="4"/>
      <c r="C386" s="1" t="str">
        <f t="shared" si="8"/>
        <v/>
      </c>
      <c r="D386" s="79"/>
      <c r="E386" s="79"/>
      <c r="F386" s="74"/>
      <c r="G386" s="74"/>
      <c r="H386" s="74"/>
      <c r="I386" s="29" t="str">
        <f>if(isblank(F386),,VLOOKUP(D386,'Casino List'!$C$4:$AA$100,25,FALSE)*H386)</f>
        <v/>
      </c>
      <c r="J386" s="10" t="str">
        <f>if(ISBLANK(F386),,F386*'Casino List'!$D$1)</f>
        <v/>
      </c>
      <c r="K386" s="10" t="str">
        <f>if(isblank(F386),,(F386*(1+'Casino List'!$F$1)^(($Q$3-E386-45)/365)-F386)*(1-'Casino List'!$B$1))</f>
        <v/>
      </c>
      <c r="L386" s="10" t="str">
        <f>if(isblank(F386),,if(isna((1-'Casino List'!$B$1)*(I386-F386)*(1+'Casino List'!$F$1)^(($Q$3-vlookup(D386,C386:E$1003,3,FALSE)-10)/365)-K386+J386),(1-'Casino List'!$B$1)*(I386-F386)*(1+'Casino List'!$F$1)^(($Q$3-TODAY()-45)/365)-K386,(1-'Casino List'!$B$1)*(I386-F386)*(1+'Casino List'!$F$1)^(($Q$3-vlookup(D386,C386:E$1003,3,FALSE)-10)/365)-K386+J386))</f>
        <v/>
      </c>
      <c r="M386" s="10" t="str">
        <f>if(isblank(G386),,G386*(1+'Casino List'!$F$1)^(($Q$3-E386-10)/365))</f>
        <v/>
      </c>
      <c r="N386" s="4" t="str">
        <f>if(ISBLANK(M386),,(M386-G386)*(1-'Casino List'!$B$1))</f>
        <v/>
      </c>
      <c r="O386" s="4" t="str">
        <f>if(isblank(D386),,if(ISBLANK(M386),-F386*'Casino List'!$B$1,M386*'Casino List'!$B$1))</f>
        <v/>
      </c>
      <c r="P386" s="4"/>
      <c r="Q386" s="4"/>
      <c r="R386" s="4"/>
      <c r="S386" s="4"/>
      <c r="T386" s="4"/>
      <c r="U386" s="4"/>
      <c r="V386" s="4"/>
      <c r="W386" s="4"/>
      <c r="X386" s="4"/>
      <c r="Y386" s="4"/>
      <c r="Z386" s="4"/>
      <c r="AA386" s="4"/>
      <c r="AB386" s="4"/>
      <c r="AC386" s="4"/>
      <c r="AD386" s="4"/>
      <c r="AE386" s="4"/>
    </row>
    <row r="387">
      <c r="A387" s="4"/>
      <c r="B387" s="4"/>
      <c r="C387" s="1" t="str">
        <f t="shared" si="8"/>
        <v/>
      </c>
      <c r="D387" s="79"/>
      <c r="E387" s="79"/>
      <c r="F387" s="74"/>
      <c r="G387" s="74"/>
      <c r="H387" s="74"/>
      <c r="I387" s="29" t="str">
        <f>if(isblank(F387),,VLOOKUP(D387,'Casino List'!$C$4:$AA$100,25,FALSE)*H387)</f>
        <v/>
      </c>
      <c r="J387" s="10" t="str">
        <f>if(ISBLANK(F387),,F387*'Casino List'!$D$1)</f>
        <v/>
      </c>
      <c r="K387" s="10" t="str">
        <f>if(isblank(F387),,(F387*(1+'Casino List'!$F$1)^(($Q$3-E387-45)/365)-F387)*(1-'Casino List'!$B$1))</f>
        <v/>
      </c>
      <c r="L387" s="10" t="str">
        <f>if(isblank(F387),,if(isna((1-'Casino List'!$B$1)*(I387-F387)*(1+'Casino List'!$F$1)^(($Q$3-vlookup(D387,C387:E$1003,3,FALSE)-10)/365)-K387+J387),(1-'Casino List'!$B$1)*(I387-F387)*(1+'Casino List'!$F$1)^(($Q$3-TODAY()-45)/365)-K387,(1-'Casino List'!$B$1)*(I387-F387)*(1+'Casino List'!$F$1)^(($Q$3-vlookup(D387,C387:E$1003,3,FALSE)-10)/365)-K387+J387))</f>
        <v/>
      </c>
      <c r="M387" s="10" t="str">
        <f>if(isblank(G387),,G387*(1+'Casino List'!$F$1)^(($Q$3-E387-10)/365))</f>
        <v/>
      </c>
      <c r="N387" s="4" t="str">
        <f>if(ISBLANK(M387),,(M387-G387)*(1-'Casino List'!$B$1))</f>
        <v/>
      </c>
      <c r="O387" s="4" t="str">
        <f>if(isblank(D387),,if(ISBLANK(M387),-F387*'Casino List'!$B$1,M387*'Casino List'!$B$1))</f>
        <v/>
      </c>
      <c r="P387" s="4"/>
      <c r="Q387" s="4"/>
      <c r="R387" s="4"/>
      <c r="S387" s="4"/>
      <c r="T387" s="4"/>
      <c r="U387" s="4"/>
      <c r="V387" s="4"/>
      <c r="W387" s="4"/>
      <c r="X387" s="4"/>
      <c r="Y387" s="4"/>
      <c r="Z387" s="4"/>
      <c r="AA387" s="4"/>
      <c r="AB387" s="4"/>
      <c r="AC387" s="4"/>
      <c r="AD387" s="4"/>
      <c r="AE387" s="4"/>
    </row>
    <row r="388">
      <c r="A388" s="4"/>
      <c r="B388" s="4"/>
      <c r="C388" s="1" t="str">
        <f t="shared" si="8"/>
        <v/>
      </c>
      <c r="D388" s="79"/>
      <c r="E388" s="79"/>
      <c r="F388" s="74"/>
      <c r="G388" s="74"/>
      <c r="H388" s="74"/>
      <c r="I388" s="29" t="str">
        <f>if(isblank(F388),,VLOOKUP(D388,'Casino List'!$C$4:$AA$100,25,FALSE)*H388)</f>
        <v/>
      </c>
      <c r="J388" s="10" t="str">
        <f>if(ISBLANK(F388),,F388*'Casino List'!$D$1)</f>
        <v/>
      </c>
      <c r="K388" s="10" t="str">
        <f>if(isblank(F388),,(F388*(1+'Casino List'!$F$1)^(($Q$3-E388-45)/365)-F388)*(1-'Casino List'!$B$1))</f>
        <v/>
      </c>
      <c r="L388" s="10" t="str">
        <f>if(isblank(F388),,if(isna((1-'Casino List'!$B$1)*(I388-F388)*(1+'Casino List'!$F$1)^(($Q$3-vlookup(D388,C388:E$1003,3,FALSE)-10)/365)-K388+J388),(1-'Casino List'!$B$1)*(I388-F388)*(1+'Casino List'!$F$1)^(($Q$3-TODAY()-45)/365)-K388,(1-'Casino List'!$B$1)*(I388-F388)*(1+'Casino List'!$F$1)^(($Q$3-vlookup(D388,C388:E$1003,3,FALSE)-10)/365)-K388+J388))</f>
        <v/>
      </c>
      <c r="M388" s="10" t="str">
        <f>if(isblank(G388),,G388*(1+'Casino List'!$F$1)^(($Q$3-E388-10)/365))</f>
        <v/>
      </c>
      <c r="N388" s="4" t="str">
        <f>if(ISBLANK(M388),,(M388-G388)*(1-'Casino List'!$B$1))</f>
        <v/>
      </c>
      <c r="O388" s="4" t="str">
        <f>if(isblank(D388),,if(ISBLANK(M388),-F388*'Casino List'!$B$1,M388*'Casino List'!$B$1))</f>
        <v/>
      </c>
      <c r="P388" s="4"/>
      <c r="Q388" s="4"/>
      <c r="R388" s="4"/>
      <c r="S388" s="4"/>
      <c r="T388" s="4"/>
      <c r="U388" s="4"/>
      <c r="V388" s="4"/>
      <c r="W388" s="4"/>
      <c r="X388" s="4"/>
      <c r="Y388" s="4"/>
      <c r="Z388" s="4"/>
      <c r="AA388" s="4"/>
      <c r="AB388" s="4"/>
      <c r="AC388" s="4"/>
      <c r="AD388" s="4"/>
      <c r="AE388" s="4"/>
    </row>
    <row r="389">
      <c r="A389" s="4"/>
      <c r="B389" s="4"/>
      <c r="C389" s="1" t="str">
        <f t="shared" si="8"/>
        <v/>
      </c>
      <c r="D389" s="79"/>
      <c r="E389" s="79"/>
      <c r="F389" s="74"/>
      <c r="G389" s="74"/>
      <c r="H389" s="74"/>
      <c r="I389" s="29" t="str">
        <f>if(isblank(F389),,VLOOKUP(D389,'Casino List'!$C$4:$AA$100,25,FALSE)*H389)</f>
        <v/>
      </c>
      <c r="J389" s="10" t="str">
        <f>if(ISBLANK(F389),,F389*'Casino List'!$D$1)</f>
        <v/>
      </c>
      <c r="K389" s="10" t="str">
        <f>if(isblank(F389),,(F389*(1+'Casino List'!$F$1)^(($Q$3-E389-45)/365)-F389)*(1-'Casino List'!$B$1))</f>
        <v/>
      </c>
      <c r="L389" s="10" t="str">
        <f>if(isblank(F389),,if(isna((1-'Casino List'!$B$1)*(I389-F389)*(1+'Casino List'!$F$1)^(($Q$3-vlookup(D389,C389:E$1003,3,FALSE)-10)/365)-K389+J389),(1-'Casino List'!$B$1)*(I389-F389)*(1+'Casino List'!$F$1)^(($Q$3-TODAY()-45)/365)-K389,(1-'Casino List'!$B$1)*(I389-F389)*(1+'Casino List'!$F$1)^(($Q$3-vlookup(D389,C389:E$1003,3,FALSE)-10)/365)-K389+J389))</f>
        <v/>
      </c>
      <c r="M389" s="10" t="str">
        <f>if(isblank(G389),,G389*(1+'Casino List'!$F$1)^(($Q$3-E389-10)/365))</f>
        <v/>
      </c>
      <c r="N389" s="4" t="str">
        <f>if(ISBLANK(M389),,(M389-G389)*(1-'Casino List'!$B$1))</f>
        <v/>
      </c>
      <c r="O389" s="4" t="str">
        <f>if(isblank(D389),,if(ISBLANK(M389),-F389*'Casino List'!$B$1,M389*'Casino List'!$B$1))</f>
        <v/>
      </c>
      <c r="P389" s="4"/>
      <c r="Q389" s="4"/>
      <c r="R389" s="4"/>
      <c r="S389" s="4"/>
      <c r="T389" s="4"/>
      <c r="U389" s="4"/>
      <c r="V389" s="4"/>
      <c r="W389" s="4"/>
      <c r="X389" s="4"/>
      <c r="Y389" s="4"/>
      <c r="Z389" s="4"/>
      <c r="AA389" s="4"/>
      <c r="AB389" s="4"/>
      <c r="AC389" s="4"/>
      <c r="AD389" s="4"/>
      <c r="AE389" s="4"/>
    </row>
    <row r="390">
      <c r="A390" s="4"/>
      <c r="B390" s="4"/>
      <c r="C390" s="1" t="str">
        <f t="shared" si="8"/>
        <v/>
      </c>
      <c r="D390" s="79"/>
      <c r="E390" s="79"/>
      <c r="F390" s="74"/>
      <c r="G390" s="74"/>
      <c r="H390" s="74"/>
      <c r="I390" s="29" t="str">
        <f>if(isblank(F390),,VLOOKUP(D390,'Casino List'!$C$4:$AA$100,25,FALSE)*H390)</f>
        <v/>
      </c>
      <c r="J390" s="10" t="str">
        <f>if(ISBLANK(F390),,F390*'Casino List'!$D$1)</f>
        <v/>
      </c>
      <c r="K390" s="10" t="str">
        <f>if(isblank(F390),,(F390*(1+'Casino List'!$F$1)^(($Q$3-E390-45)/365)-F390)*(1-'Casino List'!$B$1))</f>
        <v/>
      </c>
      <c r="L390" s="10" t="str">
        <f>if(isblank(F390),,if(isna((1-'Casino List'!$B$1)*(I390-F390)*(1+'Casino List'!$F$1)^(($Q$3-vlookup(D390,C390:E$1003,3,FALSE)-10)/365)-K390+J390),(1-'Casino List'!$B$1)*(I390-F390)*(1+'Casino List'!$F$1)^(($Q$3-TODAY()-45)/365)-K390,(1-'Casino List'!$B$1)*(I390-F390)*(1+'Casino List'!$F$1)^(($Q$3-vlookup(D390,C390:E$1003,3,FALSE)-10)/365)-K390+J390))</f>
        <v/>
      </c>
      <c r="M390" s="10" t="str">
        <f>if(isblank(G390),,G390*(1+'Casino List'!$F$1)^(($Q$3-E390-10)/365))</f>
        <v/>
      </c>
      <c r="N390" s="4" t="str">
        <f>if(ISBLANK(M390),,(M390-G390)*(1-'Casino List'!$B$1))</f>
        <v/>
      </c>
      <c r="O390" s="4" t="str">
        <f>if(isblank(D390),,if(ISBLANK(M390),-F390*'Casino List'!$B$1,M390*'Casino List'!$B$1))</f>
        <v/>
      </c>
      <c r="P390" s="4"/>
      <c r="Q390" s="4"/>
      <c r="R390" s="4"/>
      <c r="S390" s="4"/>
      <c r="T390" s="4"/>
      <c r="U390" s="4"/>
      <c r="V390" s="4"/>
      <c r="W390" s="4"/>
      <c r="X390" s="4"/>
      <c r="Y390" s="4"/>
      <c r="Z390" s="4"/>
      <c r="AA390" s="4"/>
      <c r="AB390" s="4"/>
      <c r="AC390" s="4"/>
      <c r="AD390" s="4"/>
      <c r="AE390" s="4"/>
    </row>
    <row r="391">
      <c r="A391" s="4"/>
      <c r="B391" s="4"/>
      <c r="C391" s="1" t="str">
        <f t="shared" si="8"/>
        <v/>
      </c>
      <c r="D391" s="79"/>
      <c r="E391" s="79"/>
      <c r="F391" s="74"/>
      <c r="G391" s="74"/>
      <c r="H391" s="74"/>
      <c r="I391" s="29" t="str">
        <f>if(isblank(F391),,VLOOKUP(D391,'Casino List'!$C$4:$AA$100,25,FALSE)*H391)</f>
        <v/>
      </c>
      <c r="J391" s="10" t="str">
        <f>if(ISBLANK(F391),,F391*'Casino List'!$D$1)</f>
        <v/>
      </c>
      <c r="K391" s="10" t="str">
        <f>if(isblank(F391),,(F391*(1+'Casino List'!$F$1)^(($Q$3-E391-45)/365)-F391)*(1-'Casino List'!$B$1))</f>
        <v/>
      </c>
      <c r="L391" s="10" t="str">
        <f>if(isblank(F391),,if(isna((1-'Casino List'!$B$1)*(I391-F391)*(1+'Casino List'!$F$1)^(($Q$3-vlookup(D391,C391:E$1003,3,FALSE)-10)/365)-K391+J391),(1-'Casino List'!$B$1)*(I391-F391)*(1+'Casino List'!$F$1)^(($Q$3-TODAY()-45)/365)-K391,(1-'Casino List'!$B$1)*(I391-F391)*(1+'Casino List'!$F$1)^(($Q$3-vlookup(D391,C391:E$1003,3,FALSE)-10)/365)-K391+J391))</f>
        <v/>
      </c>
      <c r="M391" s="10" t="str">
        <f>if(isblank(G391),,G391*(1+'Casino List'!$F$1)^(($Q$3-E391-10)/365))</f>
        <v/>
      </c>
      <c r="N391" s="4" t="str">
        <f>if(ISBLANK(M391),,(M391-G391)*(1-'Casino List'!$B$1))</f>
        <v/>
      </c>
      <c r="O391" s="4" t="str">
        <f>if(isblank(D391),,if(ISBLANK(M391),-F391*'Casino List'!$B$1,M391*'Casino List'!$B$1))</f>
        <v/>
      </c>
      <c r="P391" s="4"/>
      <c r="Q391" s="4"/>
      <c r="R391" s="4"/>
      <c r="S391" s="4"/>
      <c r="T391" s="4"/>
      <c r="U391" s="4"/>
      <c r="V391" s="4"/>
      <c r="W391" s="4"/>
      <c r="X391" s="4"/>
      <c r="Y391" s="4"/>
      <c r="Z391" s="4"/>
      <c r="AA391" s="4"/>
      <c r="AB391" s="4"/>
      <c r="AC391" s="4"/>
      <c r="AD391" s="4"/>
      <c r="AE391" s="4"/>
    </row>
    <row r="392">
      <c r="A392" s="4"/>
      <c r="B392" s="4"/>
      <c r="C392" s="1" t="str">
        <f t="shared" si="8"/>
        <v/>
      </c>
      <c r="D392" s="79"/>
      <c r="E392" s="79"/>
      <c r="F392" s="74"/>
      <c r="G392" s="74"/>
      <c r="H392" s="74"/>
      <c r="I392" s="29" t="str">
        <f>if(isblank(F392),,VLOOKUP(D392,'Casino List'!$C$4:$AA$100,25,FALSE)*H392)</f>
        <v/>
      </c>
      <c r="J392" s="10" t="str">
        <f>if(ISBLANK(F392),,F392*'Casino List'!$D$1)</f>
        <v/>
      </c>
      <c r="K392" s="10" t="str">
        <f>if(isblank(F392),,(F392*(1+'Casino List'!$F$1)^(($Q$3-E392-45)/365)-F392)*(1-'Casino List'!$B$1))</f>
        <v/>
      </c>
      <c r="L392" s="10" t="str">
        <f>if(isblank(F392),,if(isna((1-'Casino List'!$B$1)*(I392-F392)*(1+'Casino List'!$F$1)^(($Q$3-vlookup(D392,C392:E$1003,3,FALSE)-10)/365)-K392+J392),(1-'Casino List'!$B$1)*(I392-F392)*(1+'Casino List'!$F$1)^(($Q$3-TODAY()-45)/365)-K392,(1-'Casino List'!$B$1)*(I392-F392)*(1+'Casino List'!$F$1)^(($Q$3-vlookup(D392,C392:E$1003,3,FALSE)-10)/365)-K392+J392))</f>
        <v/>
      </c>
      <c r="M392" s="10" t="str">
        <f>if(isblank(G392),,G392*(1+'Casino List'!$F$1)^(($Q$3-E392-10)/365))</f>
        <v/>
      </c>
      <c r="N392" s="4" t="str">
        <f>if(ISBLANK(M392),,(M392-G392)*(1-'Casino List'!$B$1))</f>
        <v/>
      </c>
      <c r="O392" s="4" t="str">
        <f>if(isblank(D392),,if(ISBLANK(M392),-F392*'Casino List'!$B$1,M392*'Casino List'!$B$1))</f>
        <v/>
      </c>
      <c r="P392" s="4"/>
      <c r="Q392" s="4"/>
      <c r="R392" s="4"/>
      <c r="S392" s="4"/>
      <c r="T392" s="4"/>
      <c r="U392" s="4"/>
      <c r="V392" s="4"/>
      <c r="W392" s="4"/>
      <c r="X392" s="4"/>
      <c r="Y392" s="4"/>
      <c r="Z392" s="4"/>
      <c r="AA392" s="4"/>
      <c r="AB392" s="4"/>
      <c r="AC392" s="4"/>
      <c r="AD392" s="4"/>
      <c r="AE392" s="4"/>
    </row>
    <row r="393">
      <c r="A393" s="4"/>
      <c r="B393" s="4"/>
      <c r="C393" s="1" t="str">
        <f t="shared" si="8"/>
        <v/>
      </c>
      <c r="D393" s="79"/>
      <c r="E393" s="79"/>
      <c r="F393" s="74"/>
      <c r="G393" s="74"/>
      <c r="H393" s="74"/>
      <c r="I393" s="29" t="str">
        <f>if(isblank(F393),,VLOOKUP(D393,'Casino List'!$C$4:$AA$100,25,FALSE)*H393)</f>
        <v/>
      </c>
      <c r="J393" s="10" t="str">
        <f>if(ISBLANK(F393),,F393*'Casino List'!$D$1)</f>
        <v/>
      </c>
      <c r="K393" s="10" t="str">
        <f>if(isblank(F393),,(F393*(1+'Casino List'!$F$1)^(($Q$3-E393-45)/365)-F393)*(1-'Casino List'!$B$1))</f>
        <v/>
      </c>
      <c r="L393" s="10" t="str">
        <f>if(isblank(F393),,if(isna((1-'Casino List'!$B$1)*(I393-F393)*(1+'Casino List'!$F$1)^(($Q$3-vlookup(D393,C393:E$1003,3,FALSE)-10)/365)-K393+J393),(1-'Casino List'!$B$1)*(I393-F393)*(1+'Casino List'!$F$1)^(($Q$3-TODAY()-45)/365)-K393,(1-'Casino List'!$B$1)*(I393-F393)*(1+'Casino List'!$F$1)^(($Q$3-vlookup(D393,C393:E$1003,3,FALSE)-10)/365)-K393+J393))</f>
        <v/>
      </c>
      <c r="M393" s="10" t="str">
        <f>if(isblank(G393),,G393*(1+'Casino List'!$F$1)^(($Q$3-E393-10)/365))</f>
        <v/>
      </c>
      <c r="N393" s="4" t="str">
        <f>if(ISBLANK(M393),,(M393-G393)*(1-'Casino List'!$B$1))</f>
        <v/>
      </c>
      <c r="O393" s="4" t="str">
        <f>if(isblank(D393),,if(ISBLANK(M393),-F393*'Casino List'!$B$1,M393*'Casino List'!$B$1))</f>
        <v/>
      </c>
      <c r="P393" s="4"/>
      <c r="Q393" s="4"/>
      <c r="R393" s="4"/>
      <c r="S393" s="4"/>
      <c r="T393" s="4"/>
      <c r="U393" s="4"/>
      <c r="V393" s="4"/>
      <c r="W393" s="4"/>
      <c r="X393" s="4"/>
      <c r="Y393" s="4"/>
      <c r="Z393" s="4"/>
      <c r="AA393" s="4"/>
      <c r="AB393" s="4"/>
      <c r="AC393" s="4"/>
      <c r="AD393" s="4"/>
      <c r="AE393" s="4"/>
    </row>
    <row r="394">
      <c r="A394" s="4"/>
      <c r="B394" s="4"/>
      <c r="C394" s="1" t="str">
        <f t="shared" si="8"/>
        <v/>
      </c>
      <c r="D394" s="79"/>
      <c r="E394" s="79"/>
      <c r="F394" s="74"/>
      <c r="G394" s="74"/>
      <c r="H394" s="74"/>
      <c r="I394" s="29" t="str">
        <f>if(isblank(F394),,VLOOKUP(D394,'Casino List'!$C$4:$AA$100,25,FALSE)*H394)</f>
        <v/>
      </c>
      <c r="J394" s="10" t="str">
        <f>if(ISBLANK(F394),,F394*'Casino List'!$D$1)</f>
        <v/>
      </c>
      <c r="K394" s="10" t="str">
        <f>if(isblank(F394),,(F394*(1+'Casino List'!$F$1)^(($Q$3-E394-45)/365)-F394)*(1-'Casino List'!$B$1))</f>
        <v/>
      </c>
      <c r="L394" s="10" t="str">
        <f>if(isblank(F394),,if(isna((1-'Casino List'!$B$1)*(I394-F394)*(1+'Casino List'!$F$1)^(($Q$3-vlookup(D394,C394:E$1003,3,FALSE)-10)/365)-K394+J394),(1-'Casino List'!$B$1)*(I394-F394)*(1+'Casino List'!$F$1)^(($Q$3-TODAY()-45)/365)-K394,(1-'Casino List'!$B$1)*(I394-F394)*(1+'Casino List'!$F$1)^(($Q$3-vlookup(D394,C394:E$1003,3,FALSE)-10)/365)-K394+J394))</f>
        <v/>
      </c>
      <c r="M394" s="10" t="str">
        <f>if(isblank(G394),,G394*(1+'Casino List'!$F$1)^(($Q$3-E394-10)/365))</f>
        <v/>
      </c>
      <c r="N394" s="4" t="str">
        <f>if(ISBLANK(M394),,(M394-G394)*(1-'Casino List'!$B$1))</f>
        <v/>
      </c>
      <c r="O394" s="4" t="str">
        <f>if(isblank(D394),,if(ISBLANK(M394),-F394*'Casino List'!$B$1,M394*'Casino List'!$B$1))</f>
        <v/>
      </c>
      <c r="P394" s="4"/>
      <c r="Q394" s="4"/>
      <c r="R394" s="4"/>
      <c r="S394" s="4"/>
      <c r="T394" s="4"/>
      <c r="U394" s="4"/>
      <c r="V394" s="4"/>
      <c r="W394" s="4"/>
      <c r="X394" s="4"/>
      <c r="Y394" s="4"/>
      <c r="Z394" s="4"/>
      <c r="AA394" s="4"/>
      <c r="AB394" s="4"/>
      <c r="AC394" s="4"/>
      <c r="AD394" s="4"/>
      <c r="AE394" s="4"/>
    </row>
    <row r="395">
      <c r="A395" s="4"/>
      <c r="B395" s="4"/>
      <c r="C395" s="1" t="str">
        <f t="shared" si="8"/>
        <v/>
      </c>
      <c r="D395" s="79"/>
      <c r="E395" s="79"/>
      <c r="F395" s="74"/>
      <c r="G395" s="74"/>
      <c r="H395" s="74"/>
      <c r="I395" s="29" t="str">
        <f>if(isblank(F395),,VLOOKUP(D395,'Casino List'!$C$4:$AA$100,25,FALSE)*H395)</f>
        <v/>
      </c>
      <c r="J395" s="10" t="str">
        <f>if(ISBLANK(F395),,F395*'Casino List'!$D$1)</f>
        <v/>
      </c>
      <c r="K395" s="10" t="str">
        <f>if(isblank(F395),,(F395*(1+'Casino List'!$F$1)^(($Q$3-E395-45)/365)-F395)*(1-'Casino List'!$B$1))</f>
        <v/>
      </c>
      <c r="L395" s="10" t="str">
        <f>if(isblank(F395),,if(isna((1-'Casino List'!$B$1)*(I395-F395)*(1+'Casino List'!$F$1)^(($Q$3-vlookup(D395,C395:E$1003,3,FALSE)-10)/365)-K395+J395),(1-'Casino List'!$B$1)*(I395-F395)*(1+'Casino List'!$F$1)^(($Q$3-TODAY()-45)/365)-K395,(1-'Casino List'!$B$1)*(I395-F395)*(1+'Casino List'!$F$1)^(($Q$3-vlookup(D395,C395:E$1003,3,FALSE)-10)/365)-K395+J395))</f>
        <v/>
      </c>
      <c r="M395" s="10" t="str">
        <f>if(isblank(G395),,G395*(1+'Casino List'!$F$1)^(($Q$3-E395-10)/365))</f>
        <v/>
      </c>
      <c r="N395" s="4" t="str">
        <f>if(ISBLANK(M395),,(M395-G395)*(1-'Casino List'!$B$1))</f>
        <v/>
      </c>
      <c r="O395" s="4" t="str">
        <f>if(isblank(D395),,if(ISBLANK(M395),-F395*'Casino List'!$B$1,M395*'Casino List'!$B$1))</f>
        <v/>
      </c>
      <c r="P395" s="4"/>
      <c r="Q395" s="4"/>
      <c r="R395" s="4"/>
      <c r="S395" s="4"/>
      <c r="T395" s="4"/>
      <c r="U395" s="4"/>
      <c r="V395" s="4"/>
      <c r="W395" s="4"/>
      <c r="X395" s="4"/>
      <c r="Y395" s="4"/>
      <c r="Z395" s="4"/>
      <c r="AA395" s="4"/>
      <c r="AB395" s="4"/>
      <c r="AC395" s="4"/>
      <c r="AD395" s="4"/>
      <c r="AE395" s="4"/>
    </row>
    <row r="396">
      <c r="A396" s="4"/>
      <c r="B396" s="4"/>
      <c r="C396" s="1" t="str">
        <f t="shared" si="8"/>
        <v/>
      </c>
      <c r="D396" s="79"/>
      <c r="E396" s="79"/>
      <c r="F396" s="74"/>
      <c r="G396" s="74"/>
      <c r="H396" s="74"/>
      <c r="I396" s="29" t="str">
        <f>if(isblank(F396),,VLOOKUP(D396,'Casino List'!$C$4:$AA$100,25,FALSE)*H396)</f>
        <v/>
      </c>
      <c r="J396" s="10" t="str">
        <f>if(ISBLANK(F396),,F396*'Casino List'!$D$1)</f>
        <v/>
      </c>
      <c r="K396" s="10" t="str">
        <f>if(isblank(F396),,(F396*(1+'Casino List'!$F$1)^(($Q$3-E396-45)/365)-F396)*(1-'Casino List'!$B$1))</f>
        <v/>
      </c>
      <c r="L396" s="10" t="str">
        <f>if(isblank(F396),,if(isna((1-'Casino List'!$B$1)*(I396-F396)*(1+'Casino List'!$F$1)^(($Q$3-vlookup(D396,C396:E$1003,3,FALSE)-10)/365)-K396+J396),(1-'Casino List'!$B$1)*(I396-F396)*(1+'Casino List'!$F$1)^(($Q$3-TODAY()-45)/365)-K396,(1-'Casino List'!$B$1)*(I396-F396)*(1+'Casino List'!$F$1)^(($Q$3-vlookup(D396,C396:E$1003,3,FALSE)-10)/365)-K396+J396))</f>
        <v/>
      </c>
      <c r="M396" s="10" t="str">
        <f>if(isblank(G396),,G396*(1+'Casino List'!$F$1)^(($Q$3-E396-10)/365))</f>
        <v/>
      </c>
      <c r="N396" s="4" t="str">
        <f>if(ISBLANK(M396),,(M396-G396)*(1-'Casino List'!$B$1))</f>
        <v/>
      </c>
      <c r="O396" s="4" t="str">
        <f>if(isblank(D396),,if(ISBLANK(M396),-F396*'Casino List'!$B$1,M396*'Casino List'!$B$1))</f>
        <v/>
      </c>
      <c r="P396" s="4"/>
      <c r="Q396" s="4"/>
      <c r="R396" s="4"/>
      <c r="S396" s="4"/>
      <c r="T396" s="4"/>
      <c r="U396" s="4"/>
      <c r="V396" s="4"/>
      <c r="W396" s="4"/>
      <c r="X396" s="4"/>
      <c r="Y396" s="4"/>
      <c r="Z396" s="4"/>
      <c r="AA396" s="4"/>
      <c r="AB396" s="4"/>
      <c r="AC396" s="4"/>
      <c r="AD396" s="4"/>
      <c r="AE396" s="4"/>
    </row>
    <row r="397">
      <c r="A397" s="4"/>
      <c r="B397" s="4"/>
      <c r="C397" s="1" t="str">
        <f t="shared" si="8"/>
        <v/>
      </c>
      <c r="D397" s="79"/>
      <c r="E397" s="79"/>
      <c r="F397" s="74"/>
      <c r="G397" s="74"/>
      <c r="H397" s="74"/>
      <c r="I397" s="29" t="str">
        <f>if(isblank(F397),,VLOOKUP(D397,'Casino List'!$C$4:$AA$100,25,FALSE)*H397)</f>
        <v/>
      </c>
      <c r="J397" s="10" t="str">
        <f>if(ISBLANK(F397),,F397*'Casino List'!$D$1)</f>
        <v/>
      </c>
      <c r="K397" s="10" t="str">
        <f>if(isblank(F397),,(F397*(1+'Casino List'!$F$1)^(($Q$3-E397-45)/365)-F397)*(1-'Casino List'!$B$1))</f>
        <v/>
      </c>
      <c r="L397" s="10" t="str">
        <f>if(isblank(F397),,if(isna((1-'Casino List'!$B$1)*(I397-F397)*(1+'Casino List'!$F$1)^(($Q$3-vlookup(D397,C397:E$1003,3,FALSE)-10)/365)-K397+J397),(1-'Casino List'!$B$1)*(I397-F397)*(1+'Casino List'!$F$1)^(($Q$3-TODAY()-45)/365)-K397,(1-'Casino List'!$B$1)*(I397-F397)*(1+'Casino List'!$F$1)^(($Q$3-vlookup(D397,C397:E$1003,3,FALSE)-10)/365)-K397+J397))</f>
        <v/>
      </c>
      <c r="M397" s="10" t="str">
        <f>if(isblank(G397),,G397*(1+'Casino List'!$F$1)^(($Q$3-E397-10)/365))</f>
        <v/>
      </c>
      <c r="N397" s="4" t="str">
        <f>if(ISBLANK(M397),,(M397-G397)*(1-'Casino List'!$B$1))</f>
        <v/>
      </c>
      <c r="O397" s="4" t="str">
        <f>if(isblank(D397),,if(ISBLANK(M397),-F397*'Casino List'!$B$1,M397*'Casino List'!$B$1))</f>
        <v/>
      </c>
      <c r="P397" s="4"/>
      <c r="Q397" s="4"/>
      <c r="R397" s="4"/>
      <c r="S397" s="4"/>
      <c r="T397" s="4"/>
      <c r="U397" s="4"/>
      <c r="V397" s="4"/>
      <c r="W397" s="4"/>
      <c r="X397" s="4"/>
      <c r="Y397" s="4"/>
      <c r="Z397" s="4"/>
      <c r="AA397" s="4"/>
      <c r="AB397" s="4"/>
      <c r="AC397" s="4"/>
      <c r="AD397" s="4"/>
      <c r="AE397" s="4"/>
    </row>
    <row r="398">
      <c r="A398" s="4"/>
      <c r="B398" s="4"/>
      <c r="C398" s="1" t="str">
        <f t="shared" si="8"/>
        <v/>
      </c>
      <c r="D398" s="79"/>
      <c r="E398" s="79"/>
      <c r="F398" s="74"/>
      <c r="G398" s="74"/>
      <c r="H398" s="74"/>
      <c r="I398" s="29" t="str">
        <f>if(isblank(F398),,VLOOKUP(D398,'Casino List'!$C$4:$AA$100,25,FALSE)*H398)</f>
        <v/>
      </c>
      <c r="J398" s="10" t="str">
        <f>if(ISBLANK(F398),,F398*'Casino List'!$D$1)</f>
        <v/>
      </c>
      <c r="K398" s="10" t="str">
        <f>if(isblank(F398),,(F398*(1+'Casino List'!$F$1)^(($Q$3-E398-45)/365)-F398)*(1-'Casino List'!$B$1))</f>
        <v/>
      </c>
      <c r="L398" s="10" t="str">
        <f>if(isblank(F398),,if(isna((1-'Casino List'!$B$1)*(I398-F398)*(1+'Casino List'!$F$1)^(($Q$3-vlookup(D398,C398:E$1003,3,FALSE)-10)/365)-K398+J398),(1-'Casino List'!$B$1)*(I398-F398)*(1+'Casino List'!$F$1)^(($Q$3-TODAY()-45)/365)-K398,(1-'Casino List'!$B$1)*(I398-F398)*(1+'Casino List'!$F$1)^(($Q$3-vlookup(D398,C398:E$1003,3,FALSE)-10)/365)-K398+J398))</f>
        <v/>
      </c>
      <c r="M398" s="10" t="str">
        <f>if(isblank(G398),,G398*(1+'Casino List'!$F$1)^(($Q$3-E398-10)/365))</f>
        <v/>
      </c>
      <c r="N398" s="4" t="str">
        <f>if(ISBLANK(M398),,(M398-G398)*(1-'Casino List'!$B$1))</f>
        <v/>
      </c>
      <c r="O398" s="4" t="str">
        <f>if(isblank(D398),,if(ISBLANK(M398),-F398*'Casino List'!$B$1,M398*'Casino List'!$B$1))</f>
        <v/>
      </c>
      <c r="P398" s="4"/>
      <c r="Q398" s="4"/>
      <c r="R398" s="4"/>
      <c r="S398" s="4"/>
      <c r="T398" s="4"/>
      <c r="U398" s="4"/>
      <c r="V398" s="4"/>
      <c r="W398" s="4"/>
      <c r="X398" s="4"/>
      <c r="Y398" s="4"/>
      <c r="Z398" s="4"/>
      <c r="AA398" s="4"/>
      <c r="AB398" s="4"/>
      <c r="AC398" s="4"/>
      <c r="AD398" s="4"/>
      <c r="AE398" s="4"/>
    </row>
    <row r="399">
      <c r="A399" s="4"/>
      <c r="B399" s="4"/>
      <c r="C399" s="1" t="str">
        <f t="shared" si="8"/>
        <v/>
      </c>
      <c r="D399" s="79"/>
      <c r="E399" s="79"/>
      <c r="F399" s="74"/>
      <c r="G399" s="74"/>
      <c r="H399" s="74"/>
      <c r="I399" s="29" t="str">
        <f>if(isblank(F399),,VLOOKUP(D399,'Casino List'!$C$4:$AA$100,25,FALSE)*H399)</f>
        <v/>
      </c>
      <c r="J399" s="10" t="str">
        <f>if(ISBLANK(F399),,F399*'Casino List'!$D$1)</f>
        <v/>
      </c>
      <c r="K399" s="10" t="str">
        <f>if(isblank(F399),,(F399*(1+'Casino List'!$F$1)^(($Q$3-E399-45)/365)-F399)*(1-'Casino List'!$B$1))</f>
        <v/>
      </c>
      <c r="L399" s="10" t="str">
        <f>if(isblank(F399),,if(isna((1-'Casino List'!$B$1)*(I399-F399)*(1+'Casino List'!$F$1)^(($Q$3-vlookup(D399,C399:E$1003,3,FALSE)-10)/365)-K399+J399),(1-'Casino List'!$B$1)*(I399-F399)*(1+'Casino List'!$F$1)^(($Q$3-TODAY()-45)/365)-K399,(1-'Casino List'!$B$1)*(I399-F399)*(1+'Casino List'!$F$1)^(($Q$3-vlookup(D399,C399:E$1003,3,FALSE)-10)/365)-K399+J399))</f>
        <v/>
      </c>
      <c r="M399" s="10" t="str">
        <f>if(isblank(G399),,G399*(1+'Casino List'!$F$1)^(($Q$3-E399-10)/365))</f>
        <v/>
      </c>
      <c r="N399" s="4" t="str">
        <f>if(ISBLANK(M399),,(M399-G399)*(1-'Casino List'!$B$1))</f>
        <v/>
      </c>
      <c r="O399" s="4" t="str">
        <f>if(isblank(D399),,if(ISBLANK(M399),-F399*'Casino List'!$B$1,M399*'Casino List'!$B$1))</f>
        <v/>
      </c>
      <c r="P399" s="4"/>
      <c r="Q399" s="4"/>
      <c r="R399" s="4"/>
      <c r="S399" s="4"/>
      <c r="T399" s="4"/>
      <c r="U399" s="4"/>
      <c r="V399" s="4"/>
      <c r="W399" s="4"/>
      <c r="X399" s="4"/>
      <c r="Y399" s="4"/>
      <c r="Z399" s="4"/>
      <c r="AA399" s="4"/>
      <c r="AB399" s="4"/>
      <c r="AC399" s="4"/>
      <c r="AD399" s="4"/>
      <c r="AE399" s="4"/>
    </row>
    <row r="400">
      <c r="A400" s="4"/>
      <c r="B400" s="4"/>
      <c r="C400" s="1" t="str">
        <f t="shared" si="8"/>
        <v/>
      </c>
      <c r="D400" s="79"/>
      <c r="E400" s="79"/>
      <c r="F400" s="74"/>
      <c r="G400" s="74"/>
      <c r="H400" s="74"/>
      <c r="I400" s="29" t="str">
        <f>if(isblank(F400),,VLOOKUP(D400,'Casino List'!$C$4:$AA$100,25,FALSE)*H400)</f>
        <v/>
      </c>
      <c r="J400" s="10" t="str">
        <f>if(ISBLANK(F400),,F400*'Casino List'!$D$1)</f>
        <v/>
      </c>
      <c r="K400" s="10" t="str">
        <f>if(isblank(F400),,(F400*(1+'Casino List'!$F$1)^(($Q$3-E400-45)/365)-F400)*(1-'Casino List'!$B$1))</f>
        <v/>
      </c>
      <c r="L400" s="10" t="str">
        <f>if(isblank(F400),,if(isna((1-'Casino List'!$B$1)*(I400-F400)*(1+'Casino List'!$F$1)^(($Q$3-vlookup(D400,C400:E$1003,3,FALSE)-10)/365)-K400+J400),(1-'Casino List'!$B$1)*(I400-F400)*(1+'Casino List'!$F$1)^(($Q$3-TODAY()-45)/365)-K400,(1-'Casino List'!$B$1)*(I400-F400)*(1+'Casino List'!$F$1)^(($Q$3-vlookup(D400,C400:E$1003,3,FALSE)-10)/365)-K400+J400))</f>
        <v/>
      </c>
      <c r="M400" s="10" t="str">
        <f>if(isblank(G400),,G400*(1+'Casino List'!$F$1)^(($Q$3-E400-10)/365))</f>
        <v/>
      </c>
      <c r="N400" s="4" t="str">
        <f>if(ISBLANK(M400),,(M400-G400)*(1-'Casino List'!$B$1))</f>
        <v/>
      </c>
      <c r="O400" s="4" t="str">
        <f>if(isblank(D400),,if(ISBLANK(M400),-F400*'Casino List'!$B$1,M400*'Casino List'!$B$1))</f>
        <v/>
      </c>
      <c r="P400" s="4"/>
      <c r="Q400" s="4"/>
      <c r="R400" s="4"/>
      <c r="S400" s="4"/>
      <c r="T400" s="4"/>
      <c r="U400" s="4"/>
      <c r="V400" s="4"/>
      <c r="W400" s="4"/>
      <c r="X400" s="4"/>
      <c r="Y400" s="4"/>
      <c r="Z400" s="4"/>
      <c r="AA400" s="4"/>
      <c r="AB400" s="4"/>
      <c r="AC400" s="4"/>
      <c r="AD400" s="4"/>
      <c r="AE400" s="4"/>
    </row>
    <row r="401">
      <c r="A401" s="4"/>
      <c r="B401" s="4"/>
      <c r="C401" s="1" t="str">
        <f t="shared" si="8"/>
        <v/>
      </c>
      <c r="D401" s="79"/>
      <c r="E401" s="79"/>
      <c r="F401" s="74"/>
      <c r="G401" s="74"/>
      <c r="H401" s="74"/>
      <c r="I401" s="29" t="str">
        <f>if(isblank(F401),,VLOOKUP(D401,'Casino List'!$C$4:$AA$100,25,FALSE)*H401)</f>
        <v/>
      </c>
      <c r="J401" s="10" t="str">
        <f>if(ISBLANK(F401),,F401*'Casino List'!$D$1)</f>
        <v/>
      </c>
      <c r="K401" s="10" t="str">
        <f>if(isblank(F401),,(F401*(1+'Casino List'!$F$1)^(($Q$3-E401-45)/365)-F401)*(1-'Casino List'!$B$1))</f>
        <v/>
      </c>
      <c r="L401" s="10" t="str">
        <f>if(isblank(F401),,if(isna((1-'Casino List'!$B$1)*(I401-F401)*(1+'Casino List'!$F$1)^(($Q$3-vlookup(D401,C401:E$1003,3,FALSE)-10)/365)-K401+J401),(1-'Casino List'!$B$1)*(I401-F401)*(1+'Casino List'!$F$1)^(($Q$3-TODAY()-45)/365)-K401,(1-'Casino List'!$B$1)*(I401-F401)*(1+'Casino List'!$F$1)^(($Q$3-vlookup(D401,C401:E$1003,3,FALSE)-10)/365)-K401+J401))</f>
        <v/>
      </c>
      <c r="M401" s="10" t="str">
        <f>if(isblank(G401),,G401*(1+'Casino List'!$F$1)^(($Q$3-E401-10)/365))</f>
        <v/>
      </c>
      <c r="N401" s="4" t="str">
        <f>if(ISBLANK(M401),,(M401-G401)*(1-'Casino List'!$B$1))</f>
        <v/>
      </c>
      <c r="O401" s="4" t="str">
        <f>if(isblank(D401),,if(ISBLANK(M401),-F401*'Casino List'!$B$1,M401*'Casino List'!$B$1))</f>
        <v/>
      </c>
      <c r="P401" s="4"/>
      <c r="Q401" s="4"/>
      <c r="R401" s="4"/>
      <c r="S401" s="4"/>
      <c r="T401" s="4"/>
      <c r="U401" s="4"/>
      <c r="V401" s="4"/>
      <c r="W401" s="4"/>
      <c r="X401" s="4"/>
      <c r="Y401" s="4"/>
      <c r="Z401" s="4"/>
      <c r="AA401" s="4"/>
      <c r="AB401" s="4"/>
      <c r="AC401" s="4"/>
      <c r="AD401" s="4"/>
      <c r="AE401" s="4"/>
    </row>
    <row r="402">
      <c r="A402" s="4"/>
      <c r="B402" s="4"/>
      <c r="C402" s="1" t="str">
        <f t="shared" si="8"/>
        <v/>
      </c>
      <c r="D402" s="79"/>
      <c r="E402" s="79"/>
      <c r="F402" s="74"/>
      <c r="G402" s="74"/>
      <c r="H402" s="74"/>
      <c r="I402" s="29" t="str">
        <f>if(isblank(F402),,VLOOKUP(D402,'Casino List'!$C$4:$AA$100,25,FALSE)*H402)</f>
        <v/>
      </c>
      <c r="J402" s="10" t="str">
        <f>if(ISBLANK(F402),,F402*'Casino List'!$D$1)</f>
        <v/>
      </c>
      <c r="K402" s="10" t="str">
        <f>if(isblank(F402),,(F402*(1+'Casino List'!$F$1)^(($Q$3-E402-45)/365)-F402)*(1-'Casino List'!$B$1))</f>
        <v/>
      </c>
      <c r="L402" s="10" t="str">
        <f>if(isblank(F402),,if(isna((1-'Casino List'!$B$1)*(I402-F402)*(1+'Casino List'!$F$1)^(($Q$3-vlookup(D402,C402:E$1003,3,FALSE)-10)/365)-K402+J402),(1-'Casino List'!$B$1)*(I402-F402)*(1+'Casino List'!$F$1)^(($Q$3-TODAY()-45)/365)-K402,(1-'Casino List'!$B$1)*(I402-F402)*(1+'Casino List'!$F$1)^(($Q$3-vlookup(D402,C402:E$1003,3,FALSE)-10)/365)-K402+J402))</f>
        <v/>
      </c>
      <c r="M402" s="10" t="str">
        <f>if(isblank(G402),,G402*(1+'Casino List'!$F$1)^(($Q$3-E402-10)/365))</f>
        <v/>
      </c>
      <c r="N402" s="4" t="str">
        <f>if(ISBLANK(M402),,(M402-G402)*(1-'Casino List'!$B$1))</f>
        <v/>
      </c>
      <c r="O402" s="4" t="str">
        <f>if(isblank(D402),,if(ISBLANK(M402),-F402*'Casino List'!$B$1,M402*'Casino List'!$B$1))</f>
        <v/>
      </c>
      <c r="P402" s="4"/>
      <c r="Q402" s="4"/>
      <c r="R402" s="4"/>
      <c r="S402" s="4"/>
      <c r="T402" s="4"/>
      <c r="U402" s="4"/>
      <c r="V402" s="4"/>
      <c r="W402" s="4"/>
      <c r="X402" s="4"/>
      <c r="Y402" s="4"/>
      <c r="Z402" s="4"/>
      <c r="AA402" s="4"/>
      <c r="AB402" s="4"/>
      <c r="AC402" s="4"/>
      <c r="AD402" s="4"/>
      <c r="AE402" s="4"/>
    </row>
    <row r="403">
      <c r="A403" s="4"/>
      <c r="B403" s="4"/>
      <c r="C403" s="1" t="str">
        <f t="shared" si="8"/>
        <v/>
      </c>
      <c r="D403" s="79"/>
      <c r="E403" s="79"/>
      <c r="F403" s="74"/>
      <c r="G403" s="74"/>
      <c r="H403" s="74"/>
      <c r="I403" s="29" t="str">
        <f>if(isblank(F403),,VLOOKUP(D403,'Casino List'!$C$4:$AA$100,25,FALSE)*H403)</f>
        <v/>
      </c>
      <c r="J403" s="10" t="str">
        <f>if(ISBLANK(F403),,F403*'Casino List'!$D$1)</f>
        <v/>
      </c>
      <c r="K403" s="10" t="str">
        <f>if(isblank(F403),,(F403*(1+'Casino List'!$F$1)^(($Q$3-E403-45)/365)-F403)*(1-'Casino List'!$B$1))</f>
        <v/>
      </c>
      <c r="L403" s="10" t="str">
        <f>if(isblank(F403),,if(isna((1-'Casino List'!$B$1)*(I403-F403)*(1+'Casino List'!$F$1)^(($Q$3-vlookup(D403,C403:E$1003,3,FALSE)-10)/365)-K403+J403),(1-'Casino List'!$B$1)*(I403-F403)*(1+'Casino List'!$F$1)^(($Q$3-TODAY()-45)/365)-K403,(1-'Casino List'!$B$1)*(I403-F403)*(1+'Casino List'!$F$1)^(($Q$3-vlookup(D403,C403:E$1003,3,FALSE)-10)/365)-K403+J403))</f>
        <v/>
      </c>
      <c r="M403" s="10" t="str">
        <f>if(isblank(G403),,G403*(1+'Casino List'!$F$1)^(($Q$3-E403-10)/365))</f>
        <v/>
      </c>
      <c r="N403" s="4" t="str">
        <f>if(ISBLANK(M403),,(M403-G403)*(1-'Casino List'!$B$1))</f>
        <v/>
      </c>
      <c r="O403" s="4" t="str">
        <f>if(isblank(D403),,if(ISBLANK(M403),-F403*'Casino List'!$B$1,M403*'Casino List'!$B$1))</f>
        <v/>
      </c>
      <c r="P403" s="4"/>
      <c r="Q403" s="4"/>
      <c r="R403" s="4"/>
      <c r="S403" s="4"/>
      <c r="T403" s="4"/>
      <c r="U403" s="4"/>
      <c r="V403" s="4"/>
      <c r="W403" s="4"/>
      <c r="X403" s="4"/>
      <c r="Y403" s="4"/>
      <c r="Z403" s="4"/>
      <c r="AA403" s="4"/>
      <c r="AB403" s="4"/>
      <c r="AC403" s="4"/>
      <c r="AD403" s="4"/>
      <c r="AE403" s="4"/>
    </row>
    <row r="404">
      <c r="A404" s="4"/>
      <c r="B404" s="4"/>
      <c r="C404" s="1" t="str">
        <f t="shared" si="8"/>
        <v/>
      </c>
      <c r="D404" s="79"/>
      <c r="E404" s="79"/>
      <c r="F404" s="74"/>
      <c r="G404" s="74"/>
      <c r="H404" s="74"/>
      <c r="I404" s="29" t="str">
        <f>if(isblank(F404),,VLOOKUP(D404,'Casino List'!$C$4:$AA$100,25,FALSE)*H404)</f>
        <v/>
      </c>
      <c r="J404" s="10" t="str">
        <f>if(ISBLANK(F404),,F404*'Casino List'!$D$1)</f>
        <v/>
      </c>
      <c r="K404" s="10" t="str">
        <f>if(isblank(F404),,(F404*(1+'Casino List'!$F$1)^(($Q$3-E404-45)/365)-F404)*(1-'Casino List'!$B$1))</f>
        <v/>
      </c>
      <c r="L404" s="10" t="str">
        <f>if(isblank(F404),,if(isna((1-'Casino List'!$B$1)*(I404-F404)*(1+'Casino List'!$F$1)^(($Q$3-vlookup(D404,C404:E$1003,3,FALSE)-10)/365)-K404+J404),(1-'Casino List'!$B$1)*(I404-F404)*(1+'Casino List'!$F$1)^(($Q$3-TODAY()-45)/365)-K404,(1-'Casino List'!$B$1)*(I404-F404)*(1+'Casino List'!$F$1)^(($Q$3-vlookup(D404,C404:E$1003,3,FALSE)-10)/365)-K404+J404))</f>
        <v/>
      </c>
      <c r="M404" s="10" t="str">
        <f>if(isblank(G404),,G404*(1+'Casino List'!$F$1)^(($Q$3-E404-10)/365))</f>
        <v/>
      </c>
      <c r="N404" s="4" t="str">
        <f>if(ISBLANK(M404),,(M404-G404)*(1-'Casino List'!$B$1))</f>
        <v/>
      </c>
      <c r="O404" s="4" t="str">
        <f>if(isblank(D404),,if(ISBLANK(M404),-F404*'Casino List'!$B$1,M404*'Casino List'!$B$1))</f>
        <v/>
      </c>
      <c r="P404" s="4"/>
      <c r="Q404" s="4"/>
      <c r="R404" s="4"/>
      <c r="S404" s="4"/>
      <c r="T404" s="4"/>
      <c r="U404" s="4"/>
      <c r="V404" s="4"/>
      <c r="W404" s="4"/>
      <c r="X404" s="4"/>
      <c r="Y404" s="4"/>
      <c r="Z404" s="4"/>
      <c r="AA404" s="4"/>
      <c r="AB404" s="4"/>
      <c r="AC404" s="4"/>
      <c r="AD404" s="4"/>
      <c r="AE404" s="4"/>
    </row>
    <row r="405">
      <c r="A405" s="4"/>
      <c r="B405" s="4"/>
      <c r="C405" s="1" t="str">
        <f t="shared" si="8"/>
        <v/>
      </c>
      <c r="D405" s="79"/>
      <c r="E405" s="79"/>
      <c r="F405" s="74"/>
      <c r="G405" s="74"/>
      <c r="H405" s="74"/>
      <c r="I405" s="29" t="str">
        <f>if(isblank(F405),,VLOOKUP(D405,'Casino List'!$C$4:$AA$100,25,FALSE)*H405)</f>
        <v/>
      </c>
      <c r="J405" s="10" t="str">
        <f>if(ISBLANK(F405),,F405*'Casino List'!$D$1)</f>
        <v/>
      </c>
      <c r="K405" s="10" t="str">
        <f>if(isblank(F405),,(F405*(1+'Casino List'!$F$1)^(($Q$3-E405-45)/365)-F405)*(1-'Casino List'!$B$1))</f>
        <v/>
      </c>
      <c r="L405" s="10" t="str">
        <f>if(isblank(F405),,if(isna((1-'Casino List'!$B$1)*(I405-F405)*(1+'Casino List'!$F$1)^(($Q$3-vlookup(D405,C405:E$1003,3,FALSE)-10)/365)-K405+J405),(1-'Casino List'!$B$1)*(I405-F405)*(1+'Casino List'!$F$1)^(($Q$3-TODAY()-45)/365)-K405,(1-'Casino List'!$B$1)*(I405-F405)*(1+'Casino List'!$F$1)^(($Q$3-vlookup(D405,C405:E$1003,3,FALSE)-10)/365)-K405+J405))</f>
        <v/>
      </c>
      <c r="M405" s="10" t="str">
        <f>if(isblank(G405),,G405*(1+'Casino List'!$F$1)^(($Q$3-E405-10)/365))</f>
        <v/>
      </c>
      <c r="N405" s="4" t="str">
        <f>if(ISBLANK(M405),,(M405-G405)*(1-'Casino List'!$B$1))</f>
        <v/>
      </c>
      <c r="O405" s="4" t="str">
        <f>if(isblank(D405),,if(ISBLANK(M405),-F405*'Casino List'!$B$1,M405*'Casino List'!$B$1))</f>
        <v/>
      </c>
      <c r="P405" s="4"/>
      <c r="Q405" s="4"/>
      <c r="R405" s="4"/>
      <c r="S405" s="4"/>
      <c r="T405" s="4"/>
      <c r="U405" s="4"/>
      <c r="V405" s="4"/>
      <c r="W405" s="4"/>
      <c r="X405" s="4"/>
      <c r="Y405" s="4"/>
      <c r="Z405" s="4"/>
      <c r="AA405" s="4"/>
      <c r="AB405" s="4"/>
      <c r="AC405" s="4"/>
      <c r="AD405" s="4"/>
      <c r="AE405" s="4"/>
    </row>
    <row r="406">
      <c r="A406" s="4"/>
      <c r="B406" s="4"/>
      <c r="C406" s="1" t="str">
        <f t="shared" si="8"/>
        <v/>
      </c>
      <c r="D406" s="79"/>
      <c r="E406" s="79"/>
      <c r="F406" s="74"/>
      <c r="G406" s="74"/>
      <c r="H406" s="74"/>
      <c r="I406" s="29" t="str">
        <f>if(isblank(F406),,VLOOKUP(D406,'Casino List'!$C$4:$AA$100,25,FALSE)*H406)</f>
        <v/>
      </c>
      <c r="J406" s="10" t="str">
        <f>if(ISBLANK(F406),,F406*'Casino List'!$D$1)</f>
        <v/>
      </c>
      <c r="K406" s="10" t="str">
        <f>if(isblank(F406),,(F406*(1+'Casino List'!$F$1)^(($Q$3-E406-45)/365)-F406)*(1-'Casino List'!$B$1))</f>
        <v/>
      </c>
      <c r="L406" s="10" t="str">
        <f>if(isblank(F406),,if(isna((1-'Casino List'!$B$1)*(I406-F406)*(1+'Casino List'!$F$1)^(($Q$3-vlookup(D406,C406:E$1003,3,FALSE)-10)/365)-K406+J406),(1-'Casino List'!$B$1)*(I406-F406)*(1+'Casino List'!$F$1)^(($Q$3-TODAY()-45)/365)-K406,(1-'Casino List'!$B$1)*(I406-F406)*(1+'Casino List'!$F$1)^(($Q$3-vlookup(D406,C406:E$1003,3,FALSE)-10)/365)-K406+J406))</f>
        <v/>
      </c>
      <c r="M406" s="10" t="str">
        <f>if(isblank(G406),,G406*(1+'Casino List'!$F$1)^(($Q$3-E406-10)/365))</f>
        <v/>
      </c>
      <c r="N406" s="4" t="str">
        <f>if(ISBLANK(M406),,(M406-G406)*(1-'Casino List'!$B$1))</f>
        <v/>
      </c>
      <c r="O406" s="4" t="str">
        <f>if(isblank(D406),,if(ISBLANK(M406),-F406*'Casino List'!$B$1,M406*'Casino List'!$B$1))</f>
        <v/>
      </c>
      <c r="P406" s="4"/>
      <c r="Q406" s="4"/>
      <c r="R406" s="4"/>
      <c r="S406" s="4"/>
      <c r="T406" s="4"/>
      <c r="U406" s="4"/>
      <c r="V406" s="4"/>
      <c r="W406" s="4"/>
      <c r="X406" s="4"/>
      <c r="Y406" s="4"/>
      <c r="Z406" s="4"/>
      <c r="AA406" s="4"/>
      <c r="AB406" s="4"/>
      <c r="AC406" s="4"/>
      <c r="AD406" s="4"/>
      <c r="AE406" s="4"/>
    </row>
    <row r="407">
      <c r="A407" s="4"/>
      <c r="B407" s="4"/>
      <c r="C407" s="1" t="str">
        <f t="shared" si="8"/>
        <v/>
      </c>
      <c r="D407" s="79"/>
      <c r="E407" s="79"/>
      <c r="F407" s="74"/>
      <c r="G407" s="74"/>
      <c r="H407" s="74"/>
      <c r="I407" s="29" t="str">
        <f>if(isblank(F407),,VLOOKUP(D407,'Casino List'!$C$4:$AA$100,25,FALSE)*H407)</f>
        <v/>
      </c>
      <c r="J407" s="10" t="str">
        <f>if(ISBLANK(F407),,F407*'Casino List'!$D$1)</f>
        <v/>
      </c>
      <c r="K407" s="10" t="str">
        <f>if(isblank(F407),,(F407*(1+'Casino List'!$F$1)^(($Q$3-E407-45)/365)-F407)*(1-'Casino List'!$B$1))</f>
        <v/>
      </c>
      <c r="L407" s="10" t="str">
        <f>if(isblank(F407),,if(isna((1-'Casino List'!$B$1)*(I407-F407)*(1+'Casino List'!$F$1)^(($Q$3-vlookup(D407,C407:E$1003,3,FALSE)-10)/365)-K407+J407),(1-'Casino List'!$B$1)*(I407-F407)*(1+'Casino List'!$F$1)^(($Q$3-TODAY()-45)/365)-K407,(1-'Casino List'!$B$1)*(I407-F407)*(1+'Casino List'!$F$1)^(($Q$3-vlookup(D407,C407:E$1003,3,FALSE)-10)/365)-K407+J407))</f>
        <v/>
      </c>
      <c r="M407" s="10" t="str">
        <f>if(isblank(G407),,G407*(1+'Casino List'!$F$1)^(($Q$3-E407-10)/365))</f>
        <v/>
      </c>
      <c r="N407" s="4" t="str">
        <f>if(ISBLANK(M407),,(M407-G407)*(1-'Casino List'!$B$1))</f>
        <v/>
      </c>
      <c r="O407" s="4" t="str">
        <f>if(isblank(D407),,if(ISBLANK(M407),-F407*'Casino List'!$B$1,M407*'Casino List'!$B$1))</f>
        <v/>
      </c>
      <c r="P407" s="4"/>
      <c r="Q407" s="4"/>
      <c r="R407" s="4"/>
      <c r="S407" s="4"/>
      <c r="T407" s="4"/>
      <c r="U407" s="4"/>
      <c r="V407" s="4"/>
      <c r="W407" s="4"/>
      <c r="X407" s="4"/>
      <c r="Y407" s="4"/>
      <c r="Z407" s="4"/>
      <c r="AA407" s="4"/>
      <c r="AB407" s="4"/>
      <c r="AC407" s="4"/>
      <c r="AD407" s="4"/>
      <c r="AE407" s="4"/>
    </row>
    <row r="408">
      <c r="A408" s="4"/>
      <c r="B408" s="4"/>
      <c r="C408" s="1" t="str">
        <f t="shared" si="8"/>
        <v/>
      </c>
      <c r="D408" s="79"/>
      <c r="E408" s="79"/>
      <c r="F408" s="74"/>
      <c r="G408" s="74"/>
      <c r="H408" s="74"/>
      <c r="I408" s="29" t="str">
        <f>if(isblank(F408),,VLOOKUP(D408,'Casino List'!$C$4:$AA$100,25,FALSE)*H408)</f>
        <v/>
      </c>
      <c r="J408" s="10" t="str">
        <f>if(ISBLANK(F408),,F408*'Casino List'!$D$1)</f>
        <v/>
      </c>
      <c r="K408" s="10" t="str">
        <f>if(isblank(F408),,(F408*(1+'Casino List'!$F$1)^(($Q$3-E408-45)/365)-F408)*(1-'Casino List'!$B$1))</f>
        <v/>
      </c>
      <c r="L408" s="10" t="str">
        <f>if(isblank(F408),,if(isna((1-'Casino List'!$B$1)*(I408-F408)*(1+'Casino List'!$F$1)^(($Q$3-vlookup(D408,C408:E$1003,3,FALSE)-10)/365)-K408+J408),(1-'Casino List'!$B$1)*(I408-F408)*(1+'Casino List'!$F$1)^(($Q$3-TODAY()-45)/365)-K408,(1-'Casino List'!$B$1)*(I408-F408)*(1+'Casino List'!$F$1)^(($Q$3-vlookup(D408,C408:E$1003,3,FALSE)-10)/365)-K408+J408))</f>
        <v/>
      </c>
      <c r="M408" s="10" t="str">
        <f>if(isblank(G408),,G408*(1+'Casino List'!$F$1)^(($Q$3-E408-10)/365))</f>
        <v/>
      </c>
      <c r="N408" s="4" t="str">
        <f>if(ISBLANK(M408),,(M408-G408)*(1-'Casino List'!$B$1))</f>
        <v/>
      </c>
      <c r="O408" s="4" t="str">
        <f>if(isblank(D408),,if(ISBLANK(M408),-F408*'Casino List'!$B$1,M408*'Casino List'!$B$1))</f>
        <v/>
      </c>
      <c r="P408" s="4"/>
      <c r="Q408" s="4"/>
      <c r="R408" s="4"/>
      <c r="S408" s="4"/>
      <c r="T408" s="4"/>
      <c r="U408" s="4"/>
      <c r="V408" s="4"/>
      <c r="W408" s="4"/>
      <c r="X408" s="4"/>
      <c r="Y408" s="4"/>
      <c r="Z408" s="4"/>
      <c r="AA408" s="4"/>
      <c r="AB408" s="4"/>
      <c r="AC408" s="4"/>
      <c r="AD408" s="4"/>
      <c r="AE408" s="4"/>
    </row>
    <row r="409">
      <c r="A409" s="4"/>
      <c r="B409" s="4"/>
      <c r="C409" s="1" t="str">
        <f t="shared" si="8"/>
        <v/>
      </c>
      <c r="D409" s="79"/>
      <c r="E409" s="79"/>
      <c r="F409" s="74"/>
      <c r="G409" s="74"/>
      <c r="H409" s="74"/>
      <c r="I409" s="29" t="str">
        <f>if(isblank(F409),,VLOOKUP(D409,'Casino List'!$C$4:$AA$100,25,FALSE)*H409)</f>
        <v/>
      </c>
      <c r="J409" s="10" t="str">
        <f>if(ISBLANK(F409),,F409*'Casino List'!$D$1)</f>
        <v/>
      </c>
      <c r="K409" s="10" t="str">
        <f>if(isblank(F409),,(F409*(1+'Casino List'!$F$1)^(($Q$3-E409-45)/365)-F409)*(1-'Casino List'!$B$1))</f>
        <v/>
      </c>
      <c r="L409" s="10" t="str">
        <f>if(isblank(F409),,if(isna((1-'Casino List'!$B$1)*(I409-F409)*(1+'Casino List'!$F$1)^(($Q$3-vlookup(D409,C409:E$1003,3,FALSE)-10)/365)-K409+J409),(1-'Casino List'!$B$1)*(I409-F409)*(1+'Casino List'!$F$1)^(($Q$3-TODAY()-45)/365)-K409,(1-'Casino List'!$B$1)*(I409-F409)*(1+'Casino List'!$F$1)^(($Q$3-vlookup(D409,C409:E$1003,3,FALSE)-10)/365)-K409+J409))</f>
        <v/>
      </c>
      <c r="M409" s="10" t="str">
        <f>if(isblank(G409),,G409*(1+'Casino List'!$F$1)^(($Q$3-E409-10)/365))</f>
        <v/>
      </c>
      <c r="N409" s="4" t="str">
        <f>if(ISBLANK(M409),,(M409-G409)*(1-'Casino List'!$B$1))</f>
        <v/>
      </c>
      <c r="O409" s="4" t="str">
        <f>if(isblank(D409),,if(ISBLANK(M409),-F409*'Casino List'!$B$1,M409*'Casino List'!$B$1))</f>
        <v/>
      </c>
      <c r="P409" s="4"/>
      <c r="Q409" s="4"/>
      <c r="R409" s="4"/>
      <c r="S409" s="4"/>
      <c r="T409" s="4"/>
      <c r="U409" s="4"/>
      <c r="V409" s="4"/>
      <c r="W409" s="4"/>
      <c r="X409" s="4"/>
      <c r="Y409" s="4"/>
      <c r="Z409" s="4"/>
      <c r="AA409" s="4"/>
      <c r="AB409" s="4"/>
      <c r="AC409" s="4"/>
      <c r="AD409" s="4"/>
      <c r="AE409" s="4"/>
    </row>
    <row r="410">
      <c r="A410" s="4"/>
      <c r="B410" s="4"/>
      <c r="C410" s="1" t="str">
        <f t="shared" si="8"/>
        <v/>
      </c>
      <c r="D410" s="79"/>
      <c r="E410" s="79"/>
      <c r="F410" s="74"/>
      <c r="G410" s="74"/>
      <c r="H410" s="74"/>
      <c r="I410" s="29" t="str">
        <f>if(isblank(F410),,VLOOKUP(D410,'Casino List'!$C$4:$AA$100,25,FALSE)*H410)</f>
        <v/>
      </c>
      <c r="J410" s="10" t="str">
        <f>if(ISBLANK(F410),,F410*'Casino List'!$D$1)</f>
        <v/>
      </c>
      <c r="K410" s="10" t="str">
        <f>if(isblank(F410),,(F410*(1+'Casino List'!$F$1)^(($Q$3-E410-45)/365)-F410)*(1-'Casino List'!$B$1))</f>
        <v/>
      </c>
      <c r="L410" s="10" t="str">
        <f>if(isblank(F410),,if(isna((1-'Casino List'!$B$1)*(I410-F410)*(1+'Casino List'!$F$1)^(($Q$3-vlookup(D410,C410:E$1003,3,FALSE)-10)/365)-K410+J410),(1-'Casino List'!$B$1)*(I410-F410)*(1+'Casino List'!$F$1)^(($Q$3-TODAY()-45)/365)-K410,(1-'Casino List'!$B$1)*(I410-F410)*(1+'Casino List'!$F$1)^(($Q$3-vlookup(D410,C410:E$1003,3,FALSE)-10)/365)-K410+J410))</f>
        <v/>
      </c>
      <c r="M410" s="10" t="str">
        <f>if(isblank(G410),,G410*(1+'Casino List'!$F$1)^(($Q$3-E410-10)/365))</f>
        <v/>
      </c>
      <c r="N410" s="4" t="str">
        <f>if(ISBLANK(M410),,(M410-G410)*(1-'Casino List'!$B$1))</f>
        <v/>
      </c>
      <c r="O410" s="4" t="str">
        <f>if(isblank(D410),,if(ISBLANK(M410),-F410*'Casino List'!$B$1,M410*'Casino List'!$B$1))</f>
        <v/>
      </c>
      <c r="P410" s="4"/>
      <c r="Q410" s="4"/>
      <c r="R410" s="4"/>
      <c r="S410" s="4"/>
      <c r="T410" s="4"/>
      <c r="U410" s="4"/>
      <c r="V410" s="4"/>
      <c r="W410" s="4"/>
      <c r="X410" s="4"/>
      <c r="Y410" s="4"/>
      <c r="Z410" s="4"/>
      <c r="AA410" s="4"/>
      <c r="AB410" s="4"/>
      <c r="AC410" s="4"/>
      <c r="AD410" s="4"/>
      <c r="AE410" s="4"/>
    </row>
    <row r="411">
      <c r="A411" s="4"/>
      <c r="B411" s="4"/>
      <c r="C411" s="1" t="str">
        <f t="shared" si="8"/>
        <v/>
      </c>
      <c r="D411" s="79"/>
      <c r="E411" s="79"/>
      <c r="F411" s="74"/>
      <c r="G411" s="74"/>
      <c r="H411" s="74"/>
      <c r="I411" s="29" t="str">
        <f>if(isblank(F411),,VLOOKUP(D411,'Casino List'!$C$4:$AA$100,25,FALSE)*H411)</f>
        <v/>
      </c>
      <c r="J411" s="10" t="str">
        <f>if(ISBLANK(F411),,F411*'Casino List'!$D$1)</f>
        <v/>
      </c>
      <c r="K411" s="10" t="str">
        <f>if(isblank(F411),,(F411*(1+'Casino List'!$F$1)^(($Q$3-E411-45)/365)-F411)*(1-'Casino List'!$B$1))</f>
        <v/>
      </c>
      <c r="L411" s="10" t="str">
        <f>if(isblank(F411),,if(isna((1-'Casino List'!$B$1)*(I411-F411)*(1+'Casino List'!$F$1)^(($Q$3-vlookup(D411,C411:E$1003,3,FALSE)-10)/365)-K411+J411),(1-'Casino List'!$B$1)*(I411-F411)*(1+'Casino List'!$F$1)^(($Q$3-TODAY()-45)/365)-K411,(1-'Casino List'!$B$1)*(I411-F411)*(1+'Casino List'!$F$1)^(($Q$3-vlookup(D411,C411:E$1003,3,FALSE)-10)/365)-K411+J411))</f>
        <v/>
      </c>
      <c r="M411" s="10" t="str">
        <f>if(isblank(G411),,G411*(1+'Casino List'!$F$1)^(($Q$3-E411-10)/365))</f>
        <v/>
      </c>
      <c r="N411" s="4" t="str">
        <f>if(ISBLANK(M411),,(M411-G411)*(1-'Casino List'!$B$1))</f>
        <v/>
      </c>
      <c r="O411" s="4" t="str">
        <f>if(isblank(D411),,if(ISBLANK(M411),-F411*'Casino List'!$B$1,M411*'Casino List'!$B$1))</f>
        <v/>
      </c>
      <c r="P411" s="4"/>
      <c r="Q411" s="4"/>
      <c r="R411" s="4"/>
      <c r="S411" s="4"/>
      <c r="T411" s="4"/>
      <c r="U411" s="4"/>
      <c r="V411" s="4"/>
      <c r="W411" s="4"/>
      <c r="X411" s="4"/>
      <c r="Y411" s="4"/>
      <c r="Z411" s="4"/>
      <c r="AA411" s="4"/>
      <c r="AB411" s="4"/>
      <c r="AC411" s="4"/>
      <c r="AD411" s="4"/>
      <c r="AE411" s="4"/>
    </row>
    <row r="412">
      <c r="A412" s="4"/>
      <c r="B412" s="4"/>
      <c r="C412" s="1" t="str">
        <f t="shared" si="8"/>
        <v/>
      </c>
      <c r="D412" s="79"/>
      <c r="E412" s="79"/>
      <c r="F412" s="74"/>
      <c r="G412" s="74"/>
      <c r="H412" s="74"/>
      <c r="I412" s="29" t="str">
        <f>if(isblank(F412),,VLOOKUP(D412,'Casino List'!$C$4:$AA$100,25,FALSE)*H412)</f>
        <v/>
      </c>
      <c r="J412" s="10" t="str">
        <f>if(ISBLANK(F412),,F412*'Casino List'!$D$1)</f>
        <v/>
      </c>
      <c r="K412" s="10" t="str">
        <f>if(isblank(F412),,(F412*(1+'Casino List'!$F$1)^(($Q$3-E412-45)/365)-F412)*(1-'Casino List'!$B$1))</f>
        <v/>
      </c>
      <c r="L412" s="10" t="str">
        <f>if(isblank(F412),,if(isna((1-'Casino List'!$B$1)*(I412-F412)*(1+'Casino List'!$F$1)^(($Q$3-vlookup(D412,C412:E$1003,3,FALSE)-10)/365)-K412+J412),(1-'Casino List'!$B$1)*(I412-F412)*(1+'Casino List'!$F$1)^(($Q$3-TODAY()-45)/365)-K412,(1-'Casino List'!$B$1)*(I412-F412)*(1+'Casino List'!$F$1)^(($Q$3-vlookup(D412,C412:E$1003,3,FALSE)-10)/365)-K412+J412))</f>
        <v/>
      </c>
      <c r="M412" s="10" t="str">
        <f>if(isblank(G412),,G412*(1+'Casino List'!$F$1)^(($Q$3-E412-10)/365))</f>
        <v/>
      </c>
      <c r="N412" s="4" t="str">
        <f>if(ISBLANK(M412),,(M412-G412)*(1-'Casino List'!$B$1))</f>
        <v/>
      </c>
      <c r="O412" s="4" t="str">
        <f>if(isblank(D412),,if(ISBLANK(M412),-F412*'Casino List'!$B$1,M412*'Casino List'!$B$1))</f>
        <v/>
      </c>
      <c r="P412" s="4"/>
      <c r="Q412" s="4"/>
      <c r="R412" s="4"/>
      <c r="S412" s="4"/>
      <c r="T412" s="4"/>
      <c r="U412" s="4"/>
      <c r="V412" s="4"/>
      <c r="W412" s="4"/>
      <c r="X412" s="4"/>
      <c r="Y412" s="4"/>
      <c r="Z412" s="4"/>
      <c r="AA412" s="4"/>
      <c r="AB412" s="4"/>
      <c r="AC412" s="4"/>
      <c r="AD412" s="4"/>
      <c r="AE412" s="4"/>
    </row>
    <row r="413">
      <c r="A413" s="4"/>
      <c r="B413" s="4"/>
      <c r="C413" s="1" t="str">
        <f t="shared" si="8"/>
        <v/>
      </c>
      <c r="D413" s="79"/>
      <c r="E413" s="79"/>
      <c r="F413" s="74"/>
      <c r="G413" s="74"/>
      <c r="H413" s="74"/>
      <c r="I413" s="29" t="str">
        <f>if(isblank(F413),,VLOOKUP(D413,'Casino List'!$C$4:$AA$100,25,FALSE)*H413)</f>
        <v/>
      </c>
      <c r="J413" s="10" t="str">
        <f>if(ISBLANK(F413),,F413*'Casino List'!$D$1)</f>
        <v/>
      </c>
      <c r="K413" s="10" t="str">
        <f>if(isblank(F413),,(F413*(1+'Casino List'!$F$1)^(($Q$3-E413-45)/365)-F413)*(1-'Casino List'!$B$1))</f>
        <v/>
      </c>
      <c r="L413" s="10" t="str">
        <f>if(isblank(F413),,if(isna((1-'Casino List'!$B$1)*(I413-F413)*(1+'Casino List'!$F$1)^(($Q$3-vlookup(D413,C413:E$1003,3,FALSE)-10)/365)-K413+J413),(1-'Casino List'!$B$1)*(I413-F413)*(1+'Casino List'!$F$1)^(($Q$3-TODAY()-45)/365)-K413,(1-'Casino List'!$B$1)*(I413-F413)*(1+'Casino List'!$F$1)^(($Q$3-vlookup(D413,C413:E$1003,3,FALSE)-10)/365)-K413+J413))</f>
        <v/>
      </c>
      <c r="M413" s="10" t="str">
        <f>if(isblank(G413),,G413*(1+'Casino List'!$F$1)^(($Q$3-E413-10)/365))</f>
        <v/>
      </c>
      <c r="N413" s="4" t="str">
        <f>if(ISBLANK(M413),,(M413-G413)*(1-'Casino List'!$B$1))</f>
        <v/>
      </c>
      <c r="O413" s="4" t="str">
        <f>if(isblank(D413),,if(ISBLANK(M413),-F413*'Casino List'!$B$1,M413*'Casino List'!$B$1))</f>
        <v/>
      </c>
      <c r="P413" s="4"/>
      <c r="Q413" s="4"/>
      <c r="R413" s="4"/>
      <c r="S413" s="4"/>
      <c r="T413" s="4"/>
      <c r="U413" s="4"/>
      <c r="V413" s="4"/>
      <c r="W413" s="4"/>
      <c r="X413" s="4"/>
      <c r="Y413" s="4"/>
      <c r="Z413" s="4"/>
      <c r="AA413" s="4"/>
      <c r="AB413" s="4"/>
      <c r="AC413" s="4"/>
      <c r="AD413" s="4"/>
      <c r="AE413" s="4"/>
    </row>
    <row r="414">
      <c r="A414" s="4"/>
      <c r="B414" s="4"/>
      <c r="C414" s="1" t="str">
        <f t="shared" si="8"/>
        <v/>
      </c>
      <c r="D414" s="79"/>
      <c r="E414" s="79"/>
      <c r="F414" s="74"/>
      <c r="G414" s="74"/>
      <c r="H414" s="74"/>
      <c r="I414" s="29" t="str">
        <f>if(isblank(F414),,VLOOKUP(D414,'Casino List'!$C$4:$AA$100,25,FALSE)*H414)</f>
        <v/>
      </c>
      <c r="J414" s="10" t="str">
        <f>if(ISBLANK(F414),,F414*'Casino List'!$D$1)</f>
        <v/>
      </c>
      <c r="K414" s="10" t="str">
        <f>if(isblank(F414),,(F414*(1+'Casino List'!$F$1)^(($Q$3-E414-45)/365)-F414)*(1-'Casino List'!$B$1))</f>
        <v/>
      </c>
      <c r="L414" s="10" t="str">
        <f>if(isblank(F414),,if(isna((1-'Casino List'!$B$1)*(I414-F414)*(1+'Casino List'!$F$1)^(($Q$3-vlookup(D414,C414:E$1003,3,FALSE)-10)/365)-K414+J414),(1-'Casino List'!$B$1)*(I414-F414)*(1+'Casino List'!$F$1)^(($Q$3-TODAY()-45)/365)-K414,(1-'Casino List'!$B$1)*(I414-F414)*(1+'Casino List'!$F$1)^(($Q$3-vlookup(D414,C414:E$1003,3,FALSE)-10)/365)-K414+J414))</f>
        <v/>
      </c>
      <c r="M414" s="10" t="str">
        <f>if(isblank(G414),,G414*(1+'Casino List'!$F$1)^(($Q$3-E414-10)/365))</f>
        <v/>
      </c>
      <c r="N414" s="4" t="str">
        <f>if(ISBLANK(M414),,(M414-G414)*(1-'Casino List'!$B$1))</f>
        <v/>
      </c>
      <c r="O414" s="4" t="str">
        <f>if(isblank(D414),,if(ISBLANK(M414),-F414*'Casino List'!$B$1,M414*'Casino List'!$B$1))</f>
        <v/>
      </c>
      <c r="P414" s="4"/>
      <c r="Q414" s="4"/>
      <c r="R414" s="4"/>
      <c r="S414" s="4"/>
      <c r="T414" s="4"/>
      <c r="U414" s="4"/>
      <c r="V414" s="4"/>
      <c r="W414" s="4"/>
      <c r="X414" s="4"/>
      <c r="Y414" s="4"/>
      <c r="Z414" s="4"/>
      <c r="AA414" s="4"/>
      <c r="AB414" s="4"/>
      <c r="AC414" s="4"/>
      <c r="AD414" s="4"/>
      <c r="AE414" s="4"/>
    </row>
    <row r="415">
      <c r="A415" s="4"/>
      <c r="B415" s="4"/>
      <c r="C415" s="1" t="str">
        <f t="shared" si="8"/>
        <v/>
      </c>
      <c r="D415" s="79"/>
      <c r="E415" s="79"/>
      <c r="F415" s="74"/>
      <c r="G415" s="74"/>
      <c r="H415" s="74"/>
      <c r="I415" s="29" t="str">
        <f>if(isblank(F415),,VLOOKUP(D415,'Casino List'!$C$4:$AA$100,25,FALSE)*H415)</f>
        <v/>
      </c>
      <c r="J415" s="10" t="str">
        <f>if(ISBLANK(F415),,F415*'Casino List'!$D$1)</f>
        <v/>
      </c>
      <c r="K415" s="10" t="str">
        <f>if(isblank(F415),,(F415*(1+'Casino List'!$F$1)^(($Q$3-E415-45)/365)-F415)*(1-'Casino List'!$B$1))</f>
        <v/>
      </c>
      <c r="L415" s="10" t="str">
        <f>if(isblank(F415),,if(isna((1-'Casino List'!$B$1)*(I415-F415)*(1+'Casino List'!$F$1)^(($Q$3-vlookup(D415,C415:E$1003,3,FALSE)-10)/365)-K415+J415),(1-'Casino List'!$B$1)*(I415-F415)*(1+'Casino List'!$F$1)^(($Q$3-TODAY()-45)/365)-K415,(1-'Casino List'!$B$1)*(I415-F415)*(1+'Casino List'!$F$1)^(($Q$3-vlookup(D415,C415:E$1003,3,FALSE)-10)/365)-K415+J415))</f>
        <v/>
      </c>
      <c r="M415" s="10" t="str">
        <f>if(isblank(G415),,G415*(1+'Casino List'!$F$1)^(($Q$3-E415-10)/365))</f>
        <v/>
      </c>
      <c r="N415" s="4" t="str">
        <f>if(ISBLANK(M415),,(M415-G415)*(1-'Casino List'!$B$1))</f>
        <v/>
      </c>
      <c r="O415" s="4" t="str">
        <f>if(isblank(D415),,if(ISBLANK(M415),-F415*'Casino List'!$B$1,M415*'Casino List'!$B$1))</f>
        <v/>
      </c>
      <c r="P415" s="4"/>
      <c r="Q415" s="4"/>
      <c r="R415" s="4"/>
      <c r="S415" s="4"/>
      <c r="T415" s="4"/>
      <c r="U415" s="4"/>
      <c r="V415" s="4"/>
      <c r="W415" s="4"/>
      <c r="X415" s="4"/>
      <c r="Y415" s="4"/>
      <c r="Z415" s="4"/>
      <c r="AA415" s="4"/>
      <c r="AB415" s="4"/>
      <c r="AC415" s="4"/>
      <c r="AD415" s="4"/>
      <c r="AE415" s="4"/>
    </row>
    <row r="416">
      <c r="A416" s="4"/>
      <c r="B416" s="4"/>
      <c r="C416" s="1" t="str">
        <f t="shared" si="8"/>
        <v/>
      </c>
      <c r="D416" s="79"/>
      <c r="E416" s="79"/>
      <c r="F416" s="74"/>
      <c r="G416" s="74"/>
      <c r="H416" s="74"/>
      <c r="I416" s="29" t="str">
        <f>if(isblank(F416),,VLOOKUP(D416,'Casino List'!$C$4:$AA$100,25,FALSE)*H416)</f>
        <v/>
      </c>
      <c r="J416" s="10" t="str">
        <f>if(ISBLANK(F416),,F416*'Casino List'!$D$1)</f>
        <v/>
      </c>
      <c r="K416" s="10" t="str">
        <f>if(isblank(F416),,(F416*(1+'Casino List'!$F$1)^(($Q$3-E416-45)/365)-F416)*(1-'Casino List'!$B$1))</f>
        <v/>
      </c>
      <c r="L416" s="10" t="str">
        <f>if(isblank(F416),,if(isna((1-'Casino List'!$B$1)*(I416-F416)*(1+'Casino List'!$F$1)^(($Q$3-vlookup(D416,C416:E$1003,3,FALSE)-10)/365)-K416+J416),(1-'Casino List'!$B$1)*(I416-F416)*(1+'Casino List'!$F$1)^(($Q$3-TODAY()-45)/365)-K416,(1-'Casino List'!$B$1)*(I416-F416)*(1+'Casino List'!$F$1)^(($Q$3-vlookup(D416,C416:E$1003,3,FALSE)-10)/365)-K416+J416))</f>
        <v/>
      </c>
      <c r="M416" s="10" t="str">
        <f>if(isblank(G416),,G416*(1+'Casino List'!$F$1)^(($Q$3-E416-10)/365))</f>
        <v/>
      </c>
      <c r="N416" s="4" t="str">
        <f>if(ISBLANK(M416),,(M416-G416)*(1-'Casino List'!$B$1))</f>
        <v/>
      </c>
      <c r="O416" s="4" t="str">
        <f>if(isblank(D416),,if(ISBLANK(M416),-F416*'Casino List'!$B$1,M416*'Casino List'!$B$1))</f>
        <v/>
      </c>
      <c r="P416" s="4"/>
      <c r="Q416" s="4"/>
      <c r="R416" s="4"/>
      <c r="S416" s="4"/>
      <c r="T416" s="4"/>
      <c r="U416" s="4"/>
      <c r="V416" s="4"/>
      <c r="W416" s="4"/>
      <c r="X416" s="4"/>
      <c r="Y416" s="4"/>
      <c r="Z416" s="4"/>
      <c r="AA416" s="4"/>
      <c r="AB416" s="4"/>
      <c r="AC416" s="4"/>
      <c r="AD416" s="4"/>
      <c r="AE416" s="4"/>
    </row>
    <row r="417">
      <c r="A417" s="4"/>
      <c r="B417" s="4"/>
      <c r="C417" s="1" t="str">
        <f t="shared" si="8"/>
        <v/>
      </c>
      <c r="D417" s="79"/>
      <c r="E417" s="79"/>
      <c r="F417" s="74"/>
      <c r="G417" s="74"/>
      <c r="H417" s="74"/>
      <c r="I417" s="29" t="str">
        <f>if(isblank(F417),,VLOOKUP(D417,'Casino List'!$C$4:$AA$100,25,FALSE)*H417)</f>
        <v/>
      </c>
      <c r="J417" s="10" t="str">
        <f>if(ISBLANK(F417),,F417*'Casino List'!$D$1)</f>
        <v/>
      </c>
      <c r="K417" s="10" t="str">
        <f>if(isblank(F417),,(F417*(1+'Casino List'!$F$1)^(($Q$3-E417-45)/365)-F417)*(1-'Casino List'!$B$1))</f>
        <v/>
      </c>
      <c r="L417" s="10" t="str">
        <f>if(isblank(F417),,if(isna((1-'Casino List'!$B$1)*(I417-F417)*(1+'Casino List'!$F$1)^(($Q$3-vlookup(D417,C417:E$1003,3,FALSE)-10)/365)-K417+J417),(1-'Casino List'!$B$1)*(I417-F417)*(1+'Casino List'!$F$1)^(($Q$3-TODAY()-45)/365)-K417,(1-'Casino List'!$B$1)*(I417-F417)*(1+'Casino List'!$F$1)^(($Q$3-vlookup(D417,C417:E$1003,3,FALSE)-10)/365)-K417+J417))</f>
        <v/>
      </c>
      <c r="M417" s="10" t="str">
        <f>if(isblank(G417),,G417*(1+'Casino List'!$F$1)^(($Q$3-E417-10)/365))</f>
        <v/>
      </c>
      <c r="N417" s="4" t="str">
        <f>if(ISBLANK(M417),,(M417-G417)*(1-'Casino List'!$B$1))</f>
        <v/>
      </c>
      <c r="O417" s="4" t="str">
        <f>if(isblank(D417),,if(ISBLANK(M417),-F417*'Casino List'!$B$1,M417*'Casino List'!$B$1))</f>
        <v/>
      </c>
      <c r="P417" s="4"/>
      <c r="Q417" s="4"/>
      <c r="R417" s="4"/>
      <c r="S417" s="4"/>
      <c r="T417" s="4"/>
      <c r="U417" s="4"/>
      <c r="V417" s="4"/>
      <c r="W417" s="4"/>
      <c r="X417" s="4"/>
      <c r="Y417" s="4"/>
      <c r="Z417" s="4"/>
      <c r="AA417" s="4"/>
      <c r="AB417" s="4"/>
      <c r="AC417" s="4"/>
      <c r="AD417" s="4"/>
      <c r="AE417" s="4"/>
    </row>
    <row r="418">
      <c r="A418" s="4"/>
      <c r="B418" s="4"/>
      <c r="C418" s="1" t="str">
        <f t="shared" si="8"/>
        <v/>
      </c>
      <c r="D418" s="79"/>
      <c r="E418" s="79"/>
      <c r="F418" s="74"/>
      <c r="G418" s="74"/>
      <c r="H418" s="74"/>
      <c r="I418" s="29" t="str">
        <f>if(isblank(F418),,VLOOKUP(D418,'Casino List'!$C$4:$AA$100,25,FALSE)*H418)</f>
        <v/>
      </c>
      <c r="J418" s="10" t="str">
        <f>if(ISBLANK(F418),,F418*'Casino List'!$D$1)</f>
        <v/>
      </c>
      <c r="K418" s="10" t="str">
        <f>if(isblank(F418),,(F418*(1+'Casino List'!$F$1)^(($Q$3-E418-45)/365)-F418)*(1-'Casino List'!$B$1))</f>
        <v/>
      </c>
      <c r="L418" s="10" t="str">
        <f>if(isblank(F418),,if(isna((1-'Casino List'!$B$1)*(I418-F418)*(1+'Casino List'!$F$1)^(($Q$3-vlookup(D418,C418:E$1003,3,FALSE)-10)/365)-K418+J418),(1-'Casino List'!$B$1)*(I418-F418)*(1+'Casino List'!$F$1)^(($Q$3-TODAY()-45)/365)-K418,(1-'Casino List'!$B$1)*(I418-F418)*(1+'Casino List'!$F$1)^(($Q$3-vlookup(D418,C418:E$1003,3,FALSE)-10)/365)-K418+J418))</f>
        <v/>
      </c>
      <c r="M418" s="10" t="str">
        <f>if(isblank(G418),,G418*(1+'Casino List'!$F$1)^(($Q$3-E418-10)/365))</f>
        <v/>
      </c>
      <c r="N418" s="4" t="str">
        <f>if(ISBLANK(M418),,(M418-G418)*(1-'Casino List'!$B$1))</f>
        <v/>
      </c>
      <c r="O418" s="4" t="str">
        <f>if(isblank(D418),,if(ISBLANK(M418),-F418*'Casino List'!$B$1,M418*'Casino List'!$B$1))</f>
        <v/>
      </c>
      <c r="P418" s="4"/>
      <c r="Q418" s="4"/>
      <c r="R418" s="4"/>
      <c r="S418" s="4"/>
      <c r="T418" s="4"/>
      <c r="U418" s="4"/>
      <c r="V418" s="4"/>
      <c r="W418" s="4"/>
      <c r="X418" s="4"/>
      <c r="Y418" s="4"/>
      <c r="Z418" s="4"/>
      <c r="AA418" s="4"/>
      <c r="AB418" s="4"/>
      <c r="AC418" s="4"/>
      <c r="AD418" s="4"/>
      <c r="AE418" s="4"/>
    </row>
    <row r="419">
      <c r="A419" s="4"/>
      <c r="B419" s="4"/>
      <c r="C419" s="1" t="str">
        <f t="shared" si="8"/>
        <v/>
      </c>
      <c r="D419" s="79"/>
      <c r="E419" s="79"/>
      <c r="F419" s="74"/>
      <c r="G419" s="74"/>
      <c r="H419" s="74"/>
      <c r="I419" s="29" t="str">
        <f>if(isblank(F419),,VLOOKUP(D419,'Casino List'!$C$4:$AA$100,25,FALSE)*H419)</f>
        <v/>
      </c>
      <c r="J419" s="10" t="str">
        <f>if(ISBLANK(F419),,F419*'Casino List'!$D$1)</f>
        <v/>
      </c>
      <c r="K419" s="10" t="str">
        <f>if(isblank(F419),,(F419*(1+'Casino List'!$F$1)^(($Q$3-E419-45)/365)-F419)*(1-'Casino List'!$B$1))</f>
        <v/>
      </c>
      <c r="L419" s="10" t="str">
        <f>if(isblank(F419),,if(isna((1-'Casino List'!$B$1)*(I419-F419)*(1+'Casino List'!$F$1)^(($Q$3-vlookup(D419,C419:E$1003,3,FALSE)-10)/365)-K419+J419),(1-'Casino List'!$B$1)*(I419-F419)*(1+'Casino List'!$F$1)^(($Q$3-TODAY()-45)/365)-K419,(1-'Casino List'!$B$1)*(I419-F419)*(1+'Casino List'!$F$1)^(($Q$3-vlookup(D419,C419:E$1003,3,FALSE)-10)/365)-K419+J419))</f>
        <v/>
      </c>
      <c r="M419" s="10" t="str">
        <f>if(isblank(G419),,G419*(1+'Casino List'!$F$1)^(($Q$3-E419-10)/365))</f>
        <v/>
      </c>
      <c r="N419" s="4" t="str">
        <f>if(ISBLANK(M419),,(M419-G419)*(1-'Casino List'!$B$1))</f>
        <v/>
      </c>
      <c r="O419" s="4" t="str">
        <f>if(isblank(D419),,if(ISBLANK(M419),-F419*'Casino List'!$B$1,M419*'Casino List'!$B$1))</f>
        <v/>
      </c>
      <c r="P419" s="4"/>
      <c r="Q419" s="4"/>
      <c r="R419" s="4"/>
      <c r="S419" s="4"/>
      <c r="T419" s="4"/>
      <c r="U419" s="4"/>
      <c r="V419" s="4"/>
      <c r="W419" s="4"/>
      <c r="X419" s="4"/>
      <c r="Y419" s="4"/>
      <c r="Z419" s="4"/>
      <c r="AA419" s="4"/>
      <c r="AB419" s="4"/>
      <c r="AC419" s="4"/>
      <c r="AD419" s="4"/>
      <c r="AE419" s="4"/>
    </row>
    <row r="420">
      <c r="A420" s="4"/>
      <c r="B420" s="4"/>
      <c r="C420" s="1" t="str">
        <f t="shared" si="8"/>
        <v/>
      </c>
      <c r="D420" s="79"/>
      <c r="E420" s="79"/>
      <c r="F420" s="74"/>
      <c r="G420" s="74"/>
      <c r="H420" s="74"/>
      <c r="I420" s="29" t="str">
        <f>if(isblank(F420),,VLOOKUP(D420,'Casino List'!$C$4:$AA$100,25,FALSE)*H420)</f>
        <v/>
      </c>
      <c r="J420" s="10" t="str">
        <f>if(ISBLANK(F420),,F420*'Casino List'!$D$1)</f>
        <v/>
      </c>
      <c r="K420" s="10" t="str">
        <f>if(isblank(F420),,(F420*(1+'Casino List'!$F$1)^(($Q$3-E420-45)/365)-F420)*(1-'Casino List'!$B$1))</f>
        <v/>
      </c>
      <c r="L420" s="10" t="str">
        <f>if(isblank(F420),,if(isna((1-'Casino List'!$B$1)*(I420-F420)*(1+'Casino List'!$F$1)^(($Q$3-vlookup(D420,C420:E$1003,3,FALSE)-10)/365)-K420+J420),(1-'Casino List'!$B$1)*(I420-F420)*(1+'Casino List'!$F$1)^(($Q$3-TODAY()-45)/365)-K420,(1-'Casino List'!$B$1)*(I420-F420)*(1+'Casino List'!$F$1)^(($Q$3-vlookup(D420,C420:E$1003,3,FALSE)-10)/365)-K420+J420))</f>
        <v/>
      </c>
      <c r="M420" s="10" t="str">
        <f>if(isblank(G420),,G420*(1+'Casino List'!$F$1)^(($Q$3-E420-10)/365))</f>
        <v/>
      </c>
      <c r="N420" s="4" t="str">
        <f>if(ISBLANK(M420),,(M420-G420)*(1-'Casino List'!$B$1))</f>
        <v/>
      </c>
      <c r="O420" s="4" t="str">
        <f>if(isblank(D420),,if(ISBLANK(M420),-F420*'Casino List'!$B$1,M420*'Casino List'!$B$1))</f>
        <v/>
      </c>
      <c r="P420" s="4"/>
      <c r="Q420" s="4"/>
      <c r="R420" s="4"/>
      <c r="S420" s="4"/>
      <c r="T420" s="4"/>
      <c r="U420" s="4"/>
      <c r="V420" s="4"/>
      <c r="W420" s="4"/>
      <c r="X420" s="4"/>
      <c r="Y420" s="4"/>
      <c r="Z420" s="4"/>
      <c r="AA420" s="4"/>
      <c r="AB420" s="4"/>
      <c r="AC420" s="4"/>
      <c r="AD420" s="4"/>
      <c r="AE420" s="4"/>
    </row>
    <row r="421">
      <c r="A421" s="4"/>
      <c r="B421" s="4"/>
      <c r="C421" s="1" t="str">
        <f t="shared" si="8"/>
        <v/>
      </c>
      <c r="D421" s="79"/>
      <c r="E421" s="79"/>
      <c r="F421" s="74"/>
      <c r="G421" s="74"/>
      <c r="H421" s="74"/>
      <c r="I421" s="29" t="str">
        <f>if(isblank(F421),,VLOOKUP(D421,'Casino List'!$C$4:$AA$100,25,FALSE)*H421)</f>
        <v/>
      </c>
      <c r="J421" s="10" t="str">
        <f>if(ISBLANK(F421),,F421*'Casino List'!$D$1)</f>
        <v/>
      </c>
      <c r="K421" s="10" t="str">
        <f>if(isblank(F421),,(F421*(1+'Casino List'!$F$1)^(($Q$3-E421-45)/365)-F421)*(1-'Casino List'!$B$1))</f>
        <v/>
      </c>
      <c r="L421" s="10" t="str">
        <f>if(isblank(F421),,if(isna((1-'Casino List'!$B$1)*(I421-F421)*(1+'Casino List'!$F$1)^(($Q$3-vlookup(D421,C421:E$1003,3,FALSE)-10)/365)-K421+J421),(1-'Casino List'!$B$1)*(I421-F421)*(1+'Casino List'!$F$1)^(($Q$3-TODAY()-45)/365)-K421,(1-'Casino List'!$B$1)*(I421-F421)*(1+'Casino List'!$F$1)^(($Q$3-vlookup(D421,C421:E$1003,3,FALSE)-10)/365)-K421+J421))</f>
        <v/>
      </c>
      <c r="M421" s="10" t="str">
        <f>if(isblank(G421),,G421*(1+'Casino List'!$F$1)^(($Q$3-E421-10)/365))</f>
        <v/>
      </c>
      <c r="N421" s="4" t="str">
        <f>if(ISBLANK(M421),,(M421-G421)*(1-'Casino List'!$B$1))</f>
        <v/>
      </c>
      <c r="O421" s="4" t="str">
        <f>if(isblank(D421),,if(ISBLANK(M421),-F421*'Casino List'!$B$1,M421*'Casino List'!$B$1))</f>
        <v/>
      </c>
      <c r="P421" s="4"/>
      <c r="Q421" s="4"/>
      <c r="R421" s="4"/>
      <c r="S421" s="4"/>
      <c r="T421" s="4"/>
      <c r="U421" s="4"/>
      <c r="V421" s="4"/>
      <c r="W421" s="4"/>
      <c r="X421" s="4"/>
      <c r="Y421" s="4"/>
      <c r="Z421" s="4"/>
      <c r="AA421" s="4"/>
      <c r="AB421" s="4"/>
      <c r="AC421" s="4"/>
      <c r="AD421" s="4"/>
      <c r="AE421" s="4"/>
    </row>
    <row r="422">
      <c r="A422" s="4"/>
      <c r="B422" s="4"/>
      <c r="C422" s="1" t="str">
        <f t="shared" si="8"/>
        <v/>
      </c>
      <c r="D422" s="79"/>
      <c r="E422" s="79"/>
      <c r="F422" s="74"/>
      <c r="G422" s="74"/>
      <c r="H422" s="74"/>
      <c r="I422" s="29" t="str">
        <f>if(isblank(F422),,VLOOKUP(D422,'Casino List'!$C$4:$AA$100,25,FALSE)*H422)</f>
        <v/>
      </c>
      <c r="J422" s="10" t="str">
        <f>if(ISBLANK(F422),,F422*'Casino List'!$D$1)</f>
        <v/>
      </c>
      <c r="K422" s="10" t="str">
        <f>if(isblank(F422),,(F422*(1+'Casino List'!$F$1)^(($Q$3-E422-45)/365)-F422)*(1-'Casino List'!$B$1))</f>
        <v/>
      </c>
      <c r="L422" s="10" t="str">
        <f>if(isblank(F422),,if(isna((1-'Casino List'!$B$1)*(I422-F422)*(1+'Casino List'!$F$1)^(($Q$3-vlookup(D422,C422:E$1003,3,FALSE)-10)/365)-K422+J422),(1-'Casino List'!$B$1)*(I422-F422)*(1+'Casino List'!$F$1)^(($Q$3-TODAY()-45)/365)-K422,(1-'Casino List'!$B$1)*(I422-F422)*(1+'Casino List'!$F$1)^(($Q$3-vlookup(D422,C422:E$1003,3,FALSE)-10)/365)-K422+J422))</f>
        <v/>
      </c>
      <c r="M422" s="10" t="str">
        <f>if(isblank(G422),,G422*(1+'Casino List'!$F$1)^(($Q$3-E422-10)/365))</f>
        <v/>
      </c>
      <c r="N422" s="4" t="str">
        <f>if(ISBLANK(M422),,(M422-G422)*(1-'Casino List'!$B$1))</f>
        <v/>
      </c>
      <c r="O422" s="4" t="str">
        <f>if(isblank(D422),,if(ISBLANK(M422),-F422*'Casino List'!$B$1,M422*'Casino List'!$B$1))</f>
        <v/>
      </c>
      <c r="P422" s="4"/>
      <c r="Q422" s="4"/>
      <c r="R422" s="4"/>
      <c r="S422" s="4"/>
      <c r="T422" s="4"/>
      <c r="U422" s="4"/>
      <c r="V422" s="4"/>
      <c r="W422" s="4"/>
      <c r="X422" s="4"/>
      <c r="Y422" s="4"/>
      <c r="Z422" s="4"/>
      <c r="AA422" s="4"/>
      <c r="AB422" s="4"/>
      <c r="AC422" s="4"/>
      <c r="AD422" s="4"/>
      <c r="AE422" s="4"/>
    </row>
    <row r="423">
      <c r="A423" s="4"/>
      <c r="B423" s="4"/>
      <c r="C423" s="1" t="str">
        <f t="shared" si="8"/>
        <v/>
      </c>
      <c r="D423" s="79"/>
      <c r="E423" s="79"/>
      <c r="F423" s="74"/>
      <c r="G423" s="74"/>
      <c r="H423" s="74"/>
      <c r="I423" s="29" t="str">
        <f>if(isblank(F423),,VLOOKUP(D423,'Casino List'!$C$4:$AA$100,25,FALSE)*H423)</f>
        <v/>
      </c>
      <c r="J423" s="10" t="str">
        <f>if(ISBLANK(F423),,F423*'Casino List'!$D$1)</f>
        <v/>
      </c>
      <c r="K423" s="10" t="str">
        <f>if(isblank(F423),,(F423*(1+'Casino List'!$F$1)^(($Q$3-E423-45)/365)-F423)*(1-'Casino List'!$B$1))</f>
        <v/>
      </c>
      <c r="L423" s="10" t="str">
        <f>if(isblank(F423),,if(isna((1-'Casino List'!$B$1)*(I423-F423)*(1+'Casino List'!$F$1)^(($Q$3-vlookup(D423,C423:E$1003,3,FALSE)-10)/365)-K423+J423),(1-'Casino List'!$B$1)*(I423-F423)*(1+'Casino List'!$F$1)^(($Q$3-TODAY()-45)/365)-K423,(1-'Casino List'!$B$1)*(I423-F423)*(1+'Casino List'!$F$1)^(($Q$3-vlookup(D423,C423:E$1003,3,FALSE)-10)/365)-K423+J423))</f>
        <v/>
      </c>
      <c r="M423" s="10" t="str">
        <f>if(isblank(G423),,G423*(1+'Casino List'!$F$1)^(($Q$3-E423-10)/365))</f>
        <v/>
      </c>
      <c r="N423" s="4" t="str">
        <f>if(ISBLANK(M423),,(M423-G423)*(1-'Casino List'!$B$1))</f>
        <v/>
      </c>
      <c r="O423" s="4" t="str">
        <f>if(isblank(D423),,if(ISBLANK(M423),-F423*'Casino List'!$B$1,M423*'Casino List'!$B$1))</f>
        <v/>
      </c>
      <c r="P423" s="4"/>
      <c r="Q423" s="4"/>
      <c r="R423" s="4"/>
      <c r="S423" s="4"/>
      <c r="T423" s="4"/>
      <c r="U423" s="4"/>
      <c r="V423" s="4"/>
      <c r="W423" s="4"/>
      <c r="X423" s="4"/>
      <c r="Y423" s="4"/>
      <c r="Z423" s="4"/>
      <c r="AA423" s="4"/>
      <c r="AB423" s="4"/>
      <c r="AC423" s="4"/>
      <c r="AD423" s="4"/>
      <c r="AE423" s="4"/>
    </row>
    <row r="424">
      <c r="A424" s="4"/>
      <c r="B424" s="4"/>
      <c r="C424" s="1" t="str">
        <f t="shared" si="8"/>
        <v/>
      </c>
      <c r="D424" s="79"/>
      <c r="E424" s="79"/>
      <c r="F424" s="74"/>
      <c r="G424" s="74"/>
      <c r="H424" s="74"/>
      <c r="I424" s="29" t="str">
        <f>if(isblank(F424),,VLOOKUP(D424,'Casino List'!$C$4:$AA$100,25,FALSE)*H424)</f>
        <v/>
      </c>
      <c r="J424" s="10" t="str">
        <f>if(ISBLANK(F424),,F424*'Casino List'!$D$1)</f>
        <v/>
      </c>
      <c r="K424" s="10" t="str">
        <f>if(isblank(F424),,(F424*(1+'Casino List'!$F$1)^(($Q$3-E424-45)/365)-F424)*(1-'Casino List'!$B$1))</f>
        <v/>
      </c>
      <c r="L424" s="10" t="str">
        <f>if(isblank(F424),,if(isna((1-'Casino List'!$B$1)*(I424-F424)*(1+'Casino List'!$F$1)^(($Q$3-vlookup(D424,C424:E$1003,3,FALSE)-10)/365)-K424+J424),(1-'Casino List'!$B$1)*(I424-F424)*(1+'Casino List'!$F$1)^(($Q$3-TODAY()-45)/365)-K424,(1-'Casino List'!$B$1)*(I424-F424)*(1+'Casino List'!$F$1)^(($Q$3-vlookup(D424,C424:E$1003,3,FALSE)-10)/365)-K424+J424))</f>
        <v/>
      </c>
      <c r="M424" s="10" t="str">
        <f>if(isblank(G424),,G424*(1+'Casino List'!$F$1)^(($Q$3-E424-10)/365))</f>
        <v/>
      </c>
      <c r="N424" s="4" t="str">
        <f>if(ISBLANK(M424),,(M424-G424)*(1-'Casino List'!$B$1))</f>
        <v/>
      </c>
      <c r="O424" s="4" t="str">
        <f>if(isblank(D424),,if(ISBLANK(M424),-F424*'Casino List'!$B$1,M424*'Casino List'!$B$1))</f>
        <v/>
      </c>
      <c r="P424" s="4"/>
      <c r="Q424" s="4"/>
      <c r="R424" s="4"/>
      <c r="S424" s="4"/>
      <c r="T424" s="4"/>
      <c r="U424" s="4"/>
      <c r="V424" s="4"/>
      <c r="W424" s="4"/>
      <c r="X424" s="4"/>
      <c r="Y424" s="4"/>
      <c r="Z424" s="4"/>
      <c r="AA424" s="4"/>
      <c r="AB424" s="4"/>
      <c r="AC424" s="4"/>
      <c r="AD424" s="4"/>
      <c r="AE424" s="4"/>
    </row>
    <row r="425">
      <c r="A425" s="4"/>
      <c r="B425" s="4"/>
      <c r="C425" s="1" t="str">
        <f t="shared" si="8"/>
        <v/>
      </c>
      <c r="D425" s="79"/>
      <c r="E425" s="79"/>
      <c r="F425" s="74"/>
      <c r="G425" s="74"/>
      <c r="H425" s="74"/>
      <c r="I425" s="29" t="str">
        <f>if(isblank(F425),,VLOOKUP(D425,'Casino List'!$C$4:$AA$100,25,FALSE)*H425)</f>
        <v/>
      </c>
      <c r="J425" s="10" t="str">
        <f>if(ISBLANK(F425),,F425*'Casino List'!$D$1)</f>
        <v/>
      </c>
      <c r="K425" s="10" t="str">
        <f>if(isblank(F425),,(F425*(1+'Casino List'!$F$1)^(($Q$3-E425-45)/365)-F425)*(1-'Casino List'!$B$1))</f>
        <v/>
      </c>
      <c r="L425" s="10" t="str">
        <f>if(isblank(F425),,if(isna((1-'Casino List'!$B$1)*(I425-F425)*(1+'Casino List'!$F$1)^(($Q$3-vlookup(D425,C425:E$1003,3,FALSE)-10)/365)-K425+J425),(1-'Casino List'!$B$1)*(I425-F425)*(1+'Casino List'!$F$1)^(($Q$3-TODAY()-45)/365)-K425,(1-'Casino List'!$B$1)*(I425-F425)*(1+'Casino List'!$F$1)^(($Q$3-vlookup(D425,C425:E$1003,3,FALSE)-10)/365)-K425+J425))</f>
        <v/>
      </c>
      <c r="M425" s="10" t="str">
        <f>if(isblank(G425),,G425*(1+'Casino List'!$F$1)^(($Q$3-E425-10)/365))</f>
        <v/>
      </c>
      <c r="N425" s="4" t="str">
        <f>if(ISBLANK(M425),,(M425-G425)*(1-'Casino List'!$B$1))</f>
        <v/>
      </c>
      <c r="O425" s="4" t="str">
        <f>if(isblank(D425),,if(ISBLANK(M425),-F425*'Casino List'!$B$1,M425*'Casino List'!$B$1))</f>
        <v/>
      </c>
      <c r="P425" s="4"/>
      <c r="Q425" s="4"/>
      <c r="R425" s="4"/>
      <c r="S425" s="4"/>
      <c r="T425" s="4"/>
      <c r="U425" s="4"/>
      <c r="V425" s="4"/>
      <c r="W425" s="4"/>
      <c r="X425" s="4"/>
      <c r="Y425" s="4"/>
      <c r="Z425" s="4"/>
      <c r="AA425" s="4"/>
      <c r="AB425" s="4"/>
      <c r="AC425" s="4"/>
      <c r="AD425" s="4"/>
      <c r="AE425" s="4"/>
    </row>
    <row r="426">
      <c r="A426" s="4"/>
      <c r="B426" s="4"/>
      <c r="C426" s="1" t="str">
        <f t="shared" si="8"/>
        <v/>
      </c>
      <c r="D426" s="79"/>
      <c r="E426" s="79"/>
      <c r="F426" s="74"/>
      <c r="G426" s="74"/>
      <c r="H426" s="74"/>
      <c r="I426" s="29" t="str">
        <f>if(isblank(F426),,VLOOKUP(D426,'Casino List'!$C$4:$AA$100,25,FALSE)*H426)</f>
        <v/>
      </c>
      <c r="J426" s="10" t="str">
        <f>if(ISBLANK(F426),,F426*'Casino List'!$D$1)</f>
        <v/>
      </c>
      <c r="K426" s="10" t="str">
        <f>if(isblank(F426),,(F426*(1+'Casino List'!$F$1)^(($Q$3-E426-45)/365)-F426)*(1-'Casino List'!$B$1))</f>
        <v/>
      </c>
      <c r="L426" s="10" t="str">
        <f>if(isblank(F426),,if(isna((1-'Casino List'!$B$1)*(I426-F426)*(1+'Casino List'!$F$1)^(($Q$3-vlookup(D426,C426:E$1003,3,FALSE)-10)/365)-K426+J426),(1-'Casino List'!$B$1)*(I426-F426)*(1+'Casino List'!$F$1)^(($Q$3-TODAY()-45)/365)-K426,(1-'Casino List'!$B$1)*(I426-F426)*(1+'Casino List'!$F$1)^(($Q$3-vlookup(D426,C426:E$1003,3,FALSE)-10)/365)-K426+J426))</f>
        <v/>
      </c>
      <c r="M426" s="10" t="str">
        <f>if(isblank(G426),,G426*(1+'Casino List'!$F$1)^(($Q$3-E426-10)/365))</f>
        <v/>
      </c>
      <c r="N426" s="4" t="str">
        <f>if(ISBLANK(M426),,(M426-G426)*(1-'Casino List'!$B$1))</f>
        <v/>
      </c>
      <c r="O426" s="4" t="str">
        <f>if(isblank(D426),,if(ISBLANK(M426),-F426*'Casino List'!$B$1,M426*'Casino List'!$B$1))</f>
        <v/>
      </c>
      <c r="P426" s="4"/>
      <c r="Q426" s="4"/>
      <c r="R426" s="4"/>
      <c r="S426" s="4"/>
      <c r="T426" s="4"/>
      <c r="U426" s="4"/>
      <c r="V426" s="4"/>
      <c r="W426" s="4"/>
      <c r="X426" s="4"/>
      <c r="Y426" s="4"/>
      <c r="Z426" s="4"/>
      <c r="AA426" s="4"/>
      <c r="AB426" s="4"/>
      <c r="AC426" s="4"/>
      <c r="AD426" s="4"/>
      <c r="AE426" s="4"/>
    </row>
    <row r="427">
      <c r="A427" s="4"/>
      <c r="B427" s="4"/>
      <c r="C427" s="1" t="str">
        <f t="shared" si="8"/>
        <v/>
      </c>
      <c r="D427" s="79"/>
      <c r="E427" s="79"/>
      <c r="F427" s="74"/>
      <c r="G427" s="74"/>
      <c r="H427" s="74"/>
      <c r="I427" s="29" t="str">
        <f>if(isblank(F427),,VLOOKUP(D427,'Casino List'!$C$4:$AA$100,25,FALSE)*H427)</f>
        <v/>
      </c>
      <c r="J427" s="10" t="str">
        <f>if(ISBLANK(F427),,F427*'Casino List'!$D$1)</f>
        <v/>
      </c>
      <c r="K427" s="10" t="str">
        <f>if(isblank(F427),,(F427*(1+'Casino List'!$F$1)^(($Q$3-E427-45)/365)-F427)*(1-'Casino List'!$B$1))</f>
        <v/>
      </c>
      <c r="L427" s="10" t="str">
        <f>if(isblank(F427),,if(isna((1-'Casino List'!$B$1)*(I427-F427)*(1+'Casino List'!$F$1)^(($Q$3-vlookup(D427,C427:E$1003,3,FALSE)-10)/365)-K427+J427),(1-'Casino List'!$B$1)*(I427-F427)*(1+'Casino List'!$F$1)^(($Q$3-TODAY()-45)/365)-K427,(1-'Casino List'!$B$1)*(I427-F427)*(1+'Casino List'!$F$1)^(($Q$3-vlookup(D427,C427:E$1003,3,FALSE)-10)/365)-K427+J427))</f>
        <v/>
      </c>
      <c r="M427" s="10" t="str">
        <f>if(isblank(G427),,G427*(1+'Casino List'!$F$1)^(($Q$3-E427-10)/365))</f>
        <v/>
      </c>
      <c r="N427" s="4" t="str">
        <f>if(ISBLANK(M427),,(M427-G427)*(1-'Casino List'!$B$1))</f>
        <v/>
      </c>
      <c r="O427" s="4" t="str">
        <f>if(isblank(D427),,if(ISBLANK(M427),-F427*'Casino List'!$B$1,M427*'Casino List'!$B$1))</f>
        <v/>
      </c>
      <c r="P427" s="4"/>
      <c r="Q427" s="4"/>
      <c r="R427" s="4"/>
      <c r="S427" s="4"/>
      <c r="T427" s="4"/>
      <c r="U427" s="4"/>
      <c r="V427" s="4"/>
      <c r="W427" s="4"/>
      <c r="X427" s="4"/>
      <c r="Y427" s="4"/>
      <c r="Z427" s="4"/>
      <c r="AA427" s="4"/>
      <c r="AB427" s="4"/>
      <c r="AC427" s="4"/>
      <c r="AD427" s="4"/>
      <c r="AE427" s="4"/>
    </row>
    <row r="428">
      <c r="A428" s="4"/>
      <c r="B428" s="4"/>
      <c r="C428" s="1" t="str">
        <f t="shared" si="8"/>
        <v/>
      </c>
      <c r="D428" s="79"/>
      <c r="E428" s="79"/>
      <c r="F428" s="74"/>
      <c r="G428" s="74"/>
      <c r="H428" s="74"/>
      <c r="I428" s="29" t="str">
        <f>if(isblank(F428),,VLOOKUP(D428,'Casino List'!$C$4:$AA$100,25,FALSE)*H428)</f>
        <v/>
      </c>
      <c r="J428" s="10" t="str">
        <f>if(ISBLANK(F428),,F428*'Casino List'!$D$1)</f>
        <v/>
      </c>
      <c r="K428" s="10" t="str">
        <f>if(isblank(F428),,(F428*(1+'Casino List'!$F$1)^(($Q$3-E428-45)/365)-F428)*(1-'Casino List'!$B$1))</f>
        <v/>
      </c>
      <c r="L428" s="10" t="str">
        <f>if(isblank(F428),,if(isna((1-'Casino List'!$B$1)*(I428-F428)*(1+'Casino List'!$F$1)^(($Q$3-vlookup(D428,C428:E$1003,3,FALSE)-10)/365)-K428+J428),(1-'Casino List'!$B$1)*(I428-F428)*(1+'Casino List'!$F$1)^(($Q$3-TODAY()-45)/365)-K428,(1-'Casino List'!$B$1)*(I428-F428)*(1+'Casino List'!$F$1)^(($Q$3-vlookup(D428,C428:E$1003,3,FALSE)-10)/365)-K428+J428))</f>
        <v/>
      </c>
      <c r="M428" s="10" t="str">
        <f>if(isblank(G428),,G428*(1+'Casino List'!$F$1)^(($Q$3-E428-10)/365))</f>
        <v/>
      </c>
      <c r="N428" s="4" t="str">
        <f>if(ISBLANK(M428),,(M428-G428)*(1-'Casino List'!$B$1))</f>
        <v/>
      </c>
      <c r="O428" s="4" t="str">
        <f>if(isblank(D428),,if(ISBLANK(M428),-F428*'Casino List'!$B$1,M428*'Casino List'!$B$1))</f>
        <v/>
      </c>
      <c r="P428" s="4"/>
      <c r="Q428" s="4"/>
      <c r="R428" s="4"/>
      <c r="S428" s="4"/>
      <c r="T428" s="4"/>
      <c r="U428" s="4"/>
      <c r="V428" s="4"/>
      <c r="W428" s="4"/>
      <c r="X428" s="4"/>
      <c r="Y428" s="4"/>
      <c r="Z428" s="4"/>
      <c r="AA428" s="4"/>
      <c r="AB428" s="4"/>
      <c r="AC428" s="4"/>
      <c r="AD428" s="4"/>
      <c r="AE428" s="4"/>
    </row>
    <row r="429">
      <c r="A429" s="4"/>
      <c r="B429" s="4"/>
      <c r="C429" s="1" t="str">
        <f t="shared" si="8"/>
        <v/>
      </c>
      <c r="D429" s="79"/>
      <c r="E429" s="79"/>
      <c r="F429" s="74"/>
      <c r="G429" s="74"/>
      <c r="H429" s="74"/>
      <c r="I429" s="29" t="str">
        <f>if(isblank(F429),,VLOOKUP(D429,'Casino List'!$C$4:$AA$100,25,FALSE)*H429)</f>
        <v/>
      </c>
      <c r="J429" s="10" t="str">
        <f>if(ISBLANK(F429),,F429*'Casino List'!$D$1)</f>
        <v/>
      </c>
      <c r="K429" s="10" t="str">
        <f>if(isblank(F429),,(F429*(1+'Casino List'!$F$1)^(($Q$3-E429-45)/365)-F429)*(1-'Casino List'!$B$1))</f>
        <v/>
      </c>
      <c r="L429" s="10" t="str">
        <f>if(isblank(F429),,if(isna((1-'Casino List'!$B$1)*(I429-F429)*(1+'Casino List'!$F$1)^(($Q$3-vlookup(D429,C429:E$1003,3,FALSE)-10)/365)-K429+J429),(1-'Casino List'!$B$1)*(I429-F429)*(1+'Casino List'!$F$1)^(($Q$3-TODAY()-45)/365)-K429,(1-'Casino List'!$B$1)*(I429-F429)*(1+'Casino List'!$F$1)^(($Q$3-vlookup(D429,C429:E$1003,3,FALSE)-10)/365)-K429+J429))</f>
        <v/>
      </c>
      <c r="M429" s="10" t="str">
        <f>if(isblank(G429),,G429*(1+'Casino List'!$F$1)^(($Q$3-E429-10)/365))</f>
        <v/>
      </c>
      <c r="N429" s="4" t="str">
        <f>if(ISBLANK(M429),,(M429-G429)*(1-'Casino List'!$B$1))</f>
        <v/>
      </c>
      <c r="O429" s="4" t="str">
        <f>if(isblank(D429),,if(ISBLANK(M429),-F429*'Casino List'!$B$1,M429*'Casino List'!$B$1))</f>
        <v/>
      </c>
      <c r="P429" s="4"/>
      <c r="Q429" s="4"/>
      <c r="R429" s="4"/>
      <c r="S429" s="4"/>
      <c r="T429" s="4"/>
      <c r="U429" s="4"/>
      <c r="V429" s="4"/>
      <c r="W429" s="4"/>
      <c r="X429" s="4"/>
      <c r="Y429" s="4"/>
      <c r="Z429" s="4"/>
      <c r="AA429" s="4"/>
      <c r="AB429" s="4"/>
      <c r="AC429" s="4"/>
      <c r="AD429" s="4"/>
      <c r="AE429" s="4"/>
    </row>
    <row r="430">
      <c r="A430" s="4"/>
      <c r="B430" s="4"/>
      <c r="C430" s="1" t="str">
        <f t="shared" si="8"/>
        <v/>
      </c>
      <c r="D430" s="79"/>
      <c r="E430" s="79"/>
      <c r="F430" s="74"/>
      <c r="G430" s="74"/>
      <c r="H430" s="74"/>
      <c r="I430" s="29" t="str">
        <f>if(isblank(F430),,VLOOKUP(D430,'Casino List'!$C$4:$AA$100,25,FALSE)*H430)</f>
        <v/>
      </c>
      <c r="J430" s="10" t="str">
        <f>if(ISBLANK(F430),,F430*'Casino List'!$D$1)</f>
        <v/>
      </c>
      <c r="K430" s="10" t="str">
        <f>if(isblank(F430),,(F430*(1+'Casino List'!$F$1)^(($Q$3-E430-45)/365)-F430)*(1-'Casino List'!$B$1))</f>
        <v/>
      </c>
      <c r="L430" s="10" t="str">
        <f>if(isblank(F430),,if(isna((1-'Casino List'!$B$1)*(I430-F430)*(1+'Casino List'!$F$1)^(($Q$3-vlookup(D430,C430:E$1003,3,FALSE)-10)/365)-K430+J430),(1-'Casino List'!$B$1)*(I430-F430)*(1+'Casino List'!$F$1)^(($Q$3-TODAY()-45)/365)-K430,(1-'Casino List'!$B$1)*(I430-F430)*(1+'Casino List'!$F$1)^(($Q$3-vlookup(D430,C430:E$1003,3,FALSE)-10)/365)-K430+J430))</f>
        <v/>
      </c>
      <c r="M430" s="10" t="str">
        <f>if(isblank(G430),,G430*(1+'Casino List'!$F$1)^(($Q$3-E430-10)/365))</f>
        <v/>
      </c>
      <c r="N430" s="4" t="str">
        <f>if(ISBLANK(M430),,(M430-G430)*(1-'Casino List'!$B$1))</f>
        <v/>
      </c>
      <c r="O430" s="4" t="str">
        <f>if(isblank(D430),,if(ISBLANK(M430),-F430*'Casino List'!$B$1,M430*'Casino List'!$B$1))</f>
        <v/>
      </c>
      <c r="P430" s="4"/>
      <c r="Q430" s="4"/>
      <c r="R430" s="4"/>
      <c r="S430" s="4"/>
      <c r="T430" s="4"/>
      <c r="U430" s="4"/>
      <c r="V430" s="4"/>
      <c r="W430" s="4"/>
      <c r="X430" s="4"/>
      <c r="Y430" s="4"/>
      <c r="Z430" s="4"/>
      <c r="AA430" s="4"/>
      <c r="AB430" s="4"/>
      <c r="AC430" s="4"/>
      <c r="AD430" s="4"/>
      <c r="AE430" s="4"/>
    </row>
    <row r="431">
      <c r="A431" s="4"/>
      <c r="B431" s="4"/>
      <c r="C431" s="1" t="str">
        <f t="shared" si="8"/>
        <v/>
      </c>
      <c r="D431" s="79"/>
      <c r="E431" s="79"/>
      <c r="F431" s="74"/>
      <c r="G431" s="74"/>
      <c r="H431" s="74"/>
      <c r="I431" s="29" t="str">
        <f>if(isblank(F431),,VLOOKUP(D431,'Casino List'!$C$4:$AA$100,25,FALSE)*H431)</f>
        <v/>
      </c>
      <c r="J431" s="10" t="str">
        <f>if(ISBLANK(F431),,F431*'Casino List'!$D$1)</f>
        <v/>
      </c>
      <c r="K431" s="10" t="str">
        <f>if(isblank(F431),,(F431*(1+'Casino List'!$F$1)^(($Q$3-E431-45)/365)-F431)*(1-'Casino List'!$B$1))</f>
        <v/>
      </c>
      <c r="L431" s="10" t="str">
        <f>if(isblank(F431),,if(isna((1-'Casino List'!$B$1)*(I431-F431)*(1+'Casino List'!$F$1)^(($Q$3-vlookup(D431,C431:E$1003,3,FALSE)-10)/365)-K431+J431),(1-'Casino List'!$B$1)*(I431-F431)*(1+'Casino List'!$F$1)^(($Q$3-TODAY()-45)/365)-K431,(1-'Casino List'!$B$1)*(I431-F431)*(1+'Casino List'!$F$1)^(($Q$3-vlookup(D431,C431:E$1003,3,FALSE)-10)/365)-K431+J431))</f>
        <v/>
      </c>
      <c r="M431" s="10" t="str">
        <f>if(isblank(G431),,G431*(1+'Casino List'!$F$1)^(($Q$3-E431-10)/365))</f>
        <v/>
      </c>
      <c r="N431" s="4" t="str">
        <f>if(ISBLANK(M431),,(M431-G431)*(1-'Casino List'!$B$1))</f>
        <v/>
      </c>
      <c r="O431" s="4" t="str">
        <f>if(isblank(D431),,if(ISBLANK(M431),-F431*'Casino List'!$B$1,M431*'Casino List'!$B$1))</f>
        <v/>
      </c>
      <c r="P431" s="4"/>
      <c r="Q431" s="4"/>
      <c r="R431" s="4"/>
      <c r="S431" s="4"/>
      <c r="T431" s="4"/>
      <c r="U431" s="4"/>
      <c r="V431" s="4"/>
      <c r="W431" s="4"/>
      <c r="X431" s="4"/>
      <c r="Y431" s="4"/>
      <c r="Z431" s="4"/>
      <c r="AA431" s="4"/>
      <c r="AB431" s="4"/>
      <c r="AC431" s="4"/>
      <c r="AD431" s="4"/>
      <c r="AE431" s="4"/>
    </row>
    <row r="432">
      <c r="A432" s="4"/>
      <c r="B432" s="4"/>
      <c r="C432" s="1" t="str">
        <f t="shared" si="8"/>
        <v/>
      </c>
      <c r="D432" s="79"/>
      <c r="E432" s="79"/>
      <c r="F432" s="74"/>
      <c r="G432" s="74"/>
      <c r="H432" s="74"/>
      <c r="I432" s="29" t="str">
        <f>if(isblank(F432),,VLOOKUP(D432,'Casino List'!$C$4:$AA$100,25,FALSE)*H432)</f>
        <v/>
      </c>
      <c r="J432" s="10" t="str">
        <f>if(ISBLANK(F432),,F432*'Casino List'!$D$1)</f>
        <v/>
      </c>
      <c r="K432" s="10" t="str">
        <f>if(isblank(F432),,(F432*(1+'Casino List'!$F$1)^(($Q$3-E432-45)/365)-F432)*(1-'Casino List'!$B$1))</f>
        <v/>
      </c>
      <c r="L432" s="10" t="str">
        <f>if(isblank(F432),,if(isna((1-'Casino List'!$B$1)*(I432-F432)*(1+'Casino List'!$F$1)^(($Q$3-vlookup(D432,C432:E$1003,3,FALSE)-10)/365)-K432+J432),(1-'Casino List'!$B$1)*(I432-F432)*(1+'Casino List'!$F$1)^(($Q$3-TODAY()-45)/365)-K432,(1-'Casino List'!$B$1)*(I432-F432)*(1+'Casino List'!$F$1)^(($Q$3-vlookup(D432,C432:E$1003,3,FALSE)-10)/365)-K432+J432))</f>
        <v/>
      </c>
      <c r="M432" s="10" t="str">
        <f>if(isblank(G432),,G432*(1+'Casino List'!$F$1)^(($Q$3-E432-10)/365))</f>
        <v/>
      </c>
      <c r="N432" s="4" t="str">
        <f>if(ISBLANK(M432),,(M432-G432)*(1-'Casino List'!$B$1))</f>
        <v/>
      </c>
      <c r="O432" s="4" t="str">
        <f>if(isblank(D432),,if(ISBLANK(M432),-F432*'Casino List'!$B$1,M432*'Casino List'!$B$1))</f>
        <v/>
      </c>
      <c r="P432" s="4"/>
      <c r="Q432" s="4"/>
      <c r="R432" s="4"/>
      <c r="S432" s="4"/>
      <c r="T432" s="4"/>
      <c r="U432" s="4"/>
      <c r="V432" s="4"/>
      <c r="W432" s="4"/>
      <c r="X432" s="4"/>
      <c r="Y432" s="4"/>
      <c r="Z432" s="4"/>
      <c r="AA432" s="4"/>
      <c r="AB432" s="4"/>
      <c r="AC432" s="4"/>
      <c r="AD432" s="4"/>
      <c r="AE432" s="4"/>
    </row>
    <row r="433">
      <c r="A433" s="4"/>
      <c r="B433" s="4"/>
      <c r="C433" s="1" t="str">
        <f t="shared" si="8"/>
        <v/>
      </c>
      <c r="D433" s="79"/>
      <c r="E433" s="79"/>
      <c r="F433" s="74"/>
      <c r="G433" s="74"/>
      <c r="H433" s="74"/>
      <c r="I433" s="29" t="str">
        <f>if(isblank(F433),,VLOOKUP(D433,'Casino List'!$C$4:$AA$100,25,FALSE)*H433)</f>
        <v/>
      </c>
      <c r="J433" s="10" t="str">
        <f>if(ISBLANK(F433),,F433*'Casino List'!$D$1)</f>
        <v/>
      </c>
      <c r="K433" s="10" t="str">
        <f>if(isblank(F433),,(F433*(1+'Casino List'!$F$1)^(($Q$3-E433-45)/365)-F433)*(1-'Casino List'!$B$1))</f>
        <v/>
      </c>
      <c r="L433" s="10" t="str">
        <f>if(isblank(F433),,if(isna((1-'Casino List'!$B$1)*(I433-F433)*(1+'Casino List'!$F$1)^(($Q$3-vlookup(D433,C433:E$1003,3,FALSE)-10)/365)-K433+J433),(1-'Casino List'!$B$1)*(I433-F433)*(1+'Casino List'!$F$1)^(($Q$3-TODAY()-45)/365)-K433,(1-'Casino List'!$B$1)*(I433-F433)*(1+'Casino List'!$F$1)^(($Q$3-vlookup(D433,C433:E$1003,3,FALSE)-10)/365)-K433+J433))</f>
        <v/>
      </c>
      <c r="M433" s="10" t="str">
        <f>if(isblank(G433),,G433*(1+'Casino List'!$F$1)^(($Q$3-E433-10)/365))</f>
        <v/>
      </c>
      <c r="N433" s="4" t="str">
        <f>if(ISBLANK(M433),,(M433-G433)*(1-'Casino List'!$B$1))</f>
        <v/>
      </c>
      <c r="O433" s="4" t="str">
        <f>if(isblank(D433),,if(ISBLANK(M433),-F433*'Casino List'!$B$1,M433*'Casino List'!$B$1))</f>
        <v/>
      </c>
      <c r="P433" s="4"/>
      <c r="Q433" s="4"/>
      <c r="R433" s="4"/>
      <c r="S433" s="4"/>
      <c r="T433" s="4"/>
      <c r="U433" s="4"/>
      <c r="V433" s="4"/>
      <c r="W433" s="4"/>
      <c r="X433" s="4"/>
      <c r="Y433" s="4"/>
      <c r="Z433" s="4"/>
      <c r="AA433" s="4"/>
      <c r="AB433" s="4"/>
      <c r="AC433" s="4"/>
      <c r="AD433" s="4"/>
      <c r="AE433" s="4"/>
    </row>
    <row r="434">
      <c r="A434" s="4"/>
      <c r="B434" s="4"/>
      <c r="C434" s="1" t="str">
        <f t="shared" si="8"/>
        <v/>
      </c>
      <c r="D434" s="79"/>
      <c r="E434" s="79"/>
      <c r="F434" s="74"/>
      <c r="G434" s="74"/>
      <c r="H434" s="74"/>
      <c r="I434" s="29" t="str">
        <f>if(isblank(F434),,VLOOKUP(D434,'Casino List'!$C$4:$AA$100,25,FALSE)*H434)</f>
        <v/>
      </c>
      <c r="J434" s="10" t="str">
        <f>if(ISBLANK(F434),,F434*'Casino List'!$D$1)</f>
        <v/>
      </c>
      <c r="K434" s="10" t="str">
        <f>if(isblank(F434),,(F434*(1+'Casino List'!$F$1)^(($Q$3-E434-45)/365)-F434)*(1-'Casino List'!$B$1))</f>
        <v/>
      </c>
      <c r="L434" s="10" t="str">
        <f>if(isblank(F434),,if(isna((1-'Casino List'!$B$1)*(I434-F434)*(1+'Casino List'!$F$1)^(($Q$3-vlookup(D434,C434:E$1003,3,FALSE)-10)/365)-K434+J434),(1-'Casino List'!$B$1)*(I434-F434)*(1+'Casino List'!$F$1)^(($Q$3-TODAY()-45)/365)-K434,(1-'Casino List'!$B$1)*(I434-F434)*(1+'Casino List'!$F$1)^(($Q$3-vlookup(D434,C434:E$1003,3,FALSE)-10)/365)-K434+J434))</f>
        <v/>
      </c>
      <c r="M434" s="10" t="str">
        <f>if(isblank(G434),,G434*(1+'Casino List'!$F$1)^(($Q$3-E434-10)/365))</f>
        <v/>
      </c>
      <c r="N434" s="4" t="str">
        <f>if(ISBLANK(M434),,(M434-G434)*(1-'Casino List'!$B$1))</f>
        <v/>
      </c>
      <c r="O434" s="4" t="str">
        <f>if(isblank(D434),,if(ISBLANK(M434),-F434*'Casino List'!$B$1,M434*'Casino List'!$B$1))</f>
        <v/>
      </c>
      <c r="P434" s="4"/>
      <c r="Q434" s="4"/>
      <c r="R434" s="4"/>
      <c r="S434" s="4"/>
      <c r="T434" s="4"/>
      <c r="U434" s="4"/>
      <c r="V434" s="4"/>
      <c r="W434" s="4"/>
      <c r="X434" s="4"/>
      <c r="Y434" s="4"/>
      <c r="Z434" s="4"/>
      <c r="AA434" s="4"/>
      <c r="AB434" s="4"/>
      <c r="AC434" s="4"/>
      <c r="AD434" s="4"/>
      <c r="AE434" s="4"/>
    </row>
    <row r="435">
      <c r="A435" s="4"/>
      <c r="B435" s="4"/>
      <c r="C435" s="1" t="str">
        <f t="shared" si="8"/>
        <v/>
      </c>
      <c r="D435" s="79"/>
      <c r="E435" s="79"/>
      <c r="F435" s="74"/>
      <c r="G435" s="74"/>
      <c r="H435" s="74"/>
      <c r="I435" s="29" t="str">
        <f>if(isblank(F435),,VLOOKUP(D435,'Casino List'!$C$4:$AA$100,25,FALSE)*H435)</f>
        <v/>
      </c>
      <c r="J435" s="10" t="str">
        <f>if(ISBLANK(F435),,F435*'Casino List'!$D$1)</f>
        <v/>
      </c>
      <c r="K435" s="10" t="str">
        <f>if(isblank(F435),,(F435*(1+'Casino List'!$F$1)^(($Q$3-E435-45)/365)-F435)*(1-'Casino List'!$B$1))</f>
        <v/>
      </c>
      <c r="L435" s="10" t="str">
        <f>if(isblank(F435),,if(isna((1-'Casino List'!$B$1)*(I435-F435)*(1+'Casino List'!$F$1)^(($Q$3-vlookup(D435,C435:E$1003,3,FALSE)-10)/365)-K435+J435),(1-'Casino List'!$B$1)*(I435-F435)*(1+'Casino List'!$F$1)^(($Q$3-TODAY()-45)/365)-K435,(1-'Casino List'!$B$1)*(I435-F435)*(1+'Casino List'!$F$1)^(($Q$3-vlookup(D435,C435:E$1003,3,FALSE)-10)/365)-K435+J435))</f>
        <v/>
      </c>
      <c r="M435" s="10" t="str">
        <f>if(isblank(G435),,G435*(1+'Casino List'!$F$1)^(($Q$3-E435-10)/365))</f>
        <v/>
      </c>
      <c r="N435" s="4" t="str">
        <f>if(ISBLANK(M435),,(M435-G435)*(1-'Casino List'!$B$1))</f>
        <v/>
      </c>
      <c r="O435" s="4" t="str">
        <f>if(isblank(D435),,if(ISBLANK(M435),-F435*'Casino List'!$B$1,M435*'Casino List'!$B$1))</f>
        <v/>
      </c>
      <c r="P435" s="4"/>
      <c r="Q435" s="4"/>
      <c r="R435" s="4"/>
      <c r="S435" s="4"/>
      <c r="T435" s="4"/>
      <c r="U435" s="4"/>
      <c r="V435" s="4"/>
      <c r="W435" s="4"/>
      <c r="X435" s="4"/>
      <c r="Y435" s="4"/>
      <c r="Z435" s="4"/>
      <c r="AA435" s="4"/>
      <c r="AB435" s="4"/>
      <c r="AC435" s="4"/>
      <c r="AD435" s="4"/>
      <c r="AE435" s="4"/>
    </row>
    <row r="436">
      <c r="A436" s="4"/>
      <c r="B436" s="4"/>
      <c r="C436" s="1" t="str">
        <f t="shared" si="8"/>
        <v/>
      </c>
      <c r="D436" s="79"/>
      <c r="E436" s="79"/>
      <c r="F436" s="74"/>
      <c r="G436" s="74"/>
      <c r="H436" s="74"/>
      <c r="I436" s="29" t="str">
        <f>if(isblank(F436),,VLOOKUP(D436,'Casino List'!$C$4:$AA$100,25,FALSE)*H436)</f>
        <v/>
      </c>
      <c r="J436" s="10" t="str">
        <f>if(ISBLANK(F436),,F436*'Casino List'!$D$1)</f>
        <v/>
      </c>
      <c r="K436" s="10" t="str">
        <f>if(isblank(F436),,(F436*(1+'Casino List'!$F$1)^(($Q$3-E436-45)/365)-F436)*(1-'Casino List'!$B$1))</f>
        <v/>
      </c>
      <c r="L436" s="10" t="str">
        <f>if(isblank(F436),,if(isna((1-'Casino List'!$B$1)*(I436-F436)*(1+'Casino List'!$F$1)^(($Q$3-vlookup(D436,C436:E$1003,3,FALSE)-10)/365)-K436+J436),(1-'Casino List'!$B$1)*(I436-F436)*(1+'Casino List'!$F$1)^(($Q$3-TODAY()-45)/365)-K436,(1-'Casino List'!$B$1)*(I436-F436)*(1+'Casino List'!$F$1)^(($Q$3-vlookup(D436,C436:E$1003,3,FALSE)-10)/365)-K436+J436))</f>
        <v/>
      </c>
      <c r="M436" s="10" t="str">
        <f>if(isblank(G436),,G436*(1+'Casino List'!$F$1)^(($Q$3-E436-10)/365))</f>
        <v/>
      </c>
      <c r="N436" s="4" t="str">
        <f>if(ISBLANK(M436),,(M436-G436)*(1-'Casino List'!$B$1))</f>
        <v/>
      </c>
      <c r="O436" s="4" t="str">
        <f>if(isblank(D436),,if(ISBLANK(M436),-F436*'Casino List'!$B$1,M436*'Casino List'!$B$1))</f>
        <v/>
      </c>
      <c r="P436" s="4"/>
      <c r="Q436" s="4"/>
      <c r="R436" s="4"/>
      <c r="S436" s="4"/>
      <c r="T436" s="4"/>
      <c r="U436" s="4"/>
      <c r="V436" s="4"/>
      <c r="W436" s="4"/>
      <c r="X436" s="4"/>
      <c r="Y436" s="4"/>
      <c r="Z436" s="4"/>
      <c r="AA436" s="4"/>
      <c r="AB436" s="4"/>
      <c r="AC436" s="4"/>
      <c r="AD436" s="4"/>
      <c r="AE436" s="4"/>
    </row>
    <row r="437">
      <c r="A437" s="4"/>
      <c r="B437" s="4"/>
      <c r="C437" s="1" t="str">
        <f t="shared" si="8"/>
        <v/>
      </c>
      <c r="D437" s="79"/>
      <c r="E437" s="79"/>
      <c r="F437" s="74"/>
      <c r="G437" s="74"/>
      <c r="H437" s="74"/>
      <c r="I437" s="29" t="str">
        <f>if(isblank(F437),,VLOOKUP(D437,'Casino List'!$C$4:$AA$100,25,FALSE)*H437)</f>
        <v/>
      </c>
      <c r="J437" s="10" t="str">
        <f>if(ISBLANK(F437),,F437*'Casino List'!$D$1)</f>
        <v/>
      </c>
      <c r="K437" s="10" t="str">
        <f>if(isblank(F437),,(F437*(1+'Casino List'!$F$1)^(($Q$3-E437-45)/365)-F437)*(1-'Casino List'!$B$1))</f>
        <v/>
      </c>
      <c r="L437" s="10" t="str">
        <f>if(isblank(F437),,if(isna((1-'Casino List'!$B$1)*(I437-F437)*(1+'Casino List'!$F$1)^(($Q$3-vlookup(D437,C437:E$1003,3,FALSE)-10)/365)-K437+J437),(1-'Casino List'!$B$1)*(I437-F437)*(1+'Casino List'!$F$1)^(($Q$3-TODAY()-45)/365)-K437,(1-'Casino List'!$B$1)*(I437-F437)*(1+'Casino List'!$F$1)^(($Q$3-vlookup(D437,C437:E$1003,3,FALSE)-10)/365)-K437+J437))</f>
        <v/>
      </c>
      <c r="M437" s="10" t="str">
        <f>if(isblank(G437),,G437*(1+'Casino List'!$F$1)^(($Q$3-E437-10)/365))</f>
        <v/>
      </c>
      <c r="N437" s="4" t="str">
        <f>if(ISBLANK(M437),,(M437-G437)*(1-'Casino List'!$B$1))</f>
        <v/>
      </c>
      <c r="O437" s="4" t="str">
        <f>if(isblank(D437),,if(ISBLANK(M437),-F437*'Casino List'!$B$1,M437*'Casino List'!$B$1))</f>
        <v/>
      </c>
      <c r="P437" s="4"/>
      <c r="Q437" s="4"/>
      <c r="R437" s="4"/>
      <c r="S437" s="4"/>
      <c r="T437" s="4"/>
      <c r="U437" s="4"/>
      <c r="V437" s="4"/>
      <c r="W437" s="4"/>
      <c r="X437" s="4"/>
      <c r="Y437" s="4"/>
      <c r="Z437" s="4"/>
      <c r="AA437" s="4"/>
      <c r="AB437" s="4"/>
      <c r="AC437" s="4"/>
      <c r="AD437" s="4"/>
      <c r="AE437" s="4"/>
    </row>
    <row r="438">
      <c r="A438" s="4"/>
      <c r="B438" s="4"/>
      <c r="C438" s="1" t="str">
        <f t="shared" si="8"/>
        <v/>
      </c>
      <c r="D438" s="79"/>
      <c r="E438" s="79"/>
      <c r="F438" s="74"/>
      <c r="G438" s="74"/>
      <c r="H438" s="74"/>
      <c r="I438" s="29" t="str">
        <f>if(isblank(F438),,VLOOKUP(D438,'Casino List'!$C$4:$AA$100,25,FALSE)*H438)</f>
        <v/>
      </c>
      <c r="J438" s="10" t="str">
        <f>if(ISBLANK(F438),,F438*'Casino List'!$D$1)</f>
        <v/>
      </c>
      <c r="K438" s="10" t="str">
        <f>if(isblank(F438),,(F438*(1+'Casino List'!$F$1)^(($Q$3-E438-45)/365)-F438)*(1-'Casino List'!$B$1))</f>
        <v/>
      </c>
      <c r="L438" s="10" t="str">
        <f>if(isblank(F438),,if(isna((1-'Casino List'!$B$1)*(I438-F438)*(1+'Casino List'!$F$1)^(($Q$3-vlookup(D438,C438:E$1003,3,FALSE)-10)/365)-K438+J438),(1-'Casino List'!$B$1)*(I438-F438)*(1+'Casino List'!$F$1)^(($Q$3-TODAY()-45)/365)-K438,(1-'Casino List'!$B$1)*(I438-F438)*(1+'Casino List'!$F$1)^(($Q$3-vlookup(D438,C438:E$1003,3,FALSE)-10)/365)-K438+J438))</f>
        <v/>
      </c>
      <c r="M438" s="10" t="str">
        <f>if(isblank(G438),,G438*(1+'Casino List'!$F$1)^(($Q$3-E438-10)/365))</f>
        <v/>
      </c>
      <c r="N438" s="4" t="str">
        <f>if(ISBLANK(M438),,(M438-G438)*(1-'Casino List'!$B$1))</f>
        <v/>
      </c>
      <c r="O438" s="4" t="str">
        <f>if(isblank(D438),,if(ISBLANK(M438),-F438*'Casino List'!$B$1,M438*'Casino List'!$B$1))</f>
        <v/>
      </c>
      <c r="P438" s="4"/>
      <c r="Q438" s="4"/>
      <c r="R438" s="4"/>
      <c r="S438" s="4"/>
      <c r="T438" s="4"/>
      <c r="U438" s="4"/>
      <c r="V438" s="4"/>
      <c r="W438" s="4"/>
      <c r="X438" s="4"/>
      <c r="Y438" s="4"/>
      <c r="Z438" s="4"/>
      <c r="AA438" s="4"/>
      <c r="AB438" s="4"/>
      <c r="AC438" s="4"/>
      <c r="AD438" s="4"/>
      <c r="AE438" s="4"/>
    </row>
    <row r="439">
      <c r="A439" s="4"/>
      <c r="B439" s="4"/>
      <c r="C439" s="1" t="str">
        <f t="shared" si="8"/>
        <v/>
      </c>
      <c r="D439" s="79"/>
      <c r="E439" s="79"/>
      <c r="F439" s="74"/>
      <c r="G439" s="74"/>
      <c r="H439" s="74"/>
      <c r="I439" s="29" t="str">
        <f>if(isblank(F439),,VLOOKUP(D439,'Casino List'!$C$4:$AA$100,25,FALSE)*H439)</f>
        <v/>
      </c>
      <c r="J439" s="10" t="str">
        <f>if(ISBLANK(F439),,F439*'Casino List'!$D$1)</f>
        <v/>
      </c>
      <c r="K439" s="10" t="str">
        <f>if(isblank(F439),,(F439*(1+'Casino List'!$F$1)^(($Q$3-E439-45)/365)-F439)*(1-'Casino List'!$B$1))</f>
        <v/>
      </c>
      <c r="L439" s="10" t="str">
        <f>if(isblank(F439),,if(isna((1-'Casino List'!$B$1)*(I439-F439)*(1+'Casino List'!$F$1)^(($Q$3-vlookup(D439,C439:E$1003,3,FALSE)-10)/365)-K439+J439),(1-'Casino List'!$B$1)*(I439-F439)*(1+'Casino List'!$F$1)^(($Q$3-TODAY()-45)/365)-K439,(1-'Casino List'!$B$1)*(I439-F439)*(1+'Casino List'!$F$1)^(($Q$3-vlookup(D439,C439:E$1003,3,FALSE)-10)/365)-K439+J439))</f>
        <v/>
      </c>
      <c r="M439" s="10" t="str">
        <f>if(isblank(G439),,G439*(1+'Casino List'!$F$1)^(($Q$3-E439-10)/365))</f>
        <v/>
      </c>
      <c r="N439" s="4" t="str">
        <f>if(ISBLANK(M439),,(M439-G439)*(1-'Casino List'!$B$1))</f>
        <v/>
      </c>
      <c r="O439" s="4" t="str">
        <f>if(isblank(D439),,if(ISBLANK(M439),-F439*'Casino List'!$B$1,M439*'Casino List'!$B$1))</f>
        <v/>
      </c>
      <c r="P439" s="4"/>
      <c r="Q439" s="4"/>
      <c r="R439" s="4"/>
      <c r="S439" s="4"/>
      <c r="T439" s="4"/>
      <c r="U439" s="4"/>
      <c r="V439" s="4"/>
      <c r="W439" s="4"/>
      <c r="X439" s="4"/>
      <c r="Y439" s="4"/>
      <c r="Z439" s="4"/>
      <c r="AA439" s="4"/>
      <c r="AB439" s="4"/>
      <c r="AC439" s="4"/>
      <c r="AD439" s="4"/>
      <c r="AE439" s="4"/>
    </row>
    <row r="440">
      <c r="A440" s="4"/>
      <c r="B440" s="4"/>
      <c r="C440" s="1" t="str">
        <f t="shared" si="8"/>
        <v/>
      </c>
      <c r="D440" s="79"/>
      <c r="E440" s="79"/>
      <c r="F440" s="74"/>
      <c r="G440" s="74"/>
      <c r="H440" s="74"/>
      <c r="I440" s="29" t="str">
        <f>if(isblank(F440),,VLOOKUP(D440,'Casino List'!$C$4:$AA$100,25,FALSE)*H440)</f>
        <v/>
      </c>
      <c r="J440" s="10" t="str">
        <f>if(ISBLANK(F440),,F440*'Casino List'!$D$1)</f>
        <v/>
      </c>
      <c r="K440" s="10" t="str">
        <f>if(isblank(F440),,(F440*(1+'Casino List'!$F$1)^(($Q$3-E440-45)/365)-F440)*(1-'Casino List'!$B$1))</f>
        <v/>
      </c>
      <c r="L440" s="10" t="str">
        <f>if(isblank(F440),,if(isna((1-'Casino List'!$B$1)*(I440-F440)*(1+'Casino List'!$F$1)^(($Q$3-vlookup(D440,C440:E$1003,3,FALSE)-10)/365)-K440+J440),(1-'Casino List'!$B$1)*(I440-F440)*(1+'Casino List'!$F$1)^(($Q$3-TODAY()-45)/365)-K440,(1-'Casino List'!$B$1)*(I440-F440)*(1+'Casino List'!$F$1)^(($Q$3-vlookup(D440,C440:E$1003,3,FALSE)-10)/365)-K440+J440))</f>
        <v/>
      </c>
      <c r="M440" s="10" t="str">
        <f>if(isblank(G440),,G440*(1+'Casino List'!$F$1)^(($Q$3-E440-10)/365))</f>
        <v/>
      </c>
      <c r="N440" s="4" t="str">
        <f>if(ISBLANK(M440),,(M440-G440)*(1-'Casino List'!$B$1))</f>
        <v/>
      </c>
      <c r="O440" s="4" t="str">
        <f>if(isblank(D440),,if(ISBLANK(M440),-F440*'Casino List'!$B$1,M440*'Casino List'!$B$1))</f>
        <v/>
      </c>
      <c r="P440" s="4"/>
      <c r="Q440" s="4"/>
      <c r="R440" s="4"/>
      <c r="S440" s="4"/>
      <c r="T440" s="4"/>
      <c r="U440" s="4"/>
      <c r="V440" s="4"/>
      <c r="W440" s="4"/>
      <c r="X440" s="4"/>
      <c r="Y440" s="4"/>
      <c r="Z440" s="4"/>
      <c r="AA440" s="4"/>
      <c r="AB440" s="4"/>
      <c r="AC440" s="4"/>
      <c r="AD440" s="4"/>
      <c r="AE440" s="4"/>
    </row>
    <row r="441">
      <c r="A441" s="4"/>
      <c r="B441" s="4"/>
      <c r="C441" s="1" t="str">
        <f t="shared" si="8"/>
        <v/>
      </c>
      <c r="D441" s="79"/>
      <c r="E441" s="79"/>
      <c r="F441" s="74"/>
      <c r="G441" s="74"/>
      <c r="H441" s="74"/>
      <c r="I441" s="29" t="str">
        <f>if(isblank(F441),,VLOOKUP(D441,'Casino List'!$C$4:$AA$100,25,FALSE)*H441)</f>
        <v/>
      </c>
      <c r="J441" s="10" t="str">
        <f>if(ISBLANK(F441),,F441*'Casino List'!$D$1)</f>
        <v/>
      </c>
      <c r="K441" s="10" t="str">
        <f>if(isblank(F441),,(F441*(1+'Casino List'!$F$1)^(($Q$3-E441-45)/365)-F441)*(1-'Casino List'!$B$1))</f>
        <v/>
      </c>
      <c r="L441" s="10" t="str">
        <f>if(isblank(F441),,if(isna((1-'Casino List'!$B$1)*(I441-F441)*(1+'Casino List'!$F$1)^(($Q$3-vlookup(D441,C441:E$1003,3,FALSE)-10)/365)-K441+J441),(1-'Casino List'!$B$1)*(I441-F441)*(1+'Casino List'!$F$1)^(($Q$3-TODAY()-45)/365)-K441,(1-'Casino List'!$B$1)*(I441-F441)*(1+'Casino List'!$F$1)^(($Q$3-vlookup(D441,C441:E$1003,3,FALSE)-10)/365)-K441+J441))</f>
        <v/>
      </c>
      <c r="M441" s="10" t="str">
        <f>if(isblank(G441),,G441*(1+'Casino List'!$F$1)^(($Q$3-E441-10)/365))</f>
        <v/>
      </c>
      <c r="N441" s="4" t="str">
        <f>if(ISBLANK(M441),,(M441-G441)*(1-'Casino List'!$B$1))</f>
        <v/>
      </c>
      <c r="O441" s="4" t="str">
        <f>if(isblank(D441),,if(ISBLANK(M441),-F441*'Casino List'!$B$1,M441*'Casino List'!$B$1))</f>
        <v/>
      </c>
      <c r="P441" s="4"/>
      <c r="Q441" s="4"/>
      <c r="R441" s="4"/>
      <c r="S441" s="4"/>
      <c r="T441" s="4"/>
      <c r="U441" s="4"/>
      <c r="V441" s="4"/>
      <c r="W441" s="4"/>
      <c r="X441" s="4"/>
      <c r="Y441" s="4"/>
      <c r="Z441" s="4"/>
      <c r="AA441" s="4"/>
      <c r="AB441" s="4"/>
      <c r="AC441" s="4"/>
      <c r="AD441" s="4"/>
      <c r="AE441" s="4"/>
    </row>
    <row r="442">
      <c r="A442" s="4"/>
      <c r="B442" s="4"/>
      <c r="C442" s="1" t="str">
        <f t="shared" si="8"/>
        <v/>
      </c>
      <c r="D442" s="79"/>
      <c r="E442" s="79"/>
      <c r="F442" s="74"/>
      <c r="G442" s="74"/>
      <c r="H442" s="74"/>
      <c r="I442" s="29" t="str">
        <f>if(isblank(F442),,VLOOKUP(D442,'Casino List'!$C$4:$AA$100,25,FALSE)*H442)</f>
        <v/>
      </c>
      <c r="J442" s="10" t="str">
        <f>if(ISBLANK(F442),,F442*'Casino List'!$D$1)</f>
        <v/>
      </c>
      <c r="K442" s="10" t="str">
        <f>if(isblank(F442),,(F442*(1+'Casino List'!$F$1)^(($Q$3-E442-45)/365)-F442)*(1-'Casino List'!$B$1))</f>
        <v/>
      </c>
      <c r="L442" s="10" t="str">
        <f>if(isblank(F442),,if(isna((1-'Casino List'!$B$1)*(I442-F442)*(1+'Casino List'!$F$1)^(($Q$3-vlookup(D442,C442:E$1003,3,FALSE)-10)/365)-K442+J442),(1-'Casino List'!$B$1)*(I442-F442)*(1+'Casino List'!$F$1)^(($Q$3-TODAY()-45)/365)-K442,(1-'Casino List'!$B$1)*(I442-F442)*(1+'Casino List'!$F$1)^(($Q$3-vlookup(D442,C442:E$1003,3,FALSE)-10)/365)-K442+J442))</f>
        <v/>
      </c>
      <c r="M442" s="10" t="str">
        <f>if(isblank(G442),,G442*(1+'Casino List'!$F$1)^(($Q$3-E442-10)/365))</f>
        <v/>
      </c>
      <c r="N442" s="4" t="str">
        <f>if(ISBLANK(M442),,(M442-G442)*(1-'Casino List'!$B$1))</f>
        <v/>
      </c>
      <c r="O442" s="4" t="str">
        <f>if(isblank(D442),,if(ISBLANK(M442),-F442*'Casino List'!$B$1,M442*'Casino List'!$B$1))</f>
        <v/>
      </c>
      <c r="P442" s="4"/>
      <c r="Q442" s="4"/>
      <c r="R442" s="4"/>
      <c r="S442" s="4"/>
      <c r="T442" s="4"/>
      <c r="U442" s="4"/>
      <c r="V442" s="4"/>
      <c r="W442" s="4"/>
      <c r="X442" s="4"/>
      <c r="Y442" s="4"/>
      <c r="Z442" s="4"/>
      <c r="AA442" s="4"/>
      <c r="AB442" s="4"/>
      <c r="AC442" s="4"/>
      <c r="AD442" s="4"/>
      <c r="AE442" s="4"/>
    </row>
    <row r="443">
      <c r="A443" s="4"/>
      <c r="B443" s="4"/>
      <c r="C443" s="1" t="str">
        <f t="shared" si="8"/>
        <v/>
      </c>
      <c r="D443" s="79"/>
      <c r="E443" s="79"/>
      <c r="F443" s="74"/>
      <c r="G443" s="74"/>
      <c r="H443" s="74"/>
      <c r="I443" s="29" t="str">
        <f>if(isblank(F443),,VLOOKUP(D443,'Casino List'!$C$4:$AA$100,25,FALSE)*H443)</f>
        <v/>
      </c>
      <c r="J443" s="10" t="str">
        <f>if(ISBLANK(F443),,F443*'Casino List'!$D$1)</f>
        <v/>
      </c>
      <c r="K443" s="10" t="str">
        <f>if(isblank(F443),,(F443*(1+'Casino List'!$F$1)^(($Q$3-E443-45)/365)-F443)*(1-'Casino List'!$B$1))</f>
        <v/>
      </c>
      <c r="L443" s="10" t="str">
        <f>if(isblank(F443),,if(isna((1-'Casino List'!$B$1)*(I443-F443)*(1+'Casino List'!$F$1)^(($Q$3-vlookup(D443,C443:E$1003,3,FALSE)-10)/365)-K443+J443),(1-'Casino List'!$B$1)*(I443-F443)*(1+'Casino List'!$F$1)^(($Q$3-TODAY()-45)/365)-K443,(1-'Casino List'!$B$1)*(I443-F443)*(1+'Casino List'!$F$1)^(($Q$3-vlookup(D443,C443:E$1003,3,FALSE)-10)/365)-K443+J443))</f>
        <v/>
      </c>
      <c r="M443" s="10" t="str">
        <f>if(isblank(G443),,G443*(1+'Casino List'!$F$1)^(($Q$3-E443-10)/365))</f>
        <v/>
      </c>
      <c r="N443" s="4" t="str">
        <f>if(ISBLANK(M443),,(M443-G443)*(1-'Casino List'!$B$1))</f>
        <v/>
      </c>
      <c r="O443" s="4" t="str">
        <f>if(isblank(D443),,if(ISBLANK(M443),-F443*'Casino List'!$B$1,M443*'Casino List'!$B$1))</f>
        <v/>
      </c>
      <c r="P443" s="4"/>
      <c r="Q443" s="4"/>
      <c r="R443" s="4"/>
      <c r="S443" s="4"/>
      <c r="T443" s="4"/>
      <c r="U443" s="4"/>
      <c r="V443" s="4"/>
      <c r="W443" s="4"/>
      <c r="X443" s="4"/>
      <c r="Y443" s="4"/>
      <c r="Z443" s="4"/>
      <c r="AA443" s="4"/>
      <c r="AB443" s="4"/>
      <c r="AC443" s="4"/>
      <c r="AD443" s="4"/>
      <c r="AE443" s="4"/>
    </row>
    <row r="444">
      <c r="A444" s="4"/>
      <c r="B444" s="4"/>
      <c r="C444" s="1" t="str">
        <f t="shared" si="8"/>
        <v/>
      </c>
      <c r="D444" s="79"/>
      <c r="E444" s="79"/>
      <c r="F444" s="74"/>
      <c r="G444" s="74"/>
      <c r="H444" s="74"/>
      <c r="I444" s="29" t="str">
        <f>if(isblank(F444),,VLOOKUP(D444,'Casino List'!$C$4:$AA$100,25,FALSE)*H444)</f>
        <v/>
      </c>
      <c r="J444" s="10" t="str">
        <f>if(ISBLANK(F444),,F444*'Casino List'!$D$1)</f>
        <v/>
      </c>
      <c r="K444" s="10" t="str">
        <f>if(isblank(F444),,(F444*(1+'Casino List'!$F$1)^(($Q$3-E444-45)/365)-F444)*(1-'Casino List'!$B$1))</f>
        <v/>
      </c>
      <c r="L444" s="10" t="str">
        <f>if(isblank(F444),,if(isna((1-'Casino List'!$B$1)*(I444-F444)*(1+'Casino List'!$F$1)^(($Q$3-vlookup(D444,C444:E$1003,3,FALSE)-10)/365)-K444+J444),(1-'Casino List'!$B$1)*(I444-F444)*(1+'Casino List'!$F$1)^(($Q$3-TODAY()-45)/365)-K444,(1-'Casino List'!$B$1)*(I444-F444)*(1+'Casino List'!$F$1)^(($Q$3-vlookup(D444,C444:E$1003,3,FALSE)-10)/365)-K444+J444))</f>
        <v/>
      </c>
      <c r="M444" s="10" t="str">
        <f>if(isblank(G444),,G444*(1+'Casino List'!$F$1)^(($Q$3-E444-10)/365))</f>
        <v/>
      </c>
      <c r="N444" s="4" t="str">
        <f>if(ISBLANK(M444),,(M444-G444)*(1-'Casino List'!$B$1))</f>
        <v/>
      </c>
      <c r="O444" s="4" t="str">
        <f>if(isblank(D444),,if(ISBLANK(M444),-F444*'Casino List'!$B$1,M444*'Casino List'!$B$1))</f>
        <v/>
      </c>
      <c r="P444" s="4"/>
      <c r="Q444" s="4"/>
      <c r="R444" s="4"/>
      <c r="S444" s="4"/>
      <c r="T444" s="4"/>
      <c r="U444" s="4"/>
      <c r="V444" s="4"/>
      <c r="W444" s="4"/>
      <c r="X444" s="4"/>
      <c r="Y444" s="4"/>
      <c r="Z444" s="4"/>
      <c r="AA444" s="4"/>
      <c r="AB444" s="4"/>
      <c r="AC444" s="4"/>
      <c r="AD444" s="4"/>
      <c r="AE444" s="4"/>
    </row>
    <row r="445">
      <c r="A445" s="4"/>
      <c r="B445" s="4"/>
      <c r="C445" s="1" t="str">
        <f t="shared" si="8"/>
        <v/>
      </c>
      <c r="D445" s="79"/>
      <c r="E445" s="79"/>
      <c r="F445" s="74"/>
      <c r="G445" s="74"/>
      <c r="H445" s="74"/>
      <c r="I445" s="29" t="str">
        <f>if(isblank(F445),,VLOOKUP(D445,'Casino List'!$C$4:$AA$100,25,FALSE)*H445)</f>
        <v/>
      </c>
      <c r="J445" s="10" t="str">
        <f>if(ISBLANK(F445),,F445*'Casino List'!$D$1)</f>
        <v/>
      </c>
      <c r="K445" s="10" t="str">
        <f>if(isblank(F445),,(F445*(1+'Casino List'!$F$1)^(($Q$3-E445-45)/365)-F445)*(1-'Casino List'!$B$1))</f>
        <v/>
      </c>
      <c r="L445" s="10" t="str">
        <f>if(isblank(F445),,if(isna((1-'Casino List'!$B$1)*(I445-F445)*(1+'Casino List'!$F$1)^(($Q$3-vlookup(D445,C445:E$1003,3,FALSE)-10)/365)-K445+J445),(1-'Casino List'!$B$1)*(I445-F445)*(1+'Casino List'!$F$1)^(($Q$3-TODAY()-45)/365)-K445,(1-'Casino List'!$B$1)*(I445-F445)*(1+'Casino List'!$F$1)^(($Q$3-vlookup(D445,C445:E$1003,3,FALSE)-10)/365)-K445+J445))</f>
        <v/>
      </c>
      <c r="M445" s="10" t="str">
        <f>if(isblank(G445),,G445*(1+'Casino List'!$F$1)^(($Q$3-E445-10)/365))</f>
        <v/>
      </c>
      <c r="N445" s="4" t="str">
        <f>if(ISBLANK(M445),,(M445-G445)*(1-'Casino List'!$B$1))</f>
        <v/>
      </c>
      <c r="O445" s="4" t="str">
        <f>if(isblank(D445),,if(ISBLANK(M445),-F445*'Casino List'!$B$1,M445*'Casino List'!$B$1))</f>
        <v/>
      </c>
      <c r="P445" s="4"/>
      <c r="Q445" s="4"/>
      <c r="R445" s="4"/>
      <c r="S445" s="4"/>
      <c r="T445" s="4"/>
      <c r="U445" s="4"/>
      <c r="V445" s="4"/>
      <c r="W445" s="4"/>
      <c r="X445" s="4"/>
      <c r="Y445" s="4"/>
      <c r="Z445" s="4"/>
      <c r="AA445" s="4"/>
      <c r="AB445" s="4"/>
      <c r="AC445" s="4"/>
      <c r="AD445" s="4"/>
      <c r="AE445" s="4"/>
    </row>
    <row r="446">
      <c r="A446" s="4"/>
      <c r="B446" s="4"/>
      <c r="C446" s="1" t="str">
        <f t="shared" si="8"/>
        <v/>
      </c>
      <c r="D446" s="79"/>
      <c r="E446" s="79"/>
      <c r="F446" s="74"/>
      <c r="G446" s="74"/>
      <c r="H446" s="74"/>
      <c r="I446" s="29" t="str">
        <f>if(isblank(F446),,VLOOKUP(D446,'Casino List'!$C$4:$AA$100,25,FALSE)*H446)</f>
        <v/>
      </c>
      <c r="J446" s="10" t="str">
        <f>if(ISBLANK(F446),,F446*'Casino List'!$D$1)</f>
        <v/>
      </c>
      <c r="K446" s="10" t="str">
        <f>if(isblank(F446),,(F446*(1+'Casino List'!$F$1)^(($Q$3-E446-45)/365)-F446)*(1-'Casino List'!$B$1))</f>
        <v/>
      </c>
      <c r="L446" s="10" t="str">
        <f>if(isblank(F446),,if(isna((1-'Casino List'!$B$1)*(I446-F446)*(1+'Casino List'!$F$1)^(($Q$3-vlookup(D446,C446:E$1003,3,FALSE)-10)/365)-K446+J446),(1-'Casino List'!$B$1)*(I446-F446)*(1+'Casino List'!$F$1)^(($Q$3-TODAY()-45)/365)-K446,(1-'Casino List'!$B$1)*(I446-F446)*(1+'Casino List'!$F$1)^(($Q$3-vlookup(D446,C446:E$1003,3,FALSE)-10)/365)-K446+J446))</f>
        <v/>
      </c>
      <c r="M446" s="10" t="str">
        <f>if(isblank(G446),,G446*(1+'Casino List'!$F$1)^(($Q$3-E446-10)/365))</f>
        <v/>
      </c>
      <c r="N446" s="4" t="str">
        <f>if(ISBLANK(M446),,(M446-G446)*(1-'Casino List'!$B$1))</f>
        <v/>
      </c>
      <c r="O446" s="4" t="str">
        <f>if(isblank(D446),,if(ISBLANK(M446),-F446*'Casino List'!$B$1,M446*'Casino List'!$B$1))</f>
        <v/>
      </c>
      <c r="P446" s="4"/>
      <c r="Q446" s="4"/>
      <c r="R446" s="4"/>
      <c r="S446" s="4"/>
      <c r="T446" s="4"/>
      <c r="U446" s="4"/>
      <c r="V446" s="4"/>
      <c r="W446" s="4"/>
      <c r="X446" s="4"/>
      <c r="Y446" s="4"/>
      <c r="Z446" s="4"/>
      <c r="AA446" s="4"/>
      <c r="AB446" s="4"/>
      <c r="AC446" s="4"/>
      <c r="AD446" s="4"/>
      <c r="AE446" s="4"/>
    </row>
    <row r="447">
      <c r="A447" s="4"/>
      <c r="B447" s="4"/>
      <c r="C447" s="1" t="str">
        <f t="shared" si="8"/>
        <v/>
      </c>
      <c r="D447" s="79"/>
      <c r="E447" s="79"/>
      <c r="F447" s="74"/>
      <c r="G447" s="74"/>
      <c r="H447" s="74"/>
      <c r="I447" s="29" t="str">
        <f>if(isblank(F447),,VLOOKUP(D447,'Casino List'!$C$4:$AA$100,25,FALSE)*H447)</f>
        <v/>
      </c>
      <c r="J447" s="10" t="str">
        <f>if(ISBLANK(F447),,F447*'Casino List'!$D$1)</f>
        <v/>
      </c>
      <c r="K447" s="10" t="str">
        <f>if(isblank(F447),,(F447*(1+'Casino List'!$F$1)^(($Q$3-E447-45)/365)-F447)*(1-'Casino List'!$B$1))</f>
        <v/>
      </c>
      <c r="L447" s="10" t="str">
        <f>if(isblank(F447),,if(isna((1-'Casino List'!$B$1)*(I447-F447)*(1+'Casino List'!$F$1)^(($Q$3-vlookup(D447,C447:E$1003,3,FALSE)-10)/365)-K447+J447),(1-'Casino List'!$B$1)*(I447-F447)*(1+'Casino List'!$F$1)^(($Q$3-TODAY()-45)/365)-K447,(1-'Casino List'!$B$1)*(I447-F447)*(1+'Casino List'!$F$1)^(($Q$3-vlookup(D447,C447:E$1003,3,FALSE)-10)/365)-K447+J447))</f>
        <v/>
      </c>
      <c r="M447" s="10" t="str">
        <f>if(isblank(G447),,G447*(1+'Casino List'!$F$1)^(($Q$3-E447-10)/365))</f>
        <v/>
      </c>
      <c r="N447" s="4" t="str">
        <f>if(ISBLANK(M447),,(M447-G447)*(1-'Casino List'!$B$1))</f>
        <v/>
      </c>
      <c r="O447" s="4" t="str">
        <f>if(isblank(D447),,if(ISBLANK(M447),-F447*'Casino List'!$B$1,M447*'Casino List'!$B$1))</f>
        <v/>
      </c>
      <c r="P447" s="4"/>
      <c r="Q447" s="4"/>
      <c r="R447" s="4"/>
      <c r="S447" s="4"/>
      <c r="T447" s="4"/>
      <c r="U447" s="4"/>
      <c r="V447" s="4"/>
      <c r="W447" s="4"/>
      <c r="X447" s="4"/>
      <c r="Y447" s="4"/>
      <c r="Z447" s="4"/>
      <c r="AA447" s="4"/>
      <c r="AB447" s="4"/>
      <c r="AC447" s="4"/>
      <c r="AD447" s="4"/>
      <c r="AE447" s="4"/>
    </row>
    <row r="448">
      <c r="A448" s="4"/>
      <c r="B448" s="4"/>
      <c r="C448" s="1" t="str">
        <f t="shared" si="8"/>
        <v/>
      </c>
      <c r="D448" s="79"/>
      <c r="E448" s="79"/>
      <c r="F448" s="74"/>
      <c r="G448" s="74"/>
      <c r="H448" s="74"/>
      <c r="I448" s="29" t="str">
        <f>if(isblank(F448),,VLOOKUP(D448,'Casino List'!$C$4:$AA$100,25,FALSE)*H448)</f>
        <v/>
      </c>
      <c r="J448" s="10" t="str">
        <f>if(ISBLANK(F448),,F448*'Casino List'!$D$1)</f>
        <v/>
      </c>
      <c r="K448" s="10" t="str">
        <f>if(isblank(F448),,(F448*(1+'Casino List'!$F$1)^(($Q$3-E448-45)/365)-F448)*(1-'Casino List'!$B$1))</f>
        <v/>
      </c>
      <c r="L448" s="10" t="str">
        <f>if(isblank(F448),,if(isna((1-'Casino List'!$B$1)*(I448-F448)*(1+'Casino List'!$F$1)^(($Q$3-vlookup(D448,C448:E$1003,3,FALSE)-10)/365)-K448+J448),(1-'Casino List'!$B$1)*(I448-F448)*(1+'Casino List'!$F$1)^(($Q$3-TODAY()-45)/365)-K448,(1-'Casino List'!$B$1)*(I448-F448)*(1+'Casino List'!$F$1)^(($Q$3-vlookup(D448,C448:E$1003,3,FALSE)-10)/365)-K448+J448))</f>
        <v/>
      </c>
      <c r="M448" s="10" t="str">
        <f>if(isblank(G448),,G448*(1+'Casino List'!$F$1)^(($Q$3-E448-10)/365))</f>
        <v/>
      </c>
      <c r="N448" s="4" t="str">
        <f>if(ISBLANK(M448),,(M448-G448)*(1-'Casino List'!$B$1))</f>
        <v/>
      </c>
      <c r="O448" s="4" t="str">
        <f>if(isblank(D448),,if(ISBLANK(M448),-F448*'Casino List'!$B$1,M448*'Casino List'!$B$1))</f>
        <v/>
      </c>
      <c r="P448" s="4"/>
      <c r="Q448" s="4"/>
      <c r="R448" s="4"/>
      <c r="S448" s="4"/>
      <c r="T448" s="4"/>
      <c r="U448" s="4"/>
      <c r="V448" s="4"/>
      <c r="W448" s="4"/>
      <c r="X448" s="4"/>
      <c r="Y448" s="4"/>
      <c r="Z448" s="4"/>
      <c r="AA448" s="4"/>
      <c r="AB448" s="4"/>
      <c r="AC448" s="4"/>
      <c r="AD448" s="4"/>
      <c r="AE448" s="4"/>
    </row>
    <row r="449">
      <c r="A449" s="4"/>
      <c r="B449" s="4"/>
      <c r="C449" s="1" t="str">
        <f t="shared" si="8"/>
        <v/>
      </c>
      <c r="D449" s="79"/>
      <c r="E449" s="79"/>
      <c r="F449" s="74"/>
      <c r="G449" s="74"/>
      <c r="H449" s="74"/>
      <c r="I449" s="29" t="str">
        <f>if(isblank(F449),,VLOOKUP(D449,'Casino List'!$C$4:$AA$100,25,FALSE)*H449)</f>
        <v/>
      </c>
      <c r="J449" s="10" t="str">
        <f>if(ISBLANK(F449),,F449*'Casino List'!$D$1)</f>
        <v/>
      </c>
      <c r="K449" s="10" t="str">
        <f>if(isblank(F449),,(F449*(1+'Casino List'!$F$1)^(($Q$3-E449-45)/365)-F449)*(1-'Casino List'!$B$1))</f>
        <v/>
      </c>
      <c r="L449" s="10" t="str">
        <f>if(isblank(F449),,if(isna((1-'Casino List'!$B$1)*(I449-F449)*(1+'Casino List'!$F$1)^(($Q$3-vlookup(D449,C449:E$1003,3,FALSE)-10)/365)-K449+J449),(1-'Casino List'!$B$1)*(I449-F449)*(1+'Casino List'!$F$1)^(($Q$3-TODAY()-45)/365)-K449,(1-'Casino List'!$B$1)*(I449-F449)*(1+'Casino List'!$F$1)^(($Q$3-vlookup(D449,C449:E$1003,3,FALSE)-10)/365)-K449+J449))</f>
        <v/>
      </c>
      <c r="M449" s="10" t="str">
        <f>if(isblank(G449),,G449*(1+'Casino List'!$F$1)^(($Q$3-E449-10)/365))</f>
        <v/>
      </c>
      <c r="N449" s="4" t="str">
        <f>if(ISBLANK(M449),,(M449-G449)*(1-'Casino List'!$B$1))</f>
        <v/>
      </c>
      <c r="O449" s="4" t="str">
        <f>if(isblank(D449),,if(ISBLANK(M449),-F449*'Casino List'!$B$1,M449*'Casino List'!$B$1))</f>
        <v/>
      </c>
      <c r="P449" s="4"/>
      <c r="Q449" s="4"/>
      <c r="R449" s="4"/>
      <c r="S449" s="4"/>
      <c r="T449" s="4"/>
      <c r="U449" s="4"/>
      <c r="V449" s="4"/>
      <c r="W449" s="4"/>
      <c r="X449" s="4"/>
      <c r="Y449" s="4"/>
      <c r="Z449" s="4"/>
      <c r="AA449" s="4"/>
      <c r="AB449" s="4"/>
      <c r="AC449" s="4"/>
      <c r="AD449" s="4"/>
      <c r="AE449" s="4"/>
    </row>
    <row r="450">
      <c r="A450" s="4"/>
      <c r="B450" s="4"/>
      <c r="C450" s="1" t="str">
        <f t="shared" si="8"/>
        <v/>
      </c>
      <c r="D450" s="79"/>
      <c r="E450" s="79"/>
      <c r="F450" s="74"/>
      <c r="G450" s="74"/>
      <c r="H450" s="74"/>
      <c r="I450" s="29" t="str">
        <f>if(isblank(F450),,VLOOKUP(D450,'Casino List'!$C$4:$AA$100,25,FALSE)*H450)</f>
        <v/>
      </c>
      <c r="J450" s="10" t="str">
        <f>if(ISBLANK(F450),,F450*'Casino List'!$D$1)</f>
        <v/>
      </c>
      <c r="K450" s="10" t="str">
        <f>if(isblank(F450),,(F450*(1+'Casino List'!$F$1)^(($Q$3-E450-45)/365)-F450)*(1-'Casino List'!$B$1))</f>
        <v/>
      </c>
      <c r="L450" s="10" t="str">
        <f>if(isblank(F450),,if(isna((1-'Casino List'!$B$1)*(I450-F450)*(1+'Casino List'!$F$1)^(($Q$3-vlookup(D450,C450:E$1003,3,FALSE)-10)/365)-K450+J450),(1-'Casino List'!$B$1)*(I450-F450)*(1+'Casino List'!$F$1)^(($Q$3-TODAY()-45)/365)-K450,(1-'Casino List'!$B$1)*(I450-F450)*(1+'Casino List'!$F$1)^(($Q$3-vlookup(D450,C450:E$1003,3,FALSE)-10)/365)-K450+J450))</f>
        <v/>
      </c>
      <c r="M450" s="10" t="str">
        <f>if(isblank(G450),,G450*(1+'Casino List'!$F$1)^(($Q$3-E450-10)/365))</f>
        <v/>
      </c>
      <c r="N450" s="4" t="str">
        <f>if(ISBLANK(M450),,(M450-G450)*(1-'Casino List'!$B$1))</f>
        <v/>
      </c>
      <c r="O450" s="4" t="str">
        <f>if(isblank(D450),,if(ISBLANK(M450),-F450*'Casino List'!$B$1,M450*'Casino List'!$B$1))</f>
        <v/>
      </c>
      <c r="P450" s="4"/>
      <c r="Q450" s="4"/>
      <c r="R450" s="4"/>
      <c r="S450" s="4"/>
      <c r="T450" s="4"/>
      <c r="U450" s="4"/>
      <c r="V450" s="4"/>
      <c r="W450" s="4"/>
      <c r="X450" s="4"/>
      <c r="Y450" s="4"/>
      <c r="Z450" s="4"/>
      <c r="AA450" s="4"/>
      <c r="AB450" s="4"/>
      <c r="AC450" s="4"/>
      <c r="AD450" s="4"/>
      <c r="AE450" s="4"/>
    </row>
    <row r="451">
      <c r="A451" s="4"/>
      <c r="B451" s="4"/>
      <c r="C451" s="1" t="str">
        <f t="shared" si="8"/>
        <v/>
      </c>
      <c r="D451" s="79"/>
      <c r="E451" s="79"/>
      <c r="F451" s="74"/>
      <c r="G451" s="74"/>
      <c r="H451" s="74"/>
      <c r="I451" s="29" t="str">
        <f>if(isblank(F451),,VLOOKUP(D451,'Casino List'!$C$4:$AA$100,25,FALSE)*H451)</f>
        <v/>
      </c>
      <c r="J451" s="10" t="str">
        <f>if(ISBLANK(F451),,F451*'Casino List'!$D$1)</f>
        <v/>
      </c>
      <c r="K451" s="10" t="str">
        <f>if(isblank(F451),,(F451*(1+'Casino List'!$F$1)^(($Q$3-E451-45)/365)-F451)*(1-'Casino List'!$B$1))</f>
        <v/>
      </c>
      <c r="L451" s="10" t="str">
        <f>if(isblank(F451),,if(isna((1-'Casino List'!$B$1)*(I451-F451)*(1+'Casino List'!$F$1)^(($Q$3-vlookup(D451,C451:E$1003,3,FALSE)-10)/365)-K451+J451),(1-'Casino List'!$B$1)*(I451-F451)*(1+'Casino List'!$F$1)^(($Q$3-TODAY()-45)/365)-K451,(1-'Casino List'!$B$1)*(I451-F451)*(1+'Casino List'!$F$1)^(($Q$3-vlookup(D451,C451:E$1003,3,FALSE)-10)/365)-K451+J451))</f>
        <v/>
      </c>
      <c r="M451" s="10" t="str">
        <f>if(isblank(G451),,G451*(1+'Casino List'!$F$1)^(($Q$3-E451-10)/365))</f>
        <v/>
      </c>
      <c r="N451" s="4" t="str">
        <f>if(ISBLANK(M451),,(M451-G451)*(1-'Casino List'!$B$1))</f>
        <v/>
      </c>
      <c r="O451" s="4" t="str">
        <f>if(isblank(D451),,if(ISBLANK(M451),-F451*'Casino List'!$B$1,M451*'Casino List'!$B$1))</f>
        <v/>
      </c>
      <c r="P451" s="4"/>
      <c r="Q451" s="4"/>
      <c r="R451" s="4"/>
      <c r="S451" s="4"/>
      <c r="T451" s="4"/>
      <c r="U451" s="4"/>
      <c r="V451" s="4"/>
      <c r="W451" s="4"/>
      <c r="X451" s="4"/>
      <c r="Y451" s="4"/>
      <c r="Z451" s="4"/>
      <c r="AA451" s="4"/>
      <c r="AB451" s="4"/>
      <c r="AC451" s="4"/>
      <c r="AD451" s="4"/>
      <c r="AE451" s="4"/>
    </row>
    <row r="452">
      <c r="A452" s="4"/>
      <c r="B452" s="4"/>
      <c r="C452" s="1" t="str">
        <f t="shared" si="8"/>
        <v/>
      </c>
      <c r="D452" s="79"/>
      <c r="E452" s="79"/>
      <c r="F452" s="74"/>
      <c r="G452" s="74"/>
      <c r="H452" s="74"/>
      <c r="I452" s="29" t="str">
        <f>if(isblank(F452),,VLOOKUP(D452,'Casino List'!$C$4:$AA$100,25,FALSE)*H452)</f>
        <v/>
      </c>
      <c r="J452" s="10" t="str">
        <f>if(ISBLANK(F452),,F452*'Casino List'!$D$1)</f>
        <v/>
      </c>
      <c r="K452" s="10" t="str">
        <f>if(isblank(F452),,(F452*(1+'Casino List'!$F$1)^(($Q$3-E452-45)/365)-F452)*(1-'Casino List'!$B$1))</f>
        <v/>
      </c>
      <c r="L452" s="10" t="str">
        <f>if(isblank(F452),,if(isna((1-'Casino List'!$B$1)*(I452-F452)*(1+'Casino List'!$F$1)^(($Q$3-vlookup(D452,C452:E$1003,3,FALSE)-10)/365)-K452+J452),(1-'Casino List'!$B$1)*(I452-F452)*(1+'Casino List'!$F$1)^(($Q$3-TODAY()-45)/365)-K452,(1-'Casino List'!$B$1)*(I452-F452)*(1+'Casino List'!$F$1)^(($Q$3-vlookup(D452,C452:E$1003,3,FALSE)-10)/365)-K452+J452))</f>
        <v/>
      </c>
      <c r="M452" s="10" t="str">
        <f>if(isblank(G452),,G452*(1+'Casino List'!$F$1)^(($Q$3-E452-10)/365))</f>
        <v/>
      </c>
      <c r="N452" s="4" t="str">
        <f>if(ISBLANK(M452),,(M452-G452)*(1-'Casino List'!$B$1))</f>
        <v/>
      </c>
      <c r="O452" s="4" t="str">
        <f>if(isblank(D452),,if(ISBLANK(M452),-F452*'Casino List'!$B$1,M452*'Casino List'!$B$1))</f>
        <v/>
      </c>
      <c r="P452" s="4"/>
      <c r="Q452" s="4"/>
      <c r="R452" s="4"/>
      <c r="S452" s="4"/>
      <c r="T452" s="4"/>
      <c r="U452" s="4"/>
      <c r="V452" s="4"/>
      <c r="W452" s="4"/>
      <c r="X452" s="4"/>
      <c r="Y452" s="4"/>
      <c r="Z452" s="4"/>
      <c r="AA452" s="4"/>
      <c r="AB452" s="4"/>
      <c r="AC452" s="4"/>
      <c r="AD452" s="4"/>
      <c r="AE452" s="4"/>
    </row>
    <row r="453">
      <c r="A453" s="4"/>
      <c r="B453" s="4"/>
      <c r="C453" s="1" t="str">
        <f t="shared" si="8"/>
        <v/>
      </c>
      <c r="D453" s="79"/>
      <c r="E453" s="79"/>
      <c r="F453" s="74"/>
      <c r="G453" s="74"/>
      <c r="H453" s="74"/>
      <c r="I453" s="29" t="str">
        <f>if(isblank(F453),,VLOOKUP(D453,'Casino List'!$C$4:$AA$100,25,FALSE)*H453)</f>
        <v/>
      </c>
      <c r="J453" s="10" t="str">
        <f>if(ISBLANK(F453),,F453*'Casino List'!$D$1)</f>
        <v/>
      </c>
      <c r="K453" s="10" t="str">
        <f>if(isblank(F453),,(F453*(1+'Casino List'!$F$1)^(($Q$3-E453-45)/365)-F453)*(1-'Casino List'!$B$1))</f>
        <v/>
      </c>
      <c r="L453" s="10" t="str">
        <f>if(isblank(F453),,if(isna((1-'Casino List'!$B$1)*(I453-F453)*(1+'Casino List'!$F$1)^(($Q$3-vlookup(D453,C453:E$1003,3,FALSE)-10)/365)-K453+J453),(1-'Casino List'!$B$1)*(I453-F453)*(1+'Casino List'!$F$1)^(($Q$3-TODAY()-45)/365)-K453,(1-'Casino List'!$B$1)*(I453-F453)*(1+'Casino List'!$F$1)^(($Q$3-vlookup(D453,C453:E$1003,3,FALSE)-10)/365)-K453+J453))</f>
        <v/>
      </c>
      <c r="M453" s="10" t="str">
        <f>if(isblank(G453),,G453*(1+'Casino List'!$F$1)^(($Q$3-E453-10)/365))</f>
        <v/>
      </c>
      <c r="N453" s="4" t="str">
        <f>if(ISBLANK(M453),,(M453-G453)*(1-'Casino List'!$B$1))</f>
        <v/>
      </c>
      <c r="O453" s="4" t="str">
        <f>if(isblank(D453),,if(ISBLANK(M453),-F453*'Casino List'!$B$1,M453*'Casino List'!$B$1))</f>
        <v/>
      </c>
      <c r="P453" s="4"/>
      <c r="Q453" s="4"/>
      <c r="R453" s="4"/>
      <c r="S453" s="4"/>
      <c r="T453" s="4"/>
      <c r="U453" s="4"/>
      <c r="V453" s="4"/>
      <c r="W453" s="4"/>
      <c r="X453" s="4"/>
      <c r="Y453" s="4"/>
      <c r="Z453" s="4"/>
      <c r="AA453" s="4"/>
      <c r="AB453" s="4"/>
      <c r="AC453" s="4"/>
      <c r="AD453" s="4"/>
      <c r="AE453" s="4"/>
    </row>
    <row r="454">
      <c r="A454" s="4"/>
      <c r="B454" s="4"/>
      <c r="C454" s="1" t="str">
        <f t="shared" si="8"/>
        <v/>
      </c>
      <c r="D454" s="79"/>
      <c r="E454" s="79"/>
      <c r="F454" s="74"/>
      <c r="G454" s="74"/>
      <c r="H454" s="74"/>
      <c r="I454" s="29" t="str">
        <f>if(isblank(F454),,VLOOKUP(D454,'Casino List'!$C$4:$AA$100,25,FALSE)*H454)</f>
        <v/>
      </c>
      <c r="J454" s="10" t="str">
        <f>if(ISBLANK(F454),,F454*'Casino List'!$D$1)</f>
        <v/>
      </c>
      <c r="K454" s="10" t="str">
        <f>if(isblank(F454),,(F454*(1+'Casino List'!$F$1)^(($Q$3-E454-45)/365)-F454)*(1-'Casino List'!$B$1))</f>
        <v/>
      </c>
      <c r="L454" s="10" t="str">
        <f>if(isblank(F454),,if(isna((1-'Casino List'!$B$1)*(I454-F454)*(1+'Casino List'!$F$1)^(($Q$3-vlookup(D454,C454:E$1003,3,FALSE)-10)/365)-K454+J454),(1-'Casino List'!$B$1)*(I454-F454)*(1+'Casino List'!$F$1)^(($Q$3-TODAY()-45)/365)-K454,(1-'Casino List'!$B$1)*(I454-F454)*(1+'Casino List'!$F$1)^(($Q$3-vlookup(D454,C454:E$1003,3,FALSE)-10)/365)-K454+J454))</f>
        <v/>
      </c>
      <c r="M454" s="10" t="str">
        <f>if(isblank(G454),,G454*(1+'Casino List'!$F$1)^(($Q$3-E454-10)/365))</f>
        <v/>
      </c>
      <c r="N454" s="4" t="str">
        <f>if(ISBLANK(M454),,(M454-G454)*(1-'Casino List'!$B$1))</f>
        <v/>
      </c>
      <c r="O454" s="4" t="str">
        <f>if(isblank(D454),,if(ISBLANK(M454),-F454*'Casino List'!$B$1,M454*'Casino List'!$B$1))</f>
        <v/>
      </c>
      <c r="P454" s="4"/>
      <c r="Q454" s="4"/>
      <c r="R454" s="4"/>
      <c r="S454" s="4"/>
      <c r="T454" s="4"/>
      <c r="U454" s="4"/>
      <c r="V454" s="4"/>
      <c r="W454" s="4"/>
      <c r="X454" s="4"/>
      <c r="Y454" s="4"/>
      <c r="Z454" s="4"/>
      <c r="AA454" s="4"/>
      <c r="AB454" s="4"/>
      <c r="AC454" s="4"/>
      <c r="AD454" s="4"/>
      <c r="AE454" s="4"/>
    </row>
    <row r="455">
      <c r="A455" s="4"/>
      <c r="B455" s="4"/>
      <c r="C455" s="1" t="str">
        <f t="shared" si="8"/>
        <v/>
      </c>
      <c r="D455" s="79"/>
      <c r="E455" s="79"/>
      <c r="F455" s="74"/>
      <c r="G455" s="74"/>
      <c r="H455" s="74"/>
      <c r="I455" s="29" t="str">
        <f>if(isblank(F455),,VLOOKUP(D455,'Casino List'!$C$4:$AA$100,25,FALSE)*H455)</f>
        <v/>
      </c>
      <c r="J455" s="10" t="str">
        <f>if(ISBLANK(F455),,F455*'Casino List'!$D$1)</f>
        <v/>
      </c>
      <c r="K455" s="10" t="str">
        <f>if(isblank(F455),,(F455*(1+'Casino List'!$F$1)^(($Q$3-E455-45)/365)-F455)*(1-'Casino List'!$B$1))</f>
        <v/>
      </c>
      <c r="L455" s="10" t="str">
        <f>if(isblank(F455),,if(isna((1-'Casino List'!$B$1)*(I455-F455)*(1+'Casino List'!$F$1)^(($Q$3-vlookup(D455,C455:E$1003,3,FALSE)-10)/365)-K455+J455),(1-'Casino List'!$B$1)*(I455-F455)*(1+'Casino List'!$F$1)^(($Q$3-TODAY()-45)/365)-K455,(1-'Casino List'!$B$1)*(I455-F455)*(1+'Casino List'!$F$1)^(($Q$3-vlookup(D455,C455:E$1003,3,FALSE)-10)/365)-K455+J455))</f>
        <v/>
      </c>
      <c r="M455" s="10" t="str">
        <f>if(isblank(G455),,G455*(1+'Casino List'!$F$1)^(($Q$3-E455-10)/365))</f>
        <v/>
      </c>
      <c r="N455" s="4" t="str">
        <f>if(ISBLANK(M455),,(M455-G455)*(1-'Casino List'!$B$1))</f>
        <v/>
      </c>
      <c r="O455" s="4" t="str">
        <f>if(isblank(D455),,if(ISBLANK(M455),-F455*'Casino List'!$B$1,M455*'Casino List'!$B$1))</f>
        <v/>
      </c>
      <c r="P455" s="4"/>
      <c r="Q455" s="4"/>
      <c r="R455" s="4"/>
      <c r="S455" s="4"/>
      <c r="T455" s="4"/>
      <c r="U455" s="4"/>
      <c r="V455" s="4"/>
      <c r="W455" s="4"/>
      <c r="X455" s="4"/>
      <c r="Y455" s="4"/>
      <c r="Z455" s="4"/>
      <c r="AA455" s="4"/>
      <c r="AB455" s="4"/>
      <c r="AC455" s="4"/>
      <c r="AD455" s="4"/>
      <c r="AE455" s="4"/>
    </row>
    <row r="456">
      <c r="A456" s="4"/>
      <c r="B456" s="4"/>
      <c r="C456" s="1" t="str">
        <f t="shared" si="8"/>
        <v/>
      </c>
      <c r="D456" s="79"/>
      <c r="E456" s="79"/>
      <c r="F456" s="74"/>
      <c r="G456" s="74"/>
      <c r="H456" s="74"/>
      <c r="I456" s="29" t="str">
        <f>if(isblank(F456),,VLOOKUP(D456,'Casino List'!$C$4:$AA$100,25,FALSE)*H456)</f>
        <v/>
      </c>
      <c r="J456" s="10" t="str">
        <f>if(ISBLANK(F456),,F456*'Casino List'!$D$1)</f>
        <v/>
      </c>
      <c r="K456" s="10" t="str">
        <f>if(isblank(F456),,(F456*(1+'Casino List'!$F$1)^(($Q$3-E456-45)/365)-F456)*(1-'Casino List'!$B$1))</f>
        <v/>
      </c>
      <c r="L456" s="10" t="str">
        <f>if(isblank(F456),,if(isna((1-'Casino List'!$B$1)*(I456-F456)*(1+'Casino List'!$F$1)^(($Q$3-vlookup(D456,C456:E$1003,3,FALSE)-10)/365)-K456+J456),(1-'Casino List'!$B$1)*(I456-F456)*(1+'Casino List'!$F$1)^(($Q$3-TODAY()-45)/365)-K456,(1-'Casino List'!$B$1)*(I456-F456)*(1+'Casino List'!$F$1)^(($Q$3-vlookup(D456,C456:E$1003,3,FALSE)-10)/365)-K456+J456))</f>
        <v/>
      </c>
      <c r="M456" s="10" t="str">
        <f>if(isblank(G456),,G456*(1+'Casino List'!$F$1)^(($Q$3-E456-10)/365))</f>
        <v/>
      </c>
      <c r="N456" s="4" t="str">
        <f>if(ISBLANK(M456),,(M456-G456)*(1-'Casino List'!$B$1))</f>
        <v/>
      </c>
      <c r="O456" s="4" t="str">
        <f>if(isblank(D456),,if(ISBLANK(M456),-F456*'Casino List'!$B$1,M456*'Casino List'!$B$1))</f>
        <v/>
      </c>
      <c r="P456" s="4"/>
      <c r="Q456" s="4"/>
      <c r="R456" s="4"/>
      <c r="S456" s="4"/>
      <c r="T456" s="4"/>
      <c r="U456" s="4"/>
      <c r="V456" s="4"/>
      <c r="W456" s="4"/>
      <c r="X456" s="4"/>
      <c r="Y456" s="4"/>
      <c r="Z456" s="4"/>
      <c r="AA456" s="4"/>
      <c r="AB456" s="4"/>
      <c r="AC456" s="4"/>
      <c r="AD456" s="4"/>
      <c r="AE456" s="4"/>
    </row>
    <row r="457">
      <c r="A457" s="4"/>
      <c r="B457" s="4"/>
      <c r="C457" s="1" t="str">
        <f t="shared" si="8"/>
        <v/>
      </c>
      <c r="D457" s="79"/>
      <c r="E457" s="79"/>
      <c r="F457" s="74"/>
      <c r="G457" s="74"/>
      <c r="H457" s="74"/>
      <c r="I457" s="29" t="str">
        <f>if(isblank(F457),,VLOOKUP(D457,'Casino List'!$C$4:$AA$100,25,FALSE)*H457)</f>
        <v/>
      </c>
      <c r="J457" s="10" t="str">
        <f>if(ISBLANK(F457),,F457*'Casino List'!$D$1)</f>
        <v/>
      </c>
      <c r="K457" s="10" t="str">
        <f>if(isblank(F457),,(F457*(1+'Casino List'!$F$1)^(($Q$3-E457-45)/365)-F457)*(1-'Casino List'!$B$1))</f>
        <v/>
      </c>
      <c r="L457" s="10" t="str">
        <f>if(isblank(F457),,if(isna((1-'Casino List'!$B$1)*(I457-F457)*(1+'Casino List'!$F$1)^(($Q$3-vlookup(D457,C457:E$1003,3,FALSE)-10)/365)-K457+J457),(1-'Casino List'!$B$1)*(I457-F457)*(1+'Casino List'!$F$1)^(($Q$3-TODAY()-45)/365)-K457,(1-'Casino List'!$B$1)*(I457-F457)*(1+'Casino List'!$F$1)^(($Q$3-vlookup(D457,C457:E$1003,3,FALSE)-10)/365)-K457+J457))</f>
        <v/>
      </c>
      <c r="M457" s="10" t="str">
        <f>if(isblank(G457),,G457*(1+'Casino List'!$F$1)^(($Q$3-E457-10)/365))</f>
        <v/>
      </c>
      <c r="N457" s="4" t="str">
        <f>if(ISBLANK(M457),,(M457-G457)*(1-'Casino List'!$B$1))</f>
        <v/>
      </c>
      <c r="O457" s="4" t="str">
        <f>if(isblank(D457),,if(ISBLANK(M457),-F457*'Casino List'!$B$1,M457*'Casino List'!$B$1))</f>
        <v/>
      </c>
      <c r="P457" s="4"/>
      <c r="Q457" s="4"/>
      <c r="R457" s="4"/>
      <c r="S457" s="4"/>
      <c r="T457" s="4"/>
      <c r="U457" s="4"/>
      <c r="V457" s="4"/>
      <c r="W457" s="4"/>
      <c r="X457" s="4"/>
      <c r="Y457" s="4"/>
      <c r="Z457" s="4"/>
      <c r="AA457" s="4"/>
      <c r="AB457" s="4"/>
      <c r="AC457" s="4"/>
      <c r="AD457" s="4"/>
      <c r="AE457" s="4"/>
    </row>
    <row r="458">
      <c r="A458" s="4"/>
      <c r="B458" s="4"/>
      <c r="C458" s="1" t="str">
        <f t="shared" si="8"/>
        <v/>
      </c>
      <c r="D458" s="79"/>
      <c r="E458" s="79"/>
      <c r="F458" s="74"/>
      <c r="G458" s="74"/>
      <c r="H458" s="74"/>
      <c r="I458" s="29" t="str">
        <f>if(isblank(F458),,VLOOKUP(D458,'Casino List'!$C$4:$AA$100,25,FALSE)*H458)</f>
        <v/>
      </c>
      <c r="J458" s="10" t="str">
        <f>if(ISBLANK(F458),,F458*'Casino List'!$D$1)</f>
        <v/>
      </c>
      <c r="K458" s="10" t="str">
        <f>if(isblank(F458),,(F458*(1+'Casino List'!$F$1)^(($Q$3-E458-45)/365)-F458)*(1-'Casino List'!$B$1))</f>
        <v/>
      </c>
      <c r="L458" s="10" t="str">
        <f>if(isblank(F458),,if(isna((1-'Casino List'!$B$1)*(I458-F458)*(1+'Casino List'!$F$1)^(($Q$3-vlookup(D458,C458:E$1003,3,FALSE)-10)/365)-K458+J458),(1-'Casino List'!$B$1)*(I458-F458)*(1+'Casino List'!$F$1)^(($Q$3-TODAY()-45)/365)-K458,(1-'Casino List'!$B$1)*(I458-F458)*(1+'Casino List'!$F$1)^(($Q$3-vlookup(D458,C458:E$1003,3,FALSE)-10)/365)-K458+J458))</f>
        <v/>
      </c>
      <c r="M458" s="10" t="str">
        <f>if(isblank(G458),,G458*(1+'Casino List'!$F$1)^(($Q$3-E458-10)/365))</f>
        <v/>
      </c>
      <c r="N458" s="4" t="str">
        <f>if(ISBLANK(M458),,(M458-G458)*(1-'Casino List'!$B$1))</f>
        <v/>
      </c>
      <c r="O458" s="4" t="str">
        <f>if(isblank(D458),,if(ISBLANK(M458),-F458*'Casino List'!$B$1,M458*'Casino List'!$B$1))</f>
        <v/>
      </c>
      <c r="P458" s="4"/>
      <c r="Q458" s="4"/>
      <c r="R458" s="4"/>
      <c r="S458" s="4"/>
      <c r="T458" s="4"/>
      <c r="U458" s="4"/>
      <c r="V458" s="4"/>
      <c r="W458" s="4"/>
      <c r="X458" s="4"/>
      <c r="Y458" s="4"/>
      <c r="Z458" s="4"/>
      <c r="AA458" s="4"/>
      <c r="AB458" s="4"/>
      <c r="AC458" s="4"/>
      <c r="AD458" s="4"/>
      <c r="AE458" s="4"/>
    </row>
    <row r="459">
      <c r="A459" s="4"/>
      <c r="B459" s="4"/>
      <c r="C459" s="1" t="str">
        <f t="shared" si="8"/>
        <v/>
      </c>
      <c r="D459" s="79"/>
      <c r="E459" s="79"/>
      <c r="F459" s="74"/>
      <c r="G459" s="74"/>
      <c r="H459" s="74"/>
      <c r="I459" s="29" t="str">
        <f>if(isblank(F459),,VLOOKUP(D459,'Casino List'!$C$4:$AA$100,25,FALSE)*H459)</f>
        <v/>
      </c>
      <c r="J459" s="10" t="str">
        <f>if(ISBLANK(F459),,F459*'Casino List'!$D$1)</f>
        <v/>
      </c>
      <c r="K459" s="10" t="str">
        <f>if(isblank(F459),,(F459*(1+'Casino List'!$F$1)^(($Q$3-E459-45)/365)-F459)*(1-'Casino List'!$B$1))</f>
        <v/>
      </c>
      <c r="L459" s="10" t="str">
        <f>if(isblank(F459),,if(isna((1-'Casino List'!$B$1)*(I459-F459)*(1+'Casino List'!$F$1)^(($Q$3-vlookup(D459,C459:E$1003,3,FALSE)-10)/365)-K459+J459),(1-'Casino List'!$B$1)*(I459-F459)*(1+'Casino List'!$F$1)^(($Q$3-TODAY()-45)/365)-K459,(1-'Casino List'!$B$1)*(I459-F459)*(1+'Casino List'!$F$1)^(($Q$3-vlookup(D459,C459:E$1003,3,FALSE)-10)/365)-K459+J459))</f>
        <v/>
      </c>
      <c r="M459" s="10" t="str">
        <f>if(isblank(G459),,G459*(1+'Casino List'!$F$1)^(($Q$3-E459-10)/365))</f>
        <v/>
      </c>
      <c r="N459" s="4" t="str">
        <f>if(ISBLANK(M459),,(M459-G459)*(1-'Casino List'!$B$1))</f>
        <v/>
      </c>
      <c r="O459" s="4" t="str">
        <f>if(isblank(D459),,if(ISBLANK(M459),-F459*'Casino List'!$B$1,M459*'Casino List'!$B$1))</f>
        <v/>
      </c>
      <c r="P459" s="4"/>
      <c r="Q459" s="4"/>
      <c r="R459" s="4"/>
      <c r="S459" s="4"/>
      <c r="T459" s="4"/>
      <c r="U459" s="4"/>
      <c r="V459" s="4"/>
      <c r="W459" s="4"/>
      <c r="X459" s="4"/>
      <c r="Y459" s="4"/>
      <c r="Z459" s="4"/>
      <c r="AA459" s="4"/>
      <c r="AB459" s="4"/>
      <c r="AC459" s="4"/>
      <c r="AD459" s="4"/>
      <c r="AE459" s="4"/>
    </row>
    <row r="460">
      <c r="A460" s="4"/>
      <c r="B460" s="4"/>
      <c r="C460" s="1" t="str">
        <f t="shared" si="8"/>
        <v/>
      </c>
      <c r="D460" s="79"/>
      <c r="E460" s="79"/>
      <c r="F460" s="74"/>
      <c r="G460" s="74"/>
      <c r="H460" s="74"/>
      <c r="I460" s="29" t="str">
        <f>if(isblank(F460),,VLOOKUP(D460,'Casino List'!$C$4:$AA$100,25,FALSE)*H460)</f>
        <v/>
      </c>
      <c r="J460" s="10" t="str">
        <f>if(ISBLANK(F460),,F460*'Casino List'!$D$1)</f>
        <v/>
      </c>
      <c r="K460" s="10" t="str">
        <f>if(isblank(F460),,(F460*(1+'Casino List'!$F$1)^(($Q$3-E460-45)/365)-F460)*(1-'Casino List'!$B$1))</f>
        <v/>
      </c>
      <c r="L460" s="10" t="str">
        <f>if(isblank(F460),,if(isna((1-'Casino List'!$B$1)*(I460-F460)*(1+'Casino List'!$F$1)^(($Q$3-vlookup(D460,C460:E$1003,3,FALSE)-10)/365)-K460+J460),(1-'Casino List'!$B$1)*(I460-F460)*(1+'Casino List'!$F$1)^(($Q$3-TODAY()-45)/365)-K460,(1-'Casino List'!$B$1)*(I460-F460)*(1+'Casino List'!$F$1)^(($Q$3-vlookup(D460,C460:E$1003,3,FALSE)-10)/365)-K460+J460))</f>
        <v/>
      </c>
      <c r="M460" s="10" t="str">
        <f>if(isblank(G460),,G460*(1+'Casino List'!$F$1)^(($Q$3-E460-10)/365))</f>
        <v/>
      </c>
      <c r="N460" s="4" t="str">
        <f>if(ISBLANK(M460),,(M460-G460)*(1-'Casino List'!$B$1))</f>
        <v/>
      </c>
      <c r="O460" s="4" t="str">
        <f>if(isblank(D460),,if(ISBLANK(M460),-F460*'Casino List'!$B$1,M460*'Casino List'!$B$1))</f>
        <v/>
      </c>
      <c r="P460" s="4"/>
      <c r="Q460" s="4"/>
      <c r="R460" s="4"/>
      <c r="S460" s="4"/>
      <c r="T460" s="4"/>
      <c r="U460" s="4"/>
      <c r="V460" s="4"/>
      <c r="W460" s="4"/>
      <c r="X460" s="4"/>
      <c r="Y460" s="4"/>
      <c r="Z460" s="4"/>
      <c r="AA460" s="4"/>
      <c r="AB460" s="4"/>
      <c r="AC460" s="4"/>
      <c r="AD460" s="4"/>
      <c r="AE460" s="4"/>
    </row>
    <row r="461">
      <c r="A461" s="4"/>
      <c r="B461" s="4"/>
      <c r="C461" s="1" t="str">
        <f t="shared" si="8"/>
        <v/>
      </c>
      <c r="D461" s="79"/>
      <c r="E461" s="79"/>
      <c r="F461" s="74"/>
      <c r="G461" s="74"/>
      <c r="H461" s="74"/>
      <c r="I461" s="29" t="str">
        <f>if(isblank(F461),,VLOOKUP(D461,'Casino List'!$C$4:$AA$100,25,FALSE)*H461)</f>
        <v/>
      </c>
      <c r="J461" s="10" t="str">
        <f>if(ISBLANK(F461),,F461*'Casino List'!$D$1)</f>
        <v/>
      </c>
      <c r="K461" s="10" t="str">
        <f>if(isblank(F461),,(F461*(1+'Casino List'!$F$1)^(($Q$3-E461-45)/365)-F461)*(1-'Casino List'!$B$1))</f>
        <v/>
      </c>
      <c r="L461" s="10" t="str">
        <f>if(isblank(F461),,if(isna((1-'Casino List'!$B$1)*(I461-F461)*(1+'Casino List'!$F$1)^(($Q$3-vlookup(D461,C461:E$1003,3,FALSE)-10)/365)-K461+J461),(1-'Casino List'!$B$1)*(I461-F461)*(1+'Casino List'!$F$1)^(($Q$3-TODAY()-45)/365)-K461,(1-'Casino List'!$B$1)*(I461-F461)*(1+'Casino List'!$F$1)^(($Q$3-vlookup(D461,C461:E$1003,3,FALSE)-10)/365)-K461+J461))</f>
        <v/>
      </c>
      <c r="M461" s="10" t="str">
        <f>if(isblank(G461),,G461*(1+'Casino List'!$F$1)^(($Q$3-E461-10)/365))</f>
        <v/>
      </c>
      <c r="N461" s="4" t="str">
        <f>if(ISBLANK(M461),,(M461-G461)*(1-'Casino List'!$B$1))</f>
        <v/>
      </c>
      <c r="O461" s="4" t="str">
        <f>if(isblank(D461),,if(ISBLANK(M461),-F461*'Casino List'!$B$1,M461*'Casino List'!$B$1))</f>
        <v/>
      </c>
      <c r="P461" s="4"/>
      <c r="Q461" s="4"/>
      <c r="R461" s="4"/>
      <c r="S461" s="4"/>
      <c r="T461" s="4"/>
      <c r="U461" s="4"/>
      <c r="V461" s="4"/>
      <c r="W461" s="4"/>
      <c r="X461" s="4"/>
      <c r="Y461" s="4"/>
      <c r="Z461" s="4"/>
      <c r="AA461" s="4"/>
      <c r="AB461" s="4"/>
      <c r="AC461" s="4"/>
      <c r="AD461" s="4"/>
      <c r="AE461" s="4"/>
    </row>
    <row r="462">
      <c r="A462" s="4"/>
      <c r="B462" s="4"/>
      <c r="C462" s="1" t="str">
        <f t="shared" si="8"/>
        <v/>
      </c>
      <c r="D462" s="79"/>
      <c r="E462" s="79"/>
      <c r="F462" s="74"/>
      <c r="G462" s="74"/>
      <c r="H462" s="74"/>
      <c r="I462" s="29" t="str">
        <f>if(isblank(F462),,VLOOKUP(D462,'Casino List'!$C$4:$AA$100,25,FALSE)*H462)</f>
        <v/>
      </c>
      <c r="J462" s="10" t="str">
        <f>if(ISBLANK(F462),,F462*'Casino List'!$D$1)</f>
        <v/>
      </c>
      <c r="K462" s="10" t="str">
        <f>if(isblank(F462),,(F462*(1+'Casino List'!$F$1)^(($Q$3-E462-45)/365)-F462)*(1-'Casino List'!$B$1))</f>
        <v/>
      </c>
      <c r="L462" s="10" t="str">
        <f>if(isblank(F462),,if(isna((1-'Casino List'!$B$1)*(I462-F462)*(1+'Casino List'!$F$1)^(($Q$3-vlookup(D462,C462:E$1003,3,FALSE)-10)/365)-K462+J462),(1-'Casino List'!$B$1)*(I462-F462)*(1+'Casino List'!$F$1)^(($Q$3-TODAY()-45)/365)-K462,(1-'Casino List'!$B$1)*(I462-F462)*(1+'Casino List'!$F$1)^(($Q$3-vlookup(D462,C462:E$1003,3,FALSE)-10)/365)-K462+J462))</f>
        <v/>
      </c>
      <c r="M462" s="10" t="str">
        <f>if(isblank(G462),,G462*(1+'Casino List'!$F$1)^(($Q$3-E462-10)/365))</f>
        <v/>
      </c>
      <c r="N462" s="4" t="str">
        <f>if(ISBLANK(M462),,(M462-G462)*(1-'Casino List'!$B$1))</f>
        <v/>
      </c>
      <c r="O462" s="4" t="str">
        <f>if(isblank(D462),,if(ISBLANK(M462),-F462*'Casino List'!$B$1,M462*'Casino List'!$B$1))</f>
        <v/>
      </c>
      <c r="P462" s="4"/>
      <c r="Q462" s="4"/>
      <c r="R462" s="4"/>
      <c r="S462" s="4"/>
      <c r="T462" s="4"/>
      <c r="U462" s="4"/>
      <c r="V462" s="4"/>
      <c r="W462" s="4"/>
      <c r="X462" s="4"/>
      <c r="Y462" s="4"/>
      <c r="Z462" s="4"/>
      <c r="AA462" s="4"/>
      <c r="AB462" s="4"/>
      <c r="AC462" s="4"/>
      <c r="AD462" s="4"/>
      <c r="AE462" s="4"/>
    </row>
    <row r="463">
      <c r="A463" s="4"/>
      <c r="B463" s="4"/>
      <c r="C463" s="1" t="str">
        <f t="shared" si="8"/>
        <v/>
      </c>
      <c r="D463" s="79"/>
      <c r="E463" s="79"/>
      <c r="F463" s="74"/>
      <c r="G463" s="74"/>
      <c r="H463" s="74"/>
      <c r="I463" s="29" t="str">
        <f>if(isblank(F463),,VLOOKUP(D463,'Casino List'!$C$4:$AA$100,25,FALSE)*H463)</f>
        <v/>
      </c>
      <c r="J463" s="10" t="str">
        <f>if(ISBLANK(F463),,F463*'Casino List'!$D$1)</f>
        <v/>
      </c>
      <c r="K463" s="10" t="str">
        <f>if(isblank(F463),,(F463*(1+'Casino List'!$F$1)^(($Q$3-E463-45)/365)-F463)*(1-'Casino List'!$B$1))</f>
        <v/>
      </c>
      <c r="L463" s="10" t="str">
        <f>if(isblank(F463),,if(isna((1-'Casino List'!$B$1)*(I463-F463)*(1+'Casino List'!$F$1)^(($Q$3-vlookup(D463,C463:E$1003,3,FALSE)-10)/365)-K463+J463),(1-'Casino List'!$B$1)*(I463-F463)*(1+'Casino List'!$F$1)^(($Q$3-TODAY()-45)/365)-K463,(1-'Casino List'!$B$1)*(I463-F463)*(1+'Casino List'!$F$1)^(($Q$3-vlookup(D463,C463:E$1003,3,FALSE)-10)/365)-K463+J463))</f>
        <v/>
      </c>
      <c r="M463" s="10" t="str">
        <f>if(isblank(G463),,G463*(1+'Casino List'!$F$1)^(($Q$3-E463-10)/365))</f>
        <v/>
      </c>
      <c r="N463" s="4" t="str">
        <f>if(ISBLANK(M463),,(M463-G463)*(1-'Casino List'!$B$1))</f>
        <v/>
      </c>
      <c r="O463" s="4" t="str">
        <f>if(isblank(D463),,if(ISBLANK(M463),-F463*'Casino List'!$B$1,M463*'Casino List'!$B$1))</f>
        <v/>
      </c>
      <c r="P463" s="4"/>
      <c r="Q463" s="4"/>
      <c r="R463" s="4"/>
      <c r="S463" s="4"/>
      <c r="T463" s="4"/>
      <c r="U463" s="4"/>
      <c r="V463" s="4"/>
      <c r="W463" s="4"/>
      <c r="X463" s="4"/>
      <c r="Y463" s="4"/>
      <c r="Z463" s="4"/>
      <c r="AA463" s="4"/>
      <c r="AB463" s="4"/>
      <c r="AC463" s="4"/>
      <c r="AD463" s="4"/>
      <c r="AE463" s="4"/>
    </row>
    <row r="464">
      <c r="A464" s="4"/>
      <c r="B464" s="4"/>
      <c r="C464" s="1" t="str">
        <f t="shared" si="8"/>
        <v/>
      </c>
      <c r="D464" s="79"/>
      <c r="E464" s="79"/>
      <c r="F464" s="74"/>
      <c r="G464" s="74"/>
      <c r="H464" s="74"/>
      <c r="I464" s="29" t="str">
        <f>if(isblank(F464),,VLOOKUP(D464,'Casino List'!$C$4:$AA$100,25,FALSE)*H464)</f>
        <v/>
      </c>
      <c r="J464" s="10" t="str">
        <f>if(ISBLANK(F464),,F464*'Casino List'!$D$1)</f>
        <v/>
      </c>
      <c r="K464" s="10" t="str">
        <f>if(isblank(F464),,(F464*(1+'Casino List'!$F$1)^(($Q$3-E464-45)/365)-F464)*(1-'Casino List'!$B$1))</f>
        <v/>
      </c>
      <c r="L464" s="10" t="str">
        <f>if(isblank(F464),,if(isna((1-'Casino List'!$B$1)*(I464-F464)*(1+'Casino List'!$F$1)^(($Q$3-vlookup(D464,C464:E$1003,3,FALSE)-10)/365)-K464+J464),(1-'Casino List'!$B$1)*(I464-F464)*(1+'Casino List'!$F$1)^(($Q$3-TODAY()-45)/365)-K464,(1-'Casino List'!$B$1)*(I464-F464)*(1+'Casino List'!$F$1)^(($Q$3-vlookup(D464,C464:E$1003,3,FALSE)-10)/365)-K464+J464))</f>
        <v/>
      </c>
      <c r="M464" s="10" t="str">
        <f>if(isblank(G464),,G464*(1+'Casino List'!$F$1)^(($Q$3-E464-10)/365))</f>
        <v/>
      </c>
      <c r="N464" s="4" t="str">
        <f>if(ISBLANK(M464),,(M464-G464)*(1-'Casino List'!$B$1))</f>
        <v/>
      </c>
      <c r="O464" s="4" t="str">
        <f>if(isblank(D464),,if(ISBLANK(M464),-F464*'Casino List'!$B$1,M464*'Casino List'!$B$1))</f>
        <v/>
      </c>
      <c r="P464" s="4"/>
      <c r="Q464" s="4"/>
      <c r="R464" s="4"/>
      <c r="S464" s="4"/>
      <c r="T464" s="4"/>
      <c r="U464" s="4"/>
      <c r="V464" s="4"/>
      <c r="W464" s="4"/>
      <c r="X464" s="4"/>
      <c r="Y464" s="4"/>
      <c r="Z464" s="4"/>
      <c r="AA464" s="4"/>
      <c r="AB464" s="4"/>
      <c r="AC464" s="4"/>
      <c r="AD464" s="4"/>
      <c r="AE464" s="4"/>
    </row>
    <row r="465">
      <c r="A465" s="4"/>
      <c r="B465" s="4"/>
      <c r="C465" s="1" t="str">
        <f t="shared" si="8"/>
        <v/>
      </c>
      <c r="D465" s="79"/>
      <c r="E465" s="79"/>
      <c r="F465" s="74"/>
      <c r="G465" s="74"/>
      <c r="H465" s="74"/>
      <c r="I465" s="29" t="str">
        <f>if(isblank(F465),,VLOOKUP(D465,'Casino List'!$C$4:$AA$100,25,FALSE)*H465)</f>
        <v/>
      </c>
      <c r="J465" s="10" t="str">
        <f>if(ISBLANK(F465),,F465*'Casino List'!$D$1)</f>
        <v/>
      </c>
      <c r="K465" s="10" t="str">
        <f>if(isblank(F465),,(F465*(1+'Casino List'!$F$1)^(($Q$3-E465-45)/365)-F465)*(1-'Casino List'!$B$1))</f>
        <v/>
      </c>
      <c r="L465" s="10" t="str">
        <f>if(isblank(F465),,if(isna((1-'Casino List'!$B$1)*(I465-F465)*(1+'Casino List'!$F$1)^(($Q$3-vlookup(D465,C465:E$1003,3,FALSE)-10)/365)-K465+J465),(1-'Casino List'!$B$1)*(I465-F465)*(1+'Casino List'!$F$1)^(($Q$3-TODAY()-45)/365)-K465,(1-'Casino List'!$B$1)*(I465-F465)*(1+'Casino List'!$F$1)^(($Q$3-vlookup(D465,C465:E$1003,3,FALSE)-10)/365)-K465+J465))</f>
        <v/>
      </c>
      <c r="M465" s="10" t="str">
        <f>if(isblank(G465),,G465*(1+'Casino List'!$F$1)^(($Q$3-E465-10)/365))</f>
        <v/>
      </c>
      <c r="N465" s="4" t="str">
        <f>if(ISBLANK(M465),,(M465-G465)*(1-'Casino List'!$B$1))</f>
        <v/>
      </c>
      <c r="O465" s="4" t="str">
        <f>if(isblank(D465),,if(ISBLANK(M465),-F465*'Casino List'!$B$1,M465*'Casino List'!$B$1))</f>
        <v/>
      </c>
      <c r="P465" s="4"/>
      <c r="Q465" s="4"/>
      <c r="R465" s="4"/>
      <c r="S465" s="4"/>
      <c r="T465" s="4"/>
      <c r="U465" s="4"/>
      <c r="V465" s="4"/>
      <c r="W465" s="4"/>
      <c r="X465" s="4"/>
      <c r="Y465" s="4"/>
      <c r="Z465" s="4"/>
      <c r="AA465" s="4"/>
      <c r="AB465" s="4"/>
      <c r="AC465" s="4"/>
      <c r="AD465" s="4"/>
      <c r="AE465" s="4"/>
    </row>
    <row r="466">
      <c r="A466" s="4"/>
      <c r="B466" s="4"/>
      <c r="C466" s="1" t="str">
        <f t="shared" si="8"/>
        <v/>
      </c>
      <c r="D466" s="79"/>
      <c r="E466" s="79"/>
      <c r="F466" s="74"/>
      <c r="G466" s="74"/>
      <c r="H466" s="74"/>
      <c r="I466" s="29" t="str">
        <f>if(isblank(F466),,VLOOKUP(D466,'Casino List'!$C$4:$AA$100,25,FALSE)*H466)</f>
        <v/>
      </c>
      <c r="J466" s="10" t="str">
        <f>if(ISBLANK(F466),,F466*'Casino List'!$D$1)</f>
        <v/>
      </c>
      <c r="K466" s="10" t="str">
        <f>if(isblank(F466),,(F466*(1+'Casino List'!$F$1)^(($Q$3-E466-45)/365)-F466)*(1-'Casino List'!$B$1))</f>
        <v/>
      </c>
      <c r="L466" s="10" t="str">
        <f>if(isblank(F466),,if(isna((1-'Casino List'!$B$1)*(I466-F466)*(1+'Casino List'!$F$1)^(($Q$3-vlookup(D466,C466:E$1003,3,FALSE)-10)/365)-K466+J466),(1-'Casino List'!$B$1)*(I466-F466)*(1+'Casino List'!$F$1)^(($Q$3-TODAY()-45)/365)-K466,(1-'Casino List'!$B$1)*(I466-F466)*(1+'Casino List'!$F$1)^(($Q$3-vlookup(D466,C466:E$1003,3,FALSE)-10)/365)-K466+J466))</f>
        <v/>
      </c>
      <c r="M466" s="10" t="str">
        <f>if(isblank(G466),,G466*(1+'Casino List'!$F$1)^(($Q$3-E466-10)/365))</f>
        <v/>
      </c>
      <c r="N466" s="4" t="str">
        <f>if(ISBLANK(M466),,(M466-G466)*(1-'Casino List'!$B$1))</f>
        <v/>
      </c>
      <c r="O466" s="4" t="str">
        <f>if(isblank(D466),,if(ISBLANK(M466),-F466*'Casino List'!$B$1,M466*'Casino List'!$B$1))</f>
        <v/>
      </c>
      <c r="P466" s="4"/>
      <c r="Q466" s="4"/>
      <c r="R466" s="4"/>
      <c r="S466" s="4"/>
      <c r="T466" s="4"/>
      <c r="U466" s="4"/>
      <c r="V466" s="4"/>
      <c r="W466" s="4"/>
      <c r="X466" s="4"/>
      <c r="Y466" s="4"/>
      <c r="Z466" s="4"/>
      <c r="AA466" s="4"/>
      <c r="AB466" s="4"/>
      <c r="AC466" s="4"/>
      <c r="AD466" s="4"/>
      <c r="AE466" s="4"/>
    </row>
    <row r="467">
      <c r="A467" s="4"/>
      <c r="B467" s="4"/>
      <c r="C467" s="1" t="str">
        <f t="shared" si="8"/>
        <v/>
      </c>
      <c r="D467" s="79"/>
      <c r="E467" s="79"/>
      <c r="F467" s="74"/>
      <c r="G467" s="74"/>
      <c r="H467" s="74"/>
      <c r="I467" s="29" t="str">
        <f>if(isblank(F467),,VLOOKUP(D467,'Casino List'!$C$4:$AA$100,25,FALSE)*H467)</f>
        <v/>
      </c>
      <c r="J467" s="10" t="str">
        <f>if(ISBLANK(F467),,F467*'Casino List'!$D$1)</f>
        <v/>
      </c>
      <c r="K467" s="10" t="str">
        <f>if(isblank(F467),,(F467*(1+'Casino List'!$F$1)^(($Q$3-E467-45)/365)-F467)*(1-'Casino List'!$B$1))</f>
        <v/>
      </c>
      <c r="L467" s="10" t="str">
        <f>if(isblank(F467),,if(isna((1-'Casino List'!$B$1)*(I467-F467)*(1+'Casino List'!$F$1)^(($Q$3-vlookup(D467,C467:E$1003,3,FALSE)-10)/365)-K467+J467),(1-'Casino List'!$B$1)*(I467-F467)*(1+'Casino List'!$F$1)^(($Q$3-TODAY()-45)/365)-K467,(1-'Casino List'!$B$1)*(I467-F467)*(1+'Casino List'!$F$1)^(($Q$3-vlookup(D467,C467:E$1003,3,FALSE)-10)/365)-K467+J467))</f>
        <v/>
      </c>
      <c r="M467" s="10" t="str">
        <f>if(isblank(G467),,G467*(1+'Casino List'!$F$1)^(($Q$3-E467-10)/365))</f>
        <v/>
      </c>
      <c r="N467" s="4" t="str">
        <f>if(ISBLANK(M467),,(M467-G467)*(1-'Casino List'!$B$1))</f>
        <v/>
      </c>
      <c r="O467" s="4" t="str">
        <f>if(isblank(D467),,if(ISBLANK(M467),-F467*'Casino List'!$B$1,M467*'Casino List'!$B$1))</f>
        <v/>
      </c>
      <c r="P467" s="4"/>
      <c r="Q467" s="4"/>
      <c r="R467" s="4"/>
      <c r="S467" s="4"/>
      <c r="T467" s="4"/>
      <c r="U467" s="4"/>
      <c r="V467" s="4"/>
      <c r="W467" s="4"/>
      <c r="X467" s="4"/>
      <c r="Y467" s="4"/>
      <c r="Z467" s="4"/>
      <c r="AA467" s="4"/>
      <c r="AB467" s="4"/>
      <c r="AC467" s="4"/>
      <c r="AD467" s="4"/>
      <c r="AE467" s="4"/>
    </row>
    <row r="468">
      <c r="A468" s="4"/>
      <c r="B468" s="4"/>
      <c r="C468" s="1" t="str">
        <f t="shared" si="8"/>
        <v/>
      </c>
      <c r="D468" s="79"/>
      <c r="E468" s="79"/>
      <c r="F468" s="74"/>
      <c r="G468" s="74"/>
      <c r="H468" s="74"/>
      <c r="I468" s="29" t="str">
        <f>if(isblank(F468),,VLOOKUP(D468,'Casino List'!$C$4:$AA$100,25,FALSE)*H468)</f>
        <v/>
      </c>
      <c r="J468" s="10" t="str">
        <f>if(ISBLANK(F468),,F468*'Casino List'!$D$1)</f>
        <v/>
      </c>
      <c r="K468" s="10" t="str">
        <f>if(isblank(F468),,(F468*(1+'Casino List'!$F$1)^(($Q$3-E468-45)/365)-F468)*(1-'Casino List'!$B$1))</f>
        <v/>
      </c>
      <c r="L468" s="10" t="str">
        <f>if(isblank(F468),,if(isna((1-'Casino List'!$B$1)*(I468-F468)*(1+'Casino List'!$F$1)^(($Q$3-vlookup(D468,C468:E$1003,3,FALSE)-10)/365)-K468+J468),(1-'Casino List'!$B$1)*(I468-F468)*(1+'Casino List'!$F$1)^(($Q$3-TODAY()-45)/365)-K468,(1-'Casino List'!$B$1)*(I468-F468)*(1+'Casino List'!$F$1)^(($Q$3-vlookup(D468,C468:E$1003,3,FALSE)-10)/365)-K468+J468))</f>
        <v/>
      </c>
      <c r="M468" s="10" t="str">
        <f>if(isblank(G468),,G468*(1+'Casino List'!$F$1)^(($Q$3-E468-10)/365))</f>
        <v/>
      </c>
      <c r="N468" s="4" t="str">
        <f>if(ISBLANK(M468),,(M468-G468)*(1-'Casino List'!$B$1))</f>
        <v/>
      </c>
      <c r="O468" s="4" t="str">
        <f>if(isblank(D468),,if(ISBLANK(M468),-F468*'Casino List'!$B$1,M468*'Casino List'!$B$1))</f>
        <v/>
      </c>
      <c r="P468" s="4"/>
      <c r="Q468" s="4"/>
      <c r="R468" s="4"/>
      <c r="S468" s="4"/>
      <c r="T468" s="4"/>
      <c r="U468" s="4"/>
      <c r="V468" s="4"/>
      <c r="W468" s="4"/>
      <c r="X468" s="4"/>
      <c r="Y468" s="4"/>
      <c r="Z468" s="4"/>
      <c r="AA468" s="4"/>
      <c r="AB468" s="4"/>
      <c r="AC468" s="4"/>
      <c r="AD468" s="4"/>
      <c r="AE468" s="4"/>
    </row>
    <row r="469">
      <c r="A469" s="4"/>
      <c r="B469" s="4"/>
      <c r="C469" s="1" t="str">
        <f t="shared" si="8"/>
        <v/>
      </c>
      <c r="D469" s="79"/>
      <c r="E469" s="79"/>
      <c r="F469" s="74"/>
      <c r="G469" s="74"/>
      <c r="H469" s="74"/>
      <c r="I469" s="29" t="str">
        <f>if(isblank(F469),,VLOOKUP(D469,'Casino List'!$C$4:$AA$100,25,FALSE)*H469)</f>
        <v/>
      </c>
      <c r="J469" s="10" t="str">
        <f>if(ISBLANK(F469),,F469*'Casino List'!$D$1)</f>
        <v/>
      </c>
      <c r="K469" s="10" t="str">
        <f>if(isblank(F469),,(F469*(1+'Casino List'!$F$1)^(($Q$3-E469-45)/365)-F469)*(1-'Casino List'!$B$1))</f>
        <v/>
      </c>
      <c r="L469" s="10" t="str">
        <f>if(isblank(F469),,if(isna((1-'Casino List'!$B$1)*(I469-F469)*(1+'Casino List'!$F$1)^(($Q$3-vlookup(D469,C469:E$1003,3,FALSE)-10)/365)-K469+J469),(1-'Casino List'!$B$1)*(I469-F469)*(1+'Casino List'!$F$1)^(($Q$3-TODAY()-45)/365)-K469,(1-'Casino List'!$B$1)*(I469-F469)*(1+'Casino List'!$F$1)^(($Q$3-vlookup(D469,C469:E$1003,3,FALSE)-10)/365)-K469+J469))</f>
        <v/>
      </c>
      <c r="M469" s="10" t="str">
        <f>if(isblank(G469),,G469*(1+'Casino List'!$F$1)^(($Q$3-E469-10)/365))</f>
        <v/>
      </c>
      <c r="N469" s="4" t="str">
        <f>if(ISBLANK(M469),,(M469-G469)*(1-'Casino List'!$B$1))</f>
        <v/>
      </c>
      <c r="O469" s="4" t="str">
        <f>if(isblank(D469),,if(ISBLANK(M469),-F469*'Casino List'!$B$1,M469*'Casino List'!$B$1))</f>
        <v/>
      </c>
      <c r="P469" s="4"/>
      <c r="Q469" s="4"/>
      <c r="R469" s="4"/>
      <c r="S469" s="4"/>
      <c r="T469" s="4"/>
      <c r="U469" s="4"/>
      <c r="V469" s="4"/>
      <c r="W469" s="4"/>
      <c r="X469" s="4"/>
      <c r="Y469" s="4"/>
      <c r="Z469" s="4"/>
      <c r="AA469" s="4"/>
      <c r="AB469" s="4"/>
      <c r="AC469" s="4"/>
      <c r="AD469" s="4"/>
      <c r="AE469" s="4"/>
    </row>
    <row r="470">
      <c r="A470" s="4"/>
      <c r="B470" s="4"/>
      <c r="C470" s="1" t="str">
        <f t="shared" si="8"/>
        <v/>
      </c>
      <c r="D470" s="79"/>
      <c r="E470" s="79"/>
      <c r="F470" s="74"/>
      <c r="G470" s="74"/>
      <c r="H470" s="74"/>
      <c r="I470" s="29" t="str">
        <f>if(isblank(F470),,VLOOKUP(D470,'Casino List'!$C$4:$AA$100,25,FALSE)*H470)</f>
        <v/>
      </c>
      <c r="J470" s="10" t="str">
        <f>if(ISBLANK(F470),,F470*'Casino List'!$D$1)</f>
        <v/>
      </c>
      <c r="K470" s="10" t="str">
        <f>if(isblank(F470),,(F470*(1+'Casino List'!$F$1)^(($Q$3-E470-45)/365)-F470)*(1-'Casino List'!$B$1))</f>
        <v/>
      </c>
      <c r="L470" s="10" t="str">
        <f>if(isblank(F470),,if(isna((1-'Casino List'!$B$1)*(I470-F470)*(1+'Casino List'!$F$1)^(($Q$3-vlookup(D470,C470:E$1003,3,FALSE)-10)/365)-K470+J470),(1-'Casino List'!$B$1)*(I470-F470)*(1+'Casino List'!$F$1)^(($Q$3-TODAY()-45)/365)-K470,(1-'Casino List'!$B$1)*(I470-F470)*(1+'Casino List'!$F$1)^(($Q$3-vlookup(D470,C470:E$1003,3,FALSE)-10)/365)-K470+J470))</f>
        <v/>
      </c>
      <c r="M470" s="10" t="str">
        <f>if(isblank(G470),,G470*(1+'Casino List'!$F$1)^(($Q$3-E470-10)/365))</f>
        <v/>
      </c>
      <c r="N470" s="4" t="str">
        <f>if(ISBLANK(M470),,(M470-G470)*(1-'Casino List'!$B$1))</f>
        <v/>
      </c>
      <c r="O470" s="4" t="str">
        <f>if(isblank(D470),,if(ISBLANK(M470),-F470*'Casino List'!$B$1,M470*'Casino List'!$B$1))</f>
        <v/>
      </c>
      <c r="P470" s="4"/>
      <c r="Q470" s="4"/>
      <c r="R470" s="4"/>
      <c r="S470" s="4"/>
      <c r="T470" s="4"/>
      <c r="U470" s="4"/>
      <c r="V470" s="4"/>
      <c r="W470" s="4"/>
      <c r="X470" s="4"/>
      <c r="Y470" s="4"/>
      <c r="Z470" s="4"/>
      <c r="AA470" s="4"/>
      <c r="AB470" s="4"/>
      <c r="AC470" s="4"/>
      <c r="AD470" s="4"/>
      <c r="AE470" s="4"/>
    </row>
    <row r="471">
      <c r="A471" s="4"/>
      <c r="B471" s="4"/>
      <c r="C471" s="1" t="str">
        <f t="shared" si="8"/>
        <v/>
      </c>
      <c r="D471" s="79"/>
      <c r="E471" s="79"/>
      <c r="F471" s="74"/>
      <c r="G471" s="74"/>
      <c r="H471" s="74"/>
      <c r="I471" s="29" t="str">
        <f>if(isblank(F471),,VLOOKUP(D471,'Casino List'!$C$4:$AA$100,25,FALSE)*H471)</f>
        <v/>
      </c>
      <c r="J471" s="10" t="str">
        <f>if(ISBLANK(F471),,F471*'Casino List'!$D$1)</f>
        <v/>
      </c>
      <c r="K471" s="10" t="str">
        <f>if(isblank(F471),,(F471*(1+'Casino List'!$F$1)^(($Q$3-E471-45)/365)-F471)*(1-'Casino List'!$B$1))</f>
        <v/>
      </c>
      <c r="L471" s="10" t="str">
        <f>if(isblank(F471),,if(isna((1-'Casino List'!$B$1)*(I471-F471)*(1+'Casino List'!$F$1)^(($Q$3-vlookup(D471,C471:E$1003,3,FALSE)-10)/365)-K471+J471),(1-'Casino List'!$B$1)*(I471-F471)*(1+'Casino List'!$F$1)^(($Q$3-TODAY()-45)/365)-K471,(1-'Casino List'!$B$1)*(I471-F471)*(1+'Casino List'!$F$1)^(($Q$3-vlookup(D471,C471:E$1003,3,FALSE)-10)/365)-K471+J471))</f>
        <v/>
      </c>
      <c r="M471" s="10" t="str">
        <f>if(isblank(G471),,G471*(1+'Casino List'!$F$1)^(($Q$3-E471-10)/365))</f>
        <v/>
      </c>
      <c r="N471" s="4" t="str">
        <f>if(ISBLANK(M471),,(M471-G471)*(1-'Casino List'!$B$1))</f>
        <v/>
      </c>
      <c r="O471" s="4" t="str">
        <f>if(isblank(D471),,if(ISBLANK(M471),-F471*'Casino List'!$B$1,M471*'Casino List'!$B$1))</f>
        <v/>
      </c>
      <c r="P471" s="4"/>
      <c r="Q471" s="4"/>
      <c r="R471" s="4"/>
      <c r="S471" s="4"/>
      <c r="T471" s="4"/>
      <c r="U471" s="4"/>
      <c r="V471" s="4"/>
      <c r="W471" s="4"/>
      <c r="X471" s="4"/>
      <c r="Y471" s="4"/>
      <c r="Z471" s="4"/>
      <c r="AA471" s="4"/>
      <c r="AB471" s="4"/>
      <c r="AC471" s="4"/>
      <c r="AD471" s="4"/>
      <c r="AE471" s="4"/>
    </row>
    <row r="472">
      <c r="A472" s="4"/>
      <c r="B472" s="4"/>
      <c r="C472" s="1" t="str">
        <f t="shared" si="8"/>
        <v/>
      </c>
      <c r="D472" s="79"/>
      <c r="E472" s="79"/>
      <c r="F472" s="74"/>
      <c r="G472" s="74"/>
      <c r="H472" s="74"/>
      <c r="I472" s="29" t="str">
        <f>if(isblank(F472),,VLOOKUP(D472,'Casino List'!$C$4:$AA$100,25,FALSE)*H472)</f>
        <v/>
      </c>
      <c r="J472" s="10" t="str">
        <f>if(ISBLANK(F472),,F472*'Casino List'!$D$1)</f>
        <v/>
      </c>
      <c r="K472" s="10" t="str">
        <f>if(isblank(F472),,(F472*(1+'Casino List'!$F$1)^(($Q$3-E472-45)/365)-F472)*(1-'Casino List'!$B$1))</f>
        <v/>
      </c>
      <c r="L472" s="10" t="str">
        <f>if(isblank(F472),,if(isna((1-'Casino List'!$B$1)*(I472-F472)*(1+'Casino List'!$F$1)^(($Q$3-vlookup(D472,C472:E$1003,3,FALSE)-10)/365)-K472+J472),(1-'Casino List'!$B$1)*(I472-F472)*(1+'Casino List'!$F$1)^(($Q$3-TODAY()-45)/365)-K472,(1-'Casino List'!$B$1)*(I472-F472)*(1+'Casino List'!$F$1)^(($Q$3-vlookup(D472,C472:E$1003,3,FALSE)-10)/365)-K472+J472))</f>
        <v/>
      </c>
      <c r="M472" s="10" t="str">
        <f>if(isblank(G472),,G472*(1+'Casino List'!$F$1)^(($Q$3-E472-10)/365))</f>
        <v/>
      </c>
      <c r="N472" s="4" t="str">
        <f>if(ISBLANK(M472),,(M472-G472)*(1-'Casino List'!$B$1))</f>
        <v/>
      </c>
      <c r="O472" s="4" t="str">
        <f>if(isblank(D472),,if(ISBLANK(M472),-F472*'Casino List'!$B$1,M472*'Casino List'!$B$1))</f>
        <v/>
      </c>
      <c r="P472" s="4"/>
      <c r="Q472" s="4"/>
      <c r="R472" s="4"/>
      <c r="S472" s="4"/>
      <c r="T472" s="4"/>
      <c r="U472" s="4"/>
      <c r="V472" s="4"/>
      <c r="W472" s="4"/>
      <c r="X472" s="4"/>
      <c r="Y472" s="4"/>
      <c r="Z472" s="4"/>
      <c r="AA472" s="4"/>
      <c r="AB472" s="4"/>
      <c r="AC472" s="4"/>
      <c r="AD472" s="4"/>
      <c r="AE472" s="4"/>
    </row>
    <row r="473">
      <c r="A473" s="4"/>
      <c r="B473" s="4"/>
      <c r="C473" s="1" t="str">
        <f t="shared" si="8"/>
        <v/>
      </c>
      <c r="D473" s="79"/>
      <c r="E473" s="79"/>
      <c r="F473" s="74"/>
      <c r="G473" s="74"/>
      <c r="H473" s="74"/>
      <c r="I473" s="29" t="str">
        <f>if(isblank(F473),,VLOOKUP(D473,'Casino List'!$C$4:$AA$100,25,FALSE)*H473)</f>
        <v/>
      </c>
      <c r="J473" s="10" t="str">
        <f>if(ISBLANK(F473),,F473*'Casino List'!$D$1)</f>
        <v/>
      </c>
      <c r="K473" s="10" t="str">
        <f>if(isblank(F473),,(F473*(1+'Casino List'!$F$1)^(($Q$3-E473-45)/365)-F473)*(1-'Casino List'!$B$1))</f>
        <v/>
      </c>
      <c r="L473" s="10" t="str">
        <f>if(isblank(F473),,if(isna((1-'Casino List'!$B$1)*(I473-F473)*(1+'Casino List'!$F$1)^(($Q$3-vlookup(D473,C473:E$1003,3,FALSE)-10)/365)-K473+J473),(1-'Casino List'!$B$1)*(I473-F473)*(1+'Casino List'!$F$1)^(($Q$3-TODAY()-45)/365)-K473,(1-'Casino List'!$B$1)*(I473-F473)*(1+'Casino List'!$F$1)^(($Q$3-vlookup(D473,C473:E$1003,3,FALSE)-10)/365)-K473+J473))</f>
        <v/>
      </c>
      <c r="M473" s="10" t="str">
        <f>if(isblank(G473),,G473*(1+'Casino List'!$F$1)^(($Q$3-E473-10)/365))</f>
        <v/>
      </c>
      <c r="N473" s="4" t="str">
        <f>if(ISBLANK(M473),,(M473-G473)*(1-'Casino List'!$B$1))</f>
        <v/>
      </c>
      <c r="O473" s="4" t="str">
        <f>if(isblank(D473),,if(ISBLANK(M473),-F473*'Casino List'!$B$1,M473*'Casino List'!$B$1))</f>
        <v/>
      </c>
      <c r="P473" s="4"/>
      <c r="Q473" s="4"/>
      <c r="R473" s="4"/>
      <c r="S473" s="4"/>
      <c r="T473" s="4"/>
      <c r="U473" s="4"/>
      <c r="V473" s="4"/>
      <c r="W473" s="4"/>
      <c r="X473" s="4"/>
      <c r="Y473" s="4"/>
      <c r="Z473" s="4"/>
      <c r="AA473" s="4"/>
      <c r="AB473" s="4"/>
      <c r="AC473" s="4"/>
      <c r="AD473" s="4"/>
      <c r="AE473" s="4"/>
    </row>
    <row r="474">
      <c r="A474" s="4"/>
      <c r="B474" s="4"/>
      <c r="C474" s="1" t="str">
        <f t="shared" si="8"/>
        <v/>
      </c>
      <c r="D474" s="79"/>
      <c r="E474" s="79"/>
      <c r="F474" s="74"/>
      <c r="G474" s="74"/>
      <c r="H474" s="74"/>
      <c r="I474" s="29" t="str">
        <f>if(isblank(F474),,VLOOKUP(D474,'Casino List'!$C$4:$AA$100,25,FALSE)*H474)</f>
        <v/>
      </c>
      <c r="J474" s="10" t="str">
        <f>if(ISBLANK(F474),,F474*'Casino List'!$D$1)</f>
        <v/>
      </c>
      <c r="K474" s="10" t="str">
        <f>if(isblank(F474),,(F474*(1+'Casino List'!$F$1)^(($Q$3-E474-45)/365)-F474)*(1-'Casino List'!$B$1))</f>
        <v/>
      </c>
      <c r="L474" s="10" t="str">
        <f>if(isblank(F474),,if(isna((1-'Casino List'!$B$1)*(I474-F474)*(1+'Casino List'!$F$1)^(($Q$3-vlookup(D474,C474:E$1003,3,FALSE)-10)/365)-K474+J474),(1-'Casino List'!$B$1)*(I474-F474)*(1+'Casino List'!$F$1)^(($Q$3-TODAY()-45)/365)-K474,(1-'Casino List'!$B$1)*(I474-F474)*(1+'Casino List'!$F$1)^(($Q$3-vlookup(D474,C474:E$1003,3,FALSE)-10)/365)-K474+J474))</f>
        <v/>
      </c>
      <c r="M474" s="10" t="str">
        <f>if(isblank(G474),,G474*(1+'Casino List'!$F$1)^(($Q$3-E474-10)/365))</f>
        <v/>
      </c>
      <c r="N474" s="4" t="str">
        <f>if(ISBLANK(M474),,(M474-G474)*(1-'Casino List'!$B$1))</f>
        <v/>
      </c>
      <c r="O474" s="4" t="str">
        <f>if(isblank(D474),,if(ISBLANK(M474),-F474*'Casino List'!$B$1,M474*'Casino List'!$B$1))</f>
        <v/>
      </c>
      <c r="P474" s="4"/>
      <c r="Q474" s="4"/>
      <c r="R474" s="4"/>
      <c r="S474" s="4"/>
      <c r="T474" s="4"/>
      <c r="U474" s="4"/>
      <c r="V474" s="4"/>
      <c r="W474" s="4"/>
      <c r="X474" s="4"/>
      <c r="Y474" s="4"/>
      <c r="Z474" s="4"/>
      <c r="AA474" s="4"/>
      <c r="AB474" s="4"/>
      <c r="AC474" s="4"/>
      <c r="AD474" s="4"/>
      <c r="AE474" s="4"/>
    </row>
    <row r="475">
      <c r="A475" s="4"/>
      <c r="B475" s="4"/>
      <c r="C475" s="1" t="str">
        <f t="shared" si="8"/>
        <v/>
      </c>
      <c r="D475" s="79"/>
      <c r="E475" s="79"/>
      <c r="F475" s="74"/>
      <c r="G475" s="74"/>
      <c r="H475" s="74"/>
      <c r="I475" s="29" t="str">
        <f>if(isblank(F475),,VLOOKUP(D475,'Casino List'!$C$4:$AA$100,25,FALSE)*H475)</f>
        <v/>
      </c>
      <c r="J475" s="10" t="str">
        <f>if(ISBLANK(F475),,F475*'Casino List'!$D$1)</f>
        <v/>
      </c>
      <c r="K475" s="10" t="str">
        <f>if(isblank(F475),,(F475*(1+'Casino List'!$F$1)^(($Q$3-E475-45)/365)-F475)*(1-'Casino List'!$B$1))</f>
        <v/>
      </c>
      <c r="L475" s="10" t="str">
        <f>if(isblank(F475),,if(isna((1-'Casino List'!$B$1)*(I475-F475)*(1+'Casino List'!$F$1)^(($Q$3-vlookup(D475,C475:E$1003,3,FALSE)-10)/365)-K475+J475),(1-'Casino List'!$B$1)*(I475-F475)*(1+'Casino List'!$F$1)^(($Q$3-TODAY()-45)/365)-K475,(1-'Casino List'!$B$1)*(I475-F475)*(1+'Casino List'!$F$1)^(($Q$3-vlookup(D475,C475:E$1003,3,FALSE)-10)/365)-K475+J475))</f>
        <v/>
      </c>
      <c r="M475" s="10" t="str">
        <f>if(isblank(G475),,G475*(1+'Casino List'!$F$1)^(($Q$3-E475-10)/365))</f>
        <v/>
      </c>
      <c r="N475" s="4" t="str">
        <f>if(ISBLANK(M475),,(M475-G475)*(1-'Casino List'!$B$1))</f>
        <v/>
      </c>
      <c r="O475" s="4" t="str">
        <f>if(isblank(D475),,if(ISBLANK(M475),-F475*'Casino List'!$B$1,M475*'Casino List'!$B$1))</f>
        <v/>
      </c>
      <c r="P475" s="4"/>
      <c r="Q475" s="4"/>
      <c r="R475" s="4"/>
      <c r="S475" s="4"/>
      <c r="T475" s="4"/>
      <c r="U475" s="4"/>
      <c r="V475" s="4"/>
      <c r="W475" s="4"/>
      <c r="X475" s="4"/>
      <c r="Y475" s="4"/>
      <c r="Z475" s="4"/>
      <c r="AA475" s="4"/>
      <c r="AB475" s="4"/>
      <c r="AC475" s="4"/>
      <c r="AD475" s="4"/>
      <c r="AE475" s="4"/>
    </row>
    <row r="476">
      <c r="A476" s="4"/>
      <c r="B476" s="4"/>
      <c r="C476" s="1" t="str">
        <f t="shared" si="8"/>
        <v/>
      </c>
      <c r="D476" s="79"/>
      <c r="E476" s="79"/>
      <c r="F476" s="74"/>
      <c r="G476" s="74"/>
      <c r="H476" s="74"/>
      <c r="I476" s="29" t="str">
        <f>if(isblank(F476),,VLOOKUP(D476,'Casino List'!$C$4:$AA$100,25,FALSE)*H476)</f>
        <v/>
      </c>
      <c r="J476" s="10" t="str">
        <f>if(ISBLANK(F476),,F476*'Casino List'!$D$1)</f>
        <v/>
      </c>
      <c r="K476" s="10" t="str">
        <f>if(isblank(F476),,(F476*(1+'Casino List'!$F$1)^(($Q$3-E476-45)/365)-F476)*(1-'Casino List'!$B$1))</f>
        <v/>
      </c>
      <c r="L476" s="10" t="str">
        <f>if(isblank(F476),,if(isna((1-'Casino List'!$B$1)*(I476-F476)*(1+'Casino List'!$F$1)^(($Q$3-vlookup(D476,C476:E$1003,3,FALSE)-10)/365)-K476+J476),(1-'Casino List'!$B$1)*(I476-F476)*(1+'Casino List'!$F$1)^(($Q$3-TODAY()-45)/365)-K476,(1-'Casino List'!$B$1)*(I476-F476)*(1+'Casino List'!$F$1)^(($Q$3-vlookup(D476,C476:E$1003,3,FALSE)-10)/365)-K476+J476))</f>
        <v/>
      </c>
      <c r="M476" s="10" t="str">
        <f>if(isblank(G476),,G476*(1+'Casino List'!$F$1)^(($Q$3-E476-10)/365))</f>
        <v/>
      </c>
      <c r="N476" s="4" t="str">
        <f>if(ISBLANK(M476),,(M476-G476)*(1-'Casino List'!$B$1))</f>
        <v/>
      </c>
      <c r="O476" s="4" t="str">
        <f>if(isblank(D476),,if(ISBLANK(M476),-F476*'Casino List'!$B$1,M476*'Casino List'!$B$1))</f>
        <v/>
      </c>
      <c r="P476" s="4"/>
      <c r="Q476" s="4"/>
      <c r="R476" s="4"/>
      <c r="S476" s="4"/>
      <c r="T476" s="4"/>
      <c r="U476" s="4"/>
      <c r="V476" s="4"/>
      <c r="W476" s="4"/>
      <c r="X476" s="4"/>
      <c r="Y476" s="4"/>
      <c r="Z476" s="4"/>
      <c r="AA476" s="4"/>
      <c r="AB476" s="4"/>
      <c r="AC476" s="4"/>
      <c r="AD476" s="4"/>
      <c r="AE476" s="4"/>
    </row>
    <row r="477">
      <c r="A477" s="4"/>
      <c r="B477" s="4"/>
      <c r="C477" s="1" t="str">
        <f t="shared" si="8"/>
        <v/>
      </c>
      <c r="D477" s="79"/>
      <c r="E477" s="79"/>
      <c r="F477" s="74"/>
      <c r="G477" s="74"/>
      <c r="H477" s="74"/>
      <c r="I477" s="29" t="str">
        <f>if(isblank(F477),,VLOOKUP(D477,'Casino List'!$C$4:$AA$100,25,FALSE)*H477)</f>
        <v/>
      </c>
      <c r="J477" s="10" t="str">
        <f>if(ISBLANK(F477),,F477*'Casino List'!$D$1)</f>
        <v/>
      </c>
      <c r="K477" s="10" t="str">
        <f>if(isblank(F477),,(F477*(1+'Casino List'!$F$1)^(($Q$3-E477-45)/365)-F477)*(1-'Casino List'!$B$1))</f>
        <v/>
      </c>
      <c r="L477" s="10" t="str">
        <f>if(isblank(F477),,if(isna((1-'Casino List'!$B$1)*(I477-F477)*(1+'Casino List'!$F$1)^(($Q$3-vlookup(D477,C477:E$1003,3,FALSE)-10)/365)-K477+J477),(1-'Casino List'!$B$1)*(I477-F477)*(1+'Casino List'!$F$1)^(($Q$3-TODAY()-45)/365)-K477,(1-'Casino List'!$B$1)*(I477-F477)*(1+'Casino List'!$F$1)^(($Q$3-vlookup(D477,C477:E$1003,3,FALSE)-10)/365)-K477+J477))</f>
        <v/>
      </c>
      <c r="M477" s="10" t="str">
        <f>if(isblank(G477),,G477*(1+'Casino List'!$F$1)^(($Q$3-E477-10)/365))</f>
        <v/>
      </c>
      <c r="N477" s="4" t="str">
        <f>if(ISBLANK(M477),,(M477-G477)*(1-'Casino List'!$B$1))</f>
        <v/>
      </c>
      <c r="O477" s="4" t="str">
        <f>if(isblank(D477),,if(ISBLANK(M477),-F477*'Casino List'!$B$1,M477*'Casino List'!$B$1))</f>
        <v/>
      </c>
      <c r="P477" s="4"/>
      <c r="Q477" s="4"/>
      <c r="R477" s="4"/>
      <c r="S477" s="4"/>
      <c r="T477" s="4"/>
      <c r="U477" s="4"/>
      <c r="V477" s="4"/>
      <c r="W477" s="4"/>
      <c r="X477" s="4"/>
      <c r="Y477" s="4"/>
      <c r="Z477" s="4"/>
      <c r="AA477" s="4"/>
      <c r="AB477" s="4"/>
      <c r="AC477" s="4"/>
      <c r="AD477" s="4"/>
      <c r="AE477" s="4"/>
    </row>
    <row r="478">
      <c r="A478" s="4"/>
      <c r="B478" s="4"/>
      <c r="C478" s="1" t="str">
        <f t="shared" si="8"/>
        <v/>
      </c>
      <c r="D478" s="79"/>
      <c r="E478" s="79"/>
      <c r="F478" s="74"/>
      <c r="G478" s="74"/>
      <c r="H478" s="74"/>
      <c r="I478" s="29" t="str">
        <f>if(isblank(F478),,VLOOKUP(D478,'Casino List'!$C$4:$AA$100,25,FALSE)*H478)</f>
        <v/>
      </c>
      <c r="J478" s="10" t="str">
        <f>if(ISBLANK(F478),,F478*'Casino List'!$D$1)</f>
        <v/>
      </c>
      <c r="K478" s="10" t="str">
        <f>if(isblank(F478),,(F478*(1+'Casino List'!$F$1)^(($Q$3-E478-45)/365)-F478)*(1-'Casino List'!$B$1))</f>
        <v/>
      </c>
      <c r="L478" s="10" t="str">
        <f>if(isblank(F478),,if(isna((1-'Casino List'!$B$1)*(I478-F478)*(1+'Casino List'!$F$1)^(($Q$3-vlookup(D478,C478:E$1003,3,FALSE)-10)/365)-K478+J478),(1-'Casino List'!$B$1)*(I478-F478)*(1+'Casino List'!$F$1)^(($Q$3-TODAY()-45)/365)-K478,(1-'Casino List'!$B$1)*(I478-F478)*(1+'Casino List'!$F$1)^(($Q$3-vlookup(D478,C478:E$1003,3,FALSE)-10)/365)-K478+J478))</f>
        <v/>
      </c>
      <c r="M478" s="10" t="str">
        <f>if(isblank(G478),,G478*(1+'Casino List'!$F$1)^(($Q$3-E478-10)/365))</f>
        <v/>
      </c>
      <c r="N478" s="4" t="str">
        <f>if(ISBLANK(M478),,(M478-G478)*(1-'Casino List'!$B$1))</f>
        <v/>
      </c>
      <c r="O478" s="4" t="str">
        <f>if(isblank(D478),,if(ISBLANK(M478),-F478*'Casino List'!$B$1,M478*'Casino List'!$B$1))</f>
        <v/>
      </c>
      <c r="P478" s="4"/>
      <c r="Q478" s="4"/>
      <c r="R478" s="4"/>
      <c r="S478" s="4"/>
      <c r="T478" s="4"/>
      <c r="U478" s="4"/>
      <c r="V478" s="4"/>
      <c r="W478" s="4"/>
      <c r="X478" s="4"/>
      <c r="Y478" s="4"/>
      <c r="Z478" s="4"/>
      <c r="AA478" s="4"/>
      <c r="AB478" s="4"/>
      <c r="AC478" s="4"/>
      <c r="AD478" s="4"/>
      <c r="AE478" s="4"/>
    </row>
    <row r="479">
      <c r="A479" s="4"/>
      <c r="B479" s="4"/>
      <c r="C479" s="1" t="str">
        <f t="shared" si="8"/>
        <v/>
      </c>
      <c r="D479" s="79"/>
      <c r="E479" s="79"/>
      <c r="F479" s="74"/>
      <c r="G479" s="74"/>
      <c r="H479" s="74"/>
      <c r="I479" s="29" t="str">
        <f>if(isblank(F479),,VLOOKUP(D479,'Casino List'!$C$4:$AA$100,25,FALSE)*H479)</f>
        <v/>
      </c>
      <c r="J479" s="10" t="str">
        <f>if(ISBLANK(F479),,F479*'Casino List'!$D$1)</f>
        <v/>
      </c>
      <c r="K479" s="10" t="str">
        <f>if(isblank(F479),,(F479*(1+'Casino List'!$F$1)^(($Q$3-E479-45)/365)-F479)*(1-'Casino List'!$B$1))</f>
        <v/>
      </c>
      <c r="L479" s="10" t="str">
        <f>if(isblank(F479),,if(isna((1-'Casino List'!$B$1)*(I479-F479)*(1+'Casino List'!$F$1)^(($Q$3-vlookup(D479,C479:E$1003,3,FALSE)-10)/365)-K479+J479),(1-'Casino List'!$B$1)*(I479-F479)*(1+'Casino List'!$F$1)^(($Q$3-TODAY()-45)/365)-K479,(1-'Casino List'!$B$1)*(I479-F479)*(1+'Casino List'!$F$1)^(($Q$3-vlookup(D479,C479:E$1003,3,FALSE)-10)/365)-K479+J479))</f>
        <v/>
      </c>
      <c r="M479" s="10" t="str">
        <f>if(isblank(G479),,G479*(1+'Casino List'!$F$1)^(($Q$3-E479-10)/365))</f>
        <v/>
      </c>
      <c r="N479" s="4" t="str">
        <f>if(ISBLANK(M479),,(M479-G479)*(1-'Casino List'!$B$1))</f>
        <v/>
      </c>
      <c r="O479" s="4" t="str">
        <f>if(isblank(D479),,if(ISBLANK(M479),-F479*'Casino List'!$B$1,M479*'Casino List'!$B$1))</f>
        <v/>
      </c>
      <c r="P479" s="4"/>
      <c r="Q479" s="4"/>
      <c r="R479" s="4"/>
      <c r="S479" s="4"/>
      <c r="T479" s="4"/>
      <c r="U479" s="4"/>
      <c r="V479" s="4"/>
      <c r="W479" s="4"/>
      <c r="X479" s="4"/>
      <c r="Y479" s="4"/>
      <c r="Z479" s="4"/>
      <c r="AA479" s="4"/>
      <c r="AB479" s="4"/>
      <c r="AC479" s="4"/>
      <c r="AD479" s="4"/>
      <c r="AE479" s="4"/>
    </row>
    <row r="480">
      <c r="A480" s="4"/>
      <c r="B480" s="4"/>
      <c r="C480" s="1" t="str">
        <f t="shared" si="8"/>
        <v/>
      </c>
      <c r="D480" s="79"/>
      <c r="E480" s="79"/>
      <c r="F480" s="74"/>
      <c r="G480" s="74"/>
      <c r="H480" s="74"/>
      <c r="I480" s="29" t="str">
        <f>if(isblank(F480),,VLOOKUP(D480,'Casino List'!$C$4:$AA$100,25,FALSE)*H480)</f>
        <v/>
      </c>
      <c r="J480" s="10" t="str">
        <f>if(ISBLANK(F480),,F480*'Casino List'!$D$1)</f>
        <v/>
      </c>
      <c r="K480" s="10" t="str">
        <f>if(isblank(F480),,(F480*(1+'Casino List'!$F$1)^(($Q$3-E480-45)/365)-F480)*(1-'Casino List'!$B$1))</f>
        <v/>
      </c>
      <c r="L480" s="10" t="str">
        <f>if(isblank(F480),,if(isna((1-'Casino List'!$B$1)*(I480-F480)*(1+'Casino List'!$F$1)^(($Q$3-vlookup(D480,C480:E$1003,3,FALSE)-10)/365)-K480+J480),(1-'Casino List'!$B$1)*(I480-F480)*(1+'Casino List'!$F$1)^(($Q$3-TODAY()-45)/365)-K480,(1-'Casino List'!$B$1)*(I480-F480)*(1+'Casino List'!$F$1)^(($Q$3-vlookup(D480,C480:E$1003,3,FALSE)-10)/365)-K480+J480))</f>
        <v/>
      </c>
      <c r="M480" s="10" t="str">
        <f>if(isblank(G480),,G480*(1+'Casino List'!$F$1)^(($Q$3-E480-10)/365))</f>
        <v/>
      </c>
      <c r="N480" s="4" t="str">
        <f>if(ISBLANK(M480),,(M480-G480)*(1-'Casino List'!$B$1))</f>
        <v/>
      </c>
      <c r="O480" s="4" t="str">
        <f>if(isblank(D480),,if(ISBLANK(M480),-F480*'Casino List'!$B$1,M480*'Casino List'!$B$1))</f>
        <v/>
      </c>
      <c r="P480" s="4"/>
      <c r="Q480" s="4"/>
      <c r="R480" s="4"/>
      <c r="S480" s="4"/>
      <c r="T480" s="4"/>
      <c r="U480" s="4"/>
      <c r="V480" s="4"/>
      <c r="W480" s="4"/>
      <c r="X480" s="4"/>
      <c r="Y480" s="4"/>
      <c r="Z480" s="4"/>
      <c r="AA480" s="4"/>
      <c r="AB480" s="4"/>
      <c r="AC480" s="4"/>
      <c r="AD480" s="4"/>
      <c r="AE480" s="4"/>
    </row>
    <row r="481">
      <c r="A481" s="4"/>
      <c r="B481" s="4"/>
      <c r="C481" s="1" t="str">
        <f t="shared" si="8"/>
        <v/>
      </c>
      <c r="D481" s="79"/>
      <c r="E481" s="79"/>
      <c r="F481" s="74"/>
      <c r="G481" s="74"/>
      <c r="H481" s="74"/>
      <c r="I481" s="29" t="str">
        <f>if(isblank(F481),,VLOOKUP(D481,'Casino List'!$C$4:$AA$100,25,FALSE)*H481)</f>
        <v/>
      </c>
      <c r="J481" s="10" t="str">
        <f>if(ISBLANK(F481),,F481*'Casino List'!$D$1)</f>
        <v/>
      </c>
      <c r="K481" s="10" t="str">
        <f>if(isblank(F481),,(F481*(1+'Casino List'!$F$1)^(($Q$3-E481-45)/365)-F481)*(1-'Casino List'!$B$1))</f>
        <v/>
      </c>
      <c r="L481" s="10" t="str">
        <f>if(isblank(F481),,if(isna((1-'Casino List'!$B$1)*(I481-F481)*(1+'Casino List'!$F$1)^(($Q$3-vlookup(D481,C481:E$1003,3,FALSE)-10)/365)-K481+J481),(1-'Casino List'!$B$1)*(I481-F481)*(1+'Casino List'!$F$1)^(($Q$3-TODAY()-45)/365)-K481,(1-'Casino List'!$B$1)*(I481-F481)*(1+'Casino List'!$F$1)^(($Q$3-vlookup(D481,C481:E$1003,3,FALSE)-10)/365)-K481+J481))</f>
        <v/>
      </c>
      <c r="M481" s="10" t="str">
        <f>if(isblank(G481),,G481*(1+'Casino List'!$F$1)^(($Q$3-E481-10)/365))</f>
        <v/>
      </c>
      <c r="N481" s="4" t="str">
        <f>if(ISBLANK(M481),,(M481-G481)*(1-'Casino List'!$B$1))</f>
        <v/>
      </c>
      <c r="O481" s="4" t="str">
        <f>if(isblank(D481),,if(ISBLANK(M481),-F481*'Casino List'!$B$1,M481*'Casino List'!$B$1))</f>
        <v/>
      </c>
      <c r="P481" s="4"/>
      <c r="Q481" s="4"/>
      <c r="R481" s="4"/>
      <c r="S481" s="4"/>
      <c r="T481" s="4"/>
      <c r="U481" s="4"/>
      <c r="V481" s="4"/>
      <c r="W481" s="4"/>
      <c r="X481" s="4"/>
      <c r="Y481" s="4"/>
      <c r="Z481" s="4"/>
      <c r="AA481" s="4"/>
      <c r="AB481" s="4"/>
      <c r="AC481" s="4"/>
      <c r="AD481" s="4"/>
      <c r="AE481" s="4"/>
    </row>
    <row r="482">
      <c r="A482" s="4"/>
      <c r="B482" s="4"/>
      <c r="C482" s="1" t="str">
        <f t="shared" si="8"/>
        <v/>
      </c>
      <c r="D482" s="79"/>
      <c r="E482" s="79"/>
      <c r="F482" s="74"/>
      <c r="G482" s="74"/>
      <c r="H482" s="74"/>
      <c r="I482" s="29" t="str">
        <f>if(isblank(F482),,VLOOKUP(D482,'Casino List'!$C$4:$AA$100,25,FALSE)*H482)</f>
        <v/>
      </c>
      <c r="J482" s="10" t="str">
        <f>if(ISBLANK(F482),,F482*'Casino List'!$D$1)</f>
        <v/>
      </c>
      <c r="K482" s="10" t="str">
        <f>if(isblank(F482),,(F482*(1+'Casino List'!$F$1)^(($Q$3-E482-45)/365)-F482)*(1-'Casino List'!$B$1))</f>
        <v/>
      </c>
      <c r="L482" s="10" t="str">
        <f>if(isblank(F482),,if(isna((1-'Casino List'!$B$1)*(I482-F482)*(1+'Casino List'!$F$1)^(($Q$3-vlookup(D482,C482:E$1003,3,FALSE)-10)/365)-K482+J482),(1-'Casino List'!$B$1)*(I482-F482)*(1+'Casino List'!$F$1)^(($Q$3-TODAY()-45)/365)-K482,(1-'Casino List'!$B$1)*(I482-F482)*(1+'Casino List'!$F$1)^(($Q$3-vlookup(D482,C482:E$1003,3,FALSE)-10)/365)-K482+J482))</f>
        <v/>
      </c>
      <c r="M482" s="10" t="str">
        <f>if(isblank(G482),,G482*(1+'Casino List'!$F$1)^(($Q$3-E482-10)/365))</f>
        <v/>
      </c>
      <c r="N482" s="4" t="str">
        <f>if(ISBLANK(M482),,(M482-G482)*(1-'Casino List'!$B$1))</f>
        <v/>
      </c>
      <c r="O482" s="4" t="str">
        <f>if(isblank(D482),,if(ISBLANK(M482),-F482*'Casino List'!$B$1,M482*'Casino List'!$B$1))</f>
        <v/>
      </c>
      <c r="P482" s="4"/>
      <c r="Q482" s="4"/>
      <c r="R482" s="4"/>
      <c r="S482" s="4"/>
      <c r="T482" s="4"/>
      <c r="U482" s="4"/>
      <c r="V482" s="4"/>
      <c r="W482" s="4"/>
      <c r="X482" s="4"/>
      <c r="Y482" s="4"/>
      <c r="Z482" s="4"/>
      <c r="AA482" s="4"/>
      <c r="AB482" s="4"/>
      <c r="AC482" s="4"/>
      <c r="AD482" s="4"/>
      <c r="AE482" s="4"/>
    </row>
    <row r="483">
      <c r="A483" s="4"/>
      <c r="B483" s="4"/>
      <c r="C483" s="1" t="str">
        <f t="shared" si="8"/>
        <v/>
      </c>
      <c r="D483" s="79"/>
      <c r="E483" s="79"/>
      <c r="F483" s="74"/>
      <c r="G483" s="74"/>
      <c r="H483" s="74"/>
      <c r="I483" s="29" t="str">
        <f>if(isblank(F483),,VLOOKUP(D483,'Casino List'!$C$4:$AA$100,25,FALSE)*H483)</f>
        <v/>
      </c>
      <c r="J483" s="10" t="str">
        <f>if(ISBLANK(F483),,F483*'Casino List'!$D$1)</f>
        <v/>
      </c>
      <c r="K483" s="10" t="str">
        <f>if(isblank(F483),,(F483*(1+'Casino List'!$F$1)^(($Q$3-E483-45)/365)-F483)*(1-'Casino List'!$B$1))</f>
        <v/>
      </c>
      <c r="L483" s="10" t="str">
        <f>if(isblank(F483),,if(isna((1-'Casino List'!$B$1)*(I483-F483)*(1+'Casino List'!$F$1)^(($Q$3-vlookup(D483,C483:E$1003,3,FALSE)-10)/365)-K483+J483),(1-'Casino List'!$B$1)*(I483-F483)*(1+'Casino List'!$F$1)^(($Q$3-TODAY()-45)/365)-K483,(1-'Casino List'!$B$1)*(I483-F483)*(1+'Casino List'!$F$1)^(($Q$3-vlookup(D483,C483:E$1003,3,FALSE)-10)/365)-K483+J483))</f>
        <v/>
      </c>
      <c r="M483" s="10" t="str">
        <f>if(isblank(G483),,G483*(1+'Casino List'!$F$1)^(($Q$3-E483-10)/365))</f>
        <v/>
      </c>
      <c r="N483" s="4" t="str">
        <f>if(ISBLANK(M483),,(M483-G483)*(1-'Casino List'!$B$1))</f>
        <v/>
      </c>
      <c r="O483" s="4" t="str">
        <f>if(isblank(D483),,if(ISBLANK(M483),-F483*'Casino List'!$B$1,M483*'Casino List'!$B$1))</f>
        <v/>
      </c>
      <c r="P483" s="4"/>
      <c r="Q483" s="4"/>
      <c r="R483" s="4"/>
      <c r="S483" s="4"/>
      <c r="T483" s="4"/>
      <c r="U483" s="4"/>
      <c r="V483" s="4"/>
      <c r="W483" s="4"/>
      <c r="X483" s="4"/>
      <c r="Y483" s="4"/>
      <c r="Z483" s="4"/>
      <c r="AA483" s="4"/>
      <c r="AB483" s="4"/>
      <c r="AC483" s="4"/>
      <c r="AD483" s="4"/>
      <c r="AE483" s="4"/>
    </row>
    <row r="484">
      <c r="A484" s="4"/>
      <c r="B484" s="4"/>
      <c r="C484" s="1" t="str">
        <f t="shared" si="8"/>
        <v/>
      </c>
      <c r="D484" s="79"/>
      <c r="E484" s="79"/>
      <c r="F484" s="74"/>
      <c r="G484" s="74"/>
      <c r="H484" s="74"/>
      <c r="I484" s="29" t="str">
        <f>if(isblank(F484),,VLOOKUP(D484,'Casino List'!$C$4:$AA$100,25,FALSE)*H484)</f>
        <v/>
      </c>
      <c r="J484" s="10" t="str">
        <f>if(ISBLANK(F484),,F484*'Casino List'!$D$1)</f>
        <v/>
      </c>
      <c r="K484" s="10" t="str">
        <f>if(isblank(F484),,(F484*(1+'Casino List'!$F$1)^(($Q$3-E484-45)/365)-F484)*(1-'Casino List'!$B$1))</f>
        <v/>
      </c>
      <c r="L484" s="10" t="str">
        <f>if(isblank(F484),,if(isna((1-'Casino List'!$B$1)*(I484-F484)*(1+'Casino List'!$F$1)^(($Q$3-vlookup(D484,C484:E$1003,3,FALSE)-10)/365)-K484+J484),(1-'Casino List'!$B$1)*(I484-F484)*(1+'Casino List'!$F$1)^(($Q$3-TODAY()-45)/365)-K484,(1-'Casino List'!$B$1)*(I484-F484)*(1+'Casino List'!$F$1)^(($Q$3-vlookup(D484,C484:E$1003,3,FALSE)-10)/365)-K484+J484))</f>
        <v/>
      </c>
      <c r="M484" s="10" t="str">
        <f>if(isblank(G484),,G484*(1+'Casino List'!$F$1)^(($Q$3-E484-10)/365))</f>
        <v/>
      </c>
      <c r="N484" s="4" t="str">
        <f>if(ISBLANK(M484),,(M484-G484)*(1-'Casino List'!$B$1))</f>
        <v/>
      </c>
      <c r="O484" s="4" t="str">
        <f>if(isblank(D484),,if(ISBLANK(M484),-F484*'Casino List'!$B$1,M484*'Casino List'!$B$1))</f>
        <v/>
      </c>
      <c r="P484" s="4"/>
      <c r="Q484" s="4"/>
      <c r="R484" s="4"/>
      <c r="S484" s="4"/>
      <c r="T484" s="4"/>
      <c r="U484" s="4"/>
      <c r="V484" s="4"/>
      <c r="W484" s="4"/>
      <c r="X484" s="4"/>
      <c r="Y484" s="4"/>
      <c r="Z484" s="4"/>
      <c r="AA484" s="4"/>
      <c r="AB484" s="4"/>
      <c r="AC484" s="4"/>
      <c r="AD484" s="4"/>
      <c r="AE484" s="4"/>
    </row>
    <row r="485">
      <c r="A485" s="4"/>
      <c r="B485" s="4"/>
      <c r="C485" s="1" t="str">
        <f t="shared" si="8"/>
        <v/>
      </c>
      <c r="D485" s="79"/>
      <c r="E485" s="79"/>
      <c r="F485" s="74"/>
      <c r="G485" s="74"/>
      <c r="H485" s="74"/>
      <c r="I485" s="29" t="str">
        <f>if(isblank(F485),,VLOOKUP(D485,'Casino List'!$C$4:$AA$100,25,FALSE)*H485)</f>
        <v/>
      </c>
      <c r="J485" s="10" t="str">
        <f>if(ISBLANK(F485),,F485*'Casino List'!$D$1)</f>
        <v/>
      </c>
      <c r="K485" s="10" t="str">
        <f>if(isblank(F485),,(F485*(1+'Casino List'!$F$1)^(($Q$3-E485-45)/365)-F485)*(1-'Casino List'!$B$1))</f>
        <v/>
      </c>
      <c r="L485" s="10" t="str">
        <f>if(isblank(F485),,if(isna((1-'Casino List'!$B$1)*(I485-F485)*(1+'Casino List'!$F$1)^(($Q$3-vlookup(D485,C485:E$1003,3,FALSE)-10)/365)-K485+J485),(1-'Casino List'!$B$1)*(I485-F485)*(1+'Casino List'!$F$1)^(($Q$3-TODAY()-45)/365)-K485,(1-'Casino List'!$B$1)*(I485-F485)*(1+'Casino List'!$F$1)^(($Q$3-vlookup(D485,C485:E$1003,3,FALSE)-10)/365)-K485+J485))</f>
        <v/>
      </c>
      <c r="M485" s="10" t="str">
        <f>if(isblank(G485),,G485*(1+'Casino List'!$F$1)^(($Q$3-E485-10)/365))</f>
        <v/>
      </c>
      <c r="N485" s="4" t="str">
        <f>if(ISBLANK(M485),,(M485-G485)*(1-'Casino List'!$B$1))</f>
        <v/>
      </c>
      <c r="O485" s="4" t="str">
        <f>if(isblank(D485),,if(ISBLANK(M485),-F485*'Casino List'!$B$1,M485*'Casino List'!$B$1))</f>
        <v/>
      </c>
      <c r="P485" s="4"/>
      <c r="Q485" s="4"/>
      <c r="R485" s="4"/>
      <c r="S485" s="4"/>
      <c r="T485" s="4"/>
      <c r="U485" s="4"/>
      <c r="V485" s="4"/>
      <c r="W485" s="4"/>
      <c r="X485" s="4"/>
      <c r="Y485" s="4"/>
      <c r="Z485" s="4"/>
      <c r="AA485" s="4"/>
      <c r="AB485" s="4"/>
      <c r="AC485" s="4"/>
      <c r="AD485" s="4"/>
      <c r="AE485" s="4"/>
    </row>
    <row r="486">
      <c r="A486" s="4"/>
      <c r="B486" s="4"/>
      <c r="C486" s="1" t="str">
        <f t="shared" si="8"/>
        <v/>
      </c>
      <c r="D486" s="79"/>
      <c r="E486" s="79"/>
      <c r="F486" s="74"/>
      <c r="G486" s="74"/>
      <c r="H486" s="74"/>
      <c r="I486" s="29" t="str">
        <f>if(isblank(F486),,VLOOKUP(D486,'Casino List'!$C$4:$AA$100,25,FALSE)*H486)</f>
        <v/>
      </c>
      <c r="J486" s="10" t="str">
        <f>if(ISBLANK(F486),,F486*'Casino List'!$D$1)</f>
        <v/>
      </c>
      <c r="K486" s="10" t="str">
        <f>if(isblank(F486),,(F486*(1+'Casino List'!$F$1)^(($Q$3-E486-45)/365)-F486)*(1-'Casino List'!$B$1))</f>
        <v/>
      </c>
      <c r="L486" s="10" t="str">
        <f>if(isblank(F486),,if(isna((1-'Casino List'!$B$1)*(I486-F486)*(1+'Casino List'!$F$1)^(($Q$3-vlookup(D486,C486:E$1003,3,FALSE)-10)/365)-K486+J486),(1-'Casino List'!$B$1)*(I486-F486)*(1+'Casino List'!$F$1)^(($Q$3-TODAY()-45)/365)-K486,(1-'Casino List'!$B$1)*(I486-F486)*(1+'Casino List'!$F$1)^(($Q$3-vlookup(D486,C486:E$1003,3,FALSE)-10)/365)-K486+J486))</f>
        <v/>
      </c>
      <c r="M486" s="10" t="str">
        <f>if(isblank(G486),,G486*(1+'Casino List'!$F$1)^(($Q$3-E486-10)/365))</f>
        <v/>
      </c>
      <c r="N486" s="4" t="str">
        <f>if(ISBLANK(M486),,(M486-G486)*(1-'Casino List'!$B$1))</f>
        <v/>
      </c>
      <c r="O486" s="4" t="str">
        <f>if(isblank(D486),,if(ISBLANK(M486),-F486*'Casino List'!$B$1,M486*'Casino List'!$B$1))</f>
        <v/>
      </c>
      <c r="P486" s="4"/>
      <c r="Q486" s="4"/>
      <c r="R486" s="4"/>
      <c r="S486" s="4"/>
      <c r="T486" s="4"/>
      <c r="U486" s="4"/>
      <c r="V486" s="4"/>
      <c r="W486" s="4"/>
      <c r="X486" s="4"/>
      <c r="Y486" s="4"/>
      <c r="Z486" s="4"/>
      <c r="AA486" s="4"/>
      <c r="AB486" s="4"/>
      <c r="AC486" s="4"/>
      <c r="AD486" s="4"/>
      <c r="AE486" s="4"/>
    </row>
    <row r="487">
      <c r="A487" s="4"/>
      <c r="B487" s="4"/>
      <c r="C487" s="1" t="str">
        <f t="shared" si="8"/>
        <v/>
      </c>
      <c r="D487" s="79"/>
      <c r="E487" s="79"/>
      <c r="F487" s="74"/>
      <c r="G487" s="74"/>
      <c r="H487" s="74"/>
      <c r="I487" s="29" t="str">
        <f>if(isblank(F487),,VLOOKUP(D487,'Casino List'!$C$4:$AA$100,25,FALSE)*H487)</f>
        <v/>
      </c>
      <c r="J487" s="10" t="str">
        <f>if(ISBLANK(F487),,F487*'Casino List'!$D$1)</f>
        <v/>
      </c>
      <c r="K487" s="10" t="str">
        <f>if(isblank(F487),,(F487*(1+'Casino List'!$F$1)^(($Q$3-E487-45)/365)-F487)*(1-'Casino List'!$B$1))</f>
        <v/>
      </c>
      <c r="L487" s="10" t="str">
        <f>if(isblank(F487),,if(isna((1-'Casino List'!$B$1)*(I487-F487)*(1+'Casino List'!$F$1)^(($Q$3-vlookup(D487,C487:E$1003,3,FALSE)-10)/365)-K487+J487),(1-'Casino List'!$B$1)*(I487-F487)*(1+'Casino List'!$F$1)^(($Q$3-TODAY()-45)/365)-K487,(1-'Casino List'!$B$1)*(I487-F487)*(1+'Casino List'!$F$1)^(($Q$3-vlookup(D487,C487:E$1003,3,FALSE)-10)/365)-K487+J487))</f>
        <v/>
      </c>
      <c r="M487" s="10" t="str">
        <f>if(isblank(G487),,G487*(1+'Casino List'!$F$1)^(($Q$3-E487-10)/365))</f>
        <v/>
      </c>
      <c r="N487" s="4" t="str">
        <f>if(ISBLANK(M487),,(M487-G487)*(1-'Casino List'!$B$1))</f>
        <v/>
      </c>
      <c r="O487" s="4" t="str">
        <f>if(isblank(D487),,if(ISBLANK(M487),-F487*'Casino List'!$B$1,M487*'Casino List'!$B$1))</f>
        <v/>
      </c>
      <c r="P487" s="4"/>
      <c r="Q487" s="4"/>
      <c r="R487" s="4"/>
      <c r="S487" s="4"/>
      <c r="T487" s="4"/>
      <c r="U487" s="4"/>
      <c r="V487" s="4"/>
      <c r="W487" s="4"/>
      <c r="X487" s="4"/>
      <c r="Y487" s="4"/>
      <c r="Z487" s="4"/>
      <c r="AA487" s="4"/>
      <c r="AB487" s="4"/>
      <c r="AC487" s="4"/>
      <c r="AD487" s="4"/>
      <c r="AE487" s="4"/>
    </row>
    <row r="488">
      <c r="A488" s="4"/>
      <c r="B488" s="4"/>
      <c r="C488" s="1" t="str">
        <f t="shared" si="8"/>
        <v/>
      </c>
      <c r="D488" s="79"/>
      <c r="E488" s="79"/>
      <c r="F488" s="74"/>
      <c r="G488" s="74"/>
      <c r="H488" s="74"/>
      <c r="I488" s="29" t="str">
        <f>if(isblank(F488),,VLOOKUP(D488,'Casino List'!$C$4:$AA$100,25,FALSE)*H488)</f>
        <v/>
      </c>
      <c r="J488" s="10" t="str">
        <f>if(ISBLANK(F488),,F488*'Casino List'!$D$1)</f>
        <v/>
      </c>
      <c r="K488" s="10" t="str">
        <f>if(isblank(F488),,(F488*(1+'Casino List'!$F$1)^(($Q$3-E488-45)/365)-F488)*(1-'Casino List'!$B$1))</f>
        <v/>
      </c>
      <c r="L488" s="10" t="str">
        <f>if(isblank(F488),,if(isna((1-'Casino List'!$B$1)*(I488-F488)*(1+'Casino List'!$F$1)^(($Q$3-vlookup(D488,C488:E$1003,3,FALSE)-10)/365)-K488+J488),(1-'Casino List'!$B$1)*(I488-F488)*(1+'Casino List'!$F$1)^(($Q$3-TODAY()-45)/365)-K488,(1-'Casino List'!$B$1)*(I488-F488)*(1+'Casino List'!$F$1)^(($Q$3-vlookup(D488,C488:E$1003,3,FALSE)-10)/365)-K488+J488))</f>
        <v/>
      </c>
      <c r="M488" s="10" t="str">
        <f>if(isblank(G488),,G488*(1+'Casino List'!$F$1)^(($Q$3-E488-10)/365))</f>
        <v/>
      </c>
      <c r="N488" s="4" t="str">
        <f>if(ISBLANK(M488),,(M488-G488)*(1-'Casino List'!$B$1))</f>
        <v/>
      </c>
      <c r="O488" s="4" t="str">
        <f>if(isblank(D488),,if(ISBLANK(M488),-F488*'Casino List'!$B$1,M488*'Casino List'!$B$1))</f>
        <v/>
      </c>
      <c r="P488" s="4"/>
      <c r="Q488" s="4"/>
      <c r="R488" s="4"/>
      <c r="S488" s="4"/>
      <c r="T488" s="4"/>
      <c r="U488" s="4"/>
      <c r="V488" s="4"/>
      <c r="W488" s="4"/>
      <c r="X488" s="4"/>
      <c r="Y488" s="4"/>
      <c r="Z488" s="4"/>
      <c r="AA488" s="4"/>
      <c r="AB488" s="4"/>
      <c r="AC488" s="4"/>
      <c r="AD488" s="4"/>
      <c r="AE488" s="4"/>
    </row>
    <row r="489">
      <c r="A489" s="4"/>
      <c r="B489" s="4"/>
      <c r="C489" s="1" t="str">
        <f t="shared" si="8"/>
        <v/>
      </c>
      <c r="D489" s="79"/>
      <c r="E489" s="79"/>
      <c r="F489" s="74"/>
      <c r="G489" s="74"/>
      <c r="H489" s="74"/>
      <c r="I489" s="29" t="str">
        <f>if(isblank(F489),,VLOOKUP(D489,'Casino List'!$C$4:$AA$100,25,FALSE)*H489)</f>
        <v/>
      </c>
      <c r="J489" s="10" t="str">
        <f>if(ISBLANK(F489),,F489*'Casino List'!$D$1)</f>
        <v/>
      </c>
      <c r="K489" s="10" t="str">
        <f>if(isblank(F489),,(F489*(1+'Casino List'!$F$1)^(($Q$3-E489-45)/365)-F489)*(1-'Casino List'!$B$1))</f>
        <v/>
      </c>
      <c r="L489" s="10" t="str">
        <f>if(isblank(F489),,if(isna((1-'Casino List'!$B$1)*(I489-F489)*(1+'Casino List'!$F$1)^(($Q$3-vlookup(D489,C489:E$1003,3,FALSE)-10)/365)-K489+J489),(1-'Casino List'!$B$1)*(I489-F489)*(1+'Casino List'!$F$1)^(($Q$3-TODAY()-45)/365)-K489,(1-'Casino List'!$B$1)*(I489-F489)*(1+'Casino List'!$F$1)^(($Q$3-vlookup(D489,C489:E$1003,3,FALSE)-10)/365)-K489+J489))</f>
        <v/>
      </c>
      <c r="M489" s="10" t="str">
        <f>if(isblank(G489),,G489*(1+'Casino List'!$F$1)^(($Q$3-E489-10)/365))</f>
        <v/>
      </c>
      <c r="N489" s="4" t="str">
        <f>if(ISBLANK(M489),,(M489-G489)*(1-'Casino List'!$B$1))</f>
        <v/>
      </c>
      <c r="O489" s="4" t="str">
        <f>if(isblank(D489),,if(ISBLANK(M489),-F489*'Casino List'!$B$1,M489*'Casino List'!$B$1))</f>
        <v/>
      </c>
      <c r="P489" s="4"/>
      <c r="Q489" s="4"/>
      <c r="R489" s="4"/>
      <c r="S489" s="4"/>
      <c r="T489" s="4"/>
      <c r="U489" s="4"/>
      <c r="V489" s="4"/>
      <c r="W489" s="4"/>
      <c r="X489" s="4"/>
      <c r="Y489" s="4"/>
      <c r="Z489" s="4"/>
      <c r="AA489" s="4"/>
      <c r="AB489" s="4"/>
      <c r="AC489" s="4"/>
      <c r="AD489" s="4"/>
      <c r="AE489" s="4"/>
    </row>
    <row r="490">
      <c r="A490" s="4"/>
      <c r="B490" s="4"/>
      <c r="C490" s="1" t="str">
        <f t="shared" si="8"/>
        <v/>
      </c>
      <c r="D490" s="79"/>
      <c r="E490" s="79"/>
      <c r="F490" s="74"/>
      <c r="G490" s="74"/>
      <c r="H490" s="74"/>
      <c r="I490" s="29" t="str">
        <f>if(isblank(F490),,VLOOKUP(D490,'Casino List'!$C$4:$AA$100,25,FALSE)*H490)</f>
        <v/>
      </c>
      <c r="J490" s="10" t="str">
        <f>if(ISBLANK(F490),,F490*'Casino List'!$D$1)</f>
        <v/>
      </c>
      <c r="K490" s="10" t="str">
        <f>if(isblank(F490),,(F490*(1+'Casino List'!$F$1)^(($Q$3-E490-45)/365)-F490)*(1-'Casino List'!$B$1))</f>
        <v/>
      </c>
      <c r="L490" s="10" t="str">
        <f>if(isblank(F490),,if(isna((1-'Casino List'!$B$1)*(I490-F490)*(1+'Casino List'!$F$1)^(($Q$3-vlookup(D490,C490:E$1003,3,FALSE)-10)/365)-K490+J490),(1-'Casino List'!$B$1)*(I490-F490)*(1+'Casino List'!$F$1)^(($Q$3-TODAY()-45)/365)-K490,(1-'Casino List'!$B$1)*(I490-F490)*(1+'Casino List'!$F$1)^(($Q$3-vlookup(D490,C490:E$1003,3,FALSE)-10)/365)-K490+J490))</f>
        <v/>
      </c>
      <c r="M490" s="10" t="str">
        <f>if(isblank(G490),,G490*(1+'Casino List'!$F$1)^(($Q$3-E490-10)/365))</f>
        <v/>
      </c>
      <c r="N490" s="4" t="str">
        <f>if(ISBLANK(M490),,(M490-G490)*(1-'Casino List'!$B$1))</f>
        <v/>
      </c>
      <c r="O490" s="4" t="str">
        <f>if(isblank(D490),,if(ISBLANK(M490),-F490*'Casino List'!$B$1,M490*'Casino List'!$B$1))</f>
        <v/>
      </c>
      <c r="P490" s="4"/>
      <c r="Q490" s="4"/>
      <c r="R490" s="4"/>
      <c r="S490" s="4"/>
      <c r="T490" s="4"/>
      <c r="U490" s="4"/>
      <c r="V490" s="4"/>
      <c r="W490" s="4"/>
      <c r="X490" s="4"/>
      <c r="Y490" s="4"/>
      <c r="Z490" s="4"/>
      <c r="AA490" s="4"/>
      <c r="AB490" s="4"/>
      <c r="AC490" s="4"/>
      <c r="AD490" s="4"/>
      <c r="AE490" s="4"/>
    </row>
    <row r="491">
      <c r="A491" s="4"/>
      <c r="B491" s="4"/>
      <c r="C491" s="1" t="str">
        <f t="shared" si="8"/>
        <v/>
      </c>
      <c r="D491" s="79"/>
      <c r="E491" s="79"/>
      <c r="F491" s="74"/>
      <c r="G491" s="74"/>
      <c r="H491" s="74"/>
      <c r="I491" s="29" t="str">
        <f>if(isblank(F491),,VLOOKUP(D491,'Casino List'!$C$4:$AA$100,25,FALSE)*H491)</f>
        <v/>
      </c>
      <c r="J491" s="10" t="str">
        <f>if(ISBLANK(F491),,F491*'Casino List'!$D$1)</f>
        <v/>
      </c>
      <c r="K491" s="10" t="str">
        <f>if(isblank(F491),,(F491*(1+'Casino List'!$F$1)^(($Q$3-E491-45)/365)-F491)*(1-'Casino List'!$B$1))</f>
        <v/>
      </c>
      <c r="L491" s="10" t="str">
        <f>if(isblank(F491),,if(isna((1-'Casino List'!$B$1)*(I491-F491)*(1+'Casino List'!$F$1)^(($Q$3-vlookup(D491,C491:E$1003,3,FALSE)-10)/365)-K491+J491),(1-'Casino List'!$B$1)*(I491-F491)*(1+'Casino List'!$F$1)^(($Q$3-TODAY()-45)/365)-K491,(1-'Casino List'!$B$1)*(I491-F491)*(1+'Casino List'!$F$1)^(($Q$3-vlookup(D491,C491:E$1003,3,FALSE)-10)/365)-K491+J491))</f>
        <v/>
      </c>
      <c r="M491" s="10" t="str">
        <f>if(isblank(G491),,G491*(1+'Casino List'!$F$1)^(($Q$3-E491-10)/365))</f>
        <v/>
      </c>
      <c r="N491" s="4" t="str">
        <f>if(ISBLANK(M491),,(M491-G491)*(1-'Casino List'!$B$1))</f>
        <v/>
      </c>
      <c r="O491" s="4" t="str">
        <f>if(isblank(D491),,if(ISBLANK(M491),-F491*'Casino List'!$B$1,M491*'Casino List'!$B$1))</f>
        <v/>
      </c>
      <c r="P491" s="4"/>
      <c r="Q491" s="4"/>
      <c r="R491" s="4"/>
      <c r="S491" s="4"/>
      <c r="T491" s="4"/>
      <c r="U491" s="4"/>
      <c r="V491" s="4"/>
      <c r="W491" s="4"/>
      <c r="X491" s="4"/>
      <c r="Y491" s="4"/>
      <c r="Z491" s="4"/>
      <c r="AA491" s="4"/>
      <c r="AB491" s="4"/>
      <c r="AC491" s="4"/>
      <c r="AD491" s="4"/>
      <c r="AE491" s="4"/>
    </row>
    <row r="492">
      <c r="A492" s="4"/>
      <c r="B492" s="4"/>
      <c r="C492" s="1" t="str">
        <f t="shared" si="8"/>
        <v/>
      </c>
      <c r="D492" s="79"/>
      <c r="E492" s="79"/>
      <c r="F492" s="74"/>
      <c r="G492" s="74"/>
      <c r="H492" s="74"/>
      <c r="I492" s="29" t="str">
        <f>if(isblank(F492),,VLOOKUP(D492,'Casino List'!$C$4:$AA$100,25,FALSE)*H492)</f>
        <v/>
      </c>
      <c r="J492" s="10" t="str">
        <f>if(ISBLANK(F492),,F492*'Casino List'!$D$1)</f>
        <v/>
      </c>
      <c r="K492" s="10" t="str">
        <f>if(isblank(F492),,(F492*(1+'Casino List'!$F$1)^(($Q$3-E492-45)/365)-F492)*(1-'Casino List'!$B$1))</f>
        <v/>
      </c>
      <c r="L492" s="10" t="str">
        <f>if(isblank(F492),,if(isna((1-'Casino List'!$B$1)*(I492-F492)*(1+'Casino List'!$F$1)^(($Q$3-vlookup(D492,C492:E$1003,3,FALSE)-10)/365)-K492+J492),(1-'Casino List'!$B$1)*(I492-F492)*(1+'Casino List'!$F$1)^(($Q$3-TODAY()-45)/365)-K492,(1-'Casino List'!$B$1)*(I492-F492)*(1+'Casino List'!$F$1)^(($Q$3-vlookup(D492,C492:E$1003,3,FALSE)-10)/365)-K492+J492))</f>
        <v/>
      </c>
      <c r="M492" s="10" t="str">
        <f>if(isblank(G492),,G492*(1+'Casino List'!$F$1)^(($Q$3-E492-10)/365))</f>
        <v/>
      </c>
      <c r="N492" s="4" t="str">
        <f>if(ISBLANK(M492),,(M492-G492)*(1-'Casino List'!$B$1))</f>
        <v/>
      </c>
      <c r="O492" s="4" t="str">
        <f>if(isblank(D492),,if(ISBLANK(M492),-F492*'Casino List'!$B$1,M492*'Casino List'!$B$1))</f>
        <v/>
      </c>
      <c r="P492" s="4"/>
      <c r="Q492" s="4"/>
      <c r="R492" s="4"/>
      <c r="S492" s="4"/>
      <c r="T492" s="4"/>
      <c r="U492" s="4"/>
      <c r="V492" s="4"/>
      <c r="W492" s="4"/>
      <c r="X492" s="4"/>
      <c r="Y492" s="4"/>
      <c r="Z492" s="4"/>
      <c r="AA492" s="4"/>
      <c r="AB492" s="4"/>
      <c r="AC492" s="4"/>
      <c r="AD492" s="4"/>
      <c r="AE492" s="4"/>
    </row>
    <row r="493">
      <c r="A493" s="4"/>
      <c r="B493" s="4"/>
      <c r="C493" s="1" t="str">
        <f t="shared" si="8"/>
        <v/>
      </c>
      <c r="D493" s="79"/>
      <c r="E493" s="79"/>
      <c r="F493" s="74"/>
      <c r="G493" s="74"/>
      <c r="H493" s="74"/>
      <c r="I493" s="29" t="str">
        <f>if(isblank(F493),,VLOOKUP(D493,'Casino List'!$C$4:$AA$100,25,FALSE)*H493)</f>
        <v/>
      </c>
      <c r="J493" s="10" t="str">
        <f>if(ISBLANK(F493),,F493*'Casino List'!$D$1)</f>
        <v/>
      </c>
      <c r="K493" s="10" t="str">
        <f>if(isblank(F493),,(F493*(1+'Casino List'!$F$1)^(($Q$3-E493-45)/365)-F493)*(1-'Casino List'!$B$1))</f>
        <v/>
      </c>
      <c r="L493" s="10" t="str">
        <f>if(isblank(F493),,if(isna((1-'Casino List'!$B$1)*(I493-F493)*(1+'Casino List'!$F$1)^(($Q$3-vlookup(D493,C493:E$1003,3,FALSE)-10)/365)-K493+J493),(1-'Casino List'!$B$1)*(I493-F493)*(1+'Casino List'!$F$1)^(($Q$3-TODAY()-45)/365)-K493,(1-'Casino List'!$B$1)*(I493-F493)*(1+'Casino List'!$F$1)^(($Q$3-vlookup(D493,C493:E$1003,3,FALSE)-10)/365)-K493+J493))</f>
        <v/>
      </c>
      <c r="M493" s="10" t="str">
        <f>if(isblank(G493),,G493*(1+'Casino List'!$F$1)^(($Q$3-E493-10)/365))</f>
        <v/>
      </c>
      <c r="N493" s="4" t="str">
        <f>if(ISBLANK(M493),,(M493-G493)*(1-'Casino List'!$B$1))</f>
        <v/>
      </c>
      <c r="O493" s="4" t="str">
        <f>if(isblank(D493),,if(ISBLANK(M493),-F493*'Casino List'!$B$1,M493*'Casino List'!$B$1))</f>
        <v/>
      </c>
      <c r="P493" s="4"/>
      <c r="Q493" s="4"/>
      <c r="R493" s="4"/>
      <c r="S493" s="4"/>
      <c r="T493" s="4"/>
      <c r="U493" s="4"/>
      <c r="V493" s="4"/>
      <c r="W493" s="4"/>
      <c r="X493" s="4"/>
      <c r="Y493" s="4"/>
      <c r="Z493" s="4"/>
      <c r="AA493" s="4"/>
      <c r="AB493" s="4"/>
      <c r="AC493" s="4"/>
      <c r="AD493" s="4"/>
      <c r="AE493" s="4"/>
    </row>
    <row r="494">
      <c r="A494" s="4"/>
      <c r="B494" s="4"/>
      <c r="C494" s="1" t="str">
        <f t="shared" si="8"/>
        <v/>
      </c>
      <c r="D494" s="79"/>
      <c r="E494" s="79"/>
      <c r="F494" s="74"/>
      <c r="G494" s="74"/>
      <c r="H494" s="74"/>
      <c r="I494" s="29" t="str">
        <f>if(isblank(F494),,VLOOKUP(D494,'Casino List'!$C$4:$AA$100,25,FALSE)*H494)</f>
        <v/>
      </c>
      <c r="J494" s="10" t="str">
        <f>if(ISBLANK(F494),,F494*'Casino List'!$D$1)</f>
        <v/>
      </c>
      <c r="K494" s="10" t="str">
        <f>if(isblank(F494),,(F494*(1+'Casino List'!$F$1)^(($Q$3-E494-45)/365)-F494)*(1-'Casino List'!$B$1))</f>
        <v/>
      </c>
      <c r="L494" s="10" t="str">
        <f>if(isblank(F494),,if(isna((1-'Casino List'!$B$1)*(I494-F494)*(1+'Casino List'!$F$1)^(($Q$3-vlookup(D494,C494:E$1003,3,FALSE)-10)/365)-K494+J494),(1-'Casino List'!$B$1)*(I494-F494)*(1+'Casino List'!$F$1)^(($Q$3-TODAY()-45)/365)-K494,(1-'Casino List'!$B$1)*(I494-F494)*(1+'Casino List'!$F$1)^(($Q$3-vlookup(D494,C494:E$1003,3,FALSE)-10)/365)-K494+J494))</f>
        <v/>
      </c>
      <c r="M494" s="10" t="str">
        <f>if(isblank(G494),,G494*(1+'Casino List'!$F$1)^(($Q$3-E494-10)/365))</f>
        <v/>
      </c>
      <c r="N494" s="4" t="str">
        <f>if(ISBLANK(M494),,(M494-G494)*(1-'Casino List'!$B$1))</f>
        <v/>
      </c>
      <c r="O494" s="4" t="str">
        <f>if(isblank(D494),,if(ISBLANK(M494),-F494*'Casino List'!$B$1,M494*'Casino List'!$B$1))</f>
        <v/>
      </c>
      <c r="P494" s="4"/>
      <c r="Q494" s="4"/>
      <c r="R494" s="4"/>
      <c r="S494" s="4"/>
      <c r="T494" s="4"/>
      <c r="U494" s="4"/>
      <c r="V494" s="4"/>
      <c r="W494" s="4"/>
      <c r="X494" s="4"/>
      <c r="Y494" s="4"/>
      <c r="Z494" s="4"/>
      <c r="AA494" s="4"/>
      <c r="AB494" s="4"/>
      <c r="AC494" s="4"/>
      <c r="AD494" s="4"/>
      <c r="AE494" s="4"/>
    </row>
    <row r="495">
      <c r="A495" s="4"/>
      <c r="B495" s="4"/>
      <c r="C495" s="1" t="str">
        <f t="shared" si="8"/>
        <v/>
      </c>
      <c r="D495" s="79"/>
      <c r="E495" s="79"/>
      <c r="F495" s="74"/>
      <c r="G495" s="74"/>
      <c r="H495" s="74"/>
      <c r="I495" s="29" t="str">
        <f>if(isblank(F495),,VLOOKUP(D495,'Casino List'!$C$4:$AA$100,25,FALSE)*H495)</f>
        <v/>
      </c>
      <c r="J495" s="10" t="str">
        <f>if(ISBLANK(F495),,F495*'Casino List'!$D$1)</f>
        <v/>
      </c>
      <c r="K495" s="10" t="str">
        <f>if(isblank(F495),,(F495*(1+'Casino List'!$F$1)^(($Q$3-E495-45)/365)-F495)*(1-'Casino List'!$B$1))</f>
        <v/>
      </c>
      <c r="L495" s="10" t="str">
        <f>if(isblank(F495),,if(isna((1-'Casino List'!$B$1)*(I495-F495)*(1+'Casino List'!$F$1)^(($Q$3-vlookup(D495,C495:E$1003,3,FALSE)-10)/365)-K495+J495),(1-'Casino List'!$B$1)*(I495-F495)*(1+'Casino List'!$F$1)^(($Q$3-TODAY()-45)/365)-K495,(1-'Casino List'!$B$1)*(I495-F495)*(1+'Casino List'!$F$1)^(($Q$3-vlookup(D495,C495:E$1003,3,FALSE)-10)/365)-K495+J495))</f>
        <v/>
      </c>
      <c r="M495" s="10" t="str">
        <f>if(isblank(G495),,G495*(1+'Casino List'!$F$1)^(($Q$3-E495-10)/365))</f>
        <v/>
      </c>
      <c r="N495" s="4" t="str">
        <f>if(ISBLANK(M495),,(M495-G495)*(1-'Casino List'!$B$1))</f>
        <v/>
      </c>
      <c r="O495" s="4" t="str">
        <f>if(isblank(D495),,if(ISBLANK(M495),-F495*'Casino List'!$B$1,M495*'Casino List'!$B$1))</f>
        <v/>
      </c>
      <c r="P495" s="4"/>
      <c r="Q495" s="4"/>
      <c r="R495" s="4"/>
      <c r="S495" s="4"/>
      <c r="T495" s="4"/>
      <c r="U495" s="4"/>
      <c r="V495" s="4"/>
      <c r="W495" s="4"/>
      <c r="X495" s="4"/>
      <c r="Y495" s="4"/>
      <c r="Z495" s="4"/>
      <c r="AA495" s="4"/>
      <c r="AB495" s="4"/>
      <c r="AC495" s="4"/>
      <c r="AD495" s="4"/>
      <c r="AE495" s="4"/>
    </row>
    <row r="496">
      <c r="A496" s="4"/>
      <c r="B496" s="4"/>
      <c r="C496" s="1" t="str">
        <f t="shared" si="8"/>
        <v/>
      </c>
      <c r="D496" s="79"/>
      <c r="E496" s="79"/>
      <c r="F496" s="74"/>
      <c r="G496" s="74"/>
      <c r="H496" s="74"/>
      <c r="I496" s="29" t="str">
        <f>if(isblank(F496),,VLOOKUP(D496,'Casino List'!$C$4:$AA$100,25,FALSE)*H496)</f>
        <v/>
      </c>
      <c r="J496" s="10" t="str">
        <f>if(ISBLANK(F496),,F496*'Casino List'!$D$1)</f>
        <v/>
      </c>
      <c r="K496" s="10" t="str">
        <f>if(isblank(F496),,(F496*(1+'Casino List'!$F$1)^(($Q$3-E496-45)/365)-F496)*(1-'Casino List'!$B$1))</f>
        <v/>
      </c>
      <c r="L496" s="10" t="str">
        <f>if(isblank(F496),,if(isna((1-'Casino List'!$B$1)*(I496-F496)*(1+'Casino List'!$F$1)^(($Q$3-vlookup(D496,C496:E$1003,3,FALSE)-10)/365)-K496+J496),(1-'Casino List'!$B$1)*(I496-F496)*(1+'Casino List'!$F$1)^(($Q$3-TODAY()-45)/365)-K496,(1-'Casino List'!$B$1)*(I496-F496)*(1+'Casino List'!$F$1)^(($Q$3-vlookup(D496,C496:E$1003,3,FALSE)-10)/365)-K496+J496))</f>
        <v/>
      </c>
      <c r="M496" s="10" t="str">
        <f>if(isblank(G496),,G496*(1+'Casino List'!$F$1)^(($Q$3-E496-10)/365))</f>
        <v/>
      </c>
      <c r="N496" s="4" t="str">
        <f>if(ISBLANK(M496),,(M496-G496)*(1-'Casino List'!$B$1))</f>
        <v/>
      </c>
      <c r="O496" s="4" t="str">
        <f>if(isblank(D496),,if(ISBLANK(M496),-F496*'Casino List'!$B$1,M496*'Casino List'!$B$1))</f>
        <v/>
      </c>
      <c r="P496" s="4"/>
      <c r="Q496" s="4"/>
      <c r="R496" s="4"/>
      <c r="S496" s="4"/>
      <c r="T496" s="4"/>
      <c r="U496" s="4"/>
      <c r="V496" s="4"/>
      <c r="W496" s="4"/>
      <c r="X496" s="4"/>
      <c r="Y496" s="4"/>
      <c r="Z496" s="4"/>
      <c r="AA496" s="4"/>
      <c r="AB496" s="4"/>
      <c r="AC496" s="4"/>
      <c r="AD496" s="4"/>
      <c r="AE496" s="4"/>
    </row>
    <row r="497">
      <c r="A497" s="4"/>
      <c r="B497" s="4"/>
      <c r="C497" s="1" t="str">
        <f t="shared" si="8"/>
        <v/>
      </c>
      <c r="D497" s="79"/>
      <c r="E497" s="79"/>
      <c r="F497" s="74"/>
      <c r="G497" s="74"/>
      <c r="H497" s="74"/>
      <c r="I497" s="29" t="str">
        <f>if(isblank(F497),,VLOOKUP(D497,'Casino List'!$C$4:$AA$100,25,FALSE)*H497)</f>
        <v/>
      </c>
      <c r="J497" s="10" t="str">
        <f>if(ISBLANK(F497),,F497*'Casino List'!$D$1)</f>
        <v/>
      </c>
      <c r="K497" s="10" t="str">
        <f>if(isblank(F497),,(F497*(1+'Casino List'!$F$1)^(($Q$3-E497-45)/365)-F497)*(1-'Casino List'!$B$1))</f>
        <v/>
      </c>
      <c r="L497" s="10" t="str">
        <f>if(isblank(F497),,if(isna((1-'Casino List'!$B$1)*(I497-F497)*(1+'Casino List'!$F$1)^(($Q$3-vlookup(D497,C497:E$1003,3,FALSE)-10)/365)-K497+J497),(1-'Casino List'!$B$1)*(I497-F497)*(1+'Casino List'!$F$1)^(($Q$3-TODAY()-45)/365)-K497,(1-'Casino List'!$B$1)*(I497-F497)*(1+'Casino List'!$F$1)^(($Q$3-vlookup(D497,C497:E$1003,3,FALSE)-10)/365)-K497+J497))</f>
        <v/>
      </c>
      <c r="M497" s="10" t="str">
        <f>if(isblank(G497),,G497*(1+'Casino List'!$F$1)^(($Q$3-E497-10)/365))</f>
        <v/>
      </c>
      <c r="N497" s="4" t="str">
        <f>if(ISBLANK(M497),,(M497-G497)*(1-'Casino List'!$B$1))</f>
        <v/>
      </c>
      <c r="O497" s="4" t="str">
        <f>if(isblank(D497),,if(ISBLANK(M497),-F497*'Casino List'!$B$1,M497*'Casino List'!$B$1))</f>
        <v/>
      </c>
      <c r="P497" s="4"/>
      <c r="Q497" s="4"/>
      <c r="R497" s="4"/>
      <c r="S497" s="4"/>
      <c r="T497" s="4"/>
      <c r="U497" s="4"/>
      <c r="V497" s="4"/>
      <c r="W497" s="4"/>
      <c r="X497" s="4"/>
      <c r="Y497" s="4"/>
      <c r="Z497" s="4"/>
      <c r="AA497" s="4"/>
      <c r="AB497" s="4"/>
      <c r="AC497" s="4"/>
      <c r="AD497" s="4"/>
      <c r="AE497" s="4"/>
    </row>
    <row r="498">
      <c r="A498" s="4"/>
      <c r="B498" s="4"/>
      <c r="C498" s="1" t="str">
        <f t="shared" si="8"/>
        <v/>
      </c>
      <c r="D498" s="79"/>
      <c r="E498" s="79"/>
      <c r="F498" s="74"/>
      <c r="G498" s="74"/>
      <c r="H498" s="74"/>
      <c r="I498" s="29" t="str">
        <f>if(isblank(F498),,VLOOKUP(D498,'Casino List'!$C$4:$AA$100,25,FALSE)*H498)</f>
        <v/>
      </c>
      <c r="J498" s="10" t="str">
        <f>if(ISBLANK(F498),,F498*'Casino List'!$D$1)</f>
        <v/>
      </c>
      <c r="K498" s="10" t="str">
        <f>if(isblank(F498),,(F498*(1+'Casino List'!$F$1)^(($Q$3-E498-45)/365)-F498)*(1-'Casino List'!$B$1))</f>
        <v/>
      </c>
      <c r="L498" s="10" t="str">
        <f>if(isblank(F498),,if(isna((1-'Casino List'!$B$1)*(I498-F498)*(1+'Casino List'!$F$1)^(($Q$3-vlookup(D498,C498:E$1003,3,FALSE)-10)/365)-K498+J498),(1-'Casino List'!$B$1)*(I498-F498)*(1+'Casino List'!$F$1)^(($Q$3-TODAY()-45)/365)-K498,(1-'Casino List'!$B$1)*(I498-F498)*(1+'Casino List'!$F$1)^(($Q$3-vlookup(D498,C498:E$1003,3,FALSE)-10)/365)-K498+J498))</f>
        <v/>
      </c>
      <c r="M498" s="10" t="str">
        <f>if(isblank(G498),,G498*(1+'Casino List'!$F$1)^(($Q$3-E498-10)/365))</f>
        <v/>
      </c>
      <c r="N498" s="4" t="str">
        <f>if(ISBLANK(M498),,(M498-G498)*(1-'Casino List'!$B$1))</f>
        <v/>
      </c>
      <c r="O498" s="4" t="str">
        <f>if(isblank(D498),,if(ISBLANK(M498),-F498*'Casino List'!$B$1,M498*'Casino List'!$B$1))</f>
        <v/>
      </c>
      <c r="P498" s="4"/>
      <c r="Q498" s="4"/>
      <c r="R498" s="4"/>
      <c r="S498" s="4"/>
      <c r="T498" s="4"/>
      <c r="U498" s="4"/>
      <c r="V498" s="4"/>
      <c r="W498" s="4"/>
      <c r="X498" s="4"/>
      <c r="Y498" s="4"/>
      <c r="Z498" s="4"/>
      <c r="AA498" s="4"/>
      <c r="AB498" s="4"/>
      <c r="AC498" s="4"/>
      <c r="AD498" s="4"/>
      <c r="AE498" s="4"/>
    </row>
    <row r="499">
      <c r="A499" s="4"/>
      <c r="B499" s="4"/>
      <c r="C499" s="1" t="str">
        <f t="shared" si="8"/>
        <v/>
      </c>
      <c r="D499" s="79"/>
      <c r="E499" s="79"/>
      <c r="F499" s="74"/>
      <c r="G499" s="74"/>
      <c r="H499" s="74"/>
      <c r="I499" s="29" t="str">
        <f>if(isblank(F499),,VLOOKUP(D499,'Casino List'!$C$4:$AA$100,25,FALSE)*H499)</f>
        <v/>
      </c>
      <c r="J499" s="10" t="str">
        <f>if(ISBLANK(F499),,F499*'Casino List'!$D$1)</f>
        <v/>
      </c>
      <c r="K499" s="10" t="str">
        <f>if(isblank(F499),,(F499*(1+'Casino List'!$F$1)^(($Q$3-E499-45)/365)-F499)*(1-'Casino List'!$B$1))</f>
        <v/>
      </c>
      <c r="L499" s="10" t="str">
        <f>if(isblank(F499),,if(isna((1-'Casino List'!$B$1)*(I499-F499)*(1+'Casino List'!$F$1)^(($Q$3-vlookup(D499,C499:E$1003,3,FALSE)-10)/365)-K499+J499),(1-'Casino List'!$B$1)*(I499-F499)*(1+'Casino List'!$F$1)^(($Q$3-TODAY()-45)/365)-K499,(1-'Casino List'!$B$1)*(I499-F499)*(1+'Casino List'!$F$1)^(($Q$3-vlookup(D499,C499:E$1003,3,FALSE)-10)/365)-K499+J499))</f>
        <v/>
      </c>
      <c r="M499" s="10" t="str">
        <f>if(isblank(G499),,G499*(1+'Casino List'!$F$1)^(($Q$3-E499-10)/365))</f>
        <v/>
      </c>
      <c r="N499" s="4" t="str">
        <f>if(ISBLANK(M499),,(M499-G499)*(1-'Casino List'!$B$1))</f>
        <v/>
      </c>
      <c r="O499" s="4" t="str">
        <f>if(isblank(D499),,if(ISBLANK(M499),-F499*'Casino List'!$B$1,M499*'Casino List'!$B$1))</f>
        <v/>
      </c>
      <c r="P499" s="4"/>
      <c r="Q499" s="4"/>
      <c r="R499" s="4"/>
      <c r="S499" s="4"/>
      <c r="T499" s="4"/>
      <c r="U499" s="4"/>
      <c r="V499" s="4"/>
      <c r="W499" s="4"/>
      <c r="X499" s="4"/>
      <c r="Y499" s="4"/>
      <c r="Z499" s="4"/>
      <c r="AA499" s="4"/>
      <c r="AB499" s="4"/>
      <c r="AC499" s="4"/>
      <c r="AD499" s="4"/>
      <c r="AE499" s="4"/>
    </row>
    <row r="500">
      <c r="A500" s="4"/>
      <c r="B500" s="4"/>
      <c r="C500" s="1" t="str">
        <f t="shared" si="8"/>
        <v/>
      </c>
      <c r="D500" s="79"/>
      <c r="E500" s="79"/>
      <c r="F500" s="74"/>
      <c r="G500" s="74"/>
      <c r="H500" s="74"/>
      <c r="I500" s="29" t="str">
        <f>if(isblank(F500),,VLOOKUP(D500,'Casino List'!$C$4:$AA$100,25,FALSE)*H500)</f>
        <v/>
      </c>
      <c r="J500" s="10" t="str">
        <f>if(ISBLANK(F500),,F500*'Casino List'!$D$1)</f>
        <v/>
      </c>
      <c r="K500" s="10" t="str">
        <f>if(isblank(F500),,(F500*(1+'Casino List'!$F$1)^(($Q$3-E500-45)/365)-F500)*(1-'Casino List'!$B$1))</f>
        <v/>
      </c>
      <c r="L500" s="10" t="str">
        <f>if(isblank(F500),,if(isna((1-'Casino List'!$B$1)*(I500-F500)*(1+'Casino List'!$F$1)^(($Q$3-vlookup(D500,C500:E$1003,3,FALSE)-10)/365)-K500+J500),(1-'Casino List'!$B$1)*(I500-F500)*(1+'Casino List'!$F$1)^(($Q$3-TODAY()-45)/365)-K500,(1-'Casino List'!$B$1)*(I500-F500)*(1+'Casino List'!$F$1)^(($Q$3-vlookup(D500,C500:E$1003,3,FALSE)-10)/365)-K500+J500))</f>
        <v/>
      </c>
      <c r="M500" s="10" t="str">
        <f>if(isblank(G500),,G500*(1+'Casino List'!$F$1)^(($Q$3-E500-10)/365))</f>
        <v/>
      </c>
      <c r="N500" s="4" t="str">
        <f>if(ISBLANK(M500),,(M500-G500)*(1-'Casino List'!$B$1))</f>
        <v/>
      </c>
      <c r="O500" s="4" t="str">
        <f>if(isblank(D500),,if(ISBLANK(M500),-F500*'Casino List'!$B$1,M500*'Casino List'!$B$1))</f>
        <v/>
      </c>
      <c r="P500" s="4"/>
      <c r="Q500" s="4"/>
      <c r="R500" s="4"/>
      <c r="S500" s="4"/>
      <c r="T500" s="4"/>
      <c r="U500" s="4"/>
      <c r="V500" s="4"/>
      <c r="W500" s="4"/>
      <c r="X500" s="4"/>
      <c r="Y500" s="4"/>
      <c r="Z500" s="4"/>
      <c r="AA500" s="4"/>
      <c r="AB500" s="4"/>
      <c r="AC500" s="4"/>
      <c r="AD500" s="4"/>
      <c r="AE500" s="4"/>
    </row>
    <row r="501">
      <c r="A501" s="4"/>
      <c r="B501" s="4"/>
      <c r="C501" s="1" t="str">
        <f t="shared" si="8"/>
        <v/>
      </c>
      <c r="D501" s="79"/>
      <c r="E501" s="79"/>
      <c r="F501" s="74"/>
      <c r="G501" s="74"/>
      <c r="H501" s="74"/>
      <c r="I501" s="29" t="str">
        <f>if(isblank(F501),,VLOOKUP(D501,'Casino List'!$C$4:$AA$100,25,FALSE)*H501)</f>
        <v/>
      </c>
      <c r="J501" s="10" t="str">
        <f>if(ISBLANK(F501),,F501*'Casino List'!$D$1)</f>
        <v/>
      </c>
      <c r="K501" s="10" t="str">
        <f>if(isblank(F501),,(F501*(1+'Casino List'!$F$1)^(($Q$3-E501-45)/365)-F501)*(1-'Casino List'!$B$1))</f>
        <v/>
      </c>
      <c r="L501" s="10" t="str">
        <f>if(isblank(F501),,if(isna((1-'Casino List'!$B$1)*(I501-F501)*(1+'Casino List'!$F$1)^(($Q$3-vlookup(D501,C501:E$1003,3,FALSE)-10)/365)-K501+J501),(1-'Casino List'!$B$1)*(I501-F501)*(1+'Casino List'!$F$1)^(($Q$3-TODAY()-45)/365)-K501,(1-'Casino List'!$B$1)*(I501-F501)*(1+'Casino List'!$F$1)^(($Q$3-vlookup(D501,C501:E$1003,3,FALSE)-10)/365)-K501+J501))</f>
        <v/>
      </c>
      <c r="M501" s="10" t="str">
        <f>if(isblank(G501),,G501*(1+'Casino List'!$F$1)^(($Q$3-E501-10)/365))</f>
        <v/>
      </c>
      <c r="N501" s="4" t="str">
        <f>if(ISBLANK(M501),,(M501-G501)*(1-'Casino List'!$B$1))</f>
        <v/>
      </c>
      <c r="O501" s="4" t="str">
        <f>if(isblank(D501),,if(ISBLANK(M501),-F501*'Casino List'!$B$1,M501*'Casino List'!$B$1))</f>
        <v/>
      </c>
      <c r="P501" s="4"/>
      <c r="Q501" s="4"/>
      <c r="R501" s="4"/>
      <c r="S501" s="4"/>
      <c r="T501" s="4"/>
      <c r="U501" s="4"/>
      <c r="V501" s="4"/>
      <c r="W501" s="4"/>
      <c r="X501" s="4"/>
      <c r="Y501" s="4"/>
      <c r="Z501" s="4"/>
      <c r="AA501" s="4"/>
      <c r="AB501" s="4"/>
      <c r="AC501" s="4"/>
      <c r="AD501" s="4"/>
      <c r="AE501" s="4"/>
    </row>
    <row r="502">
      <c r="A502" s="4"/>
      <c r="B502" s="4"/>
      <c r="C502" s="1" t="str">
        <f t="shared" si="8"/>
        <v/>
      </c>
      <c r="D502" s="79"/>
      <c r="E502" s="79"/>
      <c r="F502" s="74"/>
      <c r="G502" s="74"/>
      <c r="H502" s="74"/>
      <c r="I502" s="29" t="str">
        <f>if(isblank(F502),,VLOOKUP(D502,'Casino List'!$C$4:$AA$100,25,FALSE)*H502)</f>
        <v/>
      </c>
      <c r="J502" s="10" t="str">
        <f>if(ISBLANK(F502),,F502*'Casino List'!$D$1)</f>
        <v/>
      </c>
      <c r="K502" s="10" t="str">
        <f>if(isblank(F502),,(F502*(1+'Casino List'!$F$1)^(($Q$3-E502-45)/365)-F502)*(1-'Casino List'!$B$1))</f>
        <v/>
      </c>
      <c r="L502" s="10" t="str">
        <f>if(isblank(F502),,if(isna((1-'Casino List'!$B$1)*(I502-F502)*(1+'Casino List'!$F$1)^(($Q$3-vlookup(D502,C502:E$1003,3,FALSE)-10)/365)-K502+J502),(1-'Casino List'!$B$1)*(I502-F502)*(1+'Casino List'!$F$1)^(($Q$3-TODAY()-45)/365)-K502,(1-'Casino List'!$B$1)*(I502-F502)*(1+'Casino List'!$F$1)^(($Q$3-vlookup(D502,C502:E$1003,3,FALSE)-10)/365)-K502+J502))</f>
        <v/>
      </c>
      <c r="M502" s="10" t="str">
        <f>if(isblank(G502),,G502*(1+'Casino List'!$F$1)^(($Q$3-E502-10)/365))</f>
        <v/>
      </c>
      <c r="N502" s="4" t="str">
        <f>if(ISBLANK(M502),,(M502-G502)*(1-'Casino List'!$B$1))</f>
        <v/>
      </c>
      <c r="O502" s="4" t="str">
        <f>if(isblank(D502),,if(ISBLANK(M502),-F502*'Casino List'!$B$1,M502*'Casino List'!$B$1))</f>
        <v/>
      </c>
      <c r="P502" s="4"/>
      <c r="Q502" s="4"/>
      <c r="R502" s="4"/>
      <c r="S502" s="4"/>
      <c r="T502" s="4"/>
      <c r="U502" s="4"/>
      <c r="V502" s="4"/>
      <c r="W502" s="4"/>
      <c r="X502" s="4"/>
      <c r="Y502" s="4"/>
      <c r="Z502" s="4"/>
      <c r="AA502" s="4"/>
      <c r="AB502" s="4"/>
      <c r="AC502" s="4"/>
      <c r="AD502" s="4"/>
      <c r="AE502" s="4"/>
    </row>
    <row r="503">
      <c r="A503" s="4"/>
      <c r="B503" s="4"/>
      <c r="C503" s="1" t="str">
        <f t="shared" si="8"/>
        <v/>
      </c>
      <c r="D503" s="79"/>
      <c r="E503" s="79"/>
      <c r="F503" s="74"/>
      <c r="G503" s="74"/>
      <c r="H503" s="74"/>
      <c r="I503" s="29" t="str">
        <f>if(isblank(F503),,VLOOKUP(D503,'Casino List'!$C$4:$AA$100,25,FALSE)*H503)</f>
        <v/>
      </c>
      <c r="J503" s="10" t="str">
        <f>if(ISBLANK(F503),,F503*'Casino List'!$D$1)</f>
        <v/>
      </c>
      <c r="K503" s="10" t="str">
        <f>if(isblank(F503),,(F503*(1+'Casino List'!$F$1)^(($Q$3-E503-45)/365)-F503)*(1-'Casino List'!$B$1))</f>
        <v/>
      </c>
      <c r="L503" s="10" t="str">
        <f>if(isblank(F503),,if(isna((1-'Casino List'!$B$1)*(I503-F503)*(1+'Casino List'!$F$1)^(($Q$3-vlookup(D503,C503:E$1003,3,FALSE)-10)/365)-K503+J503),(1-'Casino List'!$B$1)*(I503-F503)*(1+'Casino List'!$F$1)^(($Q$3-TODAY()-45)/365)-K503,(1-'Casino List'!$B$1)*(I503-F503)*(1+'Casino List'!$F$1)^(($Q$3-vlookup(D503,C503:E$1003,3,FALSE)-10)/365)-K503+J503))</f>
        <v/>
      </c>
      <c r="M503" s="10" t="str">
        <f>if(isblank(G503),,G503*(1+'Casino List'!$F$1)^(($Q$3-E503-10)/365))</f>
        <v/>
      </c>
      <c r="N503" s="4" t="str">
        <f>if(ISBLANK(M503),,(M503-G503)*(1-'Casino List'!$B$1))</f>
        <v/>
      </c>
      <c r="O503" s="4" t="str">
        <f>if(isblank(D503),,if(ISBLANK(M503),-F503*'Casino List'!$B$1,M503*'Casino List'!$B$1))</f>
        <v/>
      </c>
      <c r="P503" s="4"/>
      <c r="Q503" s="4"/>
      <c r="R503" s="4"/>
      <c r="S503" s="4"/>
      <c r="T503" s="4"/>
      <c r="U503" s="4"/>
      <c r="V503" s="4"/>
      <c r="W503" s="4"/>
      <c r="X503" s="4"/>
      <c r="Y503" s="4"/>
      <c r="Z503" s="4"/>
      <c r="AA503" s="4"/>
      <c r="AB503" s="4"/>
      <c r="AC503" s="4"/>
      <c r="AD503" s="4"/>
      <c r="AE503" s="4"/>
    </row>
    <row r="504">
      <c r="A504" s="4"/>
      <c r="B504" s="4"/>
      <c r="C504" s="1" t="str">
        <f t="shared" si="8"/>
        <v/>
      </c>
      <c r="D504" s="79"/>
      <c r="E504" s="79"/>
      <c r="F504" s="74"/>
      <c r="G504" s="74"/>
      <c r="H504" s="74"/>
      <c r="I504" s="29" t="str">
        <f>if(isblank(F504),,VLOOKUP(D504,'Casino List'!$C$4:$AA$100,25,FALSE)*H504)</f>
        <v/>
      </c>
      <c r="J504" s="10" t="str">
        <f>if(ISBLANK(F504),,F504*'Casino List'!$D$1)</f>
        <v/>
      </c>
      <c r="K504" s="10" t="str">
        <f>if(isblank(F504),,(F504*(1+'Casino List'!$F$1)^(($Q$3-E504-45)/365)-F504)*(1-'Casino List'!$B$1))</f>
        <v/>
      </c>
      <c r="L504" s="10" t="str">
        <f>if(isblank(F504),,if(isna((1-'Casino List'!$B$1)*(I504-F504)*(1+'Casino List'!$F$1)^(($Q$3-vlookup(D504,C504:E$1003,3,FALSE)-10)/365)-K504+J504),(1-'Casino List'!$B$1)*(I504-F504)*(1+'Casino List'!$F$1)^(($Q$3-TODAY()-45)/365)-K504,(1-'Casino List'!$B$1)*(I504-F504)*(1+'Casino List'!$F$1)^(($Q$3-vlookup(D504,C504:E$1003,3,FALSE)-10)/365)-K504+J504))</f>
        <v/>
      </c>
      <c r="M504" s="10" t="str">
        <f>if(isblank(G504),,G504*(1+'Casino List'!$F$1)^(($Q$3-E504-10)/365))</f>
        <v/>
      </c>
      <c r="N504" s="4" t="str">
        <f>if(ISBLANK(M504),,(M504-G504)*(1-'Casino List'!$B$1))</f>
        <v/>
      </c>
      <c r="O504" s="4" t="str">
        <f>if(isblank(D504),,if(ISBLANK(M504),-F504*'Casino List'!$B$1,M504*'Casino List'!$B$1))</f>
        <v/>
      </c>
      <c r="P504" s="4"/>
      <c r="Q504" s="4"/>
      <c r="R504" s="4"/>
      <c r="S504" s="4"/>
      <c r="T504" s="4"/>
      <c r="U504" s="4"/>
      <c r="V504" s="4"/>
      <c r="W504" s="4"/>
      <c r="X504" s="4"/>
      <c r="Y504" s="4"/>
      <c r="Z504" s="4"/>
      <c r="AA504" s="4"/>
      <c r="AB504" s="4"/>
      <c r="AC504" s="4"/>
      <c r="AD504" s="4"/>
      <c r="AE504" s="4"/>
    </row>
    <row r="505">
      <c r="A505" s="4"/>
      <c r="B505" s="4"/>
      <c r="C505" s="1" t="str">
        <f t="shared" si="8"/>
        <v/>
      </c>
      <c r="D505" s="79"/>
      <c r="E505" s="79"/>
      <c r="F505" s="74"/>
      <c r="G505" s="74"/>
      <c r="H505" s="74"/>
      <c r="I505" s="29" t="str">
        <f>if(isblank(F505),,VLOOKUP(D505,'Casino List'!$C$4:$AA$100,25,FALSE)*H505)</f>
        <v/>
      </c>
      <c r="J505" s="10" t="str">
        <f>if(ISBLANK(F505),,F505*'Casino List'!$D$1)</f>
        <v/>
      </c>
      <c r="K505" s="10" t="str">
        <f>if(isblank(F505),,(F505*(1+'Casino List'!$F$1)^(($Q$3-E505-45)/365)-F505)*(1-'Casino List'!$B$1))</f>
        <v/>
      </c>
      <c r="L505" s="10" t="str">
        <f>if(isblank(F505),,if(isna((1-'Casino List'!$B$1)*(I505-F505)*(1+'Casino List'!$F$1)^(($Q$3-vlookup(D505,C505:E$1003,3,FALSE)-10)/365)-K505+J505),(1-'Casino List'!$B$1)*(I505-F505)*(1+'Casino List'!$F$1)^(($Q$3-TODAY()-45)/365)-K505,(1-'Casino List'!$B$1)*(I505-F505)*(1+'Casino List'!$F$1)^(($Q$3-vlookup(D505,C505:E$1003,3,FALSE)-10)/365)-K505+J505))</f>
        <v/>
      </c>
      <c r="M505" s="10" t="str">
        <f>if(isblank(G505),,G505*(1+'Casino List'!$F$1)^(($Q$3-E505-10)/365))</f>
        <v/>
      </c>
      <c r="N505" s="4" t="str">
        <f>if(ISBLANK(M505),,(M505-G505)*(1-'Casino List'!$B$1))</f>
        <v/>
      </c>
      <c r="O505" s="4" t="str">
        <f>if(isblank(D505),,if(ISBLANK(M505),-F505*'Casino List'!$B$1,M505*'Casino List'!$B$1))</f>
        <v/>
      </c>
      <c r="P505" s="4"/>
      <c r="Q505" s="4"/>
      <c r="R505" s="4"/>
      <c r="S505" s="4"/>
      <c r="T505" s="4"/>
      <c r="U505" s="4"/>
      <c r="V505" s="4"/>
      <c r="W505" s="4"/>
      <c r="X505" s="4"/>
      <c r="Y505" s="4"/>
      <c r="Z505" s="4"/>
      <c r="AA505" s="4"/>
      <c r="AB505" s="4"/>
      <c r="AC505" s="4"/>
      <c r="AD505" s="4"/>
      <c r="AE505" s="4"/>
    </row>
    <row r="506">
      <c r="A506" s="4"/>
      <c r="B506" s="4"/>
      <c r="C506" s="1" t="str">
        <f t="shared" si="8"/>
        <v/>
      </c>
      <c r="D506" s="79"/>
      <c r="E506" s="79"/>
      <c r="F506" s="74"/>
      <c r="G506" s="74"/>
      <c r="H506" s="74"/>
      <c r="I506" s="29" t="str">
        <f>if(isblank(F506),,VLOOKUP(D506,'Casino List'!$C$4:$AA$100,25,FALSE)*H506)</f>
        <v/>
      </c>
      <c r="J506" s="10" t="str">
        <f>if(ISBLANK(F506),,F506*'Casino List'!$D$1)</f>
        <v/>
      </c>
      <c r="K506" s="10" t="str">
        <f>if(isblank(F506),,(F506*(1+'Casino List'!$F$1)^(($Q$3-E506-45)/365)-F506)*(1-'Casino List'!$B$1))</f>
        <v/>
      </c>
      <c r="L506" s="10" t="str">
        <f>if(isblank(F506),,if(isna((1-'Casino List'!$B$1)*(I506-F506)*(1+'Casino List'!$F$1)^(($Q$3-vlookup(D506,C506:E$1003,3,FALSE)-10)/365)-K506+J506),(1-'Casino List'!$B$1)*(I506-F506)*(1+'Casino List'!$F$1)^(($Q$3-TODAY()-45)/365)-K506,(1-'Casino List'!$B$1)*(I506-F506)*(1+'Casino List'!$F$1)^(($Q$3-vlookup(D506,C506:E$1003,3,FALSE)-10)/365)-K506+J506))</f>
        <v/>
      </c>
      <c r="M506" s="10" t="str">
        <f>if(isblank(G506),,G506*(1+'Casino List'!$F$1)^(($Q$3-E506-10)/365))</f>
        <v/>
      </c>
      <c r="N506" s="4" t="str">
        <f>if(ISBLANK(M506),,(M506-G506)*(1-'Casino List'!$B$1))</f>
        <v/>
      </c>
      <c r="O506" s="4" t="str">
        <f>if(isblank(D506),,if(ISBLANK(M506),-F506*'Casino List'!$B$1,M506*'Casino List'!$B$1))</f>
        <v/>
      </c>
      <c r="P506" s="4"/>
      <c r="Q506" s="4"/>
      <c r="R506" s="4"/>
      <c r="S506" s="4"/>
      <c r="T506" s="4"/>
      <c r="U506" s="4"/>
      <c r="V506" s="4"/>
      <c r="W506" s="4"/>
      <c r="X506" s="4"/>
      <c r="Y506" s="4"/>
      <c r="Z506" s="4"/>
      <c r="AA506" s="4"/>
      <c r="AB506" s="4"/>
      <c r="AC506" s="4"/>
      <c r="AD506" s="4"/>
      <c r="AE506" s="4"/>
    </row>
    <row r="507">
      <c r="A507" s="4"/>
      <c r="B507" s="4"/>
      <c r="C507" s="1" t="str">
        <f t="shared" si="8"/>
        <v/>
      </c>
      <c r="D507" s="79"/>
      <c r="E507" s="79"/>
      <c r="F507" s="74"/>
      <c r="G507" s="74"/>
      <c r="H507" s="74"/>
      <c r="I507" s="29" t="str">
        <f>if(isblank(F507),,VLOOKUP(D507,'Casino List'!$C$4:$AA$100,25,FALSE)*H507)</f>
        <v/>
      </c>
      <c r="J507" s="10" t="str">
        <f>if(ISBLANK(F507),,F507*'Casino List'!$D$1)</f>
        <v/>
      </c>
      <c r="K507" s="10" t="str">
        <f>if(isblank(F507),,(F507*(1+'Casino List'!$F$1)^(($Q$3-E507-45)/365)-F507)*(1-'Casino List'!$B$1))</f>
        <v/>
      </c>
      <c r="L507" s="10" t="str">
        <f>if(isblank(F507),,if(isna((1-'Casino List'!$B$1)*(I507-F507)*(1+'Casino List'!$F$1)^(($Q$3-vlookup(D507,C507:E$1003,3,FALSE)-10)/365)-K507+J507),(1-'Casino List'!$B$1)*(I507-F507)*(1+'Casino List'!$F$1)^(($Q$3-TODAY()-45)/365)-K507,(1-'Casino List'!$B$1)*(I507-F507)*(1+'Casino List'!$F$1)^(($Q$3-vlookup(D507,C507:E$1003,3,FALSE)-10)/365)-K507+J507))</f>
        <v/>
      </c>
      <c r="M507" s="10" t="str">
        <f>if(isblank(G507),,G507*(1+'Casino List'!$F$1)^(($Q$3-E507-10)/365))</f>
        <v/>
      </c>
      <c r="N507" s="4" t="str">
        <f>if(ISBLANK(M507),,(M507-G507)*(1-'Casino List'!$B$1))</f>
        <v/>
      </c>
      <c r="O507" s="4" t="str">
        <f>if(isblank(D507),,if(ISBLANK(M507),-F507*'Casino List'!$B$1,M507*'Casino List'!$B$1))</f>
        <v/>
      </c>
      <c r="P507" s="4"/>
      <c r="Q507" s="4"/>
      <c r="R507" s="4"/>
      <c r="S507" s="4"/>
      <c r="T507" s="4"/>
      <c r="U507" s="4"/>
      <c r="V507" s="4"/>
      <c r="W507" s="4"/>
      <c r="X507" s="4"/>
      <c r="Y507" s="4"/>
      <c r="Z507" s="4"/>
      <c r="AA507" s="4"/>
      <c r="AB507" s="4"/>
      <c r="AC507" s="4"/>
      <c r="AD507" s="4"/>
      <c r="AE507" s="4"/>
    </row>
    <row r="508">
      <c r="A508" s="4"/>
      <c r="B508" s="4"/>
      <c r="C508" s="1" t="str">
        <f t="shared" si="8"/>
        <v/>
      </c>
      <c r="D508" s="79"/>
      <c r="E508" s="79"/>
      <c r="F508" s="74"/>
      <c r="G508" s="74"/>
      <c r="H508" s="74"/>
      <c r="I508" s="29" t="str">
        <f>if(isblank(F508),,VLOOKUP(D508,'Casino List'!$C$4:$AA$100,25,FALSE)*H508)</f>
        <v/>
      </c>
      <c r="J508" s="10" t="str">
        <f>if(ISBLANK(F508),,F508*'Casino List'!$D$1)</f>
        <v/>
      </c>
      <c r="K508" s="10" t="str">
        <f>if(isblank(F508),,(F508*(1+'Casino List'!$F$1)^(($Q$3-E508-45)/365)-F508)*(1-'Casino List'!$B$1))</f>
        <v/>
      </c>
      <c r="L508" s="10" t="str">
        <f>if(isblank(F508),,if(isna((1-'Casino List'!$B$1)*(I508-F508)*(1+'Casino List'!$F$1)^(($Q$3-vlookup(D508,C508:E$1003,3,FALSE)-10)/365)-K508+J508),(1-'Casino List'!$B$1)*(I508-F508)*(1+'Casino List'!$F$1)^(($Q$3-TODAY()-45)/365)-K508,(1-'Casino List'!$B$1)*(I508-F508)*(1+'Casino List'!$F$1)^(($Q$3-vlookup(D508,C508:E$1003,3,FALSE)-10)/365)-K508+J508))</f>
        <v/>
      </c>
      <c r="M508" s="10" t="str">
        <f>if(isblank(G508),,G508*(1+'Casino List'!$F$1)^(($Q$3-E508-10)/365))</f>
        <v/>
      </c>
      <c r="N508" s="4" t="str">
        <f>if(ISBLANK(M508),,(M508-G508)*(1-'Casino List'!$B$1))</f>
        <v/>
      </c>
      <c r="O508" s="4" t="str">
        <f>if(isblank(D508),,if(ISBLANK(M508),-F508*'Casino List'!$B$1,M508*'Casino List'!$B$1))</f>
        <v/>
      </c>
      <c r="P508" s="4"/>
      <c r="Q508" s="4"/>
      <c r="R508" s="4"/>
      <c r="S508" s="4"/>
      <c r="T508" s="4"/>
      <c r="U508" s="4"/>
      <c r="V508" s="4"/>
      <c r="W508" s="4"/>
      <c r="X508" s="4"/>
      <c r="Y508" s="4"/>
      <c r="Z508" s="4"/>
      <c r="AA508" s="4"/>
      <c r="AB508" s="4"/>
      <c r="AC508" s="4"/>
      <c r="AD508" s="4"/>
      <c r="AE508" s="4"/>
    </row>
    <row r="509">
      <c r="A509" s="4"/>
      <c r="B509" s="4"/>
      <c r="C509" s="1" t="str">
        <f t="shared" si="8"/>
        <v/>
      </c>
      <c r="D509" s="79"/>
      <c r="E509" s="79"/>
      <c r="F509" s="74"/>
      <c r="G509" s="74"/>
      <c r="H509" s="74"/>
      <c r="I509" s="29" t="str">
        <f>if(isblank(F509),,VLOOKUP(D509,'Casino List'!$C$4:$AA$100,25,FALSE)*H509)</f>
        <v/>
      </c>
      <c r="J509" s="10" t="str">
        <f>if(ISBLANK(F509),,F509*'Casino List'!$D$1)</f>
        <v/>
      </c>
      <c r="K509" s="10" t="str">
        <f>if(isblank(F509),,(F509*(1+'Casino List'!$F$1)^(($Q$3-E509-45)/365)-F509)*(1-'Casino List'!$B$1))</f>
        <v/>
      </c>
      <c r="L509" s="10" t="str">
        <f>if(isblank(F509),,if(isna((1-'Casino List'!$B$1)*(I509-F509)*(1+'Casino List'!$F$1)^(($Q$3-vlookup(D509,C509:E$1003,3,FALSE)-10)/365)-K509+J509),(1-'Casino List'!$B$1)*(I509-F509)*(1+'Casino List'!$F$1)^(($Q$3-TODAY()-45)/365)-K509,(1-'Casino List'!$B$1)*(I509-F509)*(1+'Casino List'!$F$1)^(($Q$3-vlookup(D509,C509:E$1003,3,FALSE)-10)/365)-K509+J509))</f>
        <v/>
      </c>
      <c r="M509" s="10" t="str">
        <f>if(isblank(G509),,G509*(1+'Casino List'!$F$1)^(($Q$3-E509-10)/365))</f>
        <v/>
      </c>
      <c r="N509" s="4" t="str">
        <f>if(ISBLANK(M509),,(M509-G509)*(1-'Casino List'!$B$1))</f>
        <v/>
      </c>
      <c r="O509" s="4" t="str">
        <f>if(isblank(D509),,if(ISBLANK(M509),-F509*'Casino List'!$B$1,M509*'Casino List'!$B$1))</f>
        <v/>
      </c>
      <c r="P509" s="4"/>
      <c r="Q509" s="4"/>
      <c r="R509" s="4"/>
      <c r="S509" s="4"/>
      <c r="T509" s="4"/>
      <c r="U509" s="4"/>
      <c r="V509" s="4"/>
      <c r="W509" s="4"/>
      <c r="X509" s="4"/>
      <c r="Y509" s="4"/>
      <c r="Z509" s="4"/>
      <c r="AA509" s="4"/>
      <c r="AB509" s="4"/>
      <c r="AC509" s="4"/>
      <c r="AD509" s="4"/>
      <c r="AE509" s="4"/>
    </row>
    <row r="510">
      <c r="A510" s="4"/>
      <c r="B510" s="4"/>
      <c r="C510" s="1" t="str">
        <f t="shared" si="8"/>
        <v/>
      </c>
      <c r="D510" s="79"/>
      <c r="E510" s="79"/>
      <c r="F510" s="74"/>
      <c r="G510" s="74"/>
      <c r="H510" s="74"/>
      <c r="I510" s="29" t="str">
        <f>if(isblank(F510),,VLOOKUP(D510,'Casino List'!$C$4:$AA$100,25,FALSE)*H510)</f>
        <v/>
      </c>
      <c r="J510" s="10" t="str">
        <f>if(ISBLANK(F510),,F510*'Casino List'!$D$1)</f>
        <v/>
      </c>
      <c r="K510" s="10" t="str">
        <f>if(isblank(F510),,(F510*(1+'Casino List'!$F$1)^(($Q$3-E510-45)/365)-F510)*(1-'Casino List'!$B$1))</f>
        <v/>
      </c>
      <c r="L510" s="10" t="str">
        <f>if(isblank(F510),,if(isna((1-'Casino List'!$B$1)*(I510-F510)*(1+'Casino List'!$F$1)^(($Q$3-vlookup(D510,C510:E$1003,3,FALSE)-10)/365)-K510+J510),(1-'Casino List'!$B$1)*(I510-F510)*(1+'Casino List'!$F$1)^(($Q$3-TODAY()-45)/365)-K510,(1-'Casino List'!$B$1)*(I510-F510)*(1+'Casino List'!$F$1)^(($Q$3-vlookup(D510,C510:E$1003,3,FALSE)-10)/365)-K510+J510))</f>
        <v/>
      </c>
      <c r="M510" s="10" t="str">
        <f>if(isblank(G510),,G510*(1+'Casino List'!$F$1)^(($Q$3-E510-10)/365))</f>
        <v/>
      </c>
      <c r="N510" s="4" t="str">
        <f>if(ISBLANK(M510),,(M510-G510)*(1-'Casino List'!$B$1))</f>
        <v/>
      </c>
      <c r="O510" s="4" t="str">
        <f>if(isblank(D510),,if(ISBLANK(M510),-F510*'Casino List'!$B$1,M510*'Casino List'!$B$1))</f>
        <v/>
      </c>
      <c r="P510" s="4"/>
      <c r="Q510" s="4"/>
      <c r="R510" s="4"/>
      <c r="S510" s="4"/>
      <c r="T510" s="4"/>
      <c r="U510" s="4"/>
      <c r="V510" s="4"/>
      <c r="W510" s="4"/>
      <c r="X510" s="4"/>
      <c r="Y510" s="4"/>
      <c r="Z510" s="4"/>
      <c r="AA510" s="4"/>
      <c r="AB510" s="4"/>
      <c r="AC510" s="4"/>
      <c r="AD510" s="4"/>
      <c r="AE510" s="4"/>
    </row>
    <row r="511">
      <c r="A511" s="4"/>
      <c r="B511" s="4"/>
      <c r="C511" s="1" t="str">
        <f t="shared" si="8"/>
        <v/>
      </c>
      <c r="D511" s="79"/>
      <c r="E511" s="79"/>
      <c r="F511" s="74"/>
      <c r="G511" s="74"/>
      <c r="H511" s="74"/>
      <c r="I511" s="29" t="str">
        <f>if(isblank(F511),,VLOOKUP(D511,'Casino List'!$C$4:$AA$100,25,FALSE)*H511)</f>
        <v/>
      </c>
      <c r="J511" s="10" t="str">
        <f>if(ISBLANK(F511),,F511*'Casino List'!$D$1)</f>
        <v/>
      </c>
      <c r="K511" s="10" t="str">
        <f>if(isblank(F511),,(F511*(1+'Casino List'!$F$1)^(($Q$3-E511-45)/365)-F511)*(1-'Casino List'!$B$1))</f>
        <v/>
      </c>
      <c r="L511" s="10" t="str">
        <f>if(isblank(F511),,if(isna((1-'Casino List'!$B$1)*(I511-F511)*(1+'Casino List'!$F$1)^(($Q$3-vlookup(D511,C511:E$1003,3,FALSE)-10)/365)-K511+J511),(1-'Casino List'!$B$1)*(I511-F511)*(1+'Casino List'!$F$1)^(($Q$3-TODAY()-45)/365)-K511,(1-'Casino List'!$B$1)*(I511-F511)*(1+'Casino List'!$F$1)^(($Q$3-vlookup(D511,C511:E$1003,3,FALSE)-10)/365)-K511+J511))</f>
        <v/>
      </c>
      <c r="M511" s="10" t="str">
        <f>if(isblank(G511),,G511*(1+'Casino List'!$F$1)^(($Q$3-E511-10)/365))</f>
        <v/>
      </c>
      <c r="N511" s="4" t="str">
        <f>if(ISBLANK(M511),,(M511-G511)*(1-'Casino List'!$B$1))</f>
        <v/>
      </c>
      <c r="O511" s="4" t="str">
        <f>if(isblank(D511),,if(ISBLANK(M511),-F511*'Casino List'!$B$1,M511*'Casino List'!$B$1))</f>
        <v/>
      </c>
      <c r="P511" s="4"/>
      <c r="Q511" s="4"/>
      <c r="R511" s="4"/>
      <c r="S511" s="4"/>
      <c r="T511" s="4"/>
      <c r="U511" s="4"/>
      <c r="V511" s="4"/>
      <c r="W511" s="4"/>
      <c r="X511" s="4"/>
      <c r="Y511" s="4"/>
      <c r="Z511" s="4"/>
      <c r="AA511" s="4"/>
      <c r="AB511" s="4"/>
      <c r="AC511" s="4"/>
      <c r="AD511" s="4"/>
      <c r="AE511" s="4"/>
    </row>
    <row r="512">
      <c r="A512" s="4"/>
      <c r="B512" s="4"/>
      <c r="C512" s="1" t="str">
        <f t="shared" si="8"/>
        <v/>
      </c>
      <c r="D512" s="79"/>
      <c r="E512" s="79"/>
      <c r="F512" s="74"/>
      <c r="G512" s="74"/>
      <c r="H512" s="74"/>
      <c r="I512" s="29" t="str">
        <f>if(isblank(F512),,VLOOKUP(D512,'Casino List'!$C$4:$AA$100,25,FALSE)*H512)</f>
        <v/>
      </c>
      <c r="J512" s="10" t="str">
        <f>if(ISBLANK(F512),,F512*'Casino List'!$D$1)</f>
        <v/>
      </c>
      <c r="K512" s="10" t="str">
        <f>if(isblank(F512),,(F512*(1+'Casino List'!$F$1)^(($Q$3-E512-45)/365)-F512)*(1-'Casino List'!$B$1))</f>
        <v/>
      </c>
      <c r="L512" s="10" t="str">
        <f>if(isblank(F512),,if(isna((1-'Casino List'!$B$1)*(I512-F512)*(1+'Casino List'!$F$1)^(($Q$3-vlookup(D512,C512:E$1003,3,FALSE)-10)/365)-K512+J512),(1-'Casino List'!$B$1)*(I512-F512)*(1+'Casino List'!$F$1)^(($Q$3-TODAY()-45)/365)-K512,(1-'Casino List'!$B$1)*(I512-F512)*(1+'Casino List'!$F$1)^(($Q$3-vlookup(D512,C512:E$1003,3,FALSE)-10)/365)-K512+J512))</f>
        <v/>
      </c>
      <c r="M512" s="10" t="str">
        <f>if(isblank(G512),,G512*(1+'Casino List'!$F$1)^(($Q$3-E512-10)/365))</f>
        <v/>
      </c>
      <c r="N512" s="4" t="str">
        <f>if(ISBLANK(M512),,(M512-G512)*(1-'Casino List'!$B$1))</f>
        <v/>
      </c>
      <c r="O512" s="4" t="str">
        <f>if(isblank(D512),,if(ISBLANK(M512),-F512*'Casino List'!$B$1,M512*'Casino List'!$B$1))</f>
        <v/>
      </c>
      <c r="P512" s="4"/>
      <c r="Q512" s="4"/>
      <c r="R512" s="4"/>
      <c r="S512" s="4"/>
      <c r="T512" s="4"/>
      <c r="U512" s="4"/>
      <c r="V512" s="4"/>
      <c r="W512" s="4"/>
      <c r="X512" s="4"/>
      <c r="Y512" s="4"/>
      <c r="Z512" s="4"/>
      <c r="AA512" s="4"/>
      <c r="AB512" s="4"/>
      <c r="AC512" s="4"/>
      <c r="AD512" s="4"/>
      <c r="AE512" s="4"/>
    </row>
    <row r="513">
      <c r="A513" s="4"/>
      <c r="B513" s="4"/>
      <c r="C513" s="1" t="str">
        <f t="shared" si="8"/>
        <v/>
      </c>
      <c r="D513" s="79"/>
      <c r="E513" s="79"/>
      <c r="F513" s="74"/>
      <c r="G513" s="74"/>
      <c r="H513" s="74"/>
      <c r="I513" s="29" t="str">
        <f>if(isblank(F513),,VLOOKUP(D513,'Casino List'!$C$4:$AA$100,25,FALSE)*H513)</f>
        <v/>
      </c>
      <c r="J513" s="10" t="str">
        <f>if(ISBLANK(F513),,F513*'Casino List'!$D$1)</f>
        <v/>
      </c>
      <c r="K513" s="10" t="str">
        <f>if(isblank(F513),,(F513*(1+'Casino List'!$F$1)^(($Q$3-E513-45)/365)-F513)*(1-'Casino List'!$B$1))</f>
        <v/>
      </c>
      <c r="L513" s="10" t="str">
        <f>if(isblank(F513),,if(isna((1-'Casino List'!$B$1)*(I513-F513)*(1+'Casino List'!$F$1)^(($Q$3-vlookup(D513,C513:E$1003,3,FALSE)-10)/365)-K513+J513),(1-'Casino List'!$B$1)*(I513-F513)*(1+'Casino List'!$F$1)^(($Q$3-TODAY()-45)/365)-K513,(1-'Casino List'!$B$1)*(I513-F513)*(1+'Casino List'!$F$1)^(($Q$3-vlookup(D513,C513:E$1003,3,FALSE)-10)/365)-K513+J513))</f>
        <v/>
      </c>
      <c r="M513" s="10" t="str">
        <f>if(isblank(G513),,G513*(1+'Casino List'!$F$1)^(($Q$3-E513-10)/365))</f>
        <v/>
      </c>
      <c r="N513" s="4" t="str">
        <f>if(ISBLANK(M513),,(M513-G513)*(1-'Casino List'!$B$1))</f>
        <v/>
      </c>
      <c r="O513" s="4" t="str">
        <f>if(isblank(D513),,if(ISBLANK(M513),-F513*'Casino List'!$B$1,M513*'Casino List'!$B$1))</f>
        <v/>
      </c>
      <c r="P513" s="4"/>
      <c r="Q513" s="4"/>
      <c r="R513" s="4"/>
      <c r="S513" s="4"/>
      <c r="T513" s="4"/>
      <c r="U513" s="4"/>
      <c r="V513" s="4"/>
      <c r="W513" s="4"/>
      <c r="X513" s="4"/>
      <c r="Y513" s="4"/>
      <c r="Z513" s="4"/>
      <c r="AA513" s="4"/>
      <c r="AB513" s="4"/>
      <c r="AC513" s="4"/>
      <c r="AD513" s="4"/>
      <c r="AE513" s="4"/>
    </row>
    <row r="514">
      <c r="A514" s="4"/>
      <c r="B514" s="4"/>
      <c r="C514" s="1" t="str">
        <f t="shared" si="8"/>
        <v/>
      </c>
      <c r="D514" s="79"/>
      <c r="E514" s="79"/>
      <c r="F514" s="74"/>
      <c r="G514" s="74"/>
      <c r="H514" s="74"/>
      <c r="I514" s="29" t="str">
        <f>if(isblank(F514),,VLOOKUP(D514,'Casino List'!$C$4:$AA$100,25,FALSE)*H514)</f>
        <v/>
      </c>
      <c r="J514" s="10" t="str">
        <f>if(ISBLANK(F514),,F514*'Casino List'!$D$1)</f>
        <v/>
      </c>
      <c r="K514" s="10" t="str">
        <f>if(isblank(F514),,(F514*(1+'Casino List'!$F$1)^(($Q$3-E514-45)/365)-F514)*(1-'Casino List'!$B$1))</f>
        <v/>
      </c>
      <c r="L514" s="10" t="str">
        <f>if(isblank(F514),,if(isna((1-'Casino List'!$B$1)*(I514-F514)*(1+'Casino List'!$F$1)^(($Q$3-vlookup(D514,C514:E$1003,3,FALSE)-10)/365)-K514+J514),(1-'Casino List'!$B$1)*(I514-F514)*(1+'Casino List'!$F$1)^(($Q$3-TODAY()-45)/365)-K514,(1-'Casino List'!$B$1)*(I514-F514)*(1+'Casino List'!$F$1)^(($Q$3-vlookup(D514,C514:E$1003,3,FALSE)-10)/365)-K514+J514))</f>
        <v/>
      </c>
      <c r="M514" s="10" t="str">
        <f>if(isblank(G514),,G514*(1+'Casino List'!$F$1)^(($Q$3-E514-10)/365))</f>
        <v/>
      </c>
      <c r="N514" s="4" t="str">
        <f>if(ISBLANK(M514),,(M514-G514)*(1-'Casino List'!$B$1))</f>
        <v/>
      </c>
      <c r="O514" s="4" t="str">
        <f>if(isblank(D514),,if(ISBLANK(M514),-F514*'Casino List'!$B$1,M514*'Casino List'!$B$1))</f>
        <v/>
      </c>
      <c r="P514" s="4"/>
      <c r="Q514" s="4"/>
      <c r="R514" s="4"/>
      <c r="S514" s="4"/>
      <c r="T514" s="4"/>
      <c r="U514" s="4"/>
      <c r="V514" s="4"/>
      <c r="W514" s="4"/>
      <c r="X514" s="4"/>
      <c r="Y514" s="4"/>
      <c r="Z514" s="4"/>
      <c r="AA514" s="4"/>
      <c r="AB514" s="4"/>
      <c r="AC514" s="4"/>
      <c r="AD514" s="4"/>
      <c r="AE514" s="4"/>
    </row>
    <row r="515">
      <c r="A515" s="4"/>
      <c r="B515" s="4"/>
      <c r="C515" s="1" t="str">
        <f t="shared" si="8"/>
        <v/>
      </c>
      <c r="D515" s="79"/>
      <c r="E515" s="79"/>
      <c r="F515" s="74"/>
      <c r="G515" s="74"/>
      <c r="H515" s="74"/>
      <c r="I515" s="29" t="str">
        <f>if(isblank(F515),,VLOOKUP(D515,'Casino List'!$C$4:$AA$100,25,FALSE)*H515)</f>
        <v/>
      </c>
      <c r="J515" s="10" t="str">
        <f>if(ISBLANK(F515),,F515*'Casino List'!$D$1)</f>
        <v/>
      </c>
      <c r="K515" s="10" t="str">
        <f>if(isblank(F515),,(F515*(1+'Casino List'!$F$1)^(($Q$3-E515-45)/365)-F515)*(1-'Casino List'!$B$1))</f>
        <v/>
      </c>
      <c r="L515" s="10" t="str">
        <f>if(isblank(F515),,if(isna((1-'Casino List'!$B$1)*(I515-F515)*(1+'Casino List'!$F$1)^(($Q$3-vlookup(D515,C515:E$1003,3,FALSE)-10)/365)-K515+J515),(1-'Casino List'!$B$1)*(I515-F515)*(1+'Casino List'!$F$1)^(($Q$3-TODAY()-45)/365)-K515,(1-'Casino List'!$B$1)*(I515-F515)*(1+'Casino List'!$F$1)^(($Q$3-vlookup(D515,C515:E$1003,3,FALSE)-10)/365)-K515+J515))</f>
        <v/>
      </c>
      <c r="M515" s="10" t="str">
        <f>if(isblank(G515),,G515*(1+'Casino List'!$F$1)^(($Q$3-E515-10)/365))</f>
        <v/>
      </c>
      <c r="N515" s="4" t="str">
        <f>if(ISBLANK(M515),,(M515-G515)*(1-'Casino List'!$B$1))</f>
        <v/>
      </c>
      <c r="O515" s="4" t="str">
        <f>if(isblank(D515),,if(ISBLANK(M515),-F515*'Casino List'!$B$1,M515*'Casino List'!$B$1))</f>
        <v/>
      </c>
      <c r="P515" s="4"/>
      <c r="Q515" s="4"/>
      <c r="R515" s="4"/>
      <c r="S515" s="4"/>
      <c r="T515" s="4"/>
      <c r="U515" s="4"/>
      <c r="V515" s="4"/>
      <c r="W515" s="4"/>
      <c r="X515" s="4"/>
      <c r="Y515" s="4"/>
      <c r="Z515" s="4"/>
      <c r="AA515" s="4"/>
      <c r="AB515" s="4"/>
      <c r="AC515" s="4"/>
      <c r="AD515" s="4"/>
      <c r="AE515" s="4"/>
    </row>
    <row r="516">
      <c r="A516" s="4"/>
      <c r="B516" s="4"/>
      <c r="C516" s="1" t="str">
        <f t="shared" si="8"/>
        <v/>
      </c>
      <c r="D516" s="79"/>
      <c r="E516" s="79"/>
      <c r="F516" s="74"/>
      <c r="G516" s="74"/>
      <c r="H516" s="74"/>
      <c r="I516" s="29" t="str">
        <f>if(isblank(F516),,VLOOKUP(D516,'Casino List'!$C$4:$AA$100,25,FALSE)*H516)</f>
        <v/>
      </c>
      <c r="J516" s="10" t="str">
        <f>if(ISBLANK(F516),,F516*'Casino List'!$D$1)</f>
        <v/>
      </c>
      <c r="K516" s="10" t="str">
        <f>if(isblank(F516),,(F516*(1+'Casino List'!$F$1)^(($Q$3-E516-45)/365)-F516)*(1-'Casino List'!$B$1))</f>
        <v/>
      </c>
      <c r="L516" s="10" t="str">
        <f>if(isblank(F516),,if(isna((1-'Casino List'!$B$1)*(I516-F516)*(1+'Casino List'!$F$1)^(($Q$3-vlookup(D516,C516:E$1003,3,FALSE)-10)/365)-K516+J516),(1-'Casino List'!$B$1)*(I516-F516)*(1+'Casino List'!$F$1)^(($Q$3-TODAY()-45)/365)-K516,(1-'Casino List'!$B$1)*(I516-F516)*(1+'Casino List'!$F$1)^(($Q$3-vlookup(D516,C516:E$1003,3,FALSE)-10)/365)-K516+J516))</f>
        <v/>
      </c>
      <c r="M516" s="10" t="str">
        <f>if(isblank(G516),,G516*(1+'Casino List'!$F$1)^(($Q$3-E516-10)/365))</f>
        <v/>
      </c>
      <c r="N516" s="4" t="str">
        <f>if(ISBLANK(M516),,(M516-G516)*(1-'Casino List'!$B$1))</f>
        <v/>
      </c>
      <c r="O516" s="4" t="str">
        <f>if(isblank(D516),,if(ISBLANK(M516),-F516*'Casino List'!$B$1,M516*'Casino List'!$B$1))</f>
        <v/>
      </c>
      <c r="P516" s="4"/>
      <c r="Q516" s="4"/>
      <c r="R516" s="4"/>
      <c r="S516" s="4"/>
      <c r="T516" s="4"/>
      <c r="U516" s="4"/>
      <c r="V516" s="4"/>
      <c r="W516" s="4"/>
      <c r="X516" s="4"/>
      <c r="Y516" s="4"/>
      <c r="Z516" s="4"/>
      <c r="AA516" s="4"/>
      <c r="AB516" s="4"/>
      <c r="AC516" s="4"/>
      <c r="AD516" s="4"/>
      <c r="AE516" s="4"/>
    </row>
    <row r="517">
      <c r="A517" s="4"/>
      <c r="B517" s="4"/>
      <c r="C517" s="1" t="str">
        <f t="shared" si="8"/>
        <v/>
      </c>
      <c r="D517" s="79"/>
      <c r="E517" s="79"/>
      <c r="F517" s="74"/>
      <c r="G517" s="74"/>
      <c r="H517" s="74"/>
      <c r="I517" s="29" t="str">
        <f>if(isblank(F517),,VLOOKUP(D517,'Casino List'!$C$4:$AA$100,25,FALSE)*H517)</f>
        <v/>
      </c>
      <c r="J517" s="10" t="str">
        <f>if(ISBLANK(F517),,F517*'Casino List'!$D$1)</f>
        <v/>
      </c>
      <c r="K517" s="10" t="str">
        <f>if(isblank(F517),,(F517*(1+'Casino List'!$F$1)^(($Q$3-E517-45)/365)-F517)*(1-'Casino List'!$B$1))</f>
        <v/>
      </c>
      <c r="L517" s="10" t="str">
        <f>if(isblank(F517),,if(isna((1-'Casino List'!$B$1)*(I517-F517)*(1+'Casino List'!$F$1)^(($Q$3-vlookup(D517,C517:E$1003,3,FALSE)-10)/365)-K517+J517),(1-'Casino List'!$B$1)*(I517-F517)*(1+'Casino List'!$F$1)^(($Q$3-TODAY()-45)/365)-K517,(1-'Casino List'!$B$1)*(I517-F517)*(1+'Casino List'!$F$1)^(($Q$3-vlookup(D517,C517:E$1003,3,FALSE)-10)/365)-K517+J517))</f>
        <v/>
      </c>
      <c r="M517" s="10" t="str">
        <f>if(isblank(G517),,G517*(1+'Casino List'!$F$1)^(($Q$3-E517-10)/365))</f>
        <v/>
      </c>
      <c r="N517" s="4" t="str">
        <f>if(ISBLANK(M517),,(M517-G517)*(1-'Casino List'!$B$1))</f>
        <v/>
      </c>
      <c r="O517" s="4" t="str">
        <f>if(isblank(D517),,if(ISBLANK(M517),-F517*'Casino List'!$B$1,M517*'Casino List'!$B$1))</f>
        <v/>
      </c>
      <c r="P517" s="4"/>
      <c r="Q517" s="4"/>
      <c r="R517" s="4"/>
      <c r="S517" s="4"/>
      <c r="T517" s="4"/>
      <c r="U517" s="4"/>
      <c r="V517" s="4"/>
      <c r="W517" s="4"/>
      <c r="X517" s="4"/>
      <c r="Y517" s="4"/>
      <c r="Z517" s="4"/>
      <c r="AA517" s="4"/>
      <c r="AB517" s="4"/>
      <c r="AC517" s="4"/>
      <c r="AD517" s="4"/>
      <c r="AE517" s="4"/>
    </row>
    <row r="518">
      <c r="A518" s="4"/>
      <c r="B518" s="4"/>
      <c r="C518" s="1" t="str">
        <f t="shared" si="8"/>
        <v/>
      </c>
      <c r="D518" s="79"/>
      <c r="E518" s="79"/>
      <c r="F518" s="74"/>
      <c r="G518" s="74"/>
      <c r="H518" s="74"/>
      <c r="I518" s="29" t="str">
        <f>if(isblank(F518),,VLOOKUP(D518,'Casino List'!$C$4:$AA$100,25,FALSE)*H518)</f>
        <v/>
      </c>
      <c r="J518" s="10" t="str">
        <f>if(ISBLANK(F518),,F518*'Casino List'!$D$1)</f>
        <v/>
      </c>
      <c r="K518" s="10" t="str">
        <f>if(isblank(F518),,(F518*(1+'Casino List'!$F$1)^(($Q$3-E518-45)/365)-F518)*(1-'Casino List'!$B$1))</f>
        <v/>
      </c>
      <c r="L518" s="10" t="str">
        <f>if(isblank(F518),,if(isna((1-'Casino List'!$B$1)*(I518-F518)*(1+'Casino List'!$F$1)^(($Q$3-vlookup(D518,C518:E$1003,3,FALSE)-10)/365)-K518+J518),(1-'Casino List'!$B$1)*(I518-F518)*(1+'Casino List'!$F$1)^(($Q$3-TODAY()-45)/365)-K518,(1-'Casino List'!$B$1)*(I518-F518)*(1+'Casino List'!$F$1)^(($Q$3-vlookup(D518,C518:E$1003,3,FALSE)-10)/365)-K518+J518))</f>
        <v/>
      </c>
      <c r="M518" s="10" t="str">
        <f>if(isblank(G518),,G518*(1+'Casino List'!$F$1)^(($Q$3-E518-10)/365))</f>
        <v/>
      </c>
      <c r="N518" s="4" t="str">
        <f>if(ISBLANK(M518),,(M518-G518)*(1-'Casino List'!$B$1))</f>
        <v/>
      </c>
      <c r="O518" s="4" t="str">
        <f>if(isblank(D518),,if(ISBLANK(M518),-F518*'Casino List'!$B$1,M518*'Casino List'!$B$1))</f>
        <v/>
      </c>
      <c r="P518" s="4"/>
      <c r="Q518" s="4"/>
      <c r="R518" s="4"/>
      <c r="S518" s="4"/>
      <c r="T518" s="4"/>
      <c r="U518" s="4"/>
      <c r="V518" s="4"/>
      <c r="W518" s="4"/>
      <c r="X518" s="4"/>
      <c r="Y518" s="4"/>
      <c r="Z518" s="4"/>
      <c r="AA518" s="4"/>
      <c r="AB518" s="4"/>
      <c r="AC518" s="4"/>
      <c r="AD518" s="4"/>
      <c r="AE518" s="4"/>
    </row>
    <row r="519">
      <c r="A519" s="4"/>
      <c r="B519" s="4"/>
      <c r="C519" s="1" t="str">
        <f t="shared" si="8"/>
        <v/>
      </c>
      <c r="D519" s="79"/>
      <c r="E519" s="79"/>
      <c r="F519" s="74"/>
      <c r="G519" s="74"/>
      <c r="H519" s="74"/>
      <c r="I519" s="29" t="str">
        <f>if(isblank(F519),,VLOOKUP(D519,'Casino List'!$C$4:$AA$100,25,FALSE)*H519)</f>
        <v/>
      </c>
      <c r="J519" s="10" t="str">
        <f>if(ISBLANK(F519),,F519*'Casino List'!$D$1)</f>
        <v/>
      </c>
      <c r="K519" s="10" t="str">
        <f>if(isblank(F519),,(F519*(1+'Casino List'!$F$1)^(($Q$3-E519-45)/365)-F519)*(1-'Casino List'!$B$1))</f>
        <v/>
      </c>
      <c r="L519" s="10" t="str">
        <f>if(isblank(F519),,if(isna((1-'Casino List'!$B$1)*(I519-F519)*(1+'Casino List'!$F$1)^(($Q$3-vlookup(D519,C519:E$1003,3,FALSE)-10)/365)-K519+J519),(1-'Casino List'!$B$1)*(I519-F519)*(1+'Casino List'!$F$1)^(($Q$3-TODAY()-45)/365)-K519,(1-'Casino List'!$B$1)*(I519-F519)*(1+'Casino List'!$F$1)^(($Q$3-vlookup(D519,C519:E$1003,3,FALSE)-10)/365)-K519+J519))</f>
        <v/>
      </c>
      <c r="M519" s="10" t="str">
        <f>if(isblank(G519),,G519*(1+'Casino List'!$F$1)^(($Q$3-E519-10)/365))</f>
        <v/>
      </c>
      <c r="N519" s="4" t="str">
        <f>if(ISBLANK(M519),,(M519-G519)*(1-'Casino List'!$B$1))</f>
        <v/>
      </c>
      <c r="O519" s="4" t="str">
        <f>if(isblank(D519),,if(ISBLANK(M519),-F519*'Casino List'!$B$1,M519*'Casino List'!$B$1))</f>
        <v/>
      </c>
      <c r="P519" s="4"/>
      <c r="Q519" s="4"/>
      <c r="R519" s="4"/>
      <c r="S519" s="4"/>
      <c r="T519" s="4"/>
      <c r="U519" s="4"/>
      <c r="V519" s="4"/>
      <c r="W519" s="4"/>
      <c r="X519" s="4"/>
      <c r="Y519" s="4"/>
      <c r="Z519" s="4"/>
      <c r="AA519" s="4"/>
      <c r="AB519" s="4"/>
      <c r="AC519" s="4"/>
      <c r="AD519" s="4"/>
      <c r="AE519" s="4"/>
    </row>
    <row r="520">
      <c r="A520" s="4"/>
      <c r="B520" s="4"/>
      <c r="C520" s="1" t="str">
        <f t="shared" si="8"/>
        <v/>
      </c>
      <c r="D520" s="79"/>
      <c r="E520" s="79"/>
      <c r="F520" s="74"/>
      <c r="G520" s="74"/>
      <c r="H520" s="74"/>
      <c r="I520" s="29" t="str">
        <f>if(isblank(F520),,VLOOKUP(D520,'Casino List'!$C$4:$AA$100,25,FALSE)*H520)</f>
        <v/>
      </c>
      <c r="J520" s="10" t="str">
        <f>if(ISBLANK(F520),,F520*'Casino List'!$D$1)</f>
        <v/>
      </c>
      <c r="K520" s="10" t="str">
        <f>if(isblank(F520),,(F520*(1+'Casino List'!$F$1)^(($Q$3-E520-45)/365)-F520)*(1-'Casino List'!$B$1))</f>
        <v/>
      </c>
      <c r="L520" s="10" t="str">
        <f>if(isblank(F520),,if(isna((1-'Casino List'!$B$1)*(I520-F520)*(1+'Casino List'!$F$1)^(($Q$3-vlookup(D520,C520:E$1003,3,FALSE)-10)/365)-K520+J520),(1-'Casino List'!$B$1)*(I520-F520)*(1+'Casino List'!$F$1)^(($Q$3-TODAY()-45)/365)-K520,(1-'Casino List'!$B$1)*(I520-F520)*(1+'Casino List'!$F$1)^(($Q$3-vlookup(D520,C520:E$1003,3,FALSE)-10)/365)-K520+J520))</f>
        <v/>
      </c>
      <c r="M520" s="10" t="str">
        <f>if(isblank(G520),,G520*(1+'Casino List'!$F$1)^(($Q$3-E520-10)/365))</f>
        <v/>
      </c>
      <c r="N520" s="4" t="str">
        <f>if(ISBLANK(M520),,(M520-G520)*(1-'Casino List'!$B$1))</f>
        <v/>
      </c>
      <c r="O520" s="4" t="str">
        <f>if(isblank(D520),,if(ISBLANK(M520),-F520*'Casino List'!$B$1,M520*'Casino List'!$B$1))</f>
        <v/>
      </c>
      <c r="P520" s="4"/>
      <c r="Q520" s="4"/>
      <c r="R520" s="4"/>
      <c r="S520" s="4"/>
      <c r="T520" s="4"/>
      <c r="U520" s="4"/>
      <c r="V520" s="4"/>
      <c r="W520" s="4"/>
      <c r="X520" s="4"/>
      <c r="Y520" s="4"/>
      <c r="Z520" s="4"/>
      <c r="AA520" s="4"/>
      <c r="AB520" s="4"/>
      <c r="AC520" s="4"/>
      <c r="AD520" s="4"/>
      <c r="AE520" s="4"/>
    </row>
    <row r="521">
      <c r="A521" s="4"/>
      <c r="B521" s="4"/>
      <c r="C521" s="1" t="str">
        <f t="shared" si="8"/>
        <v/>
      </c>
      <c r="D521" s="79"/>
      <c r="E521" s="79"/>
      <c r="F521" s="74"/>
      <c r="G521" s="74"/>
      <c r="H521" s="74"/>
      <c r="I521" s="29" t="str">
        <f>if(isblank(F521),,VLOOKUP(D521,'Casino List'!$C$4:$AA$100,25,FALSE)*H521)</f>
        <v/>
      </c>
      <c r="J521" s="10" t="str">
        <f>if(ISBLANK(F521),,F521*'Casino List'!$D$1)</f>
        <v/>
      </c>
      <c r="K521" s="10" t="str">
        <f>if(isblank(F521),,(F521*(1+'Casino List'!$F$1)^(($Q$3-E521-45)/365)-F521)*(1-'Casino List'!$B$1))</f>
        <v/>
      </c>
      <c r="L521" s="10" t="str">
        <f>if(isblank(F521),,if(isna((1-'Casino List'!$B$1)*(I521-F521)*(1+'Casino List'!$F$1)^(($Q$3-vlookup(D521,C521:E$1003,3,FALSE)-10)/365)-K521+J521),(1-'Casino List'!$B$1)*(I521-F521)*(1+'Casino List'!$F$1)^(($Q$3-TODAY()-45)/365)-K521,(1-'Casino List'!$B$1)*(I521-F521)*(1+'Casino List'!$F$1)^(($Q$3-vlookup(D521,C521:E$1003,3,FALSE)-10)/365)-K521+J521))</f>
        <v/>
      </c>
      <c r="M521" s="10" t="str">
        <f>if(isblank(G521),,G521*(1+'Casino List'!$F$1)^(($Q$3-E521-10)/365))</f>
        <v/>
      </c>
      <c r="N521" s="4" t="str">
        <f>if(ISBLANK(M521),,(M521-G521)*(1-'Casino List'!$B$1))</f>
        <v/>
      </c>
      <c r="O521" s="4" t="str">
        <f>if(isblank(D521),,if(ISBLANK(M521),-F521*'Casino List'!$B$1,M521*'Casino List'!$B$1))</f>
        <v/>
      </c>
      <c r="P521" s="4"/>
      <c r="Q521" s="4"/>
      <c r="R521" s="4"/>
      <c r="S521" s="4"/>
      <c r="T521" s="4"/>
      <c r="U521" s="4"/>
      <c r="V521" s="4"/>
      <c r="W521" s="4"/>
      <c r="X521" s="4"/>
      <c r="Y521" s="4"/>
      <c r="Z521" s="4"/>
      <c r="AA521" s="4"/>
      <c r="AB521" s="4"/>
      <c r="AC521" s="4"/>
      <c r="AD521" s="4"/>
      <c r="AE521" s="4"/>
    </row>
    <row r="522">
      <c r="A522" s="4"/>
      <c r="B522" s="4"/>
      <c r="C522" s="1" t="str">
        <f t="shared" si="8"/>
        <v/>
      </c>
      <c r="D522" s="79"/>
      <c r="E522" s="79"/>
      <c r="F522" s="74"/>
      <c r="G522" s="74"/>
      <c r="H522" s="74"/>
      <c r="I522" s="29" t="str">
        <f>if(isblank(F522),,VLOOKUP(D522,'Casino List'!$C$4:$AA$100,25,FALSE)*H522)</f>
        <v/>
      </c>
      <c r="J522" s="10" t="str">
        <f>if(ISBLANK(F522),,F522*'Casino List'!$D$1)</f>
        <v/>
      </c>
      <c r="K522" s="10" t="str">
        <f>if(isblank(F522),,(F522*(1+'Casino List'!$F$1)^(($Q$3-E522-45)/365)-F522)*(1-'Casino List'!$B$1))</f>
        <v/>
      </c>
      <c r="L522" s="10" t="str">
        <f>if(isblank(F522),,if(isna((1-'Casino List'!$B$1)*(I522-F522)*(1+'Casino List'!$F$1)^(($Q$3-vlookup(D522,C522:E$1003,3,FALSE)-10)/365)-K522+J522),(1-'Casino List'!$B$1)*(I522-F522)*(1+'Casino List'!$F$1)^(($Q$3-TODAY()-45)/365)-K522,(1-'Casino List'!$B$1)*(I522-F522)*(1+'Casino List'!$F$1)^(($Q$3-vlookup(D522,C522:E$1003,3,FALSE)-10)/365)-K522+J522))</f>
        <v/>
      </c>
      <c r="M522" s="10" t="str">
        <f>if(isblank(G522),,G522*(1+'Casino List'!$F$1)^(($Q$3-E522-10)/365))</f>
        <v/>
      </c>
      <c r="N522" s="4" t="str">
        <f>if(ISBLANK(M522),,(M522-G522)*(1-'Casino List'!$B$1))</f>
        <v/>
      </c>
      <c r="O522" s="4" t="str">
        <f>if(isblank(D522),,if(ISBLANK(M522),-F522*'Casino List'!$B$1,M522*'Casino List'!$B$1))</f>
        <v/>
      </c>
      <c r="P522" s="4"/>
      <c r="Q522" s="4"/>
      <c r="R522" s="4"/>
      <c r="S522" s="4"/>
      <c r="T522" s="4"/>
      <c r="U522" s="4"/>
      <c r="V522" s="4"/>
      <c r="W522" s="4"/>
      <c r="X522" s="4"/>
      <c r="Y522" s="4"/>
      <c r="Z522" s="4"/>
      <c r="AA522" s="4"/>
      <c r="AB522" s="4"/>
      <c r="AC522" s="4"/>
      <c r="AD522" s="4"/>
      <c r="AE522" s="4"/>
    </row>
    <row r="523">
      <c r="A523" s="4"/>
      <c r="B523" s="4"/>
      <c r="C523" s="1" t="str">
        <f t="shared" si="8"/>
        <v/>
      </c>
      <c r="D523" s="79"/>
      <c r="E523" s="79"/>
      <c r="F523" s="74"/>
      <c r="G523" s="74"/>
      <c r="H523" s="74"/>
      <c r="I523" s="29" t="str">
        <f>if(isblank(F523),,VLOOKUP(D523,'Casino List'!$C$4:$AA$100,25,FALSE)*H523)</f>
        <v/>
      </c>
      <c r="J523" s="10" t="str">
        <f>if(ISBLANK(F523),,F523*'Casino List'!$D$1)</f>
        <v/>
      </c>
      <c r="K523" s="10" t="str">
        <f>if(isblank(F523),,(F523*(1+'Casino List'!$F$1)^(($Q$3-E523-45)/365)-F523)*(1-'Casino List'!$B$1))</f>
        <v/>
      </c>
      <c r="L523" s="10" t="str">
        <f>if(isblank(F523),,if(isna((1-'Casino List'!$B$1)*(I523-F523)*(1+'Casino List'!$F$1)^(($Q$3-vlookup(D523,C523:E$1003,3,FALSE)-10)/365)-K523+J523),(1-'Casino List'!$B$1)*(I523-F523)*(1+'Casino List'!$F$1)^(($Q$3-TODAY()-45)/365)-K523,(1-'Casino List'!$B$1)*(I523-F523)*(1+'Casino List'!$F$1)^(($Q$3-vlookup(D523,C523:E$1003,3,FALSE)-10)/365)-K523+J523))</f>
        <v/>
      </c>
      <c r="M523" s="10" t="str">
        <f>if(isblank(G523),,G523*(1+'Casino List'!$F$1)^(($Q$3-E523-10)/365))</f>
        <v/>
      </c>
      <c r="N523" s="4" t="str">
        <f>if(ISBLANK(M523),,(M523-G523)*(1-'Casino List'!$B$1))</f>
        <v/>
      </c>
      <c r="O523" s="4" t="str">
        <f>if(isblank(D523),,if(ISBLANK(M523),-F523*'Casino List'!$B$1,M523*'Casino List'!$B$1))</f>
        <v/>
      </c>
      <c r="P523" s="4"/>
      <c r="Q523" s="4"/>
      <c r="R523" s="4"/>
      <c r="S523" s="4"/>
      <c r="T523" s="4"/>
      <c r="U523" s="4"/>
      <c r="V523" s="4"/>
      <c r="W523" s="4"/>
      <c r="X523" s="4"/>
      <c r="Y523" s="4"/>
      <c r="Z523" s="4"/>
      <c r="AA523" s="4"/>
      <c r="AB523" s="4"/>
      <c r="AC523" s="4"/>
      <c r="AD523" s="4"/>
      <c r="AE523" s="4"/>
    </row>
    <row r="524">
      <c r="A524" s="4"/>
      <c r="B524" s="4"/>
      <c r="C524" s="1" t="str">
        <f t="shared" si="8"/>
        <v/>
      </c>
      <c r="D524" s="79"/>
      <c r="E524" s="79"/>
      <c r="F524" s="74"/>
      <c r="G524" s="74"/>
      <c r="H524" s="74"/>
      <c r="I524" s="29" t="str">
        <f>if(isblank(F524),,VLOOKUP(D524,'Casino List'!$C$4:$AA$100,25,FALSE)*H524)</f>
        <v/>
      </c>
      <c r="J524" s="10" t="str">
        <f>if(ISBLANK(F524),,F524*'Casino List'!$D$1)</f>
        <v/>
      </c>
      <c r="K524" s="10" t="str">
        <f>if(isblank(F524),,(F524*(1+'Casino List'!$F$1)^(($Q$3-E524-45)/365)-F524)*(1-'Casino List'!$B$1))</f>
        <v/>
      </c>
      <c r="L524" s="10" t="str">
        <f>if(isblank(F524),,if(isna((1-'Casino List'!$B$1)*(I524-F524)*(1+'Casino List'!$F$1)^(($Q$3-vlookup(D524,C524:E$1003,3,FALSE)-10)/365)-K524+J524),(1-'Casino List'!$B$1)*(I524-F524)*(1+'Casino List'!$F$1)^(($Q$3-TODAY()-45)/365)-K524,(1-'Casino List'!$B$1)*(I524-F524)*(1+'Casino List'!$F$1)^(($Q$3-vlookup(D524,C524:E$1003,3,FALSE)-10)/365)-K524+J524))</f>
        <v/>
      </c>
      <c r="M524" s="10" t="str">
        <f>if(isblank(G524),,G524*(1+'Casino List'!$F$1)^(($Q$3-E524-10)/365))</f>
        <v/>
      </c>
      <c r="N524" s="4" t="str">
        <f>if(ISBLANK(M524),,(M524-G524)*(1-'Casino List'!$B$1))</f>
        <v/>
      </c>
      <c r="O524" s="4" t="str">
        <f>if(isblank(D524),,if(ISBLANK(M524),-F524*'Casino List'!$B$1,M524*'Casino List'!$B$1))</f>
        <v/>
      </c>
      <c r="P524" s="4"/>
      <c r="Q524" s="4"/>
      <c r="R524" s="4"/>
      <c r="S524" s="4"/>
      <c r="T524" s="4"/>
      <c r="U524" s="4"/>
      <c r="V524" s="4"/>
      <c r="W524" s="4"/>
      <c r="X524" s="4"/>
      <c r="Y524" s="4"/>
      <c r="Z524" s="4"/>
      <c r="AA524" s="4"/>
      <c r="AB524" s="4"/>
      <c r="AC524" s="4"/>
      <c r="AD524" s="4"/>
      <c r="AE524" s="4"/>
    </row>
    <row r="525">
      <c r="A525" s="4"/>
      <c r="B525" s="4"/>
      <c r="C525" s="1" t="str">
        <f t="shared" si="8"/>
        <v/>
      </c>
      <c r="D525" s="79"/>
      <c r="E525" s="79"/>
      <c r="F525" s="74"/>
      <c r="G525" s="74"/>
      <c r="H525" s="74"/>
      <c r="I525" s="29" t="str">
        <f>if(isblank(F525),,VLOOKUP(D525,'Casino List'!$C$4:$AA$100,25,FALSE)*H525)</f>
        <v/>
      </c>
      <c r="J525" s="10" t="str">
        <f>if(ISBLANK(F525),,F525*'Casino List'!$D$1)</f>
        <v/>
      </c>
      <c r="K525" s="10" t="str">
        <f>if(isblank(F525),,(F525*(1+'Casino List'!$F$1)^(($Q$3-E525-45)/365)-F525)*(1-'Casino List'!$B$1))</f>
        <v/>
      </c>
      <c r="L525" s="10" t="str">
        <f>if(isblank(F525),,if(isna((1-'Casino List'!$B$1)*(I525-F525)*(1+'Casino List'!$F$1)^(($Q$3-vlookup(D525,C525:E$1003,3,FALSE)-10)/365)-K525+J525),(1-'Casino List'!$B$1)*(I525-F525)*(1+'Casino List'!$F$1)^(($Q$3-TODAY()-45)/365)-K525,(1-'Casino List'!$B$1)*(I525-F525)*(1+'Casino List'!$F$1)^(($Q$3-vlookup(D525,C525:E$1003,3,FALSE)-10)/365)-K525+J525))</f>
        <v/>
      </c>
      <c r="M525" s="10" t="str">
        <f>if(isblank(G525),,G525*(1+'Casino List'!$F$1)^(($Q$3-E525-10)/365))</f>
        <v/>
      </c>
      <c r="N525" s="4" t="str">
        <f>if(ISBLANK(M525),,(M525-G525)*(1-'Casino List'!$B$1))</f>
        <v/>
      </c>
      <c r="O525" s="4" t="str">
        <f>if(isblank(D525),,if(ISBLANK(M525),-F525*'Casino List'!$B$1,M525*'Casino List'!$B$1))</f>
        <v/>
      </c>
      <c r="P525" s="4"/>
      <c r="Q525" s="4"/>
      <c r="R525" s="4"/>
      <c r="S525" s="4"/>
      <c r="T525" s="4"/>
      <c r="U525" s="4"/>
      <c r="V525" s="4"/>
      <c r="W525" s="4"/>
      <c r="X525" s="4"/>
      <c r="Y525" s="4"/>
      <c r="Z525" s="4"/>
      <c r="AA525" s="4"/>
      <c r="AB525" s="4"/>
      <c r="AC525" s="4"/>
      <c r="AD525" s="4"/>
      <c r="AE525" s="4"/>
    </row>
    <row r="526">
      <c r="A526" s="4"/>
      <c r="B526" s="4"/>
      <c r="C526" s="1" t="str">
        <f t="shared" si="8"/>
        <v/>
      </c>
      <c r="D526" s="79"/>
      <c r="E526" s="79"/>
      <c r="F526" s="74"/>
      <c r="G526" s="74"/>
      <c r="H526" s="74"/>
      <c r="I526" s="29" t="str">
        <f>if(isblank(F526),,VLOOKUP(D526,'Casino List'!$C$4:$AA$100,25,FALSE)*H526)</f>
        <v/>
      </c>
      <c r="J526" s="10" t="str">
        <f>if(ISBLANK(F526),,F526*'Casino List'!$D$1)</f>
        <v/>
      </c>
      <c r="K526" s="10" t="str">
        <f>if(isblank(F526),,(F526*(1+'Casino List'!$F$1)^(($Q$3-E526-45)/365)-F526)*(1-'Casino List'!$B$1))</f>
        <v/>
      </c>
      <c r="L526" s="10" t="str">
        <f>if(isblank(F526),,if(isna((1-'Casino List'!$B$1)*(I526-F526)*(1+'Casino List'!$F$1)^(($Q$3-vlookup(D526,C526:E$1003,3,FALSE)-10)/365)-K526+J526),(1-'Casino List'!$B$1)*(I526-F526)*(1+'Casino List'!$F$1)^(($Q$3-TODAY()-45)/365)-K526,(1-'Casino List'!$B$1)*(I526-F526)*(1+'Casino List'!$F$1)^(($Q$3-vlookup(D526,C526:E$1003,3,FALSE)-10)/365)-K526+J526))</f>
        <v/>
      </c>
      <c r="M526" s="10" t="str">
        <f>if(isblank(G526),,G526*(1+'Casino List'!$F$1)^(($Q$3-E526-10)/365))</f>
        <v/>
      </c>
      <c r="N526" s="4" t="str">
        <f>if(ISBLANK(M526),,(M526-G526)*(1-'Casino List'!$B$1))</f>
        <v/>
      </c>
      <c r="O526" s="4" t="str">
        <f>if(isblank(D526),,if(ISBLANK(M526),-F526*'Casino List'!$B$1,M526*'Casino List'!$B$1))</f>
        <v/>
      </c>
      <c r="P526" s="4"/>
      <c r="Q526" s="4"/>
      <c r="R526" s="4"/>
      <c r="S526" s="4"/>
      <c r="T526" s="4"/>
      <c r="U526" s="4"/>
      <c r="V526" s="4"/>
      <c r="W526" s="4"/>
      <c r="X526" s="4"/>
      <c r="Y526" s="4"/>
      <c r="Z526" s="4"/>
      <c r="AA526" s="4"/>
      <c r="AB526" s="4"/>
      <c r="AC526" s="4"/>
      <c r="AD526" s="4"/>
      <c r="AE526" s="4"/>
    </row>
    <row r="527">
      <c r="A527" s="4"/>
      <c r="B527" s="4"/>
      <c r="C527" s="1" t="str">
        <f t="shared" si="8"/>
        <v/>
      </c>
      <c r="D527" s="79"/>
      <c r="E527" s="79"/>
      <c r="F527" s="74"/>
      <c r="G527" s="74"/>
      <c r="H527" s="74"/>
      <c r="I527" s="29" t="str">
        <f>if(isblank(F527),,VLOOKUP(D527,'Casino List'!$C$4:$AA$100,25,FALSE)*H527)</f>
        <v/>
      </c>
      <c r="J527" s="10" t="str">
        <f>if(ISBLANK(F527),,F527*'Casino List'!$D$1)</f>
        <v/>
      </c>
      <c r="K527" s="10" t="str">
        <f>if(isblank(F527),,(F527*(1+'Casino List'!$F$1)^(($Q$3-E527-45)/365)-F527)*(1-'Casino List'!$B$1))</f>
        <v/>
      </c>
      <c r="L527" s="10" t="str">
        <f>if(isblank(F527),,if(isna((1-'Casino List'!$B$1)*(I527-F527)*(1+'Casino List'!$F$1)^(($Q$3-vlookup(D527,C527:E$1003,3,FALSE)-10)/365)-K527+J527),(1-'Casino List'!$B$1)*(I527-F527)*(1+'Casino List'!$F$1)^(($Q$3-TODAY()-45)/365)-K527,(1-'Casino List'!$B$1)*(I527-F527)*(1+'Casino List'!$F$1)^(($Q$3-vlookup(D527,C527:E$1003,3,FALSE)-10)/365)-K527+J527))</f>
        <v/>
      </c>
      <c r="M527" s="10" t="str">
        <f>if(isblank(G527),,G527*(1+'Casino List'!$F$1)^(($Q$3-E527-10)/365))</f>
        <v/>
      </c>
      <c r="N527" s="4" t="str">
        <f>if(ISBLANK(M527),,(M527-G527)*(1-'Casino List'!$B$1))</f>
        <v/>
      </c>
      <c r="O527" s="4" t="str">
        <f>if(isblank(D527),,if(ISBLANK(M527),-F527*'Casino List'!$B$1,M527*'Casino List'!$B$1))</f>
        <v/>
      </c>
      <c r="P527" s="4"/>
      <c r="Q527" s="4"/>
      <c r="R527" s="4"/>
      <c r="S527" s="4"/>
      <c r="T527" s="4"/>
      <c r="U527" s="4"/>
      <c r="V527" s="4"/>
      <c r="W527" s="4"/>
      <c r="X527" s="4"/>
      <c r="Y527" s="4"/>
      <c r="Z527" s="4"/>
      <c r="AA527" s="4"/>
      <c r="AB527" s="4"/>
      <c r="AC527" s="4"/>
      <c r="AD527" s="4"/>
      <c r="AE527" s="4"/>
    </row>
    <row r="528">
      <c r="A528" s="4"/>
      <c r="B528" s="4"/>
      <c r="C528" s="1" t="str">
        <f t="shared" si="8"/>
        <v/>
      </c>
      <c r="D528" s="79"/>
      <c r="E528" s="79"/>
      <c r="F528" s="74"/>
      <c r="G528" s="74"/>
      <c r="H528" s="74"/>
      <c r="I528" s="29" t="str">
        <f>if(isblank(F528),,VLOOKUP(D528,'Casino List'!$C$4:$AA$100,25,FALSE)*H528)</f>
        <v/>
      </c>
      <c r="J528" s="10" t="str">
        <f>if(ISBLANK(F528),,F528*'Casino List'!$D$1)</f>
        <v/>
      </c>
      <c r="K528" s="10" t="str">
        <f>if(isblank(F528),,(F528*(1+'Casino List'!$F$1)^(($Q$3-E528-45)/365)-F528)*(1-'Casino List'!$B$1))</f>
        <v/>
      </c>
      <c r="L528" s="10" t="str">
        <f>if(isblank(F528),,if(isna((1-'Casino List'!$B$1)*(I528-F528)*(1+'Casino List'!$F$1)^(($Q$3-vlookup(D528,C528:E$1003,3,FALSE)-10)/365)-K528+J528),(1-'Casino List'!$B$1)*(I528-F528)*(1+'Casino List'!$F$1)^(($Q$3-TODAY()-45)/365)-K528,(1-'Casino List'!$B$1)*(I528-F528)*(1+'Casino List'!$F$1)^(($Q$3-vlookup(D528,C528:E$1003,3,FALSE)-10)/365)-K528+J528))</f>
        <v/>
      </c>
      <c r="M528" s="10" t="str">
        <f>if(isblank(G528),,G528*(1+'Casino List'!$F$1)^(($Q$3-E528-10)/365))</f>
        <v/>
      </c>
      <c r="N528" s="4" t="str">
        <f>if(ISBLANK(M528),,(M528-G528)*(1-'Casino List'!$B$1))</f>
        <v/>
      </c>
      <c r="O528" s="4" t="str">
        <f>if(isblank(D528),,if(ISBLANK(M528),-F528*'Casino List'!$B$1,M528*'Casino List'!$B$1))</f>
        <v/>
      </c>
      <c r="P528" s="4"/>
      <c r="Q528" s="4"/>
      <c r="R528" s="4"/>
      <c r="S528" s="4"/>
      <c r="T528" s="4"/>
      <c r="U528" s="4"/>
      <c r="V528" s="4"/>
      <c r="W528" s="4"/>
      <c r="X528" s="4"/>
      <c r="Y528" s="4"/>
      <c r="Z528" s="4"/>
      <c r="AA528" s="4"/>
      <c r="AB528" s="4"/>
      <c r="AC528" s="4"/>
      <c r="AD528" s="4"/>
      <c r="AE528" s="4"/>
    </row>
    <row r="529">
      <c r="A529" s="4"/>
      <c r="B529" s="4"/>
      <c r="C529" s="1" t="str">
        <f t="shared" si="8"/>
        <v/>
      </c>
      <c r="D529" s="79"/>
      <c r="E529" s="79"/>
      <c r="F529" s="74"/>
      <c r="G529" s="74"/>
      <c r="H529" s="74"/>
      <c r="I529" s="29" t="str">
        <f>if(isblank(F529),,VLOOKUP(D529,'Casino List'!$C$4:$AA$100,25,FALSE)*H529)</f>
        <v/>
      </c>
      <c r="J529" s="10" t="str">
        <f>if(ISBLANK(F529),,F529*'Casino List'!$D$1)</f>
        <v/>
      </c>
      <c r="K529" s="10" t="str">
        <f>if(isblank(F529),,(F529*(1+'Casino List'!$F$1)^(($Q$3-E529-45)/365)-F529)*(1-'Casino List'!$B$1))</f>
        <v/>
      </c>
      <c r="L529" s="10" t="str">
        <f>if(isblank(F529),,if(isna((1-'Casino List'!$B$1)*(I529-F529)*(1+'Casino List'!$F$1)^(($Q$3-vlookup(D529,C529:E$1003,3,FALSE)-10)/365)-K529+J529),(1-'Casino List'!$B$1)*(I529-F529)*(1+'Casino List'!$F$1)^(($Q$3-TODAY()-45)/365)-K529,(1-'Casino List'!$B$1)*(I529-F529)*(1+'Casino List'!$F$1)^(($Q$3-vlookup(D529,C529:E$1003,3,FALSE)-10)/365)-K529+J529))</f>
        <v/>
      </c>
      <c r="M529" s="10" t="str">
        <f>if(isblank(G529),,G529*(1+'Casino List'!$F$1)^(($Q$3-E529-10)/365))</f>
        <v/>
      </c>
      <c r="N529" s="4" t="str">
        <f>if(ISBLANK(M529),,(M529-G529)*(1-'Casino List'!$B$1))</f>
        <v/>
      </c>
      <c r="O529" s="4" t="str">
        <f>if(isblank(D529),,if(ISBLANK(M529),-F529*'Casino List'!$B$1,M529*'Casino List'!$B$1))</f>
        <v/>
      </c>
      <c r="P529" s="4"/>
      <c r="Q529" s="4"/>
      <c r="R529" s="4"/>
      <c r="S529" s="4"/>
      <c r="T529" s="4"/>
      <c r="U529" s="4"/>
      <c r="V529" s="4"/>
      <c r="W529" s="4"/>
      <c r="X529" s="4"/>
      <c r="Y529" s="4"/>
      <c r="Z529" s="4"/>
      <c r="AA529" s="4"/>
      <c r="AB529" s="4"/>
      <c r="AC529" s="4"/>
      <c r="AD529" s="4"/>
      <c r="AE529" s="4"/>
    </row>
    <row r="530">
      <c r="A530" s="4"/>
      <c r="B530" s="4"/>
      <c r="C530" s="1" t="str">
        <f t="shared" si="8"/>
        <v/>
      </c>
      <c r="D530" s="79"/>
      <c r="E530" s="79"/>
      <c r="F530" s="74"/>
      <c r="G530" s="74"/>
      <c r="H530" s="74"/>
      <c r="I530" s="29" t="str">
        <f>if(isblank(F530),,VLOOKUP(D530,'Casino List'!$C$4:$AA$100,25,FALSE)*H530)</f>
        <v/>
      </c>
      <c r="J530" s="10" t="str">
        <f>if(ISBLANK(F530),,F530*'Casino List'!$D$1)</f>
        <v/>
      </c>
      <c r="K530" s="10" t="str">
        <f>if(isblank(F530),,(F530*(1+'Casino List'!$F$1)^(($Q$3-E530-45)/365)-F530)*(1-'Casino List'!$B$1))</f>
        <v/>
      </c>
      <c r="L530" s="10" t="str">
        <f>if(isblank(F530),,if(isna((1-'Casino List'!$B$1)*(I530-F530)*(1+'Casino List'!$F$1)^(($Q$3-vlookup(D530,C530:E$1003,3,FALSE)-10)/365)-K530+J530),(1-'Casino List'!$B$1)*(I530-F530)*(1+'Casino List'!$F$1)^(($Q$3-TODAY()-45)/365)-K530,(1-'Casino List'!$B$1)*(I530-F530)*(1+'Casino List'!$F$1)^(($Q$3-vlookup(D530,C530:E$1003,3,FALSE)-10)/365)-K530+J530))</f>
        <v/>
      </c>
      <c r="M530" s="10" t="str">
        <f>if(isblank(G530),,G530*(1+'Casino List'!$F$1)^(($Q$3-E530-10)/365))</f>
        <v/>
      </c>
      <c r="N530" s="4" t="str">
        <f>if(ISBLANK(M530),,(M530-G530)*(1-'Casino List'!$B$1))</f>
        <v/>
      </c>
      <c r="O530" s="4" t="str">
        <f>if(isblank(D530),,if(ISBLANK(M530),-F530*'Casino List'!$B$1,M530*'Casino List'!$B$1))</f>
        <v/>
      </c>
      <c r="P530" s="4"/>
      <c r="Q530" s="4"/>
      <c r="R530" s="4"/>
      <c r="S530" s="4"/>
      <c r="T530" s="4"/>
      <c r="U530" s="4"/>
      <c r="V530" s="4"/>
      <c r="W530" s="4"/>
      <c r="X530" s="4"/>
      <c r="Y530" s="4"/>
      <c r="Z530" s="4"/>
      <c r="AA530" s="4"/>
      <c r="AB530" s="4"/>
      <c r="AC530" s="4"/>
      <c r="AD530" s="4"/>
      <c r="AE530" s="4"/>
    </row>
    <row r="531">
      <c r="A531" s="4"/>
      <c r="B531" s="4"/>
      <c r="C531" s="1" t="str">
        <f t="shared" si="8"/>
        <v/>
      </c>
      <c r="D531" s="79"/>
      <c r="E531" s="79"/>
      <c r="F531" s="74"/>
      <c r="G531" s="74"/>
      <c r="H531" s="74"/>
      <c r="I531" s="29" t="str">
        <f>if(isblank(F531),,VLOOKUP(D531,'Casino List'!$C$4:$AA$100,25,FALSE)*H531)</f>
        <v/>
      </c>
      <c r="J531" s="10" t="str">
        <f>if(ISBLANK(F531),,F531*'Casino List'!$D$1)</f>
        <v/>
      </c>
      <c r="K531" s="10" t="str">
        <f>if(isblank(F531),,(F531*(1+'Casino List'!$F$1)^(($Q$3-E531-45)/365)-F531)*(1-'Casino List'!$B$1))</f>
        <v/>
      </c>
      <c r="L531" s="10" t="str">
        <f>if(isblank(F531),,if(isna((1-'Casino List'!$B$1)*(I531-F531)*(1+'Casino List'!$F$1)^(($Q$3-vlookup(D531,C531:E$1003,3,FALSE)-10)/365)-K531+J531),(1-'Casino List'!$B$1)*(I531-F531)*(1+'Casino List'!$F$1)^(($Q$3-TODAY()-45)/365)-K531,(1-'Casino List'!$B$1)*(I531-F531)*(1+'Casino List'!$F$1)^(($Q$3-vlookup(D531,C531:E$1003,3,FALSE)-10)/365)-K531+J531))</f>
        <v/>
      </c>
      <c r="M531" s="10" t="str">
        <f>if(isblank(G531),,G531*(1+'Casino List'!$F$1)^(($Q$3-E531-10)/365))</f>
        <v/>
      </c>
      <c r="N531" s="4" t="str">
        <f>if(ISBLANK(M531),,(M531-G531)*(1-'Casino List'!$B$1))</f>
        <v/>
      </c>
      <c r="O531" s="4" t="str">
        <f>if(isblank(D531),,if(ISBLANK(M531),-F531*'Casino List'!$B$1,M531*'Casino List'!$B$1))</f>
        <v/>
      </c>
      <c r="P531" s="4"/>
      <c r="Q531" s="4"/>
      <c r="R531" s="4"/>
      <c r="S531" s="4"/>
      <c r="T531" s="4"/>
      <c r="U531" s="4"/>
      <c r="V531" s="4"/>
      <c r="W531" s="4"/>
      <c r="X531" s="4"/>
      <c r="Y531" s="4"/>
      <c r="Z531" s="4"/>
      <c r="AA531" s="4"/>
      <c r="AB531" s="4"/>
      <c r="AC531" s="4"/>
      <c r="AD531" s="4"/>
      <c r="AE531" s="4"/>
    </row>
    <row r="532">
      <c r="A532" s="4"/>
      <c r="B532" s="4"/>
      <c r="C532" s="1" t="str">
        <f t="shared" si="8"/>
        <v/>
      </c>
      <c r="D532" s="79"/>
      <c r="E532" s="79"/>
      <c r="F532" s="74"/>
      <c r="G532" s="74"/>
      <c r="H532" s="74"/>
      <c r="I532" s="29" t="str">
        <f>if(isblank(F532),,VLOOKUP(D532,'Casino List'!$C$4:$AA$100,25,FALSE)*H532)</f>
        <v/>
      </c>
      <c r="J532" s="10" t="str">
        <f>if(ISBLANK(F532),,F532*'Casino List'!$D$1)</f>
        <v/>
      </c>
      <c r="K532" s="10" t="str">
        <f>if(isblank(F532),,(F532*(1+'Casino List'!$F$1)^(($Q$3-E532-45)/365)-F532)*(1-'Casino List'!$B$1))</f>
        <v/>
      </c>
      <c r="L532" s="10" t="str">
        <f>if(isblank(F532),,if(isna((1-'Casino List'!$B$1)*(I532-F532)*(1+'Casino List'!$F$1)^(($Q$3-vlookup(D532,C532:E$1003,3,FALSE)-10)/365)-K532+J532),(1-'Casino List'!$B$1)*(I532-F532)*(1+'Casino List'!$F$1)^(($Q$3-TODAY()-45)/365)-K532,(1-'Casino List'!$B$1)*(I532-F532)*(1+'Casino List'!$F$1)^(($Q$3-vlookup(D532,C532:E$1003,3,FALSE)-10)/365)-K532+J532))</f>
        <v/>
      </c>
      <c r="M532" s="10" t="str">
        <f>if(isblank(G532),,G532*(1+'Casino List'!$F$1)^(($Q$3-E532-10)/365))</f>
        <v/>
      </c>
      <c r="N532" s="4" t="str">
        <f>if(ISBLANK(M532),,(M532-G532)*(1-'Casino List'!$B$1))</f>
        <v/>
      </c>
      <c r="O532" s="4" t="str">
        <f>if(isblank(D532),,if(ISBLANK(M532),-F532*'Casino List'!$B$1,M532*'Casino List'!$B$1))</f>
        <v/>
      </c>
      <c r="P532" s="4"/>
      <c r="Q532" s="4"/>
      <c r="R532" s="4"/>
      <c r="S532" s="4"/>
      <c r="T532" s="4"/>
      <c r="U532" s="4"/>
      <c r="V532" s="4"/>
      <c r="W532" s="4"/>
      <c r="X532" s="4"/>
      <c r="Y532" s="4"/>
      <c r="Z532" s="4"/>
      <c r="AA532" s="4"/>
      <c r="AB532" s="4"/>
      <c r="AC532" s="4"/>
      <c r="AD532" s="4"/>
      <c r="AE532" s="4"/>
    </row>
    <row r="533">
      <c r="A533" s="4"/>
      <c r="B533" s="4"/>
      <c r="C533" s="1" t="str">
        <f t="shared" si="8"/>
        <v/>
      </c>
      <c r="D533" s="79"/>
      <c r="E533" s="79"/>
      <c r="F533" s="74"/>
      <c r="G533" s="74"/>
      <c r="H533" s="74"/>
      <c r="I533" s="29" t="str">
        <f>if(isblank(F533),,VLOOKUP(D533,'Casino List'!$C$4:$AA$100,25,FALSE)*H533)</f>
        <v/>
      </c>
      <c r="J533" s="10" t="str">
        <f>if(ISBLANK(F533),,F533*'Casino List'!$D$1)</f>
        <v/>
      </c>
      <c r="K533" s="10" t="str">
        <f>if(isblank(F533),,(F533*(1+'Casino List'!$F$1)^(($Q$3-E533-45)/365)-F533)*(1-'Casino List'!$B$1))</f>
        <v/>
      </c>
      <c r="L533" s="10" t="str">
        <f>if(isblank(F533),,if(isna((1-'Casino List'!$B$1)*(I533-F533)*(1+'Casino List'!$F$1)^(($Q$3-vlookup(D533,C533:E$1003,3,FALSE)-10)/365)-K533+J533),(1-'Casino List'!$B$1)*(I533-F533)*(1+'Casino List'!$F$1)^(($Q$3-TODAY()-45)/365)-K533,(1-'Casino List'!$B$1)*(I533-F533)*(1+'Casino List'!$F$1)^(($Q$3-vlookup(D533,C533:E$1003,3,FALSE)-10)/365)-K533+J533))</f>
        <v/>
      </c>
      <c r="M533" s="10" t="str">
        <f>if(isblank(G533),,G533*(1+'Casino List'!$F$1)^(($Q$3-E533-10)/365))</f>
        <v/>
      </c>
      <c r="N533" s="4" t="str">
        <f>if(ISBLANK(M533),,(M533-G533)*(1-'Casino List'!$B$1))</f>
        <v/>
      </c>
      <c r="O533" s="4" t="str">
        <f>if(isblank(D533),,if(ISBLANK(M533),-F533*'Casino List'!$B$1,M533*'Casino List'!$B$1))</f>
        <v/>
      </c>
      <c r="P533" s="4"/>
      <c r="Q533" s="4"/>
      <c r="R533" s="4"/>
      <c r="S533" s="4"/>
      <c r="T533" s="4"/>
      <c r="U533" s="4"/>
      <c r="V533" s="4"/>
      <c r="W533" s="4"/>
      <c r="X533" s="4"/>
      <c r="Y533" s="4"/>
      <c r="Z533" s="4"/>
      <c r="AA533" s="4"/>
      <c r="AB533" s="4"/>
      <c r="AC533" s="4"/>
      <c r="AD533" s="4"/>
      <c r="AE533" s="4"/>
    </row>
    <row r="534">
      <c r="A534" s="4"/>
      <c r="B534" s="4"/>
      <c r="C534" s="1" t="str">
        <f t="shared" si="8"/>
        <v/>
      </c>
      <c r="D534" s="79"/>
      <c r="E534" s="79"/>
      <c r="F534" s="74"/>
      <c r="G534" s="74"/>
      <c r="H534" s="74"/>
      <c r="I534" s="29" t="str">
        <f>if(isblank(F534),,VLOOKUP(D534,'Casino List'!$C$4:$AA$100,25,FALSE)*H534)</f>
        <v/>
      </c>
      <c r="J534" s="10" t="str">
        <f>if(ISBLANK(F534),,F534*'Casino List'!$D$1)</f>
        <v/>
      </c>
      <c r="K534" s="10" t="str">
        <f>if(isblank(F534),,(F534*(1+'Casino List'!$F$1)^(($Q$3-E534-45)/365)-F534)*(1-'Casino List'!$B$1))</f>
        <v/>
      </c>
      <c r="L534" s="10" t="str">
        <f>if(isblank(F534),,if(isna((1-'Casino List'!$B$1)*(I534-F534)*(1+'Casino List'!$F$1)^(($Q$3-vlookup(D534,C534:E$1003,3,FALSE)-10)/365)-K534+J534),(1-'Casino List'!$B$1)*(I534-F534)*(1+'Casino List'!$F$1)^(($Q$3-TODAY()-45)/365)-K534,(1-'Casino List'!$B$1)*(I534-F534)*(1+'Casino List'!$F$1)^(($Q$3-vlookup(D534,C534:E$1003,3,FALSE)-10)/365)-K534+J534))</f>
        <v/>
      </c>
      <c r="M534" s="10" t="str">
        <f>if(isblank(G534),,G534*(1+'Casino List'!$F$1)^(($Q$3-E534-10)/365))</f>
        <v/>
      </c>
      <c r="N534" s="4" t="str">
        <f>if(ISBLANK(M534),,(M534-G534)*(1-'Casino List'!$B$1))</f>
        <v/>
      </c>
      <c r="O534" s="4" t="str">
        <f>if(isblank(D534),,if(ISBLANK(M534),-F534*'Casino List'!$B$1,M534*'Casino List'!$B$1))</f>
        <v/>
      </c>
      <c r="P534" s="4"/>
      <c r="Q534" s="4"/>
      <c r="R534" s="4"/>
      <c r="S534" s="4"/>
      <c r="T534" s="4"/>
      <c r="U534" s="4"/>
      <c r="V534" s="4"/>
      <c r="W534" s="4"/>
      <c r="X534" s="4"/>
      <c r="Y534" s="4"/>
      <c r="Z534" s="4"/>
      <c r="AA534" s="4"/>
      <c r="AB534" s="4"/>
      <c r="AC534" s="4"/>
      <c r="AD534" s="4"/>
      <c r="AE534" s="4"/>
    </row>
    <row r="535">
      <c r="A535" s="4"/>
      <c r="B535" s="4"/>
      <c r="C535" s="1" t="str">
        <f t="shared" si="8"/>
        <v/>
      </c>
      <c r="D535" s="79"/>
      <c r="E535" s="79"/>
      <c r="F535" s="74"/>
      <c r="G535" s="74"/>
      <c r="H535" s="74"/>
      <c r="I535" s="29" t="str">
        <f>if(isblank(F535),,VLOOKUP(D535,'Casino List'!$C$4:$AA$100,25,FALSE)*H535)</f>
        <v/>
      </c>
      <c r="J535" s="10" t="str">
        <f>if(ISBLANK(F535),,F535*'Casino List'!$D$1)</f>
        <v/>
      </c>
      <c r="K535" s="10" t="str">
        <f>if(isblank(F535),,(F535*(1+'Casino List'!$F$1)^(($Q$3-E535-45)/365)-F535)*(1-'Casino List'!$B$1))</f>
        <v/>
      </c>
      <c r="L535" s="10" t="str">
        <f>if(isblank(F535),,if(isna((1-'Casino List'!$B$1)*(I535-F535)*(1+'Casino List'!$F$1)^(($Q$3-vlookup(D535,C535:E$1003,3,FALSE)-10)/365)-K535+J535),(1-'Casino List'!$B$1)*(I535-F535)*(1+'Casino List'!$F$1)^(($Q$3-TODAY()-45)/365)-K535,(1-'Casino List'!$B$1)*(I535-F535)*(1+'Casino List'!$F$1)^(($Q$3-vlookup(D535,C535:E$1003,3,FALSE)-10)/365)-K535+J535))</f>
        <v/>
      </c>
      <c r="M535" s="10" t="str">
        <f>if(isblank(G535),,G535*(1+'Casino List'!$F$1)^(($Q$3-E535-10)/365))</f>
        <v/>
      </c>
      <c r="N535" s="4" t="str">
        <f>if(ISBLANK(M535),,(M535-G535)*(1-'Casino List'!$B$1))</f>
        <v/>
      </c>
      <c r="O535" s="4" t="str">
        <f>if(isblank(D535),,if(ISBLANK(M535),-F535*'Casino List'!$B$1,M535*'Casino List'!$B$1))</f>
        <v/>
      </c>
      <c r="P535" s="4"/>
      <c r="Q535" s="4"/>
      <c r="R535" s="4"/>
      <c r="S535" s="4"/>
      <c r="T535" s="4"/>
      <c r="U535" s="4"/>
      <c r="V535" s="4"/>
      <c r="W535" s="4"/>
      <c r="X535" s="4"/>
      <c r="Y535" s="4"/>
      <c r="Z535" s="4"/>
      <c r="AA535" s="4"/>
      <c r="AB535" s="4"/>
      <c r="AC535" s="4"/>
      <c r="AD535" s="4"/>
      <c r="AE535" s="4"/>
    </row>
    <row r="536">
      <c r="A536" s="4"/>
      <c r="B536" s="4"/>
      <c r="C536" s="1" t="str">
        <f t="shared" si="8"/>
        <v/>
      </c>
      <c r="D536" s="79"/>
      <c r="E536" s="79"/>
      <c r="F536" s="74"/>
      <c r="G536" s="74"/>
      <c r="H536" s="74"/>
      <c r="I536" s="29" t="str">
        <f>if(isblank(F536),,VLOOKUP(D536,'Casino List'!$C$4:$AA$100,25,FALSE)*H536)</f>
        <v/>
      </c>
      <c r="J536" s="10" t="str">
        <f>if(ISBLANK(F536),,F536*'Casino List'!$D$1)</f>
        <v/>
      </c>
      <c r="K536" s="10" t="str">
        <f>if(isblank(F536),,(F536*(1+'Casino List'!$F$1)^(($Q$3-E536-45)/365)-F536)*(1-'Casino List'!$B$1))</f>
        <v/>
      </c>
      <c r="L536" s="10" t="str">
        <f>if(isblank(F536),,if(isna((1-'Casino List'!$B$1)*(I536-F536)*(1+'Casino List'!$F$1)^(($Q$3-vlookup(D536,C536:E$1003,3,FALSE)-10)/365)-K536+J536),(1-'Casino List'!$B$1)*(I536-F536)*(1+'Casino List'!$F$1)^(($Q$3-TODAY()-45)/365)-K536,(1-'Casino List'!$B$1)*(I536-F536)*(1+'Casino List'!$F$1)^(($Q$3-vlookup(D536,C536:E$1003,3,FALSE)-10)/365)-K536+J536))</f>
        <v/>
      </c>
      <c r="M536" s="10" t="str">
        <f>if(isblank(G536),,G536*(1+'Casino List'!$F$1)^(($Q$3-E536-10)/365))</f>
        <v/>
      </c>
      <c r="N536" s="4" t="str">
        <f>if(ISBLANK(M536),,(M536-G536)*(1-'Casino List'!$B$1))</f>
        <v/>
      </c>
      <c r="O536" s="4" t="str">
        <f>if(isblank(D536),,if(ISBLANK(M536),-F536*'Casino List'!$B$1,M536*'Casino List'!$B$1))</f>
        <v/>
      </c>
      <c r="P536" s="4"/>
      <c r="Q536" s="4"/>
      <c r="R536" s="4"/>
      <c r="S536" s="4"/>
      <c r="T536" s="4"/>
      <c r="U536" s="4"/>
      <c r="V536" s="4"/>
      <c r="W536" s="4"/>
      <c r="X536" s="4"/>
      <c r="Y536" s="4"/>
      <c r="Z536" s="4"/>
      <c r="AA536" s="4"/>
      <c r="AB536" s="4"/>
      <c r="AC536" s="4"/>
      <c r="AD536" s="4"/>
      <c r="AE536" s="4"/>
    </row>
    <row r="537">
      <c r="A537" s="4"/>
      <c r="B537" s="4"/>
      <c r="C537" s="1" t="str">
        <f t="shared" si="8"/>
        <v/>
      </c>
      <c r="D537" s="79"/>
      <c r="E537" s="79"/>
      <c r="F537" s="74"/>
      <c r="G537" s="74"/>
      <c r="H537" s="74"/>
      <c r="I537" s="29" t="str">
        <f>if(isblank(F537),,VLOOKUP(D537,'Casino List'!$C$4:$AA$100,25,FALSE)*H537)</f>
        <v/>
      </c>
      <c r="J537" s="10" t="str">
        <f>if(ISBLANK(F537),,F537*'Casino List'!$D$1)</f>
        <v/>
      </c>
      <c r="K537" s="10" t="str">
        <f>if(isblank(F537),,(F537*(1+'Casino List'!$F$1)^(($Q$3-E537-45)/365)-F537)*(1-'Casino List'!$B$1))</f>
        <v/>
      </c>
      <c r="L537" s="10" t="str">
        <f>if(isblank(F537),,if(isna((1-'Casino List'!$B$1)*(I537-F537)*(1+'Casino List'!$F$1)^(($Q$3-vlookup(D537,C537:E$1003,3,FALSE)-10)/365)-K537+J537),(1-'Casino List'!$B$1)*(I537-F537)*(1+'Casino List'!$F$1)^(($Q$3-TODAY()-45)/365)-K537,(1-'Casino List'!$B$1)*(I537-F537)*(1+'Casino List'!$F$1)^(($Q$3-vlookup(D537,C537:E$1003,3,FALSE)-10)/365)-K537+J537))</f>
        <v/>
      </c>
      <c r="M537" s="10" t="str">
        <f>if(isblank(G537),,G537*(1+'Casino List'!$F$1)^(($Q$3-E537-10)/365))</f>
        <v/>
      </c>
      <c r="N537" s="4" t="str">
        <f>if(ISBLANK(M537),,(M537-G537)*(1-'Casino List'!$B$1))</f>
        <v/>
      </c>
      <c r="O537" s="4" t="str">
        <f>if(isblank(D537),,if(ISBLANK(M537),-F537*'Casino List'!$B$1,M537*'Casino List'!$B$1))</f>
        <v/>
      </c>
      <c r="P537" s="4"/>
      <c r="Q537" s="4"/>
      <c r="R537" s="4"/>
      <c r="S537" s="4"/>
      <c r="T537" s="4"/>
      <c r="U537" s="4"/>
      <c r="V537" s="4"/>
      <c r="W537" s="4"/>
      <c r="X537" s="4"/>
      <c r="Y537" s="4"/>
      <c r="Z537" s="4"/>
      <c r="AA537" s="4"/>
      <c r="AB537" s="4"/>
      <c r="AC537" s="4"/>
      <c r="AD537" s="4"/>
      <c r="AE537" s="4"/>
    </row>
    <row r="538">
      <c r="A538" s="4"/>
      <c r="B538" s="4"/>
      <c r="C538" s="1" t="str">
        <f t="shared" si="8"/>
        <v/>
      </c>
      <c r="D538" s="79"/>
      <c r="E538" s="79"/>
      <c r="F538" s="74"/>
      <c r="G538" s="74"/>
      <c r="H538" s="74"/>
      <c r="I538" s="29" t="str">
        <f>if(isblank(F538),,VLOOKUP(D538,'Casino List'!$C$4:$AA$100,25,FALSE)*H538)</f>
        <v/>
      </c>
      <c r="J538" s="10" t="str">
        <f>if(ISBLANK(F538),,F538*'Casino List'!$D$1)</f>
        <v/>
      </c>
      <c r="K538" s="10" t="str">
        <f>if(isblank(F538),,(F538*(1+'Casino List'!$F$1)^(($Q$3-E538-45)/365)-F538)*(1-'Casino List'!$B$1))</f>
        <v/>
      </c>
      <c r="L538" s="10" t="str">
        <f>if(isblank(F538),,if(isna((1-'Casino List'!$B$1)*(I538-F538)*(1+'Casino List'!$F$1)^(($Q$3-vlookup(D538,C538:E$1003,3,FALSE)-10)/365)-K538+J538),(1-'Casino List'!$B$1)*(I538-F538)*(1+'Casino List'!$F$1)^(($Q$3-TODAY()-45)/365)-K538,(1-'Casino List'!$B$1)*(I538-F538)*(1+'Casino List'!$F$1)^(($Q$3-vlookup(D538,C538:E$1003,3,FALSE)-10)/365)-K538+J538))</f>
        <v/>
      </c>
      <c r="M538" s="10" t="str">
        <f>if(isblank(G538),,G538*(1+'Casino List'!$F$1)^(($Q$3-E538-10)/365))</f>
        <v/>
      </c>
      <c r="N538" s="4" t="str">
        <f>if(ISBLANK(M538),,(M538-G538)*(1-'Casino List'!$B$1))</f>
        <v/>
      </c>
      <c r="O538" s="4" t="str">
        <f>if(isblank(D538),,if(ISBLANK(M538),-F538*'Casino List'!$B$1,M538*'Casino List'!$B$1))</f>
        <v/>
      </c>
      <c r="P538" s="4"/>
      <c r="Q538" s="4"/>
      <c r="R538" s="4"/>
      <c r="S538" s="4"/>
      <c r="T538" s="4"/>
      <c r="U538" s="4"/>
      <c r="V538" s="4"/>
      <c r="W538" s="4"/>
      <c r="X538" s="4"/>
      <c r="Y538" s="4"/>
      <c r="Z538" s="4"/>
      <c r="AA538" s="4"/>
      <c r="AB538" s="4"/>
      <c r="AC538" s="4"/>
      <c r="AD538" s="4"/>
      <c r="AE538" s="4"/>
    </row>
    <row r="539">
      <c r="A539" s="4"/>
      <c r="B539" s="4"/>
      <c r="C539" s="1" t="str">
        <f t="shared" si="8"/>
        <v/>
      </c>
      <c r="D539" s="79"/>
      <c r="E539" s="79"/>
      <c r="F539" s="74"/>
      <c r="G539" s="74"/>
      <c r="H539" s="74"/>
      <c r="I539" s="29" t="str">
        <f>if(isblank(F539),,VLOOKUP(D539,'Casino List'!$C$4:$AA$100,25,FALSE)*H539)</f>
        <v/>
      </c>
      <c r="J539" s="10" t="str">
        <f>if(ISBLANK(F539),,F539*'Casino List'!$D$1)</f>
        <v/>
      </c>
      <c r="K539" s="10" t="str">
        <f>if(isblank(F539),,(F539*(1+'Casino List'!$F$1)^(($Q$3-E539-45)/365)-F539)*(1-'Casino List'!$B$1))</f>
        <v/>
      </c>
      <c r="L539" s="10" t="str">
        <f>if(isblank(F539),,if(isna((1-'Casino List'!$B$1)*(I539-F539)*(1+'Casino List'!$F$1)^(($Q$3-vlookup(D539,C539:E$1003,3,FALSE)-10)/365)-K539+J539),(1-'Casino List'!$B$1)*(I539-F539)*(1+'Casino List'!$F$1)^(($Q$3-TODAY()-45)/365)-K539,(1-'Casino List'!$B$1)*(I539-F539)*(1+'Casino List'!$F$1)^(($Q$3-vlookup(D539,C539:E$1003,3,FALSE)-10)/365)-K539+J539))</f>
        <v/>
      </c>
      <c r="M539" s="10" t="str">
        <f>if(isblank(G539),,G539*(1+'Casino List'!$F$1)^(($Q$3-E539-10)/365))</f>
        <v/>
      </c>
      <c r="N539" s="4" t="str">
        <f>if(ISBLANK(M539),,(M539-G539)*(1-'Casino List'!$B$1))</f>
        <v/>
      </c>
      <c r="O539" s="4" t="str">
        <f>if(isblank(D539),,if(ISBLANK(M539),-F539*'Casino List'!$B$1,M539*'Casino List'!$B$1))</f>
        <v/>
      </c>
      <c r="P539" s="4"/>
      <c r="Q539" s="4"/>
      <c r="R539" s="4"/>
      <c r="S539" s="4"/>
      <c r="T539" s="4"/>
      <c r="U539" s="4"/>
      <c r="V539" s="4"/>
      <c r="W539" s="4"/>
      <c r="X539" s="4"/>
      <c r="Y539" s="4"/>
      <c r="Z539" s="4"/>
      <c r="AA539" s="4"/>
      <c r="AB539" s="4"/>
      <c r="AC539" s="4"/>
      <c r="AD539" s="4"/>
      <c r="AE539" s="4"/>
    </row>
    <row r="540">
      <c r="A540" s="4"/>
      <c r="B540" s="4"/>
      <c r="C540" s="1" t="str">
        <f t="shared" si="8"/>
        <v/>
      </c>
      <c r="D540" s="79"/>
      <c r="E540" s="79"/>
      <c r="F540" s="74"/>
      <c r="G540" s="74"/>
      <c r="H540" s="74"/>
      <c r="I540" s="29" t="str">
        <f>if(isblank(F540),,VLOOKUP(D540,'Casino List'!$C$4:$AA$100,25,FALSE)*H540)</f>
        <v/>
      </c>
      <c r="J540" s="10" t="str">
        <f>if(ISBLANK(F540),,F540*'Casino List'!$D$1)</f>
        <v/>
      </c>
      <c r="K540" s="10" t="str">
        <f>if(isblank(F540),,(F540*(1+'Casino List'!$F$1)^(($Q$3-E540-45)/365)-F540)*(1-'Casino List'!$B$1))</f>
        <v/>
      </c>
      <c r="L540" s="10" t="str">
        <f>if(isblank(F540),,if(isna((1-'Casino List'!$B$1)*(I540-F540)*(1+'Casino List'!$F$1)^(($Q$3-vlookup(D540,C540:E$1003,3,FALSE)-10)/365)-K540+J540),(1-'Casino List'!$B$1)*(I540-F540)*(1+'Casino List'!$F$1)^(($Q$3-TODAY()-45)/365)-K540,(1-'Casino List'!$B$1)*(I540-F540)*(1+'Casino List'!$F$1)^(($Q$3-vlookup(D540,C540:E$1003,3,FALSE)-10)/365)-K540+J540))</f>
        <v/>
      </c>
      <c r="M540" s="10" t="str">
        <f>if(isblank(G540),,G540*(1+'Casino List'!$F$1)^(($Q$3-E540-10)/365))</f>
        <v/>
      </c>
      <c r="N540" s="4" t="str">
        <f>if(ISBLANK(M540),,(M540-G540)*(1-'Casino List'!$B$1))</f>
        <v/>
      </c>
      <c r="O540" s="4" t="str">
        <f>if(isblank(D540),,if(ISBLANK(M540),-F540*'Casino List'!$B$1,M540*'Casino List'!$B$1))</f>
        <v/>
      </c>
      <c r="P540" s="4"/>
      <c r="Q540" s="4"/>
      <c r="R540" s="4"/>
      <c r="S540" s="4"/>
      <c r="T540" s="4"/>
      <c r="U540" s="4"/>
      <c r="V540" s="4"/>
      <c r="W540" s="4"/>
      <c r="X540" s="4"/>
      <c r="Y540" s="4"/>
      <c r="Z540" s="4"/>
      <c r="AA540" s="4"/>
      <c r="AB540" s="4"/>
      <c r="AC540" s="4"/>
      <c r="AD540" s="4"/>
      <c r="AE540" s="4"/>
    </row>
    <row r="541">
      <c r="A541" s="4"/>
      <c r="B541" s="4"/>
      <c r="C541" s="1" t="str">
        <f t="shared" si="8"/>
        <v/>
      </c>
      <c r="D541" s="79"/>
      <c r="E541" s="79"/>
      <c r="F541" s="74"/>
      <c r="G541" s="74"/>
      <c r="H541" s="74"/>
      <c r="I541" s="29" t="str">
        <f>if(isblank(F541),,VLOOKUP(D541,'Casino List'!$C$4:$AA$100,25,FALSE)*H541)</f>
        <v/>
      </c>
      <c r="J541" s="10" t="str">
        <f>if(ISBLANK(F541),,F541*'Casino List'!$D$1)</f>
        <v/>
      </c>
      <c r="K541" s="10" t="str">
        <f>if(isblank(F541),,(F541*(1+'Casino List'!$F$1)^(($Q$3-E541-45)/365)-F541)*(1-'Casino List'!$B$1))</f>
        <v/>
      </c>
      <c r="L541" s="10" t="str">
        <f>if(isblank(F541),,if(isna((1-'Casino List'!$B$1)*(I541-F541)*(1+'Casino List'!$F$1)^(($Q$3-vlookup(D541,C541:E$1003,3,FALSE)-10)/365)-K541+J541),(1-'Casino List'!$B$1)*(I541-F541)*(1+'Casino List'!$F$1)^(($Q$3-TODAY()-45)/365)-K541,(1-'Casino List'!$B$1)*(I541-F541)*(1+'Casino List'!$F$1)^(($Q$3-vlookup(D541,C541:E$1003,3,FALSE)-10)/365)-K541+J541))</f>
        <v/>
      </c>
      <c r="M541" s="10" t="str">
        <f>if(isblank(G541),,G541*(1+'Casino List'!$F$1)^(($Q$3-E541-10)/365))</f>
        <v/>
      </c>
      <c r="N541" s="4" t="str">
        <f>if(ISBLANK(M541),,(M541-G541)*(1-'Casino List'!$B$1))</f>
        <v/>
      </c>
      <c r="O541" s="4" t="str">
        <f>if(isblank(D541),,if(ISBLANK(M541),-F541*'Casino List'!$B$1,M541*'Casino List'!$B$1))</f>
        <v/>
      </c>
      <c r="P541" s="4"/>
      <c r="Q541" s="4"/>
      <c r="R541" s="4"/>
      <c r="S541" s="4"/>
      <c r="T541" s="4"/>
      <c r="U541" s="4"/>
      <c r="V541" s="4"/>
      <c r="W541" s="4"/>
      <c r="X541" s="4"/>
      <c r="Y541" s="4"/>
      <c r="Z541" s="4"/>
      <c r="AA541" s="4"/>
      <c r="AB541" s="4"/>
      <c r="AC541" s="4"/>
      <c r="AD541" s="4"/>
      <c r="AE541" s="4"/>
    </row>
    <row r="542">
      <c r="A542" s="4"/>
      <c r="B542" s="4"/>
      <c r="C542" s="1" t="str">
        <f t="shared" si="8"/>
        <v/>
      </c>
      <c r="D542" s="79"/>
      <c r="E542" s="79"/>
      <c r="F542" s="74"/>
      <c r="G542" s="74"/>
      <c r="H542" s="74"/>
      <c r="I542" s="29" t="str">
        <f>if(isblank(F542),,VLOOKUP(D542,'Casino List'!$C$4:$AA$100,25,FALSE)*H542)</f>
        <v/>
      </c>
      <c r="J542" s="10" t="str">
        <f>if(ISBLANK(F542),,F542*'Casino List'!$D$1)</f>
        <v/>
      </c>
      <c r="K542" s="10" t="str">
        <f>if(isblank(F542),,(F542*(1+'Casino List'!$F$1)^(($Q$3-E542-45)/365)-F542)*(1-'Casino List'!$B$1))</f>
        <v/>
      </c>
      <c r="L542" s="10" t="str">
        <f>if(isblank(F542),,if(isna((1-'Casino List'!$B$1)*(I542-F542)*(1+'Casino List'!$F$1)^(($Q$3-vlookup(D542,C542:E$1003,3,FALSE)-10)/365)-K542+J542),(1-'Casino List'!$B$1)*(I542-F542)*(1+'Casino List'!$F$1)^(($Q$3-TODAY()-45)/365)-K542,(1-'Casino List'!$B$1)*(I542-F542)*(1+'Casino List'!$F$1)^(($Q$3-vlookup(D542,C542:E$1003,3,FALSE)-10)/365)-K542+J542))</f>
        <v/>
      </c>
      <c r="M542" s="10" t="str">
        <f>if(isblank(G542),,G542*(1+'Casino List'!$F$1)^(($Q$3-E542-10)/365))</f>
        <v/>
      </c>
      <c r="N542" s="4" t="str">
        <f>if(ISBLANK(M542),,(M542-G542)*(1-'Casino List'!$B$1))</f>
        <v/>
      </c>
      <c r="O542" s="4" t="str">
        <f>if(isblank(D542),,if(ISBLANK(M542),-F542*'Casino List'!$B$1,M542*'Casino List'!$B$1))</f>
        <v/>
      </c>
      <c r="P542" s="4"/>
      <c r="Q542" s="4"/>
      <c r="R542" s="4"/>
      <c r="S542" s="4"/>
      <c r="T542" s="4"/>
      <c r="U542" s="4"/>
      <c r="V542" s="4"/>
      <c r="W542" s="4"/>
      <c r="X542" s="4"/>
      <c r="Y542" s="4"/>
      <c r="Z542" s="4"/>
      <c r="AA542" s="4"/>
      <c r="AB542" s="4"/>
      <c r="AC542" s="4"/>
      <c r="AD542" s="4"/>
      <c r="AE542" s="4"/>
    </row>
    <row r="543">
      <c r="A543" s="4"/>
      <c r="B543" s="4"/>
      <c r="C543" s="1" t="str">
        <f t="shared" si="8"/>
        <v/>
      </c>
      <c r="D543" s="79"/>
      <c r="E543" s="79"/>
      <c r="F543" s="74"/>
      <c r="G543" s="74"/>
      <c r="H543" s="74"/>
      <c r="I543" s="29" t="str">
        <f>if(isblank(F543),,VLOOKUP(D543,'Casino List'!$C$4:$AA$100,25,FALSE)*H543)</f>
        <v/>
      </c>
      <c r="J543" s="10" t="str">
        <f>if(ISBLANK(F543),,F543*'Casino List'!$D$1)</f>
        <v/>
      </c>
      <c r="K543" s="10" t="str">
        <f>if(isblank(F543),,(F543*(1+'Casino List'!$F$1)^(($Q$3-E543-45)/365)-F543)*(1-'Casino List'!$B$1))</f>
        <v/>
      </c>
      <c r="L543" s="10" t="str">
        <f>if(isblank(F543),,if(isna((1-'Casino List'!$B$1)*(I543-F543)*(1+'Casino List'!$F$1)^(($Q$3-vlookup(D543,C543:E$1003,3,FALSE)-10)/365)-K543+J543),(1-'Casino List'!$B$1)*(I543-F543)*(1+'Casino List'!$F$1)^(($Q$3-TODAY()-45)/365)-K543,(1-'Casino List'!$B$1)*(I543-F543)*(1+'Casino List'!$F$1)^(($Q$3-vlookup(D543,C543:E$1003,3,FALSE)-10)/365)-K543+J543))</f>
        <v/>
      </c>
      <c r="M543" s="10" t="str">
        <f>if(isblank(G543),,G543*(1+'Casino List'!$F$1)^(($Q$3-E543-10)/365))</f>
        <v/>
      </c>
      <c r="N543" s="4" t="str">
        <f>if(ISBLANK(M543),,(M543-G543)*(1-'Casino List'!$B$1))</f>
        <v/>
      </c>
      <c r="O543" s="4" t="str">
        <f>if(isblank(D543),,if(ISBLANK(M543),-F543*'Casino List'!$B$1,M543*'Casino List'!$B$1))</f>
        <v/>
      </c>
      <c r="P543" s="4"/>
      <c r="Q543" s="4"/>
      <c r="R543" s="4"/>
      <c r="S543" s="4"/>
      <c r="T543" s="4"/>
      <c r="U543" s="4"/>
      <c r="V543" s="4"/>
      <c r="W543" s="4"/>
      <c r="X543" s="4"/>
      <c r="Y543" s="4"/>
      <c r="Z543" s="4"/>
      <c r="AA543" s="4"/>
      <c r="AB543" s="4"/>
      <c r="AC543" s="4"/>
      <c r="AD543" s="4"/>
      <c r="AE543" s="4"/>
    </row>
    <row r="544">
      <c r="A544" s="4"/>
      <c r="B544" s="4"/>
      <c r="C544" s="1" t="str">
        <f t="shared" si="8"/>
        <v/>
      </c>
      <c r="D544" s="79"/>
      <c r="E544" s="79"/>
      <c r="F544" s="74"/>
      <c r="G544" s="74"/>
      <c r="H544" s="74"/>
      <c r="I544" s="29" t="str">
        <f>if(isblank(F544),,VLOOKUP(D544,'Casino List'!$C$4:$AA$100,25,FALSE)*H544)</f>
        <v/>
      </c>
      <c r="J544" s="10" t="str">
        <f>if(ISBLANK(F544),,F544*'Casino List'!$D$1)</f>
        <v/>
      </c>
      <c r="K544" s="10" t="str">
        <f>if(isblank(F544),,(F544*(1+'Casino List'!$F$1)^(($Q$3-E544-45)/365)-F544)*(1-'Casino List'!$B$1))</f>
        <v/>
      </c>
      <c r="L544" s="10" t="str">
        <f>if(isblank(F544),,if(isna((1-'Casino List'!$B$1)*(I544-F544)*(1+'Casino List'!$F$1)^(($Q$3-vlookup(D544,C544:E$1003,3,FALSE)-10)/365)-K544+J544),(1-'Casino List'!$B$1)*(I544-F544)*(1+'Casino List'!$F$1)^(($Q$3-TODAY()-45)/365)-K544,(1-'Casino List'!$B$1)*(I544-F544)*(1+'Casino List'!$F$1)^(($Q$3-vlookup(D544,C544:E$1003,3,FALSE)-10)/365)-K544+J544))</f>
        <v/>
      </c>
      <c r="M544" s="10" t="str">
        <f>if(isblank(G544),,G544*(1+'Casino List'!$F$1)^(($Q$3-E544-10)/365))</f>
        <v/>
      </c>
      <c r="N544" s="4" t="str">
        <f>if(ISBLANK(M544),,(M544-G544)*(1-'Casino List'!$B$1))</f>
        <v/>
      </c>
      <c r="O544" s="4" t="str">
        <f>if(isblank(D544),,if(ISBLANK(M544),-F544*'Casino List'!$B$1,M544*'Casino List'!$B$1))</f>
        <v/>
      </c>
      <c r="P544" s="4"/>
      <c r="Q544" s="4"/>
      <c r="R544" s="4"/>
      <c r="S544" s="4"/>
      <c r="T544" s="4"/>
      <c r="U544" s="4"/>
      <c r="V544" s="4"/>
      <c r="W544" s="4"/>
      <c r="X544" s="4"/>
      <c r="Y544" s="4"/>
      <c r="Z544" s="4"/>
      <c r="AA544" s="4"/>
      <c r="AB544" s="4"/>
      <c r="AC544" s="4"/>
      <c r="AD544" s="4"/>
      <c r="AE544" s="4"/>
    </row>
    <row r="545">
      <c r="A545" s="4"/>
      <c r="B545" s="4"/>
      <c r="C545" s="1" t="str">
        <f t="shared" si="8"/>
        <v/>
      </c>
      <c r="D545" s="79"/>
      <c r="E545" s="79"/>
      <c r="F545" s="74"/>
      <c r="G545" s="74"/>
      <c r="H545" s="74"/>
      <c r="I545" s="29" t="str">
        <f>if(isblank(F545),,VLOOKUP(D545,'Casino List'!$C$4:$AA$100,25,FALSE)*H545)</f>
        <v/>
      </c>
      <c r="J545" s="10" t="str">
        <f>if(ISBLANK(F545),,F545*'Casino List'!$D$1)</f>
        <v/>
      </c>
      <c r="K545" s="10" t="str">
        <f>if(isblank(F545),,(F545*(1+'Casino List'!$F$1)^(($Q$3-E545-45)/365)-F545)*(1-'Casino List'!$B$1))</f>
        <v/>
      </c>
      <c r="L545" s="10" t="str">
        <f>if(isblank(F545),,if(isna((1-'Casino List'!$B$1)*(I545-F545)*(1+'Casino List'!$F$1)^(($Q$3-vlookup(D545,C545:E$1003,3,FALSE)-10)/365)-K545+J545),(1-'Casino List'!$B$1)*(I545-F545)*(1+'Casino List'!$F$1)^(($Q$3-TODAY()-45)/365)-K545,(1-'Casino List'!$B$1)*(I545-F545)*(1+'Casino List'!$F$1)^(($Q$3-vlookup(D545,C545:E$1003,3,FALSE)-10)/365)-K545+J545))</f>
        <v/>
      </c>
      <c r="M545" s="10" t="str">
        <f>if(isblank(G545),,G545*(1+'Casino List'!$F$1)^(($Q$3-E545-10)/365))</f>
        <v/>
      </c>
      <c r="N545" s="4" t="str">
        <f>if(ISBLANK(M545),,(M545-G545)*(1-'Casino List'!$B$1))</f>
        <v/>
      </c>
      <c r="O545" s="4" t="str">
        <f>if(isblank(D545),,if(ISBLANK(M545),-F545*'Casino List'!$B$1,M545*'Casino List'!$B$1))</f>
        <v/>
      </c>
      <c r="P545" s="4"/>
      <c r="Q545" s="4"/>
      <c r="R545" s="4"/>
      <c r="S545" s="4"/>
      <c r="T545" s="4"/>
      <c r="U545" s="4"/>
      <c r="V545" s="4"/>
      <c r="W545" s="4"/>
      <c r="X545" s="4"/>
      <c r="Y545" s="4"/>
      <c r="Z545" s="4"/>
      <c r="AA545" s="4"/>
      <c r="AB545" s="4"/>
      <c r="AC545" s="4"/>
      <c r="AD545" s="4"/>
      <c r="AE545" s="4"/>
    </row>
    <row r="546">
      <c r="A546" s="4"/>
      <c r="B546" s="4"/>
      <c r="C546" s="1" t="str">
        <f t="shared" si="8"/>
        <v/>
      </c>
      <c r="D546" s="79"/>
      <c r="E546" s="79"/>
      <c r="F546" s="74"/>
      <c r="G546" s="74"/>
      <c r="H546" s="74"/>
      <c r="I546" s="29" t="str">
        <f>if(isblank(F546),,VLOOKUP(D546,'Casino List'!$C$4:$AA$100,25,FALSE)*H546)</f>
        <v/>
      </c>
      <c r="J546" s="10" t="str">
        <f>if(ISBLANK(F546),,F546*'Casino List'!$D$1)</f>
        <v/>
      </c>
      <c r="K546" s="10" t="str">
        <f>if(isblank(F546),,(F546*(1+'Casino List'!$F$1)^(($Q$3-E546-45)/365)-F546)*(1-'Casino List'!$B$1))</f>
        <v/>
      </c>
      <c r="L546" s="10" t="str">
        <f>if(isblank(F546),,if(isna((1-'Casino List'!$B$1)*(I546-F546)*(1+'Casino List'!$F$1)^(($Q$3-vlookup(D546,C546:E$1003,3,FALSE)-10)/365)-K546+J546),(1-'Casino List'!$B$1)*(I546-F546)*(1+'Casino List'!$F$1)^(($Q$3-TODAY()-45)/365)-K546,(1-'Casino List'!$B$1)*(I546-F546)*(1+'Casino List'!$F$1)^(($Q$3-vlookup(D546,C546:E$1003,3,FALSE)-10)/365)-K546+J546))</f>
        <v/>
      </c>
      <c r="M546" s="10" t="str">
        <f>if(isblank(G546),,G546*(1+'Casino List'!$F$1)^(($Q$3-E546-10)/365))</f>
        <v/>
      </c>
      <c r="N546" s="4" t="str">
        <f>if(ISBLANK(M546),,(M546-G546)*(1-'Casino List'!$B$1))</f>
        <v/>
      </c>
      <c r="O546" s="4" t="str">
        <f>if(isblank(D546),,if(ISBLANK(M546),-F546*'Casino List'!$B$1,M546*'Casino List'!$B$1))</f>
        <v/>
      </c>
      <c r="P546" s="4"/>
      <c r="Q546" s="4"/>
      <c r="R546" s="4"/>
      <c r="S546" s="4"/>
      <c r="T546" s="4"/>
      <c r="U546" s="4"/>
      <c r="V546" s="4"/>
      <c r="W546" s="4"/>
      <c r="X546" s="4"/>
      <c r="Y546" s="4"/>
      <c r="Z546" s="4"/>
      <c r="AA546" s="4"/>
      <c r="AB546" s="4"/>
      <c r="AC546" s="4"/>
      <c r="AD546" s="4"/>
      <c r="AE546" s="4"/>
    </row>
    <row r="547">
      <c r="A547" s="4"/>
      <c r="B547" s="4"/>
      <c r="C547" s="1" t="str">
        <f t="shared" si="8"/>
        <v/>
      </c>
      <c r="D547" s="79"/>
      <c r="E547" s="79"/>
      <c r="F547" s="74"/>
      <c r="G547" s="74"/>
      <c r="H547" s="74"/>
      <c r="I547" s="29" t="str">
        <f>if(isblank(F547),,VLOOKUP(D547,'Casino List'!$C$4:$AA$100,25,FALSE)*H547)</f>
        <v/>
      </c>
      <c r="J547" s="10" t="str">
        <f>if(ISBLANK(F547),,F547*'Casino List'!$D$1)</f>
        <v/>
      </c>
      <c r="K547" s="10" t="str">
        <f>if(isblank(F547),,(F547*(1+'Casino List'!$F$1)^(($Q$3-E547-45)/365)-F547)*(1-'Casino List'!$B$1))</f>
        <v/>
      </c>
      <c r="L547" s="10" t="str">
        <f>if(isblank(F547),,if(isna((1-'Casino List'!$B$1)*(I547-F547)*(1+'Casino List'!$F$1)^(($Q$3-vlookup(D547,C547:E$1003,3,FALSE)-10)/365)-K547+J547),(1-'Casino List'!$B$1)*(I547-F547)*(1+'Casino List'!$F$1)^(($Q$3-TODAY()-45)/365)-K547,(1-'Casino List'!$B$1)*(I547-F547)*(1+'Casino List'!$F$1)^(($Q$3-vlookup(D547,C547:E$1003,3,FALSE)-10)/365)-K547+J547))</f>
        <v/>
      </c>
      <c r="M547" s="10" t="str">
        <f>if(isblank(G547),,G547*(1+'Casino List'!$F$1)^(($Q$3-E547-10)/365))</f>
        <v/>
      </c>
      <c r="N547" s="4" t="str">
        <f>if(ISBLANK(M547),,(M547-G547)*(1-'Casino List'!$B$1))</f>
        <v/>
      </c>
      <c r="O547" s="4" t="str">
        <f>if(isblank(D547),,if(ISBLANK(M547),-F547*'Casino List'!$B$1,M547*'Casino List'!$B$1))</f>
        <v/>
      </c>
      <c r="P547" s="4"/>
      <c r="Q547" s="4"/>
      <c r="R547" s="4"/>
      <c r="S547" s="4"/>
      <c r="T547" s="4"/>
      <c r="U547" s="4"/>
      <c r="V547" s="4"/>
      <c r="W547" s="4"/>
      <c r="X547" s="4"/>
      <c r="Y547" s="4"/>
      <c r="Z547" s="4"/>
      <c r="AA547" s="4"/>
      <c r="AB547" s="4"/>
      <c r="AC547" s="4"/>
      <c r="AD547" s="4"/>
      <c r="AE547" s="4"/>
    </row>
    <row r="548">
      <c r="A548" s="4"/>
      <c r="B548" s="4"/>
      <c r="C548" s="1" t="str">
        <f t="shared" si="8"/>
        <v/>
      </c>
      <c r="D548" s="79"/>
      <c r="E548" s="79"/>
      <c r="F548" s="74"/>
      <c r="G548" s="74"/>
      <c r="H548" s="74"/>
      <c r="I548" s="29" t="str">
        <f>if(isblank(F548),,VLOOKUP(D548,'Casino List'!$C$4:$AA$100,25,FALSE)*H548)</f>
        <v/>
      </c>
      <c r="J548" s="10" t="str">
        <f>if(ISBLANK(F548),,F548*'Casino List'!$D$1)</f>
        <v/>
      </c>
      <c r="K548" s="10" t="str">
        <f>if(isblank(F548),,(F548*(1+'Casino List'!$F$1)^(($Q$3-E548-45)/365)-F548)*(1-'Casino List'!$B$1))</f>
        <v/>
      </c>
      <c r="L548" s="10" t="str">
        <f>if(isblank(F548),,if(isna((1-'Casino List'!$B$1)*(I548-F548)*(1+'Casino List'!$F$1)^(($Q$3-vlookup(D548,C548:E$1003,3,FALSE)-10)/365)-K548+J548),(1-'Casino List'!$B$1)*(I548-F548)*(1+'Casino List'!$F$1)^(($Q$3-TODAY()-45)/365)-K548,(1-'Casino List'!$B$1)*(I548-F548)*(1+'Casino List'!$F$1)^(($Q$3-vlookup(D548,C548:E$1003,3,FALSE)-10)/365)-K548+J548))</f>
        <v/>
      </c>
      <c r="M548" s="10" t="str">
        <f>if(isblank(G548),,G548*(1+'Casino List'!$F$1)^(($Q$3-E548-10)/365))</f>
        <v/>
      </c>
      <c r="N548" s="4" t="str">
        <f>if(ISBLANK(M548),,(M548-G548)*(1-'Casino List'!$B$1))</f>
        <v/>
      </c>
      <c r="O548" s="4" t="str">
        <f>if(isblank(D548),,if(ISBLANK(M548),-F548*'Casino List'!$B$1,M548*'Casino List'!$B$1))</f>
        <v/>
      </c>
      <c r="P548" s="4"/>
      <c r="Q548" s="4"/>
      <c r="R548" s="4"/>
      <c r="S548" s="4"/>
      <c r="T548" s="4"/>
      <c r="U548" s="4"/>
      <c r="V548" s="4"/>
      <c r="W548" s="4"/>
      <c r="X548" s="4"/>
      <c r="Y548" s="4"/>
      <c r="Z548" s="4"/>
      <c r="AA548" s="4"/>
      <c r="AB548" s="4"/>
      <c r="AC548" s="4"/>
      <c r="AD548" s="4"/>
      <c r="AE548" s="4"/>
    </row>
    <row r="549">
      <c r="A549" s="4"/>
      <c r="B549" s="4"/>
      <c r="C549" s="1" t="str">
        <f t="shared" si="8"/>
        <v/>
      </c>
      <c r="D549" s="79"/>
      <c r="E549" s="79"/>
      <c r="F549" s="74"/>
      <c r="G549" s="74"/>
      <c r="H549" s="74"/>
      <c r="I549" s="29" t="str">
        <f>if(isblank(F549),,VLOOKUP(D549,'Casino List'!$C$4:$AA$100,25,FALSE)*H549)</f>
        <v/>
      </c>
      <c r="J549" s="10" t="str">
        <f>if(ISBLANK(F549),,F549*'Casino List'!$D$1)</f>
        <v/>
      </c>
      <c r="K549" s="10" t="str">
        <f>if(isblank(F549),,(F549*(1+'Casino List'!$F$1)^(($Q$3-E549-45)/365)-F549)*(1-'Casino List'!$B$1))</f>
        <v/>
      </c>
      <c r="L549" s="10" t="str">
        <f>if(isblank(F549),,if(isna((1-'Casino List'!$B$1)*(I549-F549)*(1+'Casino List'!$F$1)^(($Q$3-vlookup(D549,C549:E$1003,3,FALSE)-10)/365)-K549+J549),(1-'Casino List'!$B$1)*(I549-F549)*(1+'Casino List'!$F$1)^(($Q$3-TODAY()-45)/365)-K549,(1-'Casino List'!$B$1)*(I549-F549)*(1+'Casino List'!$F$1)^(($Q$3-vlookup(D549,C549:E$1003,3,FALSE)-10)/365)-K549+J549))</f>
        <v/>
      </c>
      <c r="M549" s="10" t="str">
        <f>if(isblank(G549),,G549*(1+'Casino List'!$F$1)^(($Q$3-E549-10)/365))</f>
        <v/>
      </c>
      <c r="N549" s="4" t="str">
        <f>if(ISBLANK(M549),,(M549-G549)*(1-'Casino List'!$B$1))</f>
        <v/>
      </c>
      <c r="O549" s="4" t="str">
        <f>if(isblank(D549),,if(ISBLANK(M549),-F549*'Casino List'!$B$1,M549*'Casino List'!$B$1))</f>
        <v/>
      </c>
      <c r="P549" s="4"/>
      <c r="Q549" s="4"/>
      <c r="R549" s="4"/>
      <c r="S549" s="4"/>
      <c r="T549" s="4"/>
      <c r="U549" s="4"/>
      <c r="V549" s="4"/>
      <c r="W549" s="4"/>
      <c r="X549" s="4"/>
      <c r="Y549" s="4"/>
      <c r="Z549" s="4"/>
      <c r="AA549" s="4"/>
      <c r="AB549" s="4"/>
      <c r="AC549" s="4"/>
      <c r="AD549" s="4"/>
      <c r="AE549" s="4"/>
    </row>
    <row r="550">
      <c r="A550" s="4"/>
      <c r="B550" s="4"/>
      <c r="C550" s="1" t="str">
        <f t="shared" si="8"/>
        <v/>
      </c>
      <c r="D550" s="79"/>
      <c r="E550" s="79"/>
      <c r="F550" s="74"/>
      <c r="G550" s="74"/>
      <c r="H550" s="74"/>
      <c r="I550" s="29" t="str">
        <f>if(isblank(F550),,VLOOKUP(D550,'Casino List'!$C$4:$AA$100,25,FALSE)*H550)</f>
        <v/>
      </c>
      <c r="J550" s="10" t="str">
        <f>if(ISBLANK(F550),,F550*'Casino List'!$D$1)</f>
        <v/>
      </c>
      <c r="K550" s="10" t="str">
        <f>if(isblank(F550),,(F550*(1+'Casino List'!$F$1)^(($Q$3-E550-45)/365)-F550)*(1-'Casino List'!$B$1))</f>
        <v/>
      </c>
      <c r="L550" s="10" t="str">
        <f>if(isblank(F550),,if(isna((1-'Casino List'!$B$1)*(I550-F550)*(1+'Casino List'!$F$1)^(($Q$3-vlookup(D550,C550:E$1003,3,FALSE)-10)/365)-K550+J550),(1-'Casino List'!$B$1)*(I550-F550)*(1+'Casino List'!$F$1)^(($Q$3-TODAY()-45)/365)-K550,(1-'Casino List'!$B$1)*(I550-F550)*(1+'Casino List'!$F$1)^(($Q$3-vlookup(D550,C550:E$1003,3,FALSE)-10)/365)-K550+J550))</f>
        <v/>
      </c>
      <c r="M550" s="10" t="str">
        <f>if(isblank(G550),,G550*(1+'Casino List'!$F$1)^(($Q$3-E550-10)/365))</f>
        <v/>
      </c>
      <c r="N550" s="4" t="str">
        <f>if(ISBLANK(M550),,(M550-G550)*(1-'Casino List'!$B$1))</f>
        <v/>
      </c>
      <c r="O550" s="4" t="str">
        <f>if(isblank(D550),,if(ISBLANK(M550),-F550*'Casino List'!$B$1,M550*'Casino List'!$B$1))</f>
        <v/>
      </c>
      <c r="P550" s="4"/>
      <c r="Q550" s="4"/>
      <c r="R550" s="4"/>
      <c r="S550" s="4"/>
      <c r="T550" s="4"/>
      <c r="U550" s="4"/>
      <c r="V550" s="4"/>
      <c r="W550" s="4"/>
      <c r="X550" s="4"/>
      <c r="Y550" s="4"/>
      <c r="Z550" s="4"/>
      <c r="AA550" s="4"/>
      <c r="AB550" s="4"/>
      <c r="AC550" s="4"/>
      <c r="AD550" s="4"/>
      <c r="AE550" s="4"/>
    </row>
    <row r="551">
      <c r="A551" s="4"/>
      <c r="B551" s="4"/>
      <c r="C551" s="1" t="str">
        <f t="shared" si="8"/>
        <v/>
      </c>
      <c r="D551" s="79"/>
      <c r="E551" s="79"/>
      <c r="F551" s="74"/>
      <c r="G551" s="74"/>
      <c r="H551" s="74"/>
      <c r="I551" s="29" t="str">
        <f>if(isblank(F551),,VLOOKUP(D551,'Casino List'!$C$4:$AA$100,25,FALSE)*H551)</f>
        <v/>
      </c>
      <c r="J551" s="10" t="str">
        <f>if(ISBLANK(F551),,F551*'Casino List'!$D$1)</f>
        <v/>
      </c>
      <c r="K551" s="10" t="str">
        <f>if(isblank(F551),,(F551*(1+'Casino List'!$F$1)^(($Q$3-E551-45)/365)-F551)*(1-'Casino List'!$B$1))</f>
        <v/>
      </c>
      <c r="L551" s="10" t="str">
        <f>if(isblank(F551),,if(isna((1-'Casino List'!$B$1)*(I551-F551)*(1+'Casino List'!$F$1)^(($Q$3-vlookup(D551,C551:E$1003,3,FALSE)-10)/365)-K551+J551),(1-'Casino List'!$B$1)*(I551-F551)*(1+'Casino List'!$F$1)^(($Q$3-TODAY()-45)/365)-K551,(1-'Casino List'!$B$1)*(I551-F551)*(1+'Casino List'!$F$1)^(($Q$3-vlookup(D551,C551:E$1003,3,FALSE)-10)/365)-K551+J551))</f>
        <v/>
      </c>
      <c r="M551" s="10" t="str">
        <f>if(isblank(G551),,G551*(1+'Casino List'!$F$1)^(($Q$3-E551-10)/365))</f>
        <v/>
      </c>
      <c r="N551" s="4" t="str">
        <f>if(ISBLANK(M551),,(M551-G551)*(1-'Casino List'!$B$1))</f>
        <v/>
      </c>
      <c r="O551" s="4" t="str">
        <f>if(isblank(D551),,if(ISBLANK(M551),-F551*'Casino List'!$B$1,M551*'Casino List'!$B$1))</f>
        <v/>
      </c>
      <c r="P551" s="4"/>
      <c r="Q551" s="4"/>
      <c r="R551" s="4"/>
      <c r="S551" s="4"/>
      <c r="T551" s="4"/>
      <c r="U551" s="4"/>
      <c r="V551" s="4"/>
      <c r="W551" s="4"/>
      <c r="X551" s="4"/>
      <c r="Y551" s="4"/>
      <c r="Z551" s="4"/>
      <c r="AA551" s="4"/>
      <c r="AB551" s="4"/>
      <c r="AC551" s="4"/>
      <c r="AD551" s="4"/>
      <c r="AE551" s="4"/>
    </row>
    <row r="552">
      <c r="A552" s="4"/>
      <c r="B552" s="4"/>
      <c r="C552" s="1" t="str">
        <f t="shared" si="8"/>
        <v/>
      </c>
      <c r="D552" s="79"/>
      <c r="E552" s="79"/>
      <c r="F552" s="74"/>
      <c r="G552" s="74"/>
      <c r="H552" s="74"/>
      <c r="I552" s="29" t="str">
        <f>if(isblank(F552),,VLOOKUP(D552,'Casino List'!$C$4:$AA$100,25,FALSE)*H552)</f>
        <v/>
      </c>
      <c r="J552" s="10" t="str">
        <f>if(ISBLANK(F552),,F552*'Casino List'!$D$1)</f>
        <v/>
      </c>
      <c r="K552" s="10" t="str">
        <f>if(isblank(F552),,(F552*(1+'Casino List'!$F$1)^(($Q$3-E552-45)/365)-F552)*(1-'Casino List'!$B$1))</f>
        <v/>
      </c>
      <c r="L552" s="10" t="str">
        <f>if(isblank(F552),,if(isna((1-'Casino List'!$B$1)*(I552-F552)*(1+'Casino List'!$F$1)^(($Q$3-vlookup(D552,C552:E$1003,3,FALSE)-10)/365)-K552+J552),(1-'Casino List'!$B$1)*(I552-F552)*(1+'Casino List'!$F$1)^(($Q$3-TODAY()-45)/365)-K552,(1-'Casino List'!$B$1)*(I552-F552)*(1+'Casino List'!$F$1)^(($Q$3-vlookup(D552,C552:E$1003,3,FALSE)-10)/365)-K552+J552))</f>
        <v/>
      </c>
      <c r="M552" s="10" t="str">
        <f>if(isblank(G552),,G552*(1+'Casino List'!$F$1)^(($Q$3-E552-10)/365))</f>
        <v/>
      </c>
      <c r="N552" s="4" t="str">
        <f>if(ISBLANK(M552),,(M552-G552)*(1-'Casino List'!$B$1))</f>
        <v/>
      </c>
      <c r="O552" s="4" t="str">
        <f>if(isblank(D552),,if(ISBLANK(M552),-F552*'Casino List'!$B$1,M552*'Casino List'!$B$1))</f>
        <v/>
      </c>
      <c r="P552" s="4"/>
      <c r="Q552" s="4"/>
      <c r="R552" s="4"/>
      <c r="S552" s="4"/>
      <c r="T552" s="4"/>
      <c r="U552" s="4"/>
      <c r="V552" s="4"/>
      <c r="W552" s="4"/>
      <c r="X552" s="4"/>
      <c r="Y552" s="4"/>
      <c r="Z552" s="4"/>
      <c r="AA552" s="4"/>
      <c r="AB552" s="4"/>
      <c r="AC552" s="4"/>
      <c r="AD552" s="4"/>
      <c r="AE552" s="4"/>
    </row>
    <row r="553">
      <c r="A553" s="4"/>
      <c r="B553" s="4"/>
      <c r="C553" s="1" t="str">
        <f t="shared" si="8"/>
        <v/>
      </c>
      <c r="D553" s="79"/>
      <c r="E553" s="79"/>
      <c r="F553" s="74"/>
      <c r="G553" s="74"/>
      <c r="H553" s="74"/>
      <c r="I553" s="29" t="str">
        <f>if(isblank(F553),,VLOOKUP(D553,'Casino List'!$C$4:$AA$100,25,FALSE)*H553)</f>
        <v/>
      </c>
      <c r="J553" s="10" t="str">
        <f>if(ISBLANK(F553),,F553*'Casino List'!$D$1)</f>
        <v/>
      </c>
      <c r="K553" s="10" t="str">
        <f>if(isblank(F553),,(F553*(1+'Casino List'!$F$1)^(($Q$3-E553-45)/365)-F553)*(1-'Casino List'!$B$1))</f>
        <v/>
      </c>
      <c r="L553" s="10" t="str">
        <f>if(isblank(F553),,if(isna((1-'Casino List'!$B$1)*(I553-F553)*(1+'Casino List'!$F$1)^(($Q$3-vlookup(D553,C553:E$1003,3,FALSE)-10)/365)-K553+J553),(1-'Casino List'!$B$1)*(I553-F553)*(1+'Casino List'!$F$1)^(($Q$3-TODAY()-45)/365)-K553,(1-'Casino List'!$B$1)*(I553-F553)*(1+'Casino List'!$F$1)^(($Q$3-vlookup(D553,C553:E$1003,3,FALSE)-10)/365)-K553+J553))</f>
        <v/>
      </c>
      <c r="M553" s="10" t="str">
        <f>if(isblank(G553),,G553*(1+'Casino List'!$F$1)^(($Q$3-E553-10)/365))</f>
        <v/>
      </c>
      <c r="N553" s="4" t="str">
        <f>if(ISBLANK(M553),,(M553-G553)*(1-'Casino List'!$B$1))</f>
        <v/>
      </c>
      <c r="O553" s="4" t="str">
        <f>if(isblank(D553),,if(ISBLANK(M553),-F553*'Casino List'!$B$1,M553*'Casino List'!$B$1))</f>
        <v/>
      </c>
      <c r="P553" s="4"/>
      <c r="Q553" s="4"/>
      <c r="R553" s="4"/>
      <c r="S553" s="4"/>
      <c r="T553" s="4"/>
      <c r="U553" s="4"/>
      <c r="V553" s="4"/>
      <c r="W553" s="4"/>
      <c r="X553" s="4"/>
      <c r="Y553" s="4"/>
      <c r="Z553" s="4"/>
      <c r="AA553" s="4"/>
      <c r="AB553" s="4"/>
      <c r="AC553" s="4"/>
      <c r="AD553" s="4"/>
      <c r="AE553" s="4"/>
    </row>
    <row r="554">
      <c r="A554" s="4"/>
      <c r="B554" s="4"/>
      <c r="C554" s="1" t="str">
        <f t="shared" si="8"/>
        <v/>
      </c>
      <c r="D554" s="79"/>
      <c r="E554" s="79"/>
      <c r="F554" s="74"/>
      <c r="G554" s="74"/>
      <c r="H554" s="74"/>
      <c r="I554" s="29" t="str">
        <f>if(isblank(F554),,VLOOKUP(D554,'Casino List'!$C$4:$AA$100,25,FALSE)*H554)</f>
        <v/>
      </c>
      <c r="J554" s="10" t="str">
        <f>if(ISBLANK(F554),,F554*'Casino List'!$D$1)</f>
        <v/>
      </c>
      <c r="K554" s="10" t="str">
        <f>if(isblank(F554),,(F554*(1+'Casino List'!$F$1)^(($Q$3-E554-45)/365)-F554)*(1-'Casino List'!$B$1))</f>
        <v/>
      </c>
      <c r="L554" s="10" t="str">
        <f>if(isblank(F554),,if(isna((1-'Casino List'!$B$1)*(I554-F554)*(1+'Casino List'!$F$1)^(($Q$3-vlookup(D554,C554:E$1003,3,FALSE)-10)/365)-K554+J554),(1-'Casino List'!$B$1)*(I554-F554)*(1+'Casino List'!$F$1)^(($Q$3-TODAY()-45)/365)-K554,(1-'Casino List'!$B$1)*(I554-F554)*(1+'Casino List'!$F$1)^(($Q$3-vlookup(D554,C554:E$1003,3,FALSE)-10)/365)-K554+J554))</f>
        <v/>
      </c>
      <c r="M554" s="10" t="str">
        <f>if(isblank(G554),,G554*(1+'Casino List'!$F$1)^(($Q$3-E554-10)/365))</f>
        <v/>
      </c>
      <c r="N554" s="4" t="str">
        <f>if(ISBLANK(M554),,(M554-G554)*(1-'Casino List'!$B$1))</f>
        <v/>
      </c>
      <c r="O554" s="4" t="str">
        <f>if(isblank(D554),,if(ISBLANK(M554),-F554*'Casino List'!$B$1,M554*'Casino List'!$B$1))</f>
        <v/>
      </c>
      <c r="P554" s="4"/>
      <c r="Q554" s="4"/>
      <c r="R554" s="4"/>
      <c r="S554" s="4"/>
      <c r="T554" s="4"/>
      <c r="U554" s="4"/>
      <c r="V554" s="4"/>
      <c r="W554" s="4"/>
      <c r="X554" s="4"/>
      <c r="Y554" s="4"/>
      <c r="Z554" s="4"/>
      <c r="AA554" s="4"/>
      <c r="AB554" s="4"/>
      <c r="AC554" s="4"/>
      <c r="AD554" s="4"/>
      <c r="AE554" s="4"/>
    </row>
    <row r="555">
      <c r="A555" s="4"/>
      <c r="B555" s="4"/>
      <c r="C555" s="1" t="str">
        <f t="shared" si="8"/>
        <v/>
      </c>
      <c r="D555" s="79"/>
      <c r="E555" s="79"/>
      <c r="F555" s="74"/>
      <c r="G555" s="74"/>
      <c r="H555" s="74"/>
      <c r="I555" s="29" t="str">
        <f>if(isblank(F555),,VLOOKUP(D555,'Casino List'!$C$4:$AA$100,25,FALSE)*H555)</f>
        <v/>
      </c>
      <c r="J555" s="10" t="str">
        <f>if(ISBLANK(F555),,F555*'Casino List'!$D$1)</f>
        <v/>
      </c>
      <c r="K555" s="10" t="str">
        <f>if(isblank(F555),,(F555*(1+'Casino List'!$F$1)^(($Q$3-E555-45)/365)-F555)*(1-'Casino List'!$B$1))</f>
        <v/>
      </c>
      <c r="L555" s="10" t="str">
        <f>if(isblank(F555),,if(isna((1-'Casino List'!$B$1)*(I555-F555)*(1+'Casino List'!$F$1)^(($Q$3-vlookup(D555,C555:E$1003,3,FALSE)-10)/365)-K555+J555),(1-'Casino List'!$B$1)*(I555-F555)*(1+'Casino List'!$F$1)^(($Q$3-TODAY()-45)/365)-K555,(1-'Casino List'!$B$1)*(I555-F555)*(1+'Casino List'!$F$1)^(($Q$3-vlookup(D555,C555:E$1003,3,FALSE)-10)/365)-K555+J555))</f>
        <v/>
      </c>
      <c r="M555" s="10" t="str">
        <f>if(isblank(G555),,G555*(1+'Casino List'!$F$1)^(($Q$3-E555-10)/365))</f>
        <v/>
      </c>
      <c r="N555" s="4" t="str">
        <f>if(ISBLANK(M555),,(M555-G555)*(1-'Casino List'!$B$1))</f>
        <v/>
      </c>
      <c r="O555" s="4" t="str">
        <f>if(isblank(D555),,if(ISBLANK(M555),-F555*'Casino List'!$B$1,M555*'Casino List'!$B$1))</f>
        <v/>
      </c>
      <c r="P555" s="4"/>
      <c r="Q555" s="4"/>
      <c r="R555" s="4"/>
      <c r="S555" s="4"/>
      <c r="T555" s="4"/>
      <c r="U555" s="4"/>
      <c r="V555" s="4"/>
      <c r="W555" s="4"/>
      <c r="X555" s="4"/>
      <c r="Y555" s="4"/>
      <c r="Z555" s="4"/>
      <c r="AA555" s="4"/>
      <c r="AB555" s="4"/>
      <c r="AC555" s="4"/>
      <c r="AD555" s="4"/>
      <c r="AE555" s="4"/>
    </row>
    <row r="556">
      <c r="A556" s="4"/>
      <c r="B556" s="4"/>
      <c r="C556" s="1" t="str">
        <f t="shared" si="8"/>
        <v/>
      </c>
      <c r="D556" s="79"/>
      <c r="E556" s="79"/>
      <c r="F556" s="74"/>
      <c r="G556" s="74"/>
      <c r="H556" s="74"/>
      <c r="I556" s="29" t="str">
        <f>if(isblank(F556),,VLOOKUP(D556,'Casino List'!$C$4:$AA$100,25,FALSE)*H556)</f>
        <v/>
      </c>
      <c r="J556" s="10" t="str">
        <f>if(ISBLANK(F556),,F556*'Casino List'!$D$1)</f>
        <v/>
      </c>
      <c r="K556" s="10" t="str">
        <f>if(isblank(F556),,(F556*(1+'Casino List'!$F$1)^(($Q$3-E556-45)/365)-F556)*(1-'Casino List'!$B$1))</f>
        <v/>
      </c>
      <c r="L556" s="10" t="str">
        <f>if(isblank(F556),,if(isna((1-'Casino List'!$B$1)*(I556-F556)*(1+'Casino List'!$F$1)^(($Q$3-vlookup(D556,C556:E$1003,3,FALSE)-10)/365)-K556+J556),(1-'Casino List'!$B$1)*(I556-F556)*(1+'Casino List'!$F$1)^(($Q$3-TODAY()-45)/365)-K556,(1-'Casino List'!$B$1)*(I556-F556)*(1+'Casino List'!$F$1)^(($Q$3-vlookup(D556,C556:E$1003,3,FALSE)-10)/365)-K556+J556))</f>
        <v/>
      </c>
      <c r="M556" s="10" t="str">
        <f>if(isblank(G556),,G556*(1+'Casino List'!$F$1)^(($Q$3-E556-10)/365))</f>
        <v/>
      </c>
      <c r="N556" s="4" t="str">
        <f>if(ISBLANK(M556),,(M556-G556)*(1-'Casino List'!$B$1))</f>
        <v/>
      </c>
      <c r="O556" s="4" t="str">
        <f>if(isblank(D556),,if(ISBLANK(M556),-F556*'Casino List'!$B$1,M556*'Casino List'!$B$1))</f>
        <v/>
      </c>
      <c r="P556" s="4"/>
      <c r="Q556" s="4"/>
      <c r="R556" s="4"/>
      <c r="S556" s="4"/>
      <c r="T556" s="4"/>
      <c r="U556" s="4"/>
      <c r="V556" s="4"/>
      <c r="W556" s="4"/>
      <c r="X556" s="4"/>
      <c r="Y556" s="4"/>
      <c r="Z556" s="4"/>
      <c r="AA556" s="4"/>
      <c r="AB556" s="4"/>
      <c r="AC556" s="4"/>
      <c r="AD556" s="4"/>
      <c r="AE556" s="4"/>
    </row>
    <row r="557">
      <c r="A557" s="4"/>
      <c r="B557" s="4"/>
      <c r="C557" s="1" t="str">
        <f t="shared" si="8"/>
        <v/>
      </c>
      <c r="D557" s="79"/>
      <c r="E557" s="79"/>
      <c r="F557" s="74"/>
      <c r="G557" s="74"/>
      <c r="H557" s="74"/>
      <c r="I557" s="29" t="str">
        <f>if(isblank(F557),,VLOOKUP(D557,'Casino List'!$C$4:$AA$100,25,FALSE)*H557)</f>
        <v/>
      </c>
      <c r="J557" s="10" t="str">
        <f>if(ISBLANK(F557),,F557*'Casino List'!$D$1)</f>
        <v/>
      </c>
      <c r="K557" s="10" t="str">
        <f>if(isblank(F557),,(F557*(1+'Casino List'!$F$1)^(($Q$3-E557-45)/365)-F557)*(1-'Casino List'!$B$1))</f>
        <v/>
      </c>
      <c r="L557" s="10" t="str">
        <f>if(isblank(F557),,if(isna((1-'Casino List'!$B$1)*(I557-F557)*(1+'Casino List'!$F$1)^(($Q$3-vlookup(D557,C557:E$1003,3,FALSE)-10)/365)-K557+J557),(1-'Casino List'!$B$1)*(I557-F557)*(1+'Casino List'!$F$1)^(($Q$3-TODAY()-45)/365)-K557,(1-'Casino List'!$B$1)*(I557-F557)*(1+'Casino List'!$F$1)^(($Q$3-vlookup(D557,C557:E$1003,3,FALSE)-10)/365)-K557+J557))</f>
        <v/>
      </c>
      <c r="M557" s="10" t="str">
        <f>if(isblank(G557),,G557*(1+'Casino List'!$F$1)^(($Q$3-E557-10)/365))</f>
        <v/>
      </c>
      <c r="N557" s="4" t="str">
        <f>if(ISBLANK(M557),,(M557-G557)*(1-'Casino List'!$B$1))</f>
        <v/>
      </c>
      <c r="O557" s="4" t="str">
        <f>if(isblank(D557),,if(ISBLANK(M557),-F557*'Casino List'!$B$1,M557*'Casino List'!$B$1))</f>
        <v/>
      </c>
      <c r="P557" s="4"/>
      <c r="Q557" s="4"/>
      <c r="R557" s="4"/>
      <c r="S557" s="4"/>
      <c r="T557" s="4"/>
      <c r="U557" s="4"/>
      <c r="V557" s="4"/>
      <c r="W557" s="4"/>
      <c r="X557" s="4"/>
      <c r="Y557" s="4"/>
      <c r="Z557" s="4"/>
      <c r="AA557" s="4"/>
      <c r="AB557" s="4"/>
      <c r="AC557" s="4"/>
      <c r="AD557" s="4"/>
      <c r="AE557" s="4"/>
    </row>
    <row r="558">
      <c r="A558" s="4"/>
      <c r="B558" s="4"/>
      <c r="C558" s="1" t="str">
        <f t="shared" si="8"/>
        <v/>
      </c>
      <c r="D558" s="79"/>
      <c r="E558" s="79"/>
      <c r="F558" s="74"/>
      <c r="G558" s="74"/>
      <c r="H558" s="74"/>
      <c r="I558" s="29" t="str">
        <f>if(isblank(F558),,VLOOKUP(D558,'Casino List'!$C$4:$AA$100,25,FALSE)*H558)</f>
        <v/>
      </c>
      <c r="J558" s="10" t="str">
        <f>if(ISBLANK(F558),,F558*'Casino List'!$D$1)</f>
        <v/>
      </c>
      <c r="K558" s="10" t="str">
        <f>if(isblank(F558),,(F558*(1+'Casino List'!$F$1)^(($Q$3-E558-45)/365)-F558)*(1-'Casino List'!$B$1))</f>
        <v/>
      </c>
      <c r="L558" s="10" t="str">
        <f>if(isblank(F558),,if(isna((1-'Casino List'!$B$1)*(I558-F558)*(1+'Casino List'!$F$1)^(($Q$3-vlookup(D558,C558:E$1003,3,FALSE)-10)/365)-K558+J558),(1-'Casino List'!$B$1)*(I558-F558)*(1+'Casino List'!$F$1)^(($Q$3-TODAY()-45)/365)-K558,(1-'Casino List'!$B$1)*(I558-F558)*(1+'Casino List'!$F$1)^(($Q$3-vlookup(D558,C558:E$1003,3,FALSE)-10)/365)-K558+J558))</f>
        <v/>
      </c>
      <c r="M558" s="10" t="str">
        <f>if(isblank(G558),,G558*(1+'Casino List'!$F$1)^(($Q$3-E558-10)/365))</f>
        <v/>
      </c>
      <c r="N558" s="4" t="str">
        <f>if(ISBLANK(M558),,(M558-G558)*(1-'Casino List'!$B$1))</f>
        <v/>
      </c>
      <c r="O558" s="4" t="str">
        <f>if(isblank(D558),,if(ISBLANK(M558),-F558*'Casino List'!$B$1,M558*'Casino List'!$B$1))</f>
        <v/>
      </c>
      <c r="P558" s="4"/>
      <c r="Q558" s="4"/>
      <c r="R558" s="4"/>
      <c r="S558" s="4"/>
      <c r="T558" s="4"/>
      <c r="U558" s="4"/>
      <c r="V558" s="4"/>
      <c r="W558" s="4"/>
      <c r="X558" s="4"/>
      <c r="Y558" s="4"/>
      <c r="Z558" s="4"/>
      <c r="AA558" s="4"/>
      <c r="AB558" s="4"/>
      <c r="AC558" s="4"/>
      <c r="AD558" s="4"/>
      <c r="AE558" s="4"/>
    </row>
    <row r="559">
      <c r="A559" s="4"/>
      <c r="B559" s="4"/>
      <c r="C559" s="1" t="str">
        <f t="shared" si="8"/>
        <v/>
      </c>
      <c r="D559" s="79"/>
      <c r="E559" s="79"/>
      <c r="F559" s="74"/>
      <c r="G559" s="74"/>
      <c r="H559" s="74"/>
      <c r="I559" s="29" t="str">
        <f>if(isblank(F559),,VLOOKUP(D559,'Casino List'!$C$4:$AA$100,25,FALSE)*H559)</f>
        <v/>
      </c>
      <c r="J559" s="10" t="str">
        <f>if(ISBLANK(F559),,F559*'Casino List'!$D$1)</f>
        <v/>
      </c>
      <c r="K559" s="10" t="str">
        <f>if(isblank(F559),,(F559*(1+'Casino List'!$F$1)^(($Q$3-E559-45)/365)-F559)*(1-'Casino List'!$B$1))</f>
        <v/>
      </c>
      <c r="L559" s="10" t="str">
        <f>if(isblank(F559),,if(isna((1-'Casino List'!$B$1)*(I559-F559)*(1+'Casino List'!$F$1)^(($Q$3-vlookup(D559,C559:E$1003,3,FALSE)-10)/365)-K559+J559),(1-'Casino List'!$B$1)*(I559-F559)*(1+'Casino List'!$F$1)^(($Q$3-TODAY()-45)/365)-K559,(1-'Casino List'!$B$1)*(I559-F559)*(1+'Casino List'!$F$1)^(($Q$3-vlookup(D559,C559:E$1003,3,FALSE)-10)/365)-K559+J559))</f>
        <v/>
      </c>
      <c r="M559" s="10" t="str">
        <f>if(isblank(G559),,G559*(1+'Casino List'!$F$1)^(($Q$3-E559-10)/365))</f>
        <v/>
      </c>
      <c r="N559" s="4" t="str">
        <f>if(ISBLANK(M559),,(M559-G559)*(1-'Casino List'!$B$1))</f>
        <v/>
      </c>
      <c r="O559" s="4" t="str">
        <f>if(isblank(D559),,if(ISBLANK(M559),-F559*'Casino List'!$B$1,M559*'Casino List'!$B$1))</f>
        <v/>
      </c>
      <c r="P559" s="4"/>
      <c r="Q559" s="4"/>
      <c r="R559" s="4"/>
      <c r="S559" s="4"/>
      <c r="T559" s="4"/>
      <c r="U559" s="4"/>
      <c r="V559" s="4"/>
      <c r="W559" s="4"/>
      <c r="X559" s="4"/>
      <c r="Y559" s="4"/>
      <c r="Z559" s="4"/>
      <c r="AA559" s="4"/>
      <c r="AB559" s="4"/>
      <c r="AC559" s="4"/>
      <c r="AD559" s="4"/>
      <c r="AE559" s="4"/>
    </row>
    <row r="560">
      <c r="A560" s="4"/>
      <c r="B560" s="4"/>
      <c r="C560" s="1" t="str">
        <f t="shared" si="8"/>
        <v/>
      </c>
      <c r="D560" s="79"/>
      <c r="E560" s="79"/>
      <c r="F560" s="74"/>
      <c r="G560" s="74"/>
      <c r="H560" s="74"/>
      <c r="I560" s="29" t="str">
        <f>if(isblank(F560),,VLOOKUP(D560,'Casino List'!$C$4:$AA$100,25,FALSE)*H560)</f>
        <v/>
      </c>
      <c r="J560" s="10" t="str">
        <f>if(ISBLANK(F560),,F560*'Casino List'!$D$1)</f>
        <v/>
      </c>
      <c r="K560" s="10" t="str">
        <f>if(isblank(F560),,(F560*(1+'Casino List'!$F$1)^(($Q$3-E560-45)/365)-F560)*(1-'Casino List'!$B$1))</f>
        <v/>
      </c>
      <c r="L560" s="10" t="str">
        <f>if(isblank(F560),,if(isna((1-'Casino List'!$B$1)*(I560-F560)*(1+'Casino List'!$F$1)^(($Q$3-vlookup(D560,C560:E$1003,3,FALSE)-10)/365)-K560+J560),(1-'Casino List'!$B$1)*(I560-F560)*(1+'Casino List'!$F$1)^(($Q$3-TODAY()-45)/365)-K560,(1-'Casino List'!$B$1)*(I560-F560)*(1+'Casino List'!$F$1)^(($Q$3-vlookup(D560,C560:E$1003,3,FALSE)-10)/365)-K560+J560))</f>
        <v/>
      </c>
      <c r="M560" s="10" t="str">
        <f>if(isblank(G560),,G560*(1+'Casino List'!$F$1)^(($Q$3-E560-10)/365))</f>
        <v/>
      </c>
      <c r="N560" s="4" t="str">
        <f>if(ISBLANK(M560),,(M560-G560)*(1-'Casino List'!$B$1))</f>
        <v/>
      </c>
      <c r="O560" s="4" t="str">
        <f>if(isblank(D560),,if(ISBLANK(M560),-F560*'Casino List'!$B$1,M560*'Casino List'!$B$1))</f>
        <v/>
      </c>
      <c r="P560" s="4"/>
      <c r="Q560" s="4"/>
      <c r="R560" s="4"/>
      <c r="S560" s="4"/>
      <c r="T560" s="4"/>
      <c r="U560" s="4"/>
      <c r="V560" s="4"/>
      <c r="W560" s="4"/>
      <c r="X560" s="4"/>
      <c r="Y560" s="4"/>
      <c r="Z560" s="4"/>
      <c r="AA560" s="4"/>
      <c r="AB560" s="4"/>
      <c r="AC560" s="4"/>
      <c r="AD560" s="4"/>
      <c r="AE560" s="4"/>
    </row>
    <row r="561">
      <c r="A561" s="4"/>
      <c r="B561" s="4"/>
      <c r="C561" s="1" t="str">
        <f t="shared" si="8"/>
        <v/>
      </c>
      <c r="D561" s="79"/>
      <c r="E561" s="79"/>
      <c r="F561" s="74"/>
      <c r="G561" s="74"/>
      <c r="H561" s="74"/>
      <c r="I561" s="29" t="str">
        <f>if(isblank(F561),,VLOOKUP(D561,'Casino List'!$C$4:$AA$100,25,FALSE)*H561)</f>
        <v/>
      </c>
      <c r="J561" s="10" t="str">
        <f>if(ISBLANK(F561),,F561*'Casino List'!$D$1)</f>
        <v/>
      </c>
      <c r="K561" s="10" t="str">
        <f>if(isblank(F561),,(F561*(1+'Casino List'!$F$1)^(($Q$3-E561-45)/365)-F561)*(1-'Casino List'!$B$1))</f>
        <v/>
      </c>
      <c r="L561" s="10" t="str">
        <f>if(isblank(F561),,if(isna((1-'Casino List'!$B$1)*(I561-F561)*(1+'Casino List'!$F$1)^(($Q$3-vlookup(D561,C561:E$1003,3,FALSE)-10)/365)-K561+J561),(1-'Casino List'!$B$1)*(I561-F561)*(1+'Casino List'!$F$1)^(($Q$3-TODAY()-45)/365)-K561,(1-'Casino List'!$B$1)*(I561-F561)*(1+'Casino List'!$F$1)^(($Q$3-vlookup(D561,C561:E$1003,3,FALSE)-10)/365)-K561+J561))</f>
        <v/>
      </c>
      <c r="M561" s="10" t="str">
        <f>if(isblank(G561),,G561*(1+'Casino List'!$F$1)^(($Q$3-E561-10)/365))</f>
        <v/>
      </c>
      <c r="N561" s="4" t="str">
        <f>if(ISBLANK(M561),,(M561-G561)*(1-'Casino List'!$B$1))</f>
        <v/>
      </c>
      <c r="O561" s="4" t="str">
        <f>if(isblank(D561),,if(ISBLANK(M561),-F561*'Casino List'!$B$1,M561*'Casino List'!$B$1))</f>
        <v/>
      </c>
      <c r="P561" s="4"/>
      <c r="Q561" s="4"/>
      <c r="R561" s="4"/>
      <c r="S561" s="4"/>
      <c r="T561" s="4"/>
      <c r="U561" s="4"/>
      <c r="V561" s="4"/>
      <c r="W561" s="4"/>
      <c r="X561" s="4"/>
      <c r="Y561" s="4"/>
      <c r="Z561" s="4"/>
      <c r="AA561" s="4"/>
      <c r="AB561" s="4"/>
      <c r="AC561" s="4"/>
      <c r="AD561" s="4"/>
      <c r="AE561" s="4"/>
    </row>
    <row r="562">
      <c r="A562" s="4"/>
      <c r="B562" s="4"/>
      <c r="C562" s="1" t="str">
        <f t="shared" si="8"/>
        <v/>
      </c>
      <c r="D562" s="79"/>
      <c r="E562" s="79"/>
      <c r="F562" s="74"/>
      <c r="G562" s="74"/>
      <c r="H562" s="74"/>
      <c r="I562" s="29" t="str">
        <f>if(isblank(F562),,VLOOKUP(D562,'Casino List'!$C$4:$AA$100,25,FALSE)*H562)</f>
        <v/>
      </c>
      <c r="J562" s="10" t="str">
        <f>if(ISBLANK(F562),,F562*'Casino List'!$D$1)</f>
        <v/>
      </c>
      <c r="K562" s="10" t="str">
        <f>if(isblank(F562),,(F562*(1+'Casino List'!$F$1)^(($Q$3-E562-45)/365)-F562)*(1-'Casino List'!$B$1))</f>
        <v/>
      </c>
      <c r="L562" s="10" t="str">
        <f>if(isblank(F562),,if(isna((1-'Casino List'!$B$1)*(I562-F562)*(1+'Casino List'!$F$1)^(($Q$3-vlookup(D562,C562:E$1003,3,FALSE)-10)/365)-K562+J562),(1-'Casino List'!$B$1)*(I562-F562)*(1+'Casino List'!$F$1)^(($Q$3-TODAY()-45)/365)-K562,(1-'Casino List'!$B$1)*(I562-F562)*(1+'Casino List'!$F$1)^(($Q$3-vlookup(D562,C562:E$1003,3,FALSE)-10)/365)-K562+J562))</f>
        <v/>
      </c>
      <c r="M562" s="10" t="str">
        <f>if(isblank(G562),,G562*(1+'Casino List'!$F$1)^(($Q$3-E562-10)/365))</f>
        <v/>
      </c>
      <c r="N562" s="4" t="str">
        <f>if(ISBLANK(M562),,(M562-G562)*(1-'Casino List'!$B$1))</f>
        <v/>
      </c>
      <c r="O562" s="4" t="str">
        <f>if(isblank(D562),,if(ISBLANK(M562),-F562*'Casino List'!$B$1,M562*'Casino List'!$B$1))</f>
        <v/>
      </c>
      <c r="P562" s="4"/>
      <c r="Q562" s="4"/>
      <c r="R562" s="4"/>
      <c r="S562" s="4"/>
      <c r="T562" s="4"/>
      <c r="U562" s="4"/>
      <c r="V562" s="4"/>
      <c r="W562" s="4"/>
      <c r="X562" s="4"/>
      <c r="Y562" s="4"/>
      <c r="Z562" s="4"/>
      <c r="AA562" s="4"/>
      <c r="AB562" s="4"/>
      <c r="AC562" s="4"/>
      <c r="AD562" s="4"/>
      <c r="AE562" s="4"/>
    </row>
    <row r="563">
      <c r="A563" s="4"/>
      <c r="B563" s="4"/>
      <c r="C563" s="1" t="str">
        <f t="shared" si="8"/>
        <v/>
      </c>
      <c r="D563" s="79"/>
      <c r="E563" s="79"/>
      <c r="F563" s="74"/>
      <c r="G563" s="74"/>
      <c r="H563" s="74"/>
      <c r="I563" s="29" t="str">
        <f>if(isblank(F563),,VLOOKUP(D563,'Casino List'!$C$4:$AA$100,25,FALSE)*H563)</f>
        <v/>
      </c>
      <c r="J563" s="10" t="str">
        <f>if(ISBLANK(F563),,F563*'Casino List'!$D$1)</f>
        <v/>
      </c>
      <c r="K563" s="10" t="str">
        <f>if(isblank(F563),,(F563*(1+'Casino List'!$F$1)^(($Q$3-E563-45)/365)-F563)*(1-'Casino List'!$B$1))</f>
        <v/>
      </c>
      <c r="L563" s="10" t="str">
        <f>if(isblank(F563),,if(isna((1-'Casino List'!$B$1)*(I563-F563)*(1+'Casino List'!$F$1)^(($Q$3-vlookup(D563,C563:E$1003,3,FALSE)-10)/365)-K563+J563),(1-'Casino List'!$B$1)*(I563-F563)*(1+'Casino List'!$F$1)^(($Q$3-TODAY()-45)/365)-K563,(1-'Casino List'!$B$1)*(I563-F563)*(1+'Casino List'!$F$1)^(($Q$3-vlookup(D563,C563:E$1003,3,FALSE)-10)/365)-K563+J563))</f>
        <v/>
      </c>
      <c r="M563" s="10" t="str">
        <f>if(isblank(G563),,G563*(1+'Casino List'!$F$1)^(($Q$3-E563-10)/365))</f>
        <v/>
      </c>
      <c r="N563" s="4" t="str">
        <f>if(ISBLANK(M563),,(M563-G563)*(1-'Casino List'!$B$1))</f>
        <v/>
      </c>
      <c r="O563" s="4" t="str">
        <f>if(isblank(D563),,if(ISBLANK(M563),-F563*'Casino List'!$B$1,M563*'Casino List'!$B$1))</f>
        <v/>
      </c>
      <c r="P563" s="4"/>
      <c r="Q563" s="4"/>
      <c r="R563" s="4"/>
      <c r="S563" s="4"/>
      <c r="T563" s="4"/>
      <c r="U563" s="4"/>
      <c r="V563" s="4"/>
      <c r="W563" s="4"/>
      <c r="X563" s="4"/>
      <c r="Y563" s="4"/>
      <c r="Z563" s="4"/>
      <c r="AA563" s="4"/>
      <c r="AB563" s="4"/>
      <c r="AC563" s="4"/>
      <c r="AD563" s="4"/>
      <c r="AE563" s="4"/>
    </row>
    <row r="564">
      <c r="A564" s="4"/>
      <c r="B564" s="4"/>
      <c r="C564" s="1" t="str">
        <f t="shared" si="8"/>
        <v/>
      </c>
      <c r="D564" s="79"/>
      <c r="E564" s="79"/>
      <c r="F564" s="74"/>
      <c r="G564" s="74"/>
      <c r="H564" s="74"/>
      <c r="I564" s="29" t="str">
        <f>if(isblank(F564),,VLOOKUP(D564,'Casino List'!$C$4:$AA$100,25,FALSE)*H564)</f>
        <v/>
      </c>
      <c r="J564" s="10" t="str">
        <f>if(ISBLANK(F564),,F564*'Casino List'!$D$1)</f>
        <v/>
      </c>
      <c r="K564" s="10" t="str">
        <f>if(isblank(F564),,(F564*(1+'Casino List'!$F$1)^(($Q$3-E564-45)/365)-F564)*(1-'Casino List'!$B$1))</f>
        <v/>
      </c>
      <c r="L564" s="10" t="str">
        <f>if(isblank(F564),,if(isna((1-'Casino List'!$B$1)*(I564-F564)*(1+'Casino List'!$F$1)^(($Q$3-vlookup(D564,C564:E$1003,3,FALSE)-10)/365)-K564+J564),(1-'Casino List'!$B$1)*(I564-F564)*(1+'Casino List'!$F$1)^(($Q$3-TODAY()-45)/365)-K564,(1-'Casino List'!$B$1)*(I564-F564)*(1+'Casino List'!$F$1)^(($Q$3-vlookup(D564,C564:E$1003,3,FALSE)-10)/365)-K564+J564))</f>
        <v/>
      </c>
      <c r="M564" s="10" t="str">
        <f>if(isblank(G564),,G564*(1+'Casino List'!$F$1)^(($Q$3-E564-10)/365))</f>
        <v/>
      </c>
      <c r="N564" s="4" t="str">
        <f>if(ISBLANK(M564),,(M564-G564)*(1-'Casino List'!$B$1))</f>
        <v/>
      </c>
      <c r="O564" s="4" t="str">
        <f>if(isblank(D564),,if(ISBLANK(M564),-F564*'Casino List'!$B$1,M564*'Casino List'!$B$1))</f>
        <v/>
      </c>
      <c r="P564" s="4"/>
      <c r="Q564" s="4"/>
      <c r="R564" s="4"/>
      <c r="S564" s="4"/>
      <c r="T564" s="4"/>
      <c r="U564" s="4"/>
      <c r="V564" s="4"/>
      <c r="W564" s="4"/>
      <c r="X564" s="4"/>
      <c r="Y564" s="4"/>
      <c r="Z564" s="4"/>
      <c r="AA564" s="4"/>
      <c r="AB564" s="4"/>
      <c r="AC564" s="4"/>
      <c r="AD564" s="4"/>
      <c r="AE564" s="4"/>
    </row>
    <row r="565">
      <c r="A565" s="4"/>
      <c r="B565" s="4"/>
      <c r="C565" s="1" t="str">
        <f t="shared" si="8"/>
        <v/>
      </c>
      <c r="D565" s="79"/>
      <c r="E565" s="79"/>
      <c r="F565" s="74"/>
      <c r="G565" s="74"/>
      <c r="H565" s="74"/>
      <c r="I565" s="29" t="str">
        <f>if(isblank(F565),,VLOOKUP(D565,'Casino List'!$C$4:$AA$100,25,FALSE)*H565)</f>
        <v/>
      </c>
      <c r="J565" s="10" t="str">
        <f>if(ISBLANK(F565),,F565*'Casino List'!$D$1)</f>
        <v/>
      </c>
      <c r="K565" s="10" t="str">
        <f>if(isblank(F565),,(F565*(1+'Casino List'!$F$1)^(($Q$3-E565-45)/365)-F565)*(1-'Casino List'!$B$1))</f>
        <v/>
      </c>
      <c r="L565" s="10" t="str">
        <f>if(isblank(F565),,if(isna((1-'Casino List'!$B$1)*(I565-F565)*(1+'Casino List'!$F$1)^(($Q$3-vlookup(D565,C565:E$1003,3,FALSE)-10)/365)-K565+J565),(1-'Casino List'!$B$1)*(I565-F565)*(1+'Casino List'!$F$1)^(($Q$3-TODAY()-45)/365)-K565,(1-'Casino List'!$B$1)*(I565-F565)*(1+'Casino List'!$F$1)^(($Q$3-vlookup(D565,C565:E$1003,3,FALSE)-10)/365)-K565+J565))</f>
        <v/>
      </c>
      <c r="M565" s="10" t="str">
        <f>if(isblank(G565),,G565*(1+'Casino List'!$F$1)^(($Q$3-E565-10)/365))</f>
        <v/>
      </c>
      <c r="N565" s="4" t="str">
        <f>if(ISBLANK(M565),,(M565-G565)*(1-'Casino List'!$B$1))</f>
        <v/>
      </c>
      <c r="O565" s="4" t="str">
        <f>if(isblank(D565),,if(ISBLANK(M565),-F565*'Casino List'!$B$1,M565*'Casino List'!$B$1))</f>
        <v/>
      </c>
      <c r="P565" s="4"/>
      <c r="Q565" s="4"/>
      <c r="R565" s="4"/>
      <c r="S565" s="4"/>
      <c r="T565" s="4"/>
      <c r="U565" s="4"/>
      <c r="V565" s="4"/>
      <c r="W565" s="4"/>
      <c r="X565" s="4"/>
      <c r="Y565" s="4"/>
      <c r="Z565" s="4"/>
      <c r="AA565" s="4"/>
      <c r="AB565" s="4"/>
      <c r="AC565" s="4"/>
      <c r="AD565" s="4"/>
      <c r="AE565" s="4"/>
    </row>
    <row r="566">
      <c r="A566" s="4"/>
      <c r="B566" s="4"/>
      <c r="C566" s="1" t="str">
        <f t="shared" si="8"/>
        <v/>
      </c>
      <c r="D566" s="79"/>
      <c r="E566" s="79"/>
      <c r="F566" s="74"/>
      <c r="G566" s="74"/>
      <c r="H566" s="74"/>
      <c r="I566" s="29" t="str">
        <f>if(isblank(F566),,VLOOKUP(D566,'Casino List'!$C$4:$AA$100,25,FALSE)*H566)</f>
        <v/>
      </c>
      <c r="J566" s="10" t="str">
        <f>if(ISBLANK(F566),,F566*'Casino List'!$D$1)</f>
        <v/>
      </c>
      <c r="K566" s="10" t="str">
        <f>if(isblank(F566),,(F566*(1+'Casino List'!$F$1)^(($Q$3-E566-45)/365)-F566)*(1-'Casino List'!$B$1))</f>
        <v/>
      </c>
      <c r="L566" s="10" t="str">
        <f>if(isblank(F566),,if(isna((1-'Casino List'!$B$1)*(I566-F566)*(1+'Casino List'!$F$1)^(($Q$3-vlookup(D566,C566:E$1003,3,FALSE)-10)/365)-K566+J566),(1-'Casino List'!$B$1)*(I566-F566)*(1+'Casino List'!$F$1)^(($Q$3-TODAY()-45)/365)-K566,(1-'Casino List'!$B$1)*(I566-F566)*(1+'Casino List'!$F$1)^(($Q$3-vlookup(D566,C566:E$1003,3,FALSE)-10)/365)-K566+J566))</f>
        <v/>
      </c>
      <c r="M566" s="10" t="str">
        <f>if(isblank(G566),,G566*(1+'Casino List'!$F$1)^(($Q$3-E566-10)/365))</f>
        <v/>
      </c>
      <c r="N566" s="4" t="str">
        <f>if(ISBLANK(M566),,(M566-G566)*(1-'Casino List'!$B$1))</f>
        <v/>
      </c>
      <c r="O566" s="4" t="str">
        <f>if(isblank(D566),,if(ISBLANK(M566),-F566*'Casino List'!$B$1,M566*'Casino List'!$B$1))</f>
        <v/>
      </c>
      <c r="P566" s="4"/>
      <c r="Q566" s="4"/>
      <c r="R566" s="4"/>
      <c r="S566" s="4"/>
      <c r="T566" s="4"/>
      <c r="U566" s="4"/>
      <c r="V566" s="4"/>
      <c r="W566" s="4"/>
      <c r="X566" s="4"/>
      <c r="Y566" s="4"/>
      <c r="Z566" s="4"/>
      <c r="AA566" s="4"/>
      <c r="AB566" s="4"/>
      <c r="AC566" s="4"/>
      <c r="AD566" s="4"/>
      <c r="AE566" s="4"/>
    </row>
    <row r="567">
      <c r="A567" s="4"/>
      <c r="B567" s="4"/>
      <c r="C567" s="1" t="str">
        <f t="shared" si="8"/>
        <v/>
      </c>
      <c r="D567" s="79"/>
      <c r="E567" s="79"/>
      <c r="F567" s="74"/>
      <c r="G567" s="74"/>
      <c r="H567" s="74"/>
      <c r="I567" s="29" t="str">
        <f>if(isblank(F567),,VLOOKUP(D567,'Casino List'!$C$4:$AA$100,25,FALSE)*H567)</f>
        <v/>
      </c>
      <c r="J567" s="10" t="str">
        <f>if(ISBLANK(F567),,F567*'Casino List'!$D$1)</f>
        <v/>
      </c>
      <c r="K567" s="10" t="str">
        <f>if(isblank(F567),,(F567*(1+'Casino List'!$F$1)^(($Q$3-E567-45)/365)-F567)*(1-'Casino List'!$B$1))</f>
        <v/>
      </c>
      <c r="L567" s="10" t="str">
        <f>if(isblank(F567),,if(isna((1-'Casino List'!$B$1)*(I567-F567)*(1+'Casino List'!$F$1)^(($Q$3-vlookup(D567,C567:E$1003,3,FALSE)-10)/365)-K567+J567),(1-'Casino List'!$B$1)*(I567-F567)*(1+'Casino List'!$F$1)^(($Q$3-TODAY()-45)/365)-K567,(1-'Casino List'!$B$1)*(I567-F567)*(1+'Casino List'!$F$1)^(($Q$3-vlookup(D567,C567:E$1003,3,FALSE)-10)/365)-K567+J567))</f>
        <v/>
      </c>
      <c r="M567" s="10" t="str">
        <f>if(isblank(G567),,G567*(1+'Casino List'!$F$1)^(($Q$3-E567-10)/365))</f>
        <v/>
      </c>
      <c r="N567" s="4" t="str">
        <f>if(ISBLANK(M567),,(M567-G567)*(1-'Casino List'!$B$1))</f>
        <v/>
      </c>
      <c r="O567" s="4" t="str">
        <f>if(isblank(D567),,if(ISBLANK(M567),-F567*'Casino List'!$B$1,M567*'Casino List'!$B$1))</f>
        <v/>
      </c>
      <c r="P567" s="4"/>
      <c r="Q567" s="4"/>
      <c r="R567" s="4"/>
      <c r="S567" s="4"/>
      <c r="T567" s="4"/>
      <c r="U567" s="4"/>
      <c r="V567" s="4"/>
      <c r="W567" s="4"/>
      <c r="X567" s="4"/>
      <c r="Y567" s="4"/>
      <c r="Z567" s="4"/>
      <c r="AA567" s="4"/>
      <c r="AB567" s="4"/>
      <c r="AC567" s="4"/>
      <c r="AD567" s="4"/>
      <c r="AE567" s="4"/>
    </row>
    <row r="568">
      <c r="A568" s="4"/>
      <c r="B568" s="4"/>
      <c r="C568" s="1" t="str">
        <f t="shared" si="8"/>
        <v/>
      </c>
      <c r="D568" s="79"/>
      <c r="E568" s="79"/>
      <c r="F568" s="74"/>
      <c r="G568" s="74"/>
      <c r="H568" s="74"/>
      <c r="I568" s="29" t="str">
        <f>if(isblank(F568),,VLOOKUP(D568,'Casino List'!$C$4:$AA$100,25,FALSE)*H568)</f>
        <v/>
      </c>
      <c r="J568" s="10" t="str">
        <f>if(ISBLANK(F568),,F568*'Casino List'!$D$1)</f>
        <v/>
      </c>
      <c r="K568" s="10" t="str">
        <f>if(isblank(F568),,(F568*(1+'Casino List'!$F$1)^(($Q$3-E568-45)/365)-F568)*(1-'Casino List'!$B$1))</f>
        <v/>
      </c>
      <c r="L568" s="10" t="str">
        <f>if(isblank(F568),,if(isna((1-'Casino List'!$B$1)*(I568-F568)*(1+'Casino List'!$F$1)^(($Q$3-vlookup(D568,C568:E$1003,3,FALSE)-10)/365)-K568+J568),(1-'Casino List'!$B$1)*(I568-F568)*(1+'Casino List'!$F$1)^(($Q$3-TODAY()-45)/365)-K568,(1-'Casino List'!$B$1)*(I568-F568)*(1+'Casino List'!$F$1)^(($Q$3-vlookup(D568,C568:E$1003,3,FALSE)-10)/365)-K568+J568))</f>
        <v/>
      </c>
      <c r="M568" s="10" t="str">
        <f>if(isblank(G568),,G568*(1+'Casino List'!$F$1)^(($Q$3-E568-10)/365))</f>
        <v/>
      </c>
      <c r="N568" s="4" t="str">
        <f>if(ISBLANK(M568),,(M568-G568)*(1-'Casino List'!$B$1))</f>
        <v/>
      </c>
      <c r="O568" s="4" t="str">
        <f>if(isblank(D568),,if(ISBLANK(M568),-F568*'Casino List'!$B$1,M568*'Casino List'!$B$1))</f>
        <v/>
      </c>
      <c r="P568" s="4"/>
      <c r="Q568" s="4"/>
      <c r="R568" s="4"/>
      <c r="S568" s="4"/>
      <c r="T568" s="4"/>
      <c r="U568" s="4"/>
      <c r="V568" s="4"/>
      <c r="W568" s="4"/>
      <c r="X568" s="4"/>
      <c r="Y568" s="4"/>
      <c r="Z568" s="4"/>
      <c r="AA568" s="4"/>
      <c r="AB568" s="4"/>
      <c r="AC568" s="4"/>
      <c r="AD568" s="4"/>
      <c r="AE568" s="4"/>
    </row>
    <row r="569">
      <c r="A569" s="4"/>
      <c r="B569" s="4"/>
      <c r="C569" s="1" t="str">
        <f t="shared" si="8"/>
        <v/>
      </c>
      <c r="D569" s="79"/>
      <c r="E569" s="79"/>
      <c r="F569" s="74"/>
      <c r="G569" s="74"/>
      <c r="H569" s="74"/>
      <c r="I569" s="29" t="str">
        <f>if(isblank(F569),,VLOOKUP(D569,'Casino List'!$C$4:$AA$100,25,FALSE)*H569)</f>
        <v/>
      </c>
      <c r="J569" s="10" t="str">
        <f>if(ISBLANK(F569),,F569*'Casino List'!$D$1)</f>
        <v/>
      </c>
      <c r="K569" s="10" t="str">
        <f>if(isblank(F569),,(F569*(1+'Casino List'!$F$1)^(($Q$3-E569-45)/365)-F569)*(1-'Casino List'!$B$1))</f>
        <v/>
      </c>
      <c r="L569" s="10" t="str">
        <f>if(isblank(F569),,if(isna((1-'Casino List'!$B$1)*(I569-F569)*(1+'Casino List'!$F$1)^(($Q$3-vlookup(D569,C569:E$1003,3,FALSE)-10)/365)-K569+J569),(1-'Casino List'!$B$1)*(I569-F569)*(1+'Casino List'!$F$1)^(($Q$3-TODAY()-45)/365)-K569,(1-'Casino List'!$B$1)*(I569-F569)*(1+'Casino List'!$F$1)^(($Q$3-vlookup(D569,C569:E$1003,3,FALSE)-10)/365)-K569+J569))</f>
        <v/>
      </c>
      <c r="M569" s="10" t="str">
        <f>if(isblank(G569),,G569*(1+'Casino List'!$F$1)^(($Q$3-E569-10)/365))</f>
        <v/>
      </c>
      <c r="N569" s="4" t="str">
        <f>if(ISBLANK(M569),,(M569-G569)*(1-'Casino List'!$B$1))</f>
        <v/>
      </c>
      <c r="O569" s="4" t="str">
        <f>if(isblank(D569),,if(ISBLANK(M569),-F569*'Casino List'!$B$1,M569*'Casino List'!$B$1))</f>
        <v/>
      </c>
      <c r="P569" s="4"/>
      <c r="Q569" s="4"/>
      <c r="R569" s="4"/>
      <c r="S569" s="4"/>
      <c r="T569" s="4"/>
      <c r="U569" s="4"/>
      <c r="V569" s="4"/>
      <c r="W569" s="4"/>
      <c r="X569" s="4"/>
      <c r="Y569" s="4"/>
      <c r="Z569" s="4"/>
      <c r="AA569" s="4"/>
      <c r="AB569" s="4"/>
      <c r="AC569" s="4"/>
      <c r="AD569" s="4"/>
      <c r="AE569" s="4"/>
    </row>
    <row r="570">
      <c r="A570" s="4"/>
      <c r="B570" s="4"/>
      <c r="C570" s="1" t="str">
        <f t="shared" si="8"/>
        <v/>
      </c>
      <c r="D570" s="79"/>
      <c r="E570" s="79"/>
      <c r="F570" s="74"/>
      <c r="G570" s="74"/>
      <c r="H570" s="74"/>
      <c r="I570" s="29" t="str">
        <f>if(isblank(F570),,VLOOKUP(D570,'Casino List'!$C$4:$AA$100,25,FALSE)*H570)</f>
        <v/>
      </c>
      <c r="J570" s="10" t="str">
        <f>if(ISBLANK(F570),,F570*'Casino List'!$D$1)</f>
        <v/>
      </c>
      <c r="K570" s="10" t="str">
        <f>if(isblank(F570),,(F570*(1+'Casino List'!$F$1)^(($Q$3-E570-45)/365)-F570)*(1-'Casino List'!$B$1))</f>
        <v/>
      </c>
      <c r="L570" s="10" t="str">
        <f>if(isblank(F570),,if(isna((1-'Casino List'!$B$1)*(I570-F570)*(1+'Casino List'!$F$1)^(($Q$3-vlookup(D570,C570:E$1003,3,FALSE)-10)/365)-K570+J570),(1-'Casino List'!$B$1)*(I570-F570)*(1+'Casino List'!$F$1)^(($Q$3-TODAY()-45)/365)-K570,(1-'Casino List'!$B$1)*(I570-F570)*(1+'Casino List'!$F$1)^(($Q$3-vlookup(D570,C570:E$1003,3,FALSE)-10)/365)-K570+J570))</f>
        <v/>
      </c>
      <c r="M570" s="10" t="str">
        <f>if(isblank(G570),,G570*(1+'Casino List'!$F$1)^(($Q$3-E570-10)/365))</f>
        <v/>
      </c>
      <c r="N570" s="4" t="str">
        <f>if(ISBLANK(M570),,(M570-G570)*(1-'Casino List'!$B$1))</f>
        <v/>
      </c>
      <c r="O570" s="4" t="str">
        <f>if(isblank(D570),,if(ISBLANK(M570),-F570*'Casino List'!$B$1,M570*'Casino List'!$B$1))</f>
        <v/>
      </c>
      <c r="P570" s="4"/>
      <c r="Q570" s="4"/>
      <c r="R570" s="4"/>
      <c r="S570" s="4"/>
      <c r="T570" s="4"/>
      <c r="U570" s="4"/>
      <c r="V570" s="4"/>
      <c r="W570" s="4"/>
      <c r="X570" s="4"/>
      <c r="Y570" s="4"/>
      <c r="Z570" s="4"/>
      <c r="AA570" s="4"/>
      <c r="AB570" s="4"/>
      <c r="AC570" s="4"/>
      <c r="AD570" s="4"/>
      <c r="AE570" s="4"/>
    </row>
    <row r="571">
      <c r="A571" s="4"/>
      <c r="B571" s="4"/>
      <c r="C571" s="1" t="str">
        <f t="shared" si="8"/>
        <v/>
      </c>
      <c r="D571" s="79"/>
      <c r="E571" s="79"/>
      <c r="F571" s="74"/>
      <c r="G571" s="74"/>
      <c r="H571" s="74"/>
      <c r="I571" s="29" t="str">
        <f>if(isblank(F571),,VLOOKUP(D571,'Casino List'!$C$4:$AA$100,25,FALSE)*H571)</f>
        <v/>
      </c>
      <c r="J571" s="10" t="str">
        <f>if(ISBLANK(F571),,F571*'Casino List'!$D$1)</f>
        <v/>
      </c>
      <c r="K571" s="10" t="str">
        <f>if(isblank(F571),,(F571*(1+'Casino List'!$F$1)^(($Q$3-E571-45)/365)-F571)*(1-'Casino List'!$B$1))</f>
        <v/>
      </c>
      <c r="L571" s="10" t="str">
        <f>if(isblank(F571),,if(isna((1-'Casino List'!$B$1)*(I571-F571)*(1+'Casino List'!$F$1)^(($Q$3-vlookup(D571,C571:E$1003,3,FALSE)-10)/365)-K571+J571),(1-'Casino List'!$B$1)*(I571-F571)*(1+'Casino List'!$F$1)^(($Q$3-TODAY()-45)/365)-K571,(1-'Casino List'!$B$1)*(I571-F571)*(1+'Casino List'!$F$1)^(($Q$3-vlookup(D571,C571:E$1003,3,FALSE)-10)/365)-K571+J571))</f>
        <v/>
      </c>
      <c r="M571" s="10" t="str">
        <f>if(isblank(G571),,G571*(1+'Casino List'!$F$1)^(($Q$3-E571-10)/365))</f>
        <v/>
      </c>
      <c r="N571" s="4" t="str">
        <f>if(ISBLANK(M571),,(M571-G571)*(1-'Casino List'!$B$1))</f>
        <v/>
      </c>
      <c r="O571" s="4" t="str">
        <f>if(isblank(D571),,if(ISBLANK(M571),-F571*'Casino List'!$B$1,M571*'Casino List'!$B$1))</f>
        <v/>
      </c>
      <c r="P571" s="4"/>
      <c r="Q571" s="4"/>
      <c r="R571" s="4"/>
      <c r="S571" s="4"/>
      <c r="T571" s="4"/>
      <c r="U571" s="4"/>
      <c r="V571" s="4"/>
      <c r="W571" s="4"/>
      <c r="X571" s="4"/>
      <c r="Y571" s="4"/>
      <c r="Z571" s="4"/>
      <c r="AA571" s="4"/>
      <c r="AB571" s="4"/>
      <c r="AC571" s="4"/>
      <c r="AD571" s="4"/>
      <c r="AE571" s="4"/>
    </row>
    <row r="572">
      <c r="A572" s="4"/>
      <c r="B572" s="4"/>
      <c r="C572" s="1" t="str">
        <f t="shared" si="8"/>
        <v/>
      </c>
      <c r="D572" s="79"/>
      <c r="E572" s="79"/>
      <c r="F572" s="74"/>
      <c r="G572" s="74"/>
      <c r="H572" s="74"/>
      <c r="I572" s="29" t="str">
        <f>if(isblank(F572),,VLOOKUP(D572,'Casino List'!$C$4:$AA$100,25,FALSE)*H572)</f>
        <v/>
      </c>
      <c r="J572" s="10" t="str">
        <f>if(ISBLANK(F572),,F572*'Casino List'!$D$1)</f>
        <v/>
      </c>
      <c r="K572" s="10" t="str">
        <f>if(isblank(F572),,(F572*(1+'Casino List'!$F$1)^(($Q$3-E572-45)/365)-F572)*(1-'Casino List'!$B$1))</f>
        <v/>
      </c>
      <c r="L572" s="10" t="str">
        <f>if(isblank(F572),,if(isna((1-'Casino List'!$B$1)*(I572-F572)*(1+'Casino List'!$F$1)^(($Q$3-vlookup(D572,C572:E$1003,3,FALSE)-10)/365)-K572+J572),(1-'Casino List'!$B$1)*(I572-F572)*(1+'Casino List'!$F$1)^(($Q$3-TODAY()-45)/365)-K572,(1-'Casino List'!$B$1)*(I572-F572)*(1+'Casino List'!$F$1)^(($Q$3-vlookup(D572,C572:E$1003,3,FALSE)-10)/365)-K572+J572))</f>
        <v/>
      </c>
      <c r="M572" s="10" t="str">
        <f>if(isblank(G572),,G572*(1+'Casino List'!$F$1)^(($Q$3-E572-10)/365))</f>
        <v/>
      </c>
      <c r="N572" s="4" t="str">
        <f>if(ISBLANK(M572),,(M572-G572)*(1-'Casino List'!$B$1))</f>
        <v/>
      </c>
      <c r="O572" s="4" t="str">
        <f>if(isblank(D572),,if(ISBLANK(M572),-F572*'Casino List'!$B$1,M572*'Casino List'!$B$1))</f>
        <v/>
      </c>
      <c r="P572" s="4"/>
      <c r="Q572" s="4"/>
      <c r="R572" s="4"/>
      <c r="S572" s="4"/>
      <c r="T572" s="4"/>
      <c r="U572" s="4"/>
      <c r="V572" s="4"/>
      <c r="W572" s="4"/>
      <c r="X572" s="4"/>
      <c r="Y572" s="4"/>
      <c r="Z572" s="4"/>
      <c r="AA572" s="4"/>
      <c r="AB572" s="4"/>
      <c r="AC572" s="4"/>
      <c r="AD572" s="4"/>
      <c r="AE572" s="4"/>
    </row>
    <row r="573">
      <c r="A573" s="4"/>
      <c r="B573" s="4"/>
      <c r="C573" s="1" t="str">
        <f t="shared" si="8"/>
        <v/>
      </c>
      <c r="D573" s="79"/>
      <c r="E573" s="79"/>
      <c r="F573" s="74"/>
      <c r="G573" s="74"/>
      <c r="H573" s="74"/>
      <c r="I573" s="29" t="str">
        <f>if(isblank(F573),,VLOOKUP(D573,'Casino List'!$C$4:$AA$100,25,FALSE)*H573)</f>
        <v/>
      </c>
      <c r="J573" s="10" t="str">
        <f>if(ISBLANK(F573),,F573*'Casino List'!$D$1)</f>
        <v/>
      </c>
      <c r="K573" s="10" t="str">
        <f>if(isblank(F573),,(F573*(1+'Casino List'!$F$1)^(($Q$3-E573-45)/365)-F573)*(1-'Casino List'!$B$1))</f>
        <v/>
      </c>
      <c r="L573" s="10" t="str">
        <f>if(isblank(F573),,if(isna((1-'Casino List'!$B$1)*(I573-F573)*(1+'Casino List'!$F$1)^(($Q$3-vlookup(D573,C573:E$1003,3,FALSE)-10)/365)-K573+J573),(1-'Casino List'!$B$1)*(I573-F573)*(1+'Casino List'!$F$1)^(($Q$3-TODAY()-45)/365)-K573,(1-'Casino List'!$B$1)*(I573-F573)*(1+'Casino List'!$F$1)^(($Q$3-vlookup(D573,C573:E$1003,3,FALSE)-10)/365)-K573+J573))</f>
        <v/>
      </c>
      <c r="M573" s="10" t="str">
        <f>if(isblank(G573),,G573*(1+'Casino List'!$F$1)^(($Q$3-E573-10)/365))</f>
        <v/>
      </c>
      <c r="N573" s="4" t="str">
        <f>if(ISBLANK(M573),,(M573-G573)*(1-'Casino List'!$B$1))</f>
        <v/>
      </c>
      <c r="O573" s="4" t="str">
        <f>if(isblank(D573),,if(ISBLANK(M573),-F573*'Casino List'!$B$1,M573*'Casino List'!$B$1))</f>
        <v/>
      </c>
      <c r="P573" s="4"/>
      <c r="Q573" s="4"/>
      <c r="R573" s="4"/>
      <c r="S573" s="4"/>
      <c r="T573" s="4"/>
      <c r="U573" s="4"/>
      <c r="V573" s="4"/>
      <c r="W573" s="4"/>
      <c r="X573" s="4"/>
      <c r="Y573" s="4"/>
      <c r="Z573" s="4"/>
      <c r="AA573" s="4"/>
      <c r="AB573" s="4"/>
      <c r="AC573" s="4"/>
      <c r="AD573" s="4"/>
      <c r="AE573" s="4"/>
    </row>
    <row r="574">
      <c r="A574" s="4"/>
      <c r="B574" s="4"/>
      <c r="C574" s="1" t="str">
        <f t="shared" si="8"/>
        <v/>
      </c>
      <c r="D574" s="79"/>
      <c r="E574" s="79"/>
      <c r="F574" s="74"/>
      <c r="G574" s="74"/>
      <c r="H574" s="74"/>
      <c r="I574" s="29" t="str">
        <f>if(isblank(F574),,VLOOKUP(D574,'Casino List'!$C$4:$AA$100,25,FALSE)*H574)</f>
        <v/>
      </c>
      <c r="J574" s="10" t="str">
        <f>if(ISBLANK(F574),,F574*'Casino List'!$D$1)</f>
        <v/>
      </c>
      <c r="K574" s="10" t="str">
        <f>if(isblank(F574),,(F574*(1+'Casino List'!$F$1)^(($Q$3-E574-45)/365)-F574)*(1-'Casino List'!$B$1))</f>
        <v/>
      </c>
      <c r="L574" s="10" t="str">
        <f>if(isblank(F574),,if(isna((1-'Casino List'!$B$1)*(I574-F574)*(1+'Casino List'!$F$1)^(($Q$3-vlookup(D574,C574:E$1003,3,FALSE)-10)/365)-K574+J574),(1-'Casino List'!$B$1)*(I574-F574)*(1+'Casino List'!$F$1)^(($Q$3-TODAY()-45)/365)-K574,(1-'Casino List'!$B$1)*(I574-F574)*(1+'Casino List'!$F$1)^(($Q$3-vlookup(D574,C574:E$1003,3,FALSE)-10)/365)-K574+J574))</f>
        <v/>
      </c>
      <c r="M574" s="10" t="str">
        <f>if(isblank(G574),,G574*(1+'Casino List'!$F$1)^(($Q$3-E574-10)/365))</f>
        <v/>
      </c>
      <c r="N574" s="4" t="str">
        <f>if(ISBLANK(M574),,(M574-G574)*(1-'Casino List'!$B$1))</f>
        <v/>
      </c>
      <c r="O574" s="4" t="str">
        <f>if(isblank(D574),,if(ISBLANK(M574),-F574*'Casino List'!$B$1,M574*'Casino List'!$B$1))</f>
        <v/>
      </c>
      <c r="P574" s="4"/>
      <c r="Q574" s="4"/>
      <c r="R574" s="4"/>
      <c r="S574" s="4"/>
      <c r="T574" s="4"/>
      <c r="U574" s="4"/>
      <c r="V574" s="4"/>
      <c r="W574" s="4"/>
      <c r="X574" s="4"/>
      <c r="Y574" s="4"/>
      <c r="Z574" s="4"/>
      <c r="AA574" s="4"/>
      <c r="AB574" s="4"/>
      <c r="AC574" s="4"/>
      <c r="AD574" s="4"/>
      <c r="AE574" s="4"/>
    </row>
    <row r="575">
      <c r="A575" s="4"/>
      <c r="B575" s="4"/>
      <c r="C575" s="1" t="str">
        <f t="shared" si="8"/>
        <v/>
      </c>
      <c r="D575" s="79"/>
      <c r="E575" s="79"/>
      <c r="F575" s="74"/>
      <c r="G575" s="74"/>
      <c r="H575" s="74"/>
      <c r="I575" s="29" t="str">
        <f>if(isblank(F575),,VLOOKUP(D575,'Casino List'!$C$4:$AA$100,25,FALSE)*H575)</f>
        <v/>
      </c>
      <c r="J575" s="10" t="str">
        <f>if(ISBLANK(F575),,F575*'Casino List'!$D$1)</f>
        <v/>
      </c>
      <c r="K575" s="10" t="str">
        <f>if(isblank(F575),,(F575*(1+'Casino List'!$F$1)^(($Q$3-E575-45)/365)-F575)*(1-'Casino List'!$B$1))</f>
        <v/>
      </c>
      <c r="L575" s="10" t="str">
        <f>if(isblank(F575),,if(isna((1-'Casino List'!$B$1)*(I575-F575)*(1+'Casino List'!$F$1)^(($Q$3-vlookup(D575,C575:E$1003,3,FALSE)-10)/365)-K575+J575),(1-'Casino List'!$B$1)*(I575-F575)*(1+'Casino List'!$F$1)^(($Q$3-TODAY()-45)/365)-K575,(1-'Casino List'!$B$1)*(I575-F575)*(1+'Casino List'!$F$1)^(($Q$3-vlookup(D575,C575:E$1003,3,FALSE)-10)/365)-K575+J575))</f>
        <v/>
      </c>
      <c r="M575" s="10" t="str">
        <f>if(isblank(G575),,G575*(1+'Casino List'!$F$1)^(($Q$3-E575-10)/365))</f>
        <v/>
      </c>
      <c r="N575" s="4" t="str">
        <f>if(ISBLANK(M575),,(M575-G575)*(1-'Casino List'!$B$1))</f>
        <v/>
      </c>
      <c r="O575" s="4" t="str">
        <f>if(isblank(D575),,if(ISBLANK(M575),-F575*'Casino List'!$B$1,M575*'Casino List'!$B$1))</f>
        <v/>
      </c>
      <c r="P575" s="4"/>
      <c r="Q575" s="4"/>
      <c r="R575" s="4"/>
      <c r="S575" s="4"/>
      <c r="T575" s="4"/>
      <c r="U575" s="4"/>
      <c r="V575" s="4"/>
      <c r="W575" s="4"/>
      <c r="X575" s="4"/>
      <c r="Y575" s="4"/>
      <c r="Z575" s="4"/>
      <c r="AA575" s="4"/>
      <c r="AB575" s="4"/>
      <c r="AC575" s="4"/>
      <c r="AD575" s="4"/>
      <c r="AE575" s="4"/>
    </row>
    <row r="576">
      <c r="A576" s="4"/>
      <c r="B576" s="4"/>
      <c r="C576" s="1" t="str">
        <f t="shared" si="8"/>
        <v/>
      </c>
      <c r="D576" s="79"/>
      <c r="E576" s="79"/>
      <c r="F576" s="74"/>
      <c r="G576" s="74"/>
      <c r="H576" s="74"/>
      <c r="I576" s="29" t="str">
        <f>if(isblank(F576),,VLOOKUP(D576,'Casino List'!$C$4:$AA$100,25,FALSE)*H576)</f>
        <v/>
      </c>
      <c r="J576" s="10" t="str">
        <f>if(ISBLANK(F576),,F576*'Casino List'!$D$1)</f>
        <v/>
      </c>
      <c r="K576" s="10" t="str">
        <f>if(isblank(F576),,(F576*(1+'Casino List'!$F$1)^(($Q$3-E576-45)/365)-F576)*(1-'Casino List'!$B$1))</f>
        <v/>
      </c>
      <c r="L576" s="10" t="str">
        <f>if(isblank(F576),,if(isna((1-'Casino List'!$B$1)*(I576-F576)*(1+'Casino List'!$F$1)^(($Q$3-vlookup(D576,C576:E$1003,3,FALSE)-10)/365)-K576+J576),(1-'Casino List'!$B$1)*(I576-F576)*(1+'Casino List'!$F$1)^(($Q$3-TODAY()-45)/365)-K576,(1-'Casino List'!$B$1)*(I576-F576)*(1+'Casino List'!$F$1)^(($Q$3-vlookup(D576,C576:E$1003,3,FALSE)-10)/365)-K576+J576))</f>
        <v/>
      </c>
      <c r="M576" s="10" t="str">
        <f>if(isblank(G576),,G576*(1+'Casino List'!$F$1)^(($Q$3-E576-10)/365))</f>
        <v/>
      </c>
      <c r="N576" s="4" t="str">
        <f>if(ISBLANK(M576),,(M576-G576)*(1-'Casino List'!$B$1))</f>
        <v/>
      </c>
      <c r="O576" s="4" t="str">
        <f>if(isblank(D576),,if(ISBLANK(M576),-F576*'Casino List'!$B$1,M576*'Casino List'!$B$1))</f>
        <v/>
      </c>
      <c r="P576" s="4"/>
      <c r="Q576" s="4"/>
      <c r="R576" s="4"/>
      <c r="S576" s="4"/>
      <c r="T576" s="4"/>
      <c r="U576" s="4"/>
      <c r="V576" s="4"/>
      <c r="W576" s="4"/>
      <c r="X576" s="4"/>
      <c r="Y576" s="4"/>
      <c r="Z576" s="4"/>
      <c r="AA576" s="4"/>
      <c r="AB576" s="4"/>
      <c r="AC576" s="4"/>
      <c r="AD576" s="4"/>
      <c r="AE576" s="4"/>
    </row>
    <row r="577">
      <c r="A577" s="4"/>
      <c r="B577" s="4"/>
      <c r="C577" s="1" t="str">
        <f t="shared" si="8"/>
        <v/>
      </c>
      <c r="D577" s="79"/>
      <c r="E577" s="79"/>
      <c r="F577" s="74"/>
      <c r="G577" s="74"/>
      <c r="H577" s="74"/>
      <c r="I577" s="29" t="str">
        <f>if(isblank(F577),,VLOOKUP(D577,'Casino List'!$C$4:$AA$100,25,FALSE)*H577)</f>
        <v/>
      </c>
      <c r="J577" s="10" t="str">
        <f>if(ISBLANK(F577),,F577*'Casino List'!$D$1)</f>
        <v/>
      </c>
      <c r="K577" s="10" t="str">
        <f>if(isblank(F577),,(F577*(1+'Casino List'!$F$1)^(($Q$3-E577-45)/365)-F577)*(1-'Casino List'!$B$1))</f>
        <v/>
      </c>
      <c r="L577" s="10" t="str">
        <f>if(isblank(F577),,if(isna((1-'Casino List'!$B$1)*(I577-F577)*(1+'Casino List'!$F$1)^(($Q$3-vlookup(D577,C577:E$1003,3,FALSE)-10)/365)-K577+J577),(1-'Casino List'!$B$1)*(I577-F577)*(1+'Casino List'!$F$1)^(($Q$3-TODAY()-45)/365)-K577,(1-'Casino List'!$B$1)*(I577-F577)*(1+'Casino List'!$F$1)^(($Q$3-vlookup(D577,C577:E$1003,3,FALSE)-10)/365)-K577+J577))</f>
        <v/>
      </c>
      <c r="M577" s="10" t="str">
        <f>if(isblank(G577),,G577*(1+'Casino List'!$F$1)^(($Q$3-E577-10)/365))</f>
        <v/>
      </c>
      <c r="N577" s="4" t="str">
        <f>if(ISBLANK(M577),,(M577-G577)*(1-'Casino List'!$B$1))</f>
        <v/>
      </c>
      <c r="O577" s="4" t="str">
        <f>if(isblank(D577),,if(ISBLANK(M577),-F577*'Casino List'!$B$1,M577*'Casino List'!$B$1))</f>
        <v/>
      </c>
      <c r="P577" s="4"/>
      <c r="Q577" s="4"/>
      <c r="R577" s="4"/>
      <c r="S577" s="4"/>
      <c r="T577" s="4"/>
      <c r="U577" s="4"/>
      <c r="V577" s="4"/>
      <c r="W577" s="4"/>
      <c r="X577" s="4"/>
      <c r="Y577" s="4"/>
      <c r="Z577" s="4"/>
      <c r="AA577" s="4"/>
      <c r="AB577" s="4"/>
      <c r="AC577" s="4"/>
      <c r="AD577" s="4"/>
      <c r="AE577" s="4"/>
    </row>
    <row r="578">
      <c r="A578" s="4"/>
      <c r="B578" s="4"/>
      <c r="C578" s="1" t="str">
        <f t="shared" si="8"/>
        <v/>
      </c>
      <c r="D578" s="79"/>
      <c r="E578" s="79"/>
      <c r="F578" s="74"/>
      <c r="G578" s="74"/>
      <c r="H578" s="74"/>
      <c r="I578" s="29" t="str">
        <f>if(isblank(F578),,VLOOKUP(D578,'Casino List'!$C$4:$AA$100,25,FALSE)*H578)</f>
        <v/>
      </c>
      <c r="J578" s="10" t="str">
        <f>if(ISBLANK(F578),,F578*'Casino List'!$D$1)</f>
        <v/>
      </c>
      <c r="K578" s="10" t="str">
        <f>if(isblank(F578),,(F578*(1+'Casino List'!$F$1)^(($Q$3-E578-45)/365)-F578)*(1-'Casino List'!$B$1))</f>
        <v/>
      </c>
      <c r="L578" s="10" t="str">
        <f>if(isblank(F578),,if(isna((1-'Casino List'!$B$1)*(I578-F578)*(1+'Casino List'!$F$1)^(($Q$3-vlookup(D578,C578:E$1003,3,FALSE)-10)/365)-K578+J578),(1-'Casino List'!$B$1)*(I578-F578)*(1+'Casino List'!$F$1)^(($Q$3-TODAY()-45)/365)-K578,(1-'Casino List'!$B$1)*(I578-F578)*(1+'Casino List'!$F$1)^(($Q$3-vlookup(D578,C578:E$1003,3,FALSE)-10)/365)-K578+J578))</f>
        <v/>
      </c>
      <c r="M578" s="10" t="str">
        <f>if(isblank(G578),,G578*(1+'Casino List'!$F$1)^(($Q$3-E578-10)/365))</f>
        <v/>
      </c>
      <c r="N578" s="4" t="str">
        <f>if(ISBLANK(M578),,(M578-G578)*(1-'Casino List'!$B$1))</f>
        <v/>
      </c>
      <c r="O578" s="4" t="str">
        <f>if(isblank(D578),,if(ISBLANK(M578),-F578*'Casino List'!$B$1,M578*'Casino List'!$B$1))</f>
        <v/>
      </c>
      <c r="P578" s="4"/>
      <c r="Q578" s="4"/>
      <c r="R578" s="4"/>
      <c r="S578" s="4"/>
      <c r="T578" s="4"/>
      <c r="U578" s="4"/>
      <c r="V578" s="4"/>
      <c r="W578" s="4"/>
      <c r="X578" s="4"/>
      <c r="Y578" s="4"/>
      <c r="Z578" s="4"/>
      <c r="AA578" s="4"/>
      <c r="AB578" s="4"/>
      <c r="AC578" s="4"/>
      <c r="AD578" s="4"/>
      <c r="AE578" s="4"/>
    </row>
    <row r="579">
      <c r="A579" s="4"/>
      <c r="B579" s="4"/>
      <c r="C579" s="1" t="str">
        <f t="shared" si="8"/>
        <v/>
      </c>
      <c r="D579" s="79"/>
      <c r="E579" s="79"/>
      <c r="F579" s="74"/>
      <c r="G579" s="74"/>
      <c r="H579" s="74"/>
      <c r="I579" s="29" t="str">
        <f>if(isblank(F579),,VLOOKUP(D579,'Casino List'!$C$4:$AA$100,25,FALSE)*H579)</f>
        <v/>
      </c>
      <c r="J579" s="10" t="str">
        <f>if(ISBLANK(F579),,F579*'Casino List'!$D$1)</f>
        <v/>
      </c>
      <c r="K579" s="10" t="str">
        <f>if(isblank(F579),,(F579*(1+'Casino List'!$F$1)^(($Q$3-E579-45)/365)-F579)*(1-'Casino List'!$B$1))</f>
        <v/>
      </c>
      <c r="L579" s="10" t="str">
        <f>if(isblank(F579),,if(isna((1-'Casino List'!$B$1)*(I579-F579)*(1+'Casino List'!$F$1)^(($Q$3-vlookup(D579,C579:E$1003,3,FALSE)-10)/365)-K579+J579),(1-'Casino List'!$B$1)*(I579-F579)*(1+'Casino List'!$F$1)^(($Q$3-TODAY()-45)/365)-K579,(1-'Casino List'!$B$1)*(I579-F579)*(1+'Casino List'!$F$1)^(($Q$3-vlookup(D579,C579:E$1003,3,FALSE)-10)/365)-K579+J579))</f>
        <v/>
      </c>
      <c r="M579" s="10" t="str">
        <f>if(isblank(G579),,G579*(1+'Casino List'!$F$1)^(($Q$3-E579-10)/365))</f>
        <v/>
      </c>
      <c r="N579" s="4" t="str">
        <f>if(ISBLANK(M579),,(M579-G579)*(1-'Casino List'!$B$1))</f>
        <v/>
      </c>
      <c r="O579" s="4" t="str">
        <f>if(isblank(D579),,if(ISBLANK(M579),-F579*'Casino List'!$B$1,M579*'Casino List'!$B$1))</f>
        <v/>
      </c>
      <c r="P579" s="4"/>
      <c r="Q579" s="4"/>
      <c r="R579" s="4"/>
      <c r="S579" s="4"/>
      <c r="T579" s="4"/>
      <c r="U579" s="4"/>
      <c r="V579" s="4"/>
      <c r="W579" s="4"/>
      <c r="X579" s="4"/>
      <c r="Y579" s="4"/>
      <c r="Z579" s="4"/>
      <c r="AA579" s="4"/>
      <c r="AB579" s="4"/>
      <c r="AC579" s="4"/>
      <c r="AD579" s="4"/>
      <c r="AE579" s="4"/>
    </row>
    <row r="580">
      <c r="A580" s="4"/>
      <c r="B580" s="4"/>
      <c r="C580" s="1" t="str">
        <f t="shared" si="8"/>
        <v/>
      </c>
      <c r="D580" s="79"/>
      <c r="E580" s="79"/>
      <c r="F580" s="74"/>
      <c r="G580" s="74"/>
      <c r="H580" s="74"/>
      <c r="I580" s="29" t="str">
        <f>if(isblank(F580),,VLOOKUP(D580,'Casino List'!$C$4:$AA$100,25,FALSE)*H580)</f>
        <v/>
      </c>
      <c r="J580" s="10" t="str">
        <f>if(ISBLANK(F580),,F580*'Casino List'!$D$1)</f>
        <v/>
      </c>
      <c r="K580" s="10" t="str">
        <f>if(isblank(F580),,(F580*(1+'Casino List'!$F$1)^(($Q$3-E580-45)/365)-F580)*(1-'Casino List'!$B$1))</f>
        <v/>
      </c>
      <c r="L580" s="10" t="str">
        <f>if(isblank(F580),,if(isna((1-'Casino List'!$B$1)*(I580-F580)*(1+'Casino List'!$F$1)^(($Q$3-vlookup(D580,C580:E$1003,3,FALSE)-10)/365)-K580+J580),(1-'Casino List'!$B$1)*(I580-F580)*(1+'Casino List'!$F$1)^(($Q$3-TODAY()-45)/365)-K580,(1-'Casino List'!$B$1)*(I580-F580)*(1+'Casino List'!$F$1)^(($Q$3-vlookup(D580,C580:E$1003,3,FALSE)-10)/365)-K580+J580))</f>
        <v/>
      </c>
      <c r="M580" s="10" t="str">
        <f>if(isblank(G580),,G580*(1+'Casino List'!$F$1)^(($Q$3-E580-10)/365))</f>
        <v/>
      </c>
      <c r="N580" s="4" t="str">
        <f>if(ISBLANK(M580),,(M580-G580)*(1-'Casino List'!$B$1))</f>
        <v/>
      </c>
      <c r="O580" s="4" t="str">
        <f>if(isblank(D580),,if(ISBLANK(M580),-F580*'Casino List'!$B$1,M580*'Casino List'!$B$1))</f>
        <v/>
      </c>
      <c r="P580" s="4"/>
      <c r="Q580" s="4"/>
      <c r="R580" s="4"/>
      <c r="S580" s="4"/>
      <c r="T580" s="4"/>
      <c r="U580" s="4"/>
      <c r="V580" s="4"/>
      <c r="W580" s="4"/>
      <c r="X580" s="4"/>
      <c r="Y580" s="4"/>
      <c r="Z580" s="4"/>
      <c r="AA580" s="4"/>
      <c r="AB580" s="4"/>
      <c r="AC580" s="4"/>
      <c r="AD580" s="4"/>
      <c r="AE580" s="4"/>
    </row>
    <row r="581">
      <c r="A581" s="4"/>
      <c r="B581" s="4"/>
      <c r="C581" s="1" t="str">
        <f t="shared" si="8"/>
        <v/>
      </c>
      <c r="D581" s="79"/>
      <c r="E581" s="79"/>
      <c r="F581" s="74"/>
      <c r="G581" s="74"/>
      <c r="H581" s="74"/>
      <c r="I581" s="29" t="str">
        <f>if(isblank(F581),,VLOOKUP(D581,'Casino List'!$C$4:$AA$100,25,FALSE)*H581)</f>
        <v/>
      </c>
      <c r="J581" s="10" t="str">
        <f>if(ISBLANK(F581),,F581*'Casino List'!$D$1)</f>
        <v/>
      </c>
      <c r="K581" s="10" t="str">
        <f>if(isblank(F581),,(F581*(1+'Casino List'!$F$1)^(($Q$3-E581-45)/365)-F581)*(1-'Casino List'!$B$1))</f>
        <v/>
      </c>
      <c r="L581" s="10" t="str">
        <f>if(isblank(F581),,if(isna((1-'Casino List'!$B$1)*(I581-F581)*(1+'Casino List'!$F$1)^(($Q$3-vlookup(D581,C581:E$1003,3,FALSE)-10)/365)-K581+J581),(1-'Casino List'!$B$1)*(I581-F581)*(1+'Casino List'!$F$1)^(($Q$3-TODAY()-45)/365)-K581,(1-'Casino List'!$B$1)*(I581-F581)*(1+'Casino List'!$F$1)^(($Q$3-vlookup(D581,C581:E$1003,3,FALSE)-10)/365)-K581+J581))</f>
        <v/>
      </c>
      <c r="M581" s="10" t="str">
        <f>if(isblank(G581),,G581*(1+'Casino List'!$F$1)^(($Q$3-E581-10)/365))</f>
        <v/>
      </c>
      <c r="N581" s="4" t="str">
        <f>if(ISBLANK(M581),,(M581-G581)*(1-'Casino List'!$B$1))</f>
        <v/>
      </c>
      <c r="O581" s="4" t="str">
        <f>if(isblank(D581),,if(ISBLANK(M581),-F581*'Casino List'!$B$1,M581*'Casino List'!$B$1))</f>
        <v/>
      </c>
      <c r="P581" s="4"/>
      <c r="Q581" s="4"/>
      <c r="R581" s="4"/>
      <c r="S581" s="4"/>
      <c r="T581" s="4"/>
      <c r="U581" s="4"/>
      <c r="V581" s="4"/>
      <c r="W581" s="4"/>
      <c r="X581" s="4"/>
      <c r="Y581" s="4"/>
      <c r="Z581" s="4"/>
      <c r="AA581" s="4"/>
      <c r="AB581" s="4"/>
      <c r="AC581" s="4"/>
      <c r="AD581" s="4"/>
      <c r="AE581" s="4"/>
    </row>
    <row r="582">
      <c r="A582" s="4"/>
      <c r="B582" s="4"/>
      <c r="C582" s="1" t="str">
        <f t="shared" si="8"/>
        <v/>
      </c>
      <c r="D582" s="79"/>
      <c r="E582" s="79"/>
      <c r="F582" s="74"/>
      <c r="G582" s="74"/>
      <c r="H582" s="74"/>
      <c r="I582" s="29" t="str">
        <f>if(isblank(F582),,VLOOKUP(D582,'Casino List'!$C$4:$AA$100,25,FALSE)*H582)</f>
        <v/>
      </c>
      <c r="J582" s="10" t="str">
        <f>if(ISBLANK(F582),,F582*'Casino List'!$D$1)</f>
        <v/>
      </c>
      <c r="K582" s="10" t="str">
        <f>if(isblank(F582),,(F582*(1+'Casino List'!$F$1)^(($Q$3-E582-45)/365)-F582)*(1-'Casino List'!$B$1))</f>
        <v/>
      </c>
      <c r="L582" s="10" t="str">
        <f>if(isblank(F582),,if(isna((1-'Casino List'!$B$1)*(I582-F582)*(1+'Casino List'!$F$1)^(($Q$3-vlookup(D582,C582:E$1003,3,FALSE)-10)/365)-K582+J582),(1-'Casino List'!$B$1)*(I582-F582)*(1+'Casino List'!$F$1)^(($Q$3-TODAY()-45)/365)-K582,(1-'Casino List'!$B$1)*(I582-F582)*(1+'Casino List'!$F$1)^(($Q$3-vlookup(D582,C582:E$1003,3,FALSE)-10)/365)-K582+J582))</f>
        <v/>
      </c>
      <c r="M582" s="10" t="str">
        <f>if(isblank(G582),,G582*(1+'Casino List'!$F$1)^(($Q$3-E582-10)/365))</f>
        <v/>
      </c>
      <c r="N582" s="4" t="str">
        <f>if(ISBLANK(M582),,(M582-G582)*(1-'Casino List'!$B$1))</f>
        <v/>
      </c>
      <c r="O582" s="4" t="str">
        <f>if(isblank(D582),,if(ISBLANK(M582),-F582*'Casino List'!$B$1,M582*'Casino List'!$B$1))</f>
        <v/>
      </c>
      <c r="P582" s="4"/>
      <c r="Q582" s="4"/>
      <c r="R582" s="4"/>
      <c r="S582" s="4"/>
      <c r="T582" s="4"/>
      <c r="U582" s="4"/>
      <c r="V582" s="4"/>
      <c r="W582" s="4"/>
      <c r="X582" s="4"/>
      <c r="Y582" s="4"/>
      <c r="Z582" s="4"/>
      <c r="AA582" s="4"/>
      <c r="AB582" s="4"/>
      <c r="AC582" s="4"/>
      <c r="AD582" s="4"/>
      <c r="AE582" s="4"/>
    </row>
    <row r="583">
      <c r="A583" s="4"/>
      <c r="B583" s="4"/>
      <c r="C583" s="1" t="str">
        <f t="shared" si="8"/>
        <v/>
      </c>
      <c r="D583" s="79"/>
      <c r="E583" s="79"/>
      <c r="F583" s="74"/>
      <c r="G583" s="74"/>
      <c r="H583" s="74"/>
      <c r="I583" s="29" t="str">
        <f>if(isblank(F583),,VLOOKUP(D583,'Casino List'!$C$4:$AA$100,25,FALSE)*H583)</f>
        <v/>
      </c>
      <c r="J583" s="10" t="str">
        <f>if(ISBLANK(F583),,F583*'Casino List'!$D$1)</f>
        <v/>
      </c>
      <c r="K583" s="10" t="str">
        <f>if(isblank(F583),,(F583*(1+'Casino List'!$F$1)^(($Q$3-E583-45)/365)-F583)*(1-'Casino List'!$B$1))</f>
        <v/>
      </c>
      <c r="L583" s="10" t="str">
        <f>if(isblank(F583),,if(isna((1-'Casino List'!$B$1)*(I583-F583)*(1+'Casino List'!$F$1)^(($Q$3-vlookup(D583,C583:E$1003,3,FALSE)-10)/365)-K583+J583),(1-'Casino List'!$B$1)*(I583-F583)*(1+'Casino List'!$F$1)^(($Q$3-TODAY()-45)/365)-K583,(1-'Casino List'!$B$1)*(I583-F583)*(1+'Casino List'!$F$1)^(($Q$3-vlookup(D583,C583:E$1003,3,FALSE)-10)/365)-K583+J583))</f>
        <v/>
      </c>
      <c r="M583" s="10" t="str">
        <f>if(isblank(G583),,G583*(1+'Casino List'!$F$1)^(($Q$3-E583-10)/365))</f>
        <v/>
      </c>
      <c r="N583" s="4" t="str">
        <f>if(ISBLANK(M583),,(M583-G583)*(1-'Casino List'!$B$1))</f>
        <v/>
      </c>
      <c r="O583" s="4" t="str">
        <f>if(isblank(D583),,if(ISBLANK(M583),-F583*'Casino List'!$B$1,M583*'Casino List'!$B$1))</f>
        <v/>
      </c>
      <c r="P583" s="4"/>
      <c r="Q583" s="4"/>
      <c r="R583" s="4"/>
      <c r="S583" s="4"/>
      <c r="T583" s="4"/>
      <c r="U583" s="4"/>
      <c r="V583" s="4"/>
      <c r="W583" s="4"/>
      <c r="X583" s="4"/>
      <c r="Y583" s="4"/>
      <c r="Z583" s="4"/>
      <c r="AA583" s="4"/>
      <c r="AB583" s="4"/>
      <c r="AC583" s="4"/>
      <c r="AD583" s="4"/>
      <c r="AE583" s="4"/>
    </row>
    <row r="584">
      <c r="A584" s="4"/>
      <c r="B584" s="4"/>
      <c r="C584" s="1" t="str">
        <f t="shared" si="8"/>
        <v/>
      </c>
      <c r="D584" s="79"/>
      <c r="E584" s="79"/>
      <c r="F584" s="74"/>
      <c r="G584" s="74"/>
      <c r="H584" s="74"/>
      <c r="I584" s="29" t="str">
        <f>if(isblank(F584),,VLOOKUP(D584,'Casino List'!$C$4:$AA$100,25,FALSE)*H584)</f>
        <v/>
      </c>
      <c r="J584" s="10" t="str">
        <f>if(ISBLANK(F584),,F584*'Casino List'!$D$1)</f>
        <v/>
      </c>
      <c r="K584" s="10" t="str">
        <f>if(isblank(F584),,(F584*(1+'Casino List'!$F$1)^(($Q$3-E584-45)/365)-F584)*(1-'Casino List'!$B$1))</f>
        <v/>
      </c>
      <c r="L584" s="10" t="str">
        <f>if(isblank(F584),,if(isna((1-'Casino List'!$B$1)*(I584-F584)*(1+'Casino List'!$F$1)^(($Q$3-vlookup(D584,C584:E$1003,3,FALSE)-10)/365)-K584+J584),(1-'Casino List'!$B$1)*(I584-F584)*(1+'Casino List'!$F$1)^(($Q$3-TODAY()-45)/365)-K584,(1-'Casino List'!$B$1)*(I584-F584)*(1+'Casino List'!$F$1)^(($Q$3-vlookup(D584,C584:E$1003,3,FALSE)-10)/365)-K584+J584))</f>
        <v/>
      </c>
      <c r="M584" s="10" t="str">
        <f>if(isblank(G584),,G584*(1+'Casino List'!$F$1)^(($Q$3-E584-10)/365))</f>
        <v/>
      </c>
      <c r="N584" s="4" t="str">
        <f>if(ISBLANK(M584),,(M584-G584)*(1-'Casino List'!$B$1))</f>
        <v/>
      </c>
      <c r="O584" s="4" t="str">
        <f>if(isblank(D584),,if(ISBLANK(M584),-F584*'Casino List'!$B$1,M584*'Casino List'!$B$1))</f>
        <v/>
      </c>
      <c r="P584" s="4"/>
      <c r="Q584" s="4"/>
      <c r="R584" s="4"/>
      <c r="S584" s="4"/>
      <c r="T584" s="4"/>
      <c r="U584" s="4"/>
      <c r="V584" s="4"/>
      <c r="W584" s="4"/>
      <c r="X584" s="4"/>
      <c r="Y584" s="4"/>
      <c r="Z584" s="4"/>
      <c r="AA584" s="4"/>
      <c r="AB584" s="4"/>
      <c r="AC584" s="4"/>
      <c r="AD584" s="4"/>
      <c r="AE584" s="4"/>
    </row>
    <row r="585">
      <c r="A585" s="4"/>
      <c r="B585" s="4"/>
      <c r="C585" s="1" t="str">
        <f t="shared" si="8"/>
        <v/>
      </c>
      <c r="D585" s="79"/>
      <c r="E585" s="79"/>
      <c r="F585" s="74"/>
      <c r="G585" s="74"/>
      <c r="H585" s="74"/>
      <c r="I585" s="29" t="str">
        <f>if(isblank(F585),,VLOOKUP(D585,'Casino List'!$C$4:$AA$100,25,FALSE)*H585)</f>
        <v/>
      </c>
      <c r="J585" s="10" t="str">
        <f>if(ISBLANK(F585),,F585*'Casino List'!$D$1)</f>
        <v/>
      </c>
      <c r="K585" s="10" t="str">
        <f>if(isblank(F585),,(F585*(1+'Casino List'!$F$1)^(($Q$3-E585-45)/365)-F585)*(1-'Casino List'!$B$1))</f>
        <v/>
      </c>
      <c r="L585" s="10" t="str">
        <f>if(isblank(F585),,if(isna((1-'Casino List'!$B$1)*(I585-F585)*(1+'Casino List'!$F$1)^(($Q$3-vlookup(D585,C585:E$1003,3,FALSE)-10)/365)-K585+J585),(1-'Casino List'!$B$1)*(I585-F585)*(1+'Casino List'!$F$1)^(($Q$3-TODAY()-45)/365)-K585,(1-'Casino List'!$B$1)*(I585-F585)*(1+'Casino List'!$F$1)^(($Q$3-vlookup(D585,C585:E$1003,3,FALSE)-10)/365)-K585+J585))</f>
        <v/>
      </c>
      <c r="M585" s="10" t="str">
        <f>if(isblank(G585),,G585*(1+'Casino List'!$F$1)^(($Q$3-E585-10)/365))</f>
        <v/>
      </c>
      <c r="N585" s="4" t="str">
        <f>if(ISBLANK(M585),,(M585-G585)*(1-'Casino List'!$B$1))</f>
        <v/>
      </c>
      <c r="O585" s="4" t="str">
        <f>if(isblank(D585),,if(ISBLANK(M585),-F585*'Casino List'!$B$1,M585*'Casino List'!$B$1))</f>
        <v/>
      </c>
      <c r="P585" s="4"/>
      <c r="Q585" s="4"/>
      <c r="R585" s="4"/>
      <c r="S585" s="4"/>
      <c r="T585" s="4"/>
      <c r="U585" s="4"/>
      <c r="V585" s="4"/>
      <c r="W585" s="4"/>
      <c r="X585" s="4"/>
      <c r="Y585" s="4"/>
      <c r="Z585" s="4"/>
      <c r="AA585" s="4"/>
      <c r="AB585" s="4"/>
      <c r="AC585" s="4"/>
      <c r="AD585" s="4"/>
      <c r="AE585" s="4"/>
    </row>
    <row r="586">
      <c r="A586" s="4"/>
      <c r="B586" s="4"/>
      <c r="C586" s="1" t="str">
        <f t="shared" si="8"/>
        <v/>
      </c>
      <c r="D586" s="79"/>
      <c r="E586" s="79"/>
      <c r="F586" s="74"/>
      <c r="G586" s="74"/>
      <c r="H586" s="74"/>
      <c r="I586" s="29" t="str">
        <f>if(isblank(F586),,VLOOKUP(D586,'Casino List'!$C$4:$AA$100,25,FALSE)*H586)</f>
        <v/>
      </c>
      <c r="J586" s="10" t="str">
        <f>if(ISBLANK(F586),,F586*'Casino List'!$D$1)</f>
        <v/>
      </c>
      <c r="K586" s="10" t="str">
        <f>if(isblank(F586),,(F586*(1+'Casino List'!$F$1)^(($Q$3-E586-45)/365)-F586)*(1-'Casino List'!$B$1))</f>
        <v/>
      </c>
      <c r="L586" s="10" t="str">
        <f>if(isblank(F586),,if(isna((1-'Casino List'!$B$1)*(I586-F586)*(1+'Casino List'!$F$1)^(($Q$3-vlookup(D586,C586:E$1003,3,FALSE)-10)/365)-K586+J586),(1-'Casino List'!$B$1)*(I586-F586)*(1+'Casino List'!$F$1)^(($Q$3-TODAY()-45)/365)-K586,(1-'Casino List'!$B$1)*(I586-F586)*(1+'Casino List'!$F$1)^(($Q$3-vlookup(D586,C586:E$1003,3,FALSE)-10)/365)-K586+J586))</f>
        <v/>
      </c>
      <c r="M586" s="10" t="str">
        <f>if(isblank(G586),,G586*(1+'Casino List'!$F$1)^(($Q$3-E586-10)/365))</f>
        <v/>
      </c>
      <c r="N586" s="4" t="str">
        <f>if(ISBLANK(M586),,(M586-G586)*(1-'Casino List'!$B$1))</f>
        <v/>
      </c>
      <c r="O586" s="4" t="str">
        <f>if(isblank(D586),,if(ISBLANK(M586),-F586*'Casino List'!$B$1,M586*'Casino List'!$B$1))</f>
        <v/>
      </c>
      <c r="P586" s="4"/>
      <c r="Q586" s="4"/>
      <c r="R586" s="4"/>
      <c r="S586" s="4"/>
      <c r="T586" s="4"/>
      <c r="U586" s="4"/>
      <c r="V586" s="4"/>
      <c r="W586" s="4"/>
      <c r="X586" s="4"/>
      <c r="Y586" s="4"/>
      <c r="Z586" s="4"/>
      <c r="AA586" s="4"/>
      <c r="AB586" s="4"/>
      <c r="AC586" s="4"/>
      <c r="AD586" s="4"/>
      <c r="AE586" s="4"/>
    </row>
    <row r="587">
      <c r="A587" s="4"/>
      <c r="B587" s="4"/>
      <c r="C587" s="1" t="str">
        <f t="shared" si="8"/>
        <v/>
      </c>
      <c r="D587" s="79"/>
      <c r="E587" s="79"/>
      <c r="F587" s="74"/>
      <c r="G587" s="74"/>
      <c r="H587" s="74"/>
      <c r="I587" s="29" t="str">
        <f>if(isblank(F587),,VLOOKUP(D587,'Casino List'!$C$4:$AA$100,25,FALSE)*H587)</f>
        <v/>
      </c>
      <c r="J587" s="10" t="str">
        <f>if(ISBLANK(F587),,F587*'Casino List'!$D$1)</f>
        <v/>
      </c>
      <c r="K587" s="10" t="str">
        <f>if(isblank(F587),,(F587*(1+'Casino List'!$F$1)^(($Q$3-E587-45)/365)-F587)*(1-'Casino List'!$B$1))</f>
        <v/>
      </c>
      <c r="L587" s="10" t="str">
        <f>if(isblank(F587),,if(isna((1-'Casino List'!$B$1)*(I587-F587)*(1+'Casino List'!$F$1)^(($Q$3-vlookup(D587,C587:E$1003,3,FALSE)-10)/365)-K587+J587),(1-'Casino List'!$B$1)*(I587-F587)*(1+'Casino List'!$F$1)^(($Q$3-TODAY()-45)/365)-K587,(1-'Casino List'!$B$1)*(I587-F587)*(1+'Casino List'!$F$1)^(($Q$3-vlookup(D587,C587:E$1003,3,FALSE)-10)/365)-K587+J587))</f>
        <v/>
      </c>
      <c r="M587" s="10" t="str">
        <f>if(isblank(G587),,G587*(1+'Casino List'!$F$1)^(($Q$3-E587-10)/365))</f>
        <v/>
      </c>
      <c r="N587" s="4" t="str">
        <f>if(ISBLANK(M587),,(M587-G587)*(1-'Casino List'!$B$1))</f>
        <v/>
      </c>
      <c r="O587" s="4" t="str">
        <f>if(isblank(D587),,if(ISBLANK(M587),-F587*'Casino List'!$B$1,M587*'Casino List'!$B$1))</f>
        <v/>
      </c>
      <c r="P587" s="4"/>
      <c r="Q587" s="4"/>
      <c r="R587" s="4"/>
      <c r="S587" s="4"/>
      <c r="T587" s="4"/>
      <c r="U587" s="4"/>
      <c r="V587" s="4"/>
      <c r="W587" s="4"/>
      <c r="X587" s="4"/>
      <c r="Y587" s="4"/>
      <c r="Z587" s="4"/>
      <c r="AA587" s="4"/>
      <c r="AB587" s="4"/>
      <c r="AC587" s="4"/>
      <c r="AD587" s="4"/>
      <c r="AE587" s="4"/>
    </row>
    <row r="588">
      <c r="A588" s="4"/>
      <c r="B588" s="4"/>
      <c r="C588" s="1" t="str">
        <f t="shared" si="8"/>
        <v/>
      </c>
      <c r="D588" s="79"/>
      <c r="E588" s="79"/>
      <c r="F588" s="74"/>
      <c r="G588" s="74"/>
      <c r="H588" s="74"/>
      <c r="I588" s="29" t="str">
        <f>if(isblank(F588),,VLOOKUP(D588,'Casino List'!$C$4:$AA$100,25,FALSE)*H588)</f>
        <v/>
      </c>
      <c r="J588" s="10" t="str">
        <f>if(ISBLANK(F588),,F588*'Casino List'!$D$1)</f>
        <v/>
      </c>
      <c r="K588" s="10" t="str">
        <f>if(isblank(F588),,(F588*(1+'Casino List'!$F$1)^(($Q$3-E588-45)/365)-F588)*(1-'Casino List'!$B$1))</f>
        <v/>
      </c>
      <c r="L588" s="10" t="str">
        <f>if(isblank(F588),,if(isna((1-'Casino List'!$B$1)*(I588-F588)*(1+'Casino List'!$F$1)^(($Q$3-vlookup(D588,C588:E$1003,3,FALSE)-10)/365)-K588+J588),(1-'Casino List'!$B$1)*(I588-F588)*(1+'Casino List'!$F$1)^(($Q$3-TODAY()-45)/365)-K588,(1-'Casino List'!$B$1)*(I588-F588)*(1+'Casino List'!$F$1)^(($Q$3-vlookup(D588,C588:E$1003,3,FALSE)-10)/365)-K588+J588))</f>
        <v/>
      </c>
      <c r="M588" s="10" t="str">
        <f>if(isblank(G588),,G588*(1+'Casino List'!$F$1)^(($Q$3-E588-10)/365))</f>
        <v/>
      </c>
      <c r="N588" s="4" t="str">
        <f>if(ISBLANK(M588),,(M588-G588)*(1-'Casino List'!$B$1))</f>
        <v/>
      </c>
      <c r="O588" s="4" t="str">
        <f>if(isblank(D588),,if(ISBLANK(M588),-F588*'Casino List'!$B$1,M588*'Casino List'!$B$1))</f>
        <v/>
      </c>
      <c r="P588" s="4"/>
      <c r="Q588" s="4"/>
      <c r="R588" s="4"/>
      <c r="S588" s="4"/>
      <c r="T588" s="4"/>
      <c r="U588" s="4"/>
      <c r="V588" s="4"/>
      <c r="W588" s="4"/>
      <c r="X588" s="4"/>
      <c r="Y588" s="4"/>
      <c r="Z588" s="4"/>
      <c r="AA588" s="4"/>
      <c r="AB588" s="4"/>
      <c r="AC588" s="4"/>
      <c r="AD588" s="4"/>
      <c r="AE588" s="4"/>
    </row>
    <row r="589">
      <c r="A589" s="4"/>
      <c r="B589" s="4"/>
      <c r="C589" s="1" t="str">
        <f t="shared" si="8"/>
        <v/>
      </c>
      <c r="D589" s="79"/>
      <c r="E589" s="79"/>
      <c r="F589" s="74"/>
      <c r="G589" s="74"/>
      <c r="H589" s="74"/>
      <c r="I589" s="29" t="str">
        <f>if(isblank(F589),,VLOOKUP(D589,'Casino List'!$C$4:$AA$100,25,FALSE)*H589)</f>
        <v/>
      </c>
      <c r="J589" s="10" t="str">
        <f>if(ISBLANK(F589),,F589*'Casino List'!$D$1)</f>
        <v/>
      </c>
      <c r="K589" s="10" t="str">
        <f>if(isblank(F589),,(F589*(1+'Casino List'!$F$1)^(($Q$3-E589-45)/365)-F589)*(1-'Casino List'!$B$1))</f>
        <v/>
      </c>
      <c r="L589" s="10" t="str">
        <f>if(isblank(F589),,if(isna((1-'Casino List'!$B$1)*(I589-F589)*(1+'Casino List'!$F$1)^(($Q$3-vlookup(D589,C589:E$1003,3,FALSE)-10)/365)-K589+J589),(1-'Casino List'!$B$1)*(I589-F589)*(1+'Casino List'!$F$1)^(($Q$3-TODAY()-45)/365)-K589,(1-'Casino List'!$B$1)*(I589-F589)*(1+'Casino List'!$F$1)^(($Q$3-vlookup(D589,C589:E$1003,3,FALSE)-10)/365)-K589+J589))</f>
        <v/>
      </c>
      <c r="M589" s="10" t="str">
        <f>if(isblank(G589),,G589*(1+'Casino List'!$F$1)^(($Q$3-E589-10)/365))</f>
        <v/>
      </c>
      <c r="N589" s="4" t="str">
        <f>if(ISBLANK(M589),,(M589-G589)*(1-'Casino List'!$B$1))</f>
        <v/>
      </c>
      <c r="O589" s="4" t="str">
        <f>if(isblank(D589),,if(ISBLANK(M589),-F589*'Casino List'!$B$1,M589*'Casino List'!$B$1))</f>
        <v/>
      </c>
      <c r="P589" s="4"/>
      <c r="Q589" s="4"/>
      <c r="R589" s="4"/>
      <c r="S589" s="4"/>
      <c r="T589" s="4"/>
      <c r="U589" s="4"/>
      <c r="V589" s="4"/>
      <c r="W589" s="4"/>
      <c r="X589" s="4"/>
      <c r="Y589" s="4"/>
      <c r="Z589" s="4"/>
      <c r="AA589" s="4"/>
      <c r="AB589" s="4"/>
      <c r="AC589" s="4"/>
      <c r="AD589" s="4"/>
      <c r="AE589" s="4"/>
    </row>
    <row r="590">
      <c r="A590" s="4"/>
      <c r="B590" s="4"/>
      <c r="C590" s="1" t="str">
        <f t="shared" si="8"/>
        <v/>
      </c>
      <c r="D590" s="79"/>
      <c r="E590" s="79"/>
      <c r="F590" s="74"/>
      <c r="G590" s="74"/>
      <c r="H590" s="74"/>
      <c r="I590" s="29" t="str">
        <f>if(isblank(F590),,VLOOKUP(D590,'Casino List'!$C$4:$AA$100,25,FALSE)*H590)</f>
        <v/>
      </c>
      <c r="J590" s="10" t="str">
        <f>if(ISBLANK(F590),,F590*'Casino List'!$D$1)</f>
        <v/>
      </c>
      <c r="K590" s="10" t="str">
        <f>if(isblank(F590),,(F590*(1+'Casino List'!$F$1)^(($Q$3-E590-45)/365)-F590)*(1-'Casino List'!$B$1))</f>
        <v/>
      </c>
      <c r="L590" s="10" t="str">
        <f>if(isblank(F590),,if(isna((1-'Casino List'!$B$1)*(I590-F590)*(1+'Casino List'!$F$1)^(($Q$3-vlookup(D590,C590:E$1003,3,FALSE)-10)/365)-K590+J590),(1-'Casino List'!$B$1)*(I590-F590)*(1+'Casino List'!$F$1)^(($Q$3-TODAY()-45)/365)-K590,(1-'Casino List'!$B$1)*(I590-F590)*(1+'Casino List'!$F$1)^(($Q$3-vlookup(D590,C590:E$1003,3,FALSE)-10)/365)-K590+J590))</f>
        <v/>
      </c>
      <c r="M590" s="10" t="str">
        <f>if(isblank(G590),,G590*(1+'Casino List'!$F$1)^(($Q$3-E590-10)/365))</f>
        <v/>
      </c>
      <c r="N590" s="4" t="str">
        <f>if(ISBLANK(M590),,(M590-G590)*(1-'Casino List'!$B$1))</f>
        <v/>
      </c>
      <c r="O590" s="4" t="str">
        <f>if(isblank(D590),,if(ISBLANK(M590),-F590*'Casino List'!$B$1,M590*'Casino List'!$B$1))</f>
        <v/>
      </c>
      <c r="P590" s="4"/>
      <c r="Q590" s="4"/>
      <c r="R590" s="4"/>
      <c r="S590" s="4"/>
      <c r="T590" s="4"/>
      <c r="U590" s="4"/>
      <c r="V590" s="4"/>
      <c r="W590" s="4"/>
      <c r="X590" s="4"/>
      <c r="Y590" s="4"/>
      <c r="Z590" s="4"/>
      <c r="AA590" s="4"/>
      <c r="AB590" s="4"/>
      <c r="AC590" s="4"/>
      <c r="AD590" s="4"/>
      <c r="AE590" s="4"/>
    </row>
    <row r="591">
      <c r="A591" s="4"/>
      <c r="B591" s="4"/>
      <c r="C591" s="1" t="str">
        <f t="shared" si="8"/>
        <v/>
      </c>
      <c r="D591" s="79"/>
      <c r="E591" s="79"/>
      <c r="F591" s="74"/>
      <c r="G591" s="74"/>
      <c r="H591" s="74"/>
      <c r="I591" s="29" t="str">
        <f>if(isblank(F591),,VLOOKUP(D591,'Casino List'!$C$4:$AA$100,25,FALSE)*H591)</f>
        <v/>
      </c>
      <c r="J591" s="10" t="str">
        <f>if(ISBLANK(F591),,F591*'Casino List'!$D$1)</f>
        <v/>
      </c>
      <c r="K591" s="10" t="str">
        <f>if(isblank(F591),,(F591*(1+'Casino List'!$F$1)^(($Q$3-E591-45)/365)-F591)*(1-'Casino List'!$B$1))</f>
        <v/>
      </c>
      <c r="L591" s="10" t="str">
        <f>if(isblank(F591),,if(isna((1-'Casino List'!$B$1)*(I591-F591)*(1+'Casino List'!$F$1)^(($Q$3-vlookup(D591,C591:E$1003,3,FALSE)-10)/365)-K591+J591),(1-'Casino List'!$B$1)*(I591-F591)*(1+'Casino List'!$F$1)^(($Q$3-TODAY()-45)/365)-K591,(1-'Casino List'!$B$1)*(I591-F591)*(1+'Casino List'!$F$1)^(($Q$3-vlookup(D591,C591:E$1003,3,FALSE)-10)/365)-K591+J591))</f>
        <v/>
      </c>
      <c r="M591" s="10" t="str">
        <f>if(isblank(G591),,G591*(1+'Casino List'!$F$1)^(($Q$3-E591-10)/365))</f>
        <v/>
      </c>
      <c r="N591" s="4" t="str">
        <f>if(ISBLANK(M591),,(M591-G591)*(1-'Casino List'!$B$1))</f>
        <v/>
      </c>
      <c r="O591" s="4" t="str">
        <f>if(isblank(D591),,if(ISBLANK(M591),-F591*'Casino List'!$B$1,M591*'Casino List'!$B$1))</f>
        <v/>
      </c>
      <c r="P591" s="4"/>
      <c r="Q591" s="4"/>
      <c r="R591" s="4"/>
      <c r="S591" s="4"/>
      <c r="T591" s="4"/>
      <c r="U591" s="4"/>
      <c r="V591" s="4"/>
      <c r="W591" s="4"/>
      <c r="X591" s="4"/>
      <c r="Y591" s="4"/>
      <c r="Z591" s="4"/>
      <c r="AA591" s="4"/>
      <c r="AB591" s="4"/>
      <c r="AC591" s="4"/>
      <c r="AD591" s="4"/>
      <c r="AE591" s="4"/>
    </row>
    <row r="592">
      <c r="A592" s="4"/>
      <c r="B592" s="4"/>
      <c r="C592" s="1" t="str">
        <f t="shared" si="8"/>
        <v/>
      </c>
      <c r="D592" s="79"/>
      <c r="E592" s="79"/>
      <c r="F592" s="74"/>
      <c r="G592" s="74"/>
      <c r="H592" s="74"/>
      <c r="I592" s="29" t="str">
        <f>if(isblank(F592),,VLOOKUP(D592,'Casino List'!$C$4:$AA$100,25,FALSE)*H592)</f>
        <v/>
      </c>
      <c r="J592" s="10" t="str">
        <f>if(ISBLANK(F592),,F592*'Casino List'!$D$1)</f>
        <v/>
      </c>
      <c r="K592" s="10" t="str">
        <f>if(isblank(F592),,(F592*(1+'Casino List'!$F$1)^(($Q$3-E592-45)/365)-F592)*(1-'Casino List'!$B$1))</f>
        <v/>
      </c>
      <c r="L592" s="10" t="str">
        <f>if(isblank(F592),,if(isna((1-'Casino List'!$B$1)*(I592-F592)*(1+'Casino List'!$F$1)^(($Q$3-vlookup(D592,C592:E$1003,3,FALSE)-10)/365)-K592+J592),(1-'Casino List'!$B$1)*(I592-F592)*(1+'Casino List'!$F$1)^(($Q$3-TODAY()-45)/365)-K592,(1-'Casino List'!$B$1)*(I592-F592)*(1+'Casino List'!$F$1)^(($Q$3-vlookup(D592,C592:E$1003,3,FALSE)-10)/365)-K592+J592))</f>
        <v/>
      </c>
      <c r="M592" s="10" t="str">
        <f>if(isblank(G592),,G592*(1+'Casino List'!$F$1)^(($Q$3-E592-10)/365))</f>
        <v/>
      </c>
      <c r="N592" s="4" t="str">
        <f>if(ISBLANK(M592),,(M592-G592)*(1-'Casino List'!$B$1))</f>
        <v/>
      </c>
      <c r="O592" s="4" t="str">
        <f>if(isblank(D592),,if(ISBLANK(M592),-F592*'Casino List'!$B$1,M592*'Casino List'!$B$1))</f>
        <v/>
      </c>
      <c r="P592" s="4"/>
      <c r="Q592" s="4"/>
      <c r="R592" s="4"/>
      <c r="S592" s="4"/>
      <c r="T592" s="4"/>
      <c r="U592" s="4"/>
      <c r="V592" s="4"/>
      <c r="W592" s="4"/>
      <c r="X592" s="4"/>
      <c r="Y592" s="4"/>
      <c r="Z592" s="4"/>
      <c r="AA592" s="4"/>
      <c r="AB592" s="4"/>
      <c r="AC592" s="4"/>
      <c r="AD592" s="4"/>
      <c r="AE592" s="4"/>
    </row>
    <row r="593">
      <c r="A593" s="4"/>
      <c r="B593" s="4"/>
      <c r="C593" s="1" t="str">
        <f t="shared" si="8"/>
        <v/>
      </c>
      <c r="D593" s="79"/>
      <c r="E593" s="79"/>
      <c r="F593" s="74"/>
      <c r="G593" s="74"/>
      <c r="H593" s="74"/>
      <c r="I593" s="29" t="str">
        <f>if(isblank(F593),,VLOOKUP(D593,'Casino List'!$C$4:$AA$100,25,FALSE)*H593)</f>
        <v/>
      </c>
      <c r="J593" s="10" t="str">
        <f>if(ISBLANK(F593),,F593*'Casino List'!$D$1)</f>
        <v/>
      </c>
      <c r="K593" s="10" t="str">
        <f>if(isblank(F593),,(F593*(1+'Casino List'!$F$1)^(($Q$3-E593-45)/365)-F593)*(1-'Casino List'!$B$1))</f>
        <v/>
      </c>
      <c r="L593" s="10" t="str">
        <f>if(isblank(F593),,if(isna((1-'Casino List'!$B$1)*(I593-F593)*(1+'Casino List'!$F$1)^(($Q$3-vlookup(D593,C593:E$1003,3,FALSE)-10)/365)-K593+J593),(1-'Casino List'!$B$1)*(I593-F593)*(1+'Casino List'!$F$1)^(($Q$3-TODAY()-45)/365)-K593,(1-'Casino List'!$B$1)*(I593-F593)*(1+'Casino List'!$F$1)^(($Q$3-vlookup(D593,C593:E$1003,3,FALSE)-10)/365)-K593+J593))</f>
        <v/>
      </c>
      <c r="M593" s="10" t="str">
        <f>if(isblank(G593),,G593*(1+'Casino List'!$F$1)^(($Q$3-E593-10)/365))</f>
        <v/>
      </c>
      <c r="N593" s="4" t="str">
        <f>if(ISBLANK(M593),,(M593-G593)*(1-'Casino List'!$B$1))</f>
        <v/>
      </c>
      <c r="O593" s="4" t="str">
        <f>if(isblank(D593),,if(ISBLANK(M593),-F593*'Casino List'!$B$1,M593*'Casino List'!$B$1))</f>
        <v/>
      </c>
      <c r="P593" s="4"/>
      <c r="Q593" s="4"/>
      <c r="R593" s="4"/>
      <c r="S593" s="4"/>
      <c r="T593" s="4"/>
      <c r="U593" s="4"/>
      <c r="V593" s="4"/>
      <c r="W593" s="4"/>
      <c r="X593" s="4"/>
      <c r="Y593" s="4"/>
      <c r="Z593" s="4"/>
      <c r="AA593" s="4"/>
      <c r="AB593" s="4"/>
      <c r="AC593" s="4"/>
      <c r="AD593" s="4"/>
      <c r="AE593" s="4"/>
    </row>
    <row r="594">
      <c r="A594" s="4"/>
      <c r="B594" s="4"/>
      <c r="C594" s="1" t="str">
        <f t="shared" si="8"/>
        <v/>
      </c>
      <c r="D594" s="79"/>
      <c r="E594" s="79"/>
      <c r="F594" s="74"/>
      <c r="G594" s="74"/>
      <c r="H594" s="74"/>
      <c r="I594" s="29" t="str">
        <f>if(isblank(F594),,VLOOKUP(D594,'Casino List'!$C$4:$AA$100,25,FALSE)*H594)</f>
        <v/>
      </c>
      <c r="J594" s="10" t="str">
        <f>if(ISBLANK(F594),,F594*'Casino List'!$D$1)</f>
        <v/>
      </c>
      <c r="K594" s="10" t="str">
        <f>if(isblank(F594),,(F594*(1+'Casino List'!$F$1)^(($Q$3-E594-45)/365)-F594)*(1-'Casino List'!$B$1))</f>
        <v/>
      </c>
      <c r="L594" s="10" t="str">
        <f>if(isblank(F594),,if(isna((1-'Casino List'!$B$1)*(I594-F594)*(1+'Casino List'!$F$1)^(($Q$3-vlookup(D594,C594:E$1003,3,FALSE)-10)/365)-K594+J594),(1-'Casino List'!$B$1)*(I594-F594)*(1+'Casino List'!$F$1)^(($Q$3-TODAY()-45)/365)-K594,(1-'Casino List'!$B$1)*(I594-F594)*(1+'Casino List'!$F$1)^(($Q$3-vlookup(D594,C594:E$1003,3,FALSE)-10)/365)-K594+J594))</f>
        <v/>
      </c>
      <c r="M594" s="10" t="str">
        <f>if(isblank(G594),,G594*(1+'Casino List'!$F$1)^(($Q$3-E594-10)/365))</f>
        <v/>
      </c>
      <c r="N594" s="4" t="str">
        <f>if(ISBLANK(M594),,(M594-G594)*(1-'Casino List'!$B$1))</f>
        <v/>
      </c>
      <c r="O594" s="4" t="str">
        <f>if(isblank(D594),,if(ISBLANK(M594),-F594*'Casino List'!$B$1,M594*'Casino List'!$B$1))</f>
        <v/>
      </c>
      <c r="P594" s="4"/>
      <c r="Q594" s="4"/>
      <c r="R594" s="4"/>
      <c r="S594" s="4"/>
      <c r="T594" s="4"/>
      <c r="U594" s="4"/>
      <c r="V594" s="4"/>
      <c r="W594" s="4"/>
      <c r="X594" s="4"/>
      <c r="Y594" s="4"/>
      <c r="Z594" s="4"/>
      <c r="AA594" s="4"/>
      <c r="AB594" s="4"/>
      <c r="AC594" s="4"/>
      <c r="AD594" s="4"/>
      <c r="AE594" s="4"/>
    </row>
    <row r="595">
      <c r="A595" s="4"/>
      <c r="B595" s="4"/>
      <c r="C595" s="1" t="str">
        <f t="shared" si="8"/>
        <v/>
      </c>
      <c r="D595" s="79"/>
      <c r="E595" s="79"/>
      <c r="F595" s="74"/>
      <c r="G595" s="74"/>
      <c r="H595" s="74"/>
      <c r="I595" s="29" t="str">
        <f>if(isblank(F595),,VLOOKUP(D595,'Casino List'!$C$4:$AA$100,25,FALSE)*H595)</f>
        <v/>
      </c>
      <c r="J595" s="10" t="str">
        <f>if(ISBLANK(F595),,F595*'Casino List'!$D$1)</f>
        <v/>
      </c>
      <c r="K595" s="10" t="str">
        <f>if(isblank(F595),,(F595*(1+'Casino List'!$F$1)^(($Q$3-E595-45)/365)-F595)*(1-'Casino List'!$B$1))</f>
        <v/>
      </c>
      <c r="L595" s="10" t="str">
        <f>if(isblank(F595),,if(isna((1-'Casino List'!$B$1)*(I595-F595)*(1+'Casino List'!$F$1)^(($Q$3-vlookup(D595,C595:E$1003,3,FALSE)-10)/365)-K595+J595),(1-'Casino List'!$B$1)*(I595-F595)*(1+'Casino List'!$F$1)^(($Q$3-TODAY()-45)/365)-K595,(1-'Casino List'!$B$1)*(I595-F595)*(1+'Casino List'!$F$1)^(($Q$3-vlookup(D595,C595:E$1003,3,FALSE)-10)/365)-K595+J595))</f>
        <v/>
      </c>
      <c r="M595" s="10" t="str">
        <f>if(isblank(G595),,G595*(1+'Casino List'!$F$1)^(($Q$3-E595-10)/365))</f>
        <v/>
      </c>
      <c r="N595" s="4" t="str">
        <f>if(ISBLANK(M595),,(M595-G595)*(1-'Casino List'!$B$1))</f>
        <v/>
      </c>
      <c r="O595" s="4" t="str">
        <f>if(isblank(D595),,if(ISBLANK(M595),-F595*'Casino List'!$B$1,M595*'Casino List'!$B$1))</f>
        <v/>
      </c>
      <c r="P595" s="4"/>
      <c r="Q595" s="4"/>
      <c r="R595" s="4"/>
      <c r="S595" s="4"/>
      <c r="T595" s="4"/>
      <c r="U595" s="4"/>
      <c r="V595" s="4"/>
      <c r="W595" s="4"/>
      <c r="X595" s="4"/>
      <c r="Y595" s="4"/>
      <c r="Z595" s="4"/>
      <c r="AA595" s="4"/>
      <c r="AB595" s="4"/>
      <c r="AC595" s="4"/>
      <c r="AD595" s="4"/>
      <c r="AE595" s="4"/>
    </row>
    <row r="596">
      <c r="A596" s="4"/>
      <c r="B596" s="4"/>
      <c r="C596" s="1" t="str">
        <f t="shared" si="8"/>
        <v/>
      </c>
      <c r="D596" s="79"/>
      <c r="E596" s="79"/>
      <c r="F596" s="74"/>
      <c r="G596" s="74"/>
      <c r="H596" s="74"/>
      <c r="I596" s="29" t="str">
        <f>if(isblank(F596),,VLOOKUP(D596,'Casino List'!$C$4:$AA$100,25,FALSE)*H596)</f>
        <v/>
      </c>
      <c r="J596" s="10" t="str">
        <f>if(ISBLANK(F596),,F596*'Casino List'!$D$1)</f>
        <v/>
      </c>
      <c r="K596" s="10" t="str">
        <f>if(isblank(F596),,(F596*(1+'Casino List'!$F$1)^(($Q$3-E596-45)/365)-F596)*(1-'Casino List'!$B$1))</f>
        <v/>
      </c>
      <c r="L596" s="10" t="str">
        <f>if(isblank(F596),,if(isna((1-'Casino List'!$B$1)*(I596-F596)*(1+'Casino List'!$F$1)^(($Q$3-vlookup(D596,C596:E$1003,3,FALSE)-10)/365)-K596+J596),(1-'Casino List'!$B$1)*(I596-F596)*(1+'Casino List'!$F$1)^(($Q$3-TODAY()-45)/365)-K596,(1-'Casino List'!$B$1)*(I596-F596)*(1+'Casino List'!$F$1)^(($Q$3-vlookup(D596,C596:E$1003,3,FALSE)-10)/365)-K596+J596))</f>
        <v/>
      </c>
      <c r="M596" s="10" t="str">
        <f>if(isblank(G596),,G596*(1+'Casino List'!$F$1)^(($Q$3-E596-10)/365))</f>
        <v/>
      </c>
      <c r="N596" s="4" t="str">
        <f>if(ISBLANK(M596),,(M596-G596)*(1-'Casino List'!$B$1))</f>
        <v/>
      </c>
      <c r="O596" s="4" t="str">
        <f>if(isblank(D596),,if(ISBLANK(M596),-F596*'Casino List'!$B$1,M596*'Casino List'!$B$1))</f>
        <v/>
      </c>
      <c r="P596" s="4"/>
      <c r="Q596" s="4"/>
      <c r="R596" s="4"/>
      <c r="S596" s="4"/>
      <c r="T596" s="4"/>
      <c r="U596" s="4"/>
      <c r="V596" s="4"/>
      <c r="W596" s="4"/>
      <c r="X596" s="4"/>
      <c r="Y596" s="4"/>
      <c r="Z596" s="4"/>
      <c r="AA596" s="4"/>
      <c r="AB596" s="4"/>
      <c r="AC596" s="4"/>
      <c r="AD596" s="4"/>
      <c r="AE596" s="4"/>
    </row>
    <row r="597">
      <c r="A597" s="4"/>
      <c r="B597" s="4"/>
      <c r="C597" s="1" t="str">
        <f t="shared" si="8"/>
        <v/>
      </c>
      <c r="D597" s="79"/>
      <c r="E597" s="79"/>
      <c r="F597" s="74"/>
      <c r="G597" s="74"/>
      <c r="H597" s="74"/>
      <c r="I597" s="29" t="str">
        <f>if(isblank(F597),,VLOOKUP(D597,'Casino List'!$C$4:$AA$100,25,FALSE)*H597)</f>
        <v/>
      </c>
      <c r="J597" s="10" t="str">
        <f>if(ISBLANK(F597),,F597*'Casino List'!$D$1)</f>
        <v/>
      </c>
      <c r="K597" s="10" t="str">
        <f>if(isblank(F597),,(F597*(1+'Casino List'!$F$1)^(($Q$3-E597-45)/365)-F597)*(1-'Casino List'!$B$1))</f>
        <v/>
      </c>
      <c r="L597" s="10" t="str">
        <f>if(isblank(F597),,if(isna((1-'Casino List'!$B$1)*(I597-F597)*(1+'Casino List'!$F$1)^(($Q$3-vlookup(D597,C597:E$1003,3,FALSE)-10)/365)-K597+J597),(1-'Casino List'!$B$1)*(I597-F597)*(1+'Casino List'!$F$1)^(($Q$3-TODAY()-45)/365)-K597,(1-'Casino List'!$B$1)*(I597-F597)*(1+'Casino List'!$F$1)^(($Q$3-vlookup(D597,C597:E$1003,3,FALSE)-10)/365)-K597+J597))</f>
        <v/>
      </c>
      <c r="M597" s="10" t="str">
        <f>if(isblank(G597),,G597*(1+'Casino List'!$F$1)^(($Q$3-E597-10)/365))</f>
        <v/>
      </c>
      <c r="N597" s="4" t="str">
        <f>if(ISBLANK(M597),,(M597-G597)*(1-'Casino List'!$B$1))</f>
        <v/>
      </c>
      <c r="O597" s="4" t="str">
        <f>if(isblank(D597),,if(ISBLANK(M597),-F597*'Casino List'!$B$1,M597*'Casino List'!$B$1))</f>
        <v/>
      </c>
      <c r="P597" s="4"/>
      <c r="Q597" s="4"/>
      <c r="R597" s="4"/>
      <c r="S597" s="4"/>
      <c r="T597" s="4"/>
      <c r="U597" s="4"/>
      <c r="V597" s="4"/>
      <c r="W597" s="4"/>
      <c r="X597" s="4"/>
      <c r="Y597" s="4"/>
      <c r="Z597" s="4"/>
      <c r="AA597" s="4"/>
      <c r="AB597" s="4"/>
      <c r="AC597" s="4"/>
      <c r="AD597" s="4"/>
      <c r="AE597" s="4"/>
    </row>
    <row r="598">
      <c r="A598" s="4"/>
      <c r="B598" s="4"/>
      <c r="C598" s="1" t="str">
        <f t="shared" si="8"/>
        <v/>
      </c>
      <c r="D598" s="79"/>
      <c r="E598" s="79"/>
      <c r="F598" s="74"/>
      <c r="G598" s="74"/>
      <c r="H598" s="74"/>
      <c r="I598" s="29" t="str">
        <f>if(isblank(F598),,VLOOKUP(D598,'Casino List'!$C$4:$AA$100,25,FALSE)*H598)</f>
        <v/>
      </c>
      <c r="J598" s="10" t="str">
        <f>if(ISBLANK(F598),,F598*'Casino List'!$D$1)</f>
        <v/>
      </c>
      <c r="K598" s="10" t="str">
        <f>if(isblank(F598),,(F598*(1+'Casino List'!$F$1)^(($Q$3-E598-45)/365)-F598)*(1-'Casino List'!$B$1))</f>
        <v/>
      </c>
      <c r="L598" s="10" t="str">
        <f>if(isblank(F598),,if(isna((1-'Casino List'!$B$1)*(I598-F598)*(1+'Casino List'!$F$1)^(($Q$3-vlookup(D598,C598:E$1003,3,FALSE)-10)/365)-K598+J598),(1-'Casino List'!$B$1)*(I598-F598)*(1+'Casino List'!$F$1)^(($Q$3-TODAY()-45)/365)-K598,(1-'Casino List'!$B$1)*(I598-F598)*(1+'Casino List'!$F$1)^(($Q$3-vlookup(D598,C598:E$1003,3,FALSE)-10)/365)-K598+J598))</f>
        <v/>
      </c>
      <c r="M598" s="10" t="str">
        <f>if(isblank(G598),,G598*(1+'Casino List'!$F$1)^(($Q$3-E598-10)/365))</f>
        <v/>
      </c>
      <c r="N598" s="4" t="str">
        <f>if(ISBLANK(M598),,(M598-G598)*(1-'Casino List'!$B$1))</f>
        <v/>
      </c>
      <c r="O598" s="4" t="str">
        <f>if(isblank(D598),,if(ISBLANK(M598),-F598*'Casino List'!$B$1,M598*'Casino List'!$B$1))</f>
        <v/>
      </c>
      <c r="P598" s="4"/>
      <c r="Q598" s="4"/>
      <c r="R598" s="4"/>
      <c r="S598" s="4"/>
      <c r="T598" s="4"/>
      <c r="U598" s="4"/>
      <c r="V598" s="4"/>
      <c r="W598" s="4"/>
      <c r="X598" s="4"/>
      <c r="Y598" s="4"/>
      <c r="Z598" s="4"/>
      <c r="AA598" s="4"/>
      <c r="AB598" s="4"/>
      <c r="AC598" s="4"/>
      <c r="AD598" s="4"/>
      <c r="AE598" s="4"/>
    </row>
    <row r="599">
      <c r="A599" s="4"/>
      <c r="B599" s="4"/>
      <c r="C599" s="1" t="str">
        <f t="shared" si="8"/>
        <v/>
      </c>
      <c r="D599" s="79"/>
      <c r="E599" s="79"/>
      <c r="F599" s="74"/>
      <c r="G599" s="74"/>
      <c r="H599" s="74"/>
      <c r="I599" s="29" t="str">
        <f>if(isblank(F599),,VLOOKUP(D599,'Casino List'!$C$4:$AA$100,25,FALSE)*H599)</f>
        <v/>
      </c>
      <c r="J599" s="10" t="str">
        <f>if(ISBLANK(F599),,F599*'Casino List'!$D$1)</f>
        <v/>
      </c>
      <c r="K599" s="10" t="str">
        <f>if(isblank(F599),,(F599*(1+'Casino List'!$F$1)^(($Q$3-E599-45)/365)-F599)*(1-'Casino List'!$B$1))</f>
        <v/>
      </c>
      <c r="L599" s="10" t="str">
        <f>if(isblank(F599),,if(isna((1-'Casino List'!$B$1)*(I599-F599)*(1+'Casino List'!$F$1)^(($Q$3-vlookup(D599,C599:E$1003,3,FALSE)-10)/365)-K599+J599),(1-'Casino List'!$B$1)*(I599-F599)*(1+'Casino List'!$F$1)^(($Q$3-TODAY()-45)/365)-K599,(1-'Casino List'!$B$1)*(I599-F599)*(1+'Casino List'!$F$1)^(($Q$3-vlookup(D599,C599:E$1003,3,FALSE)-10)/365)-K599+J599))</f>
        <v/>
      </c>
      <c r="M599" s="10" t="str">
        <f>if(isblank(G599),,G599*(1+'Casino List'!$F$1)^(($Q$3-E599-10)/365))</f>
        <v/>
      </c>
      <c r="N599" s="4" t="str">
        <f>if(ISBLANK(M599),,(M599-G599)*(1-'Casino List'!$B$1))</f>
        <v/>
      </c>
      <c r="O599" s="4" t="str">
        <f>if(isblank(D599),,if(ISBLANK(M599),-F599*'Casino List'!$B$1,M599*'Casino List'!$B$1))</f>
        <v/>
      </c>
      <c r="P599" s="4"/>
      <c r="Q599" s="4"/>
      <c r="R599" s="4"/>
      <c r="S599" s="4"/>
      <c r="T599" s="4"/>
      <c r="U599" s="4"/>
      <c r="V599" s="4"/>
      <c r="W599" s="4"/>
      <c r="X599" s="4"/>
      <c r="Y599" s="4"/>
      <c r="Z599" s="4"/>
      <c r="AA599" s="4"/>
      <c r="AB599" s="4"/>
      <c r="AC599" s="4"/>
      <c r="AD599" s="4"/>
      <c r="AE599" s="4"/>
    </row>
    <row r="600">
      <c r="A600" s="4"/>
      <c r="B600" s="4"/>
      <c r="C600" s="1" t="str">
        <f t="shared" si="8"/>
        <v/>
      </c>
      <c r="D600" s="79"/>
      <c r="E600" s="79"/>
      <c r="F600" s="74"/>
      <c r="G600" s="74"/>
      <c r="H600" s="74"/>
      <c r="I600" s="29" t="str">
        <f>if(isblank(F600),,VLOOKUP(D600,'Casino List'!$C$4:$AA$100,25,FALSE)*H600)</f>
        <v/>
      </c>
      <c r="J600" s="10" t="str">
        <f>if(ISBLANK(F600),,F600*'Casino List'!$D$1)</f>
        <v/>
      </c>
      <c r="K600" s="10" t="str">
        <f>if(isblank(F600),,(F600*(1+'Casino List'!$F$1)^(($Q$3-E600-45)/365)-F600)*(1-'Casino List'!$B$1))</f>
        <v/>
      </c>
      <c r="L600" s="10" t="str">
        <f>if(isblank(F600),,if(isna((1-'Casino List'!$B$1)*(I600-F600)*(1+'Casino List'!$F$1)^(($Q$3-vlookup(D600,C600:E$1003,3,FALSE)-10)/365)-K600+J600),(1-'Casino List'!$B$1)*(I600-F600)*(1+'Casino List'!$F$1)^(($Q$3-TODAY()-45)/365)-K600,(1-'Casino List'!$B$1)*(I600-F600)*(1+'Casino List'!$F$1)^(($Q$3-vlookup(D600,C600:E$1003,3,FALSE)-10)/365)-K600+J600))</f>
        <v/>
      </c>
      <c r="M600" s="10" t="str">
        <f>if(isblank(G600),,G600*(1+'Casino List'!$F$1)^(($Q$3-E600-10)/365))</f>
        <v/>
      </c>
      <c r="N600" s="4" t="str">
        <f>if(ISBLANK(M600),,(M600-G600)*(1-'Casino List'!$B$1))</f>
        <v/>
      </c>
      <c r="O600" s="4" t="str">
        <f>if(isblank(D600),,if(ISBLANK(M600),-F600*'Casino List'!$B$1,M600*'Casino List'!$B$1))</f>
        <v/>
      </c>
      <c r="P600" s="4"/>
      <c r="Q600" s="4"/>
      <c r="R600" s="4"/>
      <c r="S600" s="4"/>
      <c r="T600" s="4"/>
      <c r="U600" s="4"/>
      <c r="V600" s="4"/>
      <c r="W600" s="4"/>
      <c r="X600" s="4"/>
      <c r="Y600" s="4"/>
      <c r="Z600" s="4"/>
      <c r="AA600" s="4"/>
      <c r="AB600" s="4"/>
      <c r="AC600" s="4"/>
      <c r="AD600" s="4"/>
      <c r="AE600" s="4"/>
    </row>
    <row r="601">
      <c r="A601" s="4"/>
      <c r="B601" s="4"/>
      <c r="C601" s="1" t="str">
        <f t="shared" si="8"/>
        <v/>
      </c>
      <c r="D601" s="79"/>
      <c r="E601" s="79"/>
      <c r="F601" s="74"/>
      <c r="G601" s="74"/>
      <c r="H601" s="74"/>
      <c r="I601" s="29" t="str">
        <f>if(isblank(F601),,VLOOKUP(D601,'Casino List'!$C$4:$AA$100,25,FALSE)*H601)</f>
        <v/>
      </c>
      <c r="J601" s="10" t="str">
        <f>if(ISBLANK(F601),,F601*'Casino List'!$D$1)</f>
        <v/>
      </c>
      <c r="K601" s="10" t="str">
        <f>if(isblank(F601),,(F601*(1+'Casino List'!$F$1)^(($Q$3-E601-45)/365)-F601)*(1-'Casino List'!$B$1))</f>
        <v/>
      </c>
      <c r="L601" s="10" t="str">
        <f>if(isblank(F601),,if(isna((1-'Casino List'!$B$1)*(I601-F601)*(1+'Casino List'!$F$1)^(($Q$3-vlookup(D601,C601:E$1003,3,FALSE)-10)/365)-K601+J601),(1-'Casino List'!$B$1)*(I601-F601)*(1+'Casino List'!$F$1)^(($Q$3-TODAY()-45)/365)-K601,(1-'Casino List'!$B$1)*(I601-F601)*(1+'Casino List'!$F$1)^(($Q$3-vlookup(D601,C601:E$1003,3,FALSE)-10)/365)-K601+J601))</f>
        <v/>
      </c>
      <c r="M601" s="10" t="str">
        <f>if(isblank(G601),,G601*(1+'Casino List'!$F$1)^(($Q$3-E601-10)/365))</f>
        <v/>
      </c>
      <c r="N601" s="4" t="str">
        <f>if(ISBLANK(M601),,(M601-G601)*(1-'Casino List'!$B$1))</f>
        <v/>
      </c>
      <c r="O601" s="4" t="str">
        <f>if(isblank(D601),,if(ISBLANK(M601),-F601*'Casino List'!$B$1,M601*'Casino List'!$B$1))</f>
        <v/>
      </c>
      <c r="P601" s="4"/>
      <c r="Q601" s="4"/>
      <c r="R601" s="4"/>
      <c r="S601" s="4"/>
      <c r="T601" s="4"/>
      <c r="U601" s="4"/>
      <c r="V601" s="4"/>
      <c r="W601" s="4"/>
      <c r="X601" s="4"/>
      <c r="Y601" s="4"/>
      <c r="Z601" s="4"/>
      <c r="AA601" s="4"/>
      <c r="AB601" s="4"/>
      <c r="AC601" s="4"/>
      <c r="AD601" s="4"/>
      <c r="AE601" s="4"/>
    </row>
    <row r="602">
      <c r="A602" s="4"/>
      <c r="B602" s="4"/>
      <c r="C602" s="1" t="str">
        <f t="shared" si="8"/>
        <v/>
      </c>
      <c r="D602" s="79"/>
      <c r="E602" s="79"/>
      <c r="F602" s="74"/>
      <c r="G602" s="74"/>
      <c r="H602" s="74"/>
      <c r="I602" s="29" t="str">
        <f>if(isblank(F602),,VLOOKUP(D602,'Casino List'!$C$4:$AA$100,25,FALSE)*H602)</f>
        <v/>
      </c>
      <c r="J602" s="10" t="str">
        <f>if(ISBLANK(F602),,F602*'Casino List'!$D$1)</f>
        <v/>
      </c>
      <c r="K602" s="10" t="str">
        <f>if(isblank(F602),,(F602*(1+'Casino List'!$F$1)^(($Q$3-E602-45)/365)-F602)*(1-'Casino List'!$B$1))</f>
        <v/>
      </c>
      <c r="L602" s="10" t="str">
        <f>if(isblank(F602),,if(isna((1-'Casino List'!$B$1)*(I602-F602)*(1+'Casino List'!$F$1)^(($Q$3-vlookup(D602,C602:E$1003,3,FALSE)-10)/365)-K602+J602),(1-'Casino List'!$B$1)*(I602-F602)*(1+'Casino List'!$F$1)^(($Q$3-TODAY()-45)/365)-K602,(1-'Casino List'!$B$1)*(I602-F602)*(1+'Casino List'!$F$1)^(($Q$3-vlookup(D602,C602:E$1003,3,FALSE)-10)/365)-K602+J602))</f>
        <v/>
      </c>
      <c r="M602" s="10" t="str">
        <f>if(isblank(G602),,G602*(1+'Casino List'!$F$1)^(($Q$3-E602-10)/365))</f>
        <v/>
      </c>
      <c r="N602" s="4" t="str">
        <f>if(ISBLANK(M602),,(M602-G602)*(1-'Casino List'!$B$1))</f>
        <v/>
      </c>
      <c r="O602" s="4" t="str">
        <f>if(isblank(D602),,if(ISBLANK(M602),-F602*'Casino List'!$B$1,M602*'Casino List'!$B$1))</f>
        <v/>
      </c>
      <c r="P602" s="4"/>
      <c r="Q602" s="4"/>
      <c r="R602" s="4"/>
      <c r="S602" s="4"/>
      <c r="T602" s="4"/>
      <c r="U602" s="4"/>
      <c r="V602" s="4"/>
      <c r="W602" s="4"/>
      <c r="X602" s="4"/>
      <c r="Y602" s="4"/>
      <c r="Z602" s="4"/>
      <c r="AA602" s="4"/>
      <c r="AB602" s="4"/>
      <c r="AC602" s="4"/>
      <c r="AD602" s="4"/>
      <c r="AE602" s="4"/>
    </row>
    <row r="603">
      <c r="A603" s="4"/>
      <c r="B603" s="4"/>
      <c r="C603" s="1" t="str">
        <f t="shared" si="8"/>
        <v/>
      </c>
      <c r="D603" s="79"/>
      <c r="E603" s="79"/>
      <c r="F603" s="74"/>
      <c r="G603" s="74"/>
      <c r="H603" s="74"/>
      <c r="I603" s="29" t="str">
        <f>if(isblank(F603),,VLOOKUP(D603,'Casino List'!$C$4:$AA$100,25,FALSE)*H603)</f>
        <v/>
      </c>
      <c r="J603" s="10" t="str">
        <f>if(ISBLANK(F603),,F603*'Casino List'!$D$1)</f>
        <v/>
      </c>
      <c r="K603" s="10" t="str">
        <f>if(isblank(F603),,(F603*(1+'Casino List'!$F$1)^(($Q$3-E603-45)/365)-F603)*(1-'Casino List'!$B$1))</f>
        <v/>
      </c>
      <c r="L603" s="10" t="str">
        <f>if(isblank(F603),,if(isna((1-'Casino List'!$B$1)*(I603-F603)*(1+'Casino List'!$F$1)^(($Q$3-vlookup(D603,C603:E$1003,3,FALSE)-10)/365)-K603+J603),(1-'Casino List'!$B$1)*(I603-F603)*(1+'Casino List'!$F$1)^(($Q$3-TODAY()-45)/365)-K603,(1-'Casino List'!$B$1)*(I603-F603)*(1+'Casino List'!$F$1)^(($Q$3-vlookup(D603,C603:E$1003,3,FALSE)-10)/365)-K603+J603))</f>
        <v/>
      </c>
      <c r="M603" s="10" t="str">
        <f>if(isblank(G603),,G603*(1+'Casino List'!$F$1)^(($Q$3-E603-10)/365))</f>
        <v/>
      </c>
      <c r="N603" s="4" t="str">
        <f>if(ISBLANK(M603),,(M603-G603)*(1-'Casino List'!$B$1))</f>
        <v/>
      </c>
      <c r="O603" s="4" t="str">
        <f>if(isblank(D603),,if(ISBLANK(M603),-F603*'Casino List'!$B$1,M603*'Casino List'!$B$1))</f>
        <v/>
      </c>
      <c r="P603" s="4"/>
      <c r="Q603" s="4"/>
      <c r="R603" s="4"/>
      <c r="S603" s="4"/>
      <c r="T603" s="4"/>
      <c r="U603" s="4"/>
      <c r="V603" s="4"/>
      <c r="W603" s="4"/>
      <c r="X603" s="4"/>
      <c r="Y603" s="4"/>
      <c r="Z603" s="4"/>
      <c r="AA603" s="4"/>
      <c r="AB603" s="4"/>
      <c r="AC603" s="4"/>
      <c r="AD603" s="4"/>
      <c r="AE603" s="4"/>
    </row>
    <row r="604">
      <c r="A604" s="4"/>
      <c r="B604" s="4"/>
      <c r="C604" s="1" t="str">
        <f t="shared" si="8"/>
        <v/>
      </c>
      <c r="D604" s="79"/>
      <c r="E604" s="79"/>
      <c r="F604" s="74"/>
      <c r="G604" s="74"/>
      <c r="H604" s="74"/>
      <c r="I604" s="29" t="str">
        <f>if(isblank(F604),,VLOOKUP(D604,'Casino List'!$C$4:$AA$100,25,FALSE)*H604)</f>
        <v/>
      </c>
      <c r="J604" s="10" t="str">
        <f>if(ISBLANK(F604),,F604*'Casino List'!$D$1)</f>
        <v/>
      </c>
      <c r="K604" s="10" t="str">
        <f>if(isblank(F604),,(F604*(1+'Casino List'!$F$1)^(($Q$3-E604-45)/365)-F604)*(1-'Casino List'!$B$1))</f>
        <v/>
      </c>
      <c r="L604" s="10" t="str">
        <f>if(isblank(F604),,if(isna((1-'Casino List'!$B$1)*(I604-F604)*(1+'Casino List'!$F$1)^(($Q$3-vlookup(D604,C604:E$1003,3,FALSE)-10)/365)-K604+J604),(1-'Casino List'!$B$1)*(I604-F604)*(1+'Casino List'!$F$1)^(($Q$3-TODAY()-45)/365)-K604,(1-'Casino List'!$B$1)*(I604-F604)*(1+'Casino List'!$F$1)^(($Q$3-vlookup(D604,C604:E$1003,3,FALSE)-10)/365)-K604+J604))</f>
        <v/>
      </c>
      <c r="M604" s="10" t="str">
        <f>if(isblank(G604),,G604*(1+'Casino List'!$F$1)^(($Q$3-E604-10)/365))</f>
        <v/>
      </c>
      <c r="N604" s="4" t="str">
        <f>if(ISBLANK(M604),,(M604-G604)*(1-'Casino List'!$B$1))</f>
        <v/>
      </c>
      <c r="O604" s="4" t="str">
        <f>if(isblank(D604),,if(ISBLANK(M604),-F604*'Casino List'!$B$1,M604*'Casino List'!$B$1))</f>
        <v/>
      </c>
      <c r="P604" s="4"/>
      <c r="Q604" s="4"/>
      <c r="R604" s="4"/>
      <c r="S604" s="4"/>
      <c r="T604" s="4"/>
      <c r="U604" s="4"/>
      <c r="V604" s="4"/>
      <c r="W604" s="4"/>
      <c r="X604" s="4"/>
      <c r="Y604" s="4"/>
      <c r="Z604" s="4"/>
      <c r="AA604" s="4"/>
      <c r="AB604" s="4"/>
      <c r="AC604" s="4"/>
      <c r="AD604" s="4"/>
      <c r="AE604" s="4"/>
    </row>
    <row r="605">
      <c r="A605" s="4"/>
      <c r="B605" s="4"/>
      <c r="C605" s="1" t="str">
        <f t="shared" si="8"/>
        <v/>
      </c>
      <c r="D605" s="79"/>
      <c r="E605" s="79"/>
      <c r="F605" s="74"/>
      <c r="G605" s="74"/>
      <c r="H605" s="74"/>
      <c r="I605" s="29" t="str">
        <f>if(isblank(F605),,VLOOKUP(D605,'Casino List'!$C$4:$AA$100,25,FALSE)*H605)</f>
        <v/>
      </c>
      <c r="J605" s="10" t="str">
        <f>if(ISBLANK(F605),,F605*'Casino List'!$D$1)</f>
        <v/>
      </c>
      <c r="K605" s="10" t="str">
        <f>if(isblank(F605),,(F605*(1+'Casino List'!$F$1)^(($Q$3-E605-45)/365)-F605)*(1-'Casino List'!$B$1))</f>
        <v/>
      </c>
      <c r="L605" s="10" t="str">
        <f>if(isblank(F605),,if(isna((1-'Casino List'!$B$1)*(I605-F605)*(1+'Casino List'!$F$1)^(($Q$3-vlookup(D605,C605:E$1003,3,FALSE)-10)/365)-K605+J605),(1-'Casino List'!$B$1)*(I605-F605)*(1+'Casino List'!$F$1)^(($Q$3-TODAY()-45)/365)-K605,(1-'Casino List'!$B$1)*(I605-F605)*(1+'Casino List'!$F$1)^(($Q$3-vlookup(D605,C605:E$1003,3,FALSE)-10)/365)-K605+J605))</f>
        <v/>
      </c>
      <c r="M605" s="10" t="str">
        <f>if(isblank(G605),,G605*(1+'Casino List'!$F$1)^(($Q$3-E605-10)/365))</f>
        <v/>
      </c>
      <c r="N605" s="4" t="str">
        <f>if(ISBLANK(M605),,(M605-G605)*(1-'Casino List'!$B$1))</f>
        <v/>
      </c>
      <c r="O605" s="4" t="str">
        <f>if(isblank(D605),,if(ISBLANK(M605),-F605*'Casino List'!$B$1,M605*'Casino List'!$B$1))</f>
        <v/>
      </c>
      <c r="P605" s="4"/>
      <c r="Q605" s="4"/>
      <c r="R605" s="4"/>
      <c r="S605" s="4"/>
      <c r="T605" s="4"/>
      <c r="U605" s="4"/>
      <c r="V605" s="4"/>
      <c r="W605" s="4"/>
      <c r="X605" s="4"/>
      <c r="Y605" s="4"/>
      <c r="Z605" s="4"/>
      <c r="AA605" s="4"/>
      <c r="AB605" s="4"/>
      <c r="AC605" s="4"/>
      <c r="AD605" s="4"/>
      <c r="AE605" s="4"/>
    </row>
    <row r="606">
      <c r="A606" s="4"/>
      <c r="B606" s="4"/>
      <c r="C606" s="1" t="str">
        <f t="shared" si="8"/>
        <v/>
      </c>
      <c r="D606" s="79"/>
      <c r="E606" s="79"/>
      <c r="F606" s="74"/>
      <c r="G606" s="74"/>
      <c r="H606" s="74"/>
      <c r="I606" s="29" t="str">
        <f>if(isblank(F606),,VLOOKUP(D606,'Casino List'!$C$4:$AA$100,25,FALSE)*H606)</f>
        <v/>
      </c>
      <c r="J606" s="10" t="str">
        <f>if(ISBLANK(F606),,F606*'Casino List'!$D$1)</f>
        <v/>
      </c>
      <c r="K606" s="10" t="str">
        <f>if(isblank(F606),,(F606*(1+'Casino List'!$F$1)^(($Q$3-E606-45)/365)-F606)*(1-'Casino List'!$B$1))</f>
        <v/>
      </c>
      <c r="L606" s="10" t="str">
        <f>if(isblank(F606),,if(isna((1-'Casino List'!$B$1)*(I606-F606)*(1+'Casino List'!$F$1)^(($Q$3-vlookup(D606,C606:E$1003,3,FALSE)-10)/365)-K606+J606),(1-'Casino List'!$B$1)*(I606-F606)*(1+'Casino List'!$F$1)^(($Q$3-TODAY()-45)/365)-K606,(1-'Casino List'!$B$1)*(I606-F606)*(1+'Casino List'!$F$1)^(($Q$3-vlookup(D606,C606:E$1003,3,FALSE)-10)/365)-K606+J606))</f>
        <v/>
      </c>
      <c r="M606" s="10" t="str">
        <f>if(isblank(G606),,G606*(1+'Casino List'!$F$1)^(($Q$3-E606-10)/365))</f>
        <v/>
      </c>
      <c r="N606" s="4" t="str">
        <f>if(ISBLANK(M606),,(M606-G606)*(1-'Casino List'!$B$1))</f>
        <v/>
      </c>
      <c r="O606" s="4" t="str">
        <f>if(isblank(D606),,if(ISBLANK(M606),-F606*'Casino List'!$B$1,M606*'Casino List'!$B$1))</f>
        <v/>
      </c>
      <c r="P606" s="4"/>
      <c r="Q606" s="4"/>
      <c r="R606" s="4"/>
      <c r="S606" s="4"/>
      <c r="T606" s="4"/>
      <c r="U606" s="4"/>
      <c r="V606" s="4"/>
      <c r="W606" s="4"/>
      <c r="X606" s="4"/>
      <c r="Y606" s="4"/>
      <c r="Z606" s="4"/>
      <c r="AA606" s="4"/>
      <c r="AB606" s="4"/>
      <c r="AC606" s="4"/>
      <c r="AD606" s="4"/>
      <c r="AE606" s="4"/>
    </row>
    <row r="607">
      <c r="A607" s="4"/>
      <c r="B607" s="4"/>
      <c r="C607" s="1" t="str">
        <f t="shared" si="8"/>
        <v/>
      </c>
      <c r="D607" s="79"/>
      <c r="E607" s="79"/>
      <c r="F607" s="74"/>
      <c r="G607" s="74"/>
      <c r="H607" s="74"/>
      <c r="I607" s="29" t="str">
        <f>if(isblank(F607),,VLOOKUP(D607,'Casino List'!$C$4:$AA$100,25,FALSE)*H607)</f>
        <v/>
      </c>
      <c r="J607" s="10" t="str">
        <f>if(ISBLANK(F607),,F607*'Casino List'!$D$1)</f>
        <v/>
      </c>
      <c r="K607" s="10" t="str">
        <f>if(isblank(F607),,(F607*(1+'Casino List'!$F$1)^(($Q$3-E607-45)/365)-F607)*(1-'Casino List'!$B$1))</f>
        <v/>
      </c>
      <c r="L607" s="10" t="str">
        <f>if(isblank(F607),,if(isna((1-'Casino List'!$B$1)*(I607-F607)*(1+'Casino List'!$F$1)^(($Q$3-vlookup(D607,C607:E$1003,3,FALSE)-10)/365)-K607+J607),(1-'Casino List'!$B$1)*(I607-F607)*(1+'Casino List'!$F$1)^(($Q$3-TODAY()-45)/365)-K607,(1-'Casino List'!$B$1)*(I607-F607)*(1+'Casino List'!$F$1)^(($Q$3-vlookup(D607,C607:E$1003,3,FALSE)-10)/365)-K607+J607))</f>
        <v/>
      </c>
      <c r="M607" s="10" t="str">
        <f>if(isblank(G607),,G607*(1+'Casino List'!$F$1)^(($Q$3-E607-10)/365))</f>
        <v/>
      </c>
      <c r="N607" s="4" t="str">
        <f>if(ISBLANK(M607),,(M607-G607)*(1-'Casino List'!$B$1))</f>
        <v/>
      </c>
      <c r="O607" s="4" t="str">
        <f>if(isblank(D607),,if(ISBLANK(M607),-F607*'Casino List'!$B$1,M607*'Casino List'!$B$1))</f>
        <v/>
      </c>
      <c r="P607" s="4"/>
      <c r="Q607" s="4"/>
      <c r="R607" s="4"/>
      <c r="S607" s="4"/>
      <c r="T607" s="4"/>
      <c r="U607" s="4"/>
      <c r="V607" s="4"/>
      <c r="W607" s="4"/>
      <c r="X607" s="4"/>
      <c r="Y607" s="4"/>
      <c r="Z607" s="4"/>
      <c r="AA607" s="4"/>
      <c r="AB607" s="4"/>
      <c r="AC607" s="4"/>
      <c r="AD607" s="4"/>
      <c r="AE607" s="4"/>
    </row>
    <row r="608">
      <c r="A608" s="4"/>
      <c r="B608" s="4"/>
      <c r="C608" s="1" t="str">
        <f t="shared" si="8"/>
        <v/>
      </c>
      <c r="D608" s="79"/>
      <c r="E608" s="79"/>
      <c r="F608" s="74"/>
      <c r="G608" s="74"/>
      <c r="H608" s="74"/>
      <c r="I608" s="29" t="str">
        <f>if(isblank(F608),,VLOOKUP(D608,'Casino List'!$C$4:$AA$100,25,FALSE)*H608)</f>
        <v/>
      </c>
      <c r="J608" s="10" t="str">
        <f>if(ISBLANK(F608),,F608*'Casino List'!$D$1)</f>
        <v/>
      </c>
      <c r="K608" s="10" t="str">
        <f>if(isblank(F608),,(F608*(1+'Casino List'!$F$1)^(($Q$3-E608-45)/365)-F608)*(1-'Casino List'!$B$1))</f>
        <v/>
      </c>
      <c r="L608" s="10" t="str">
        <f>if(isblank(F608),,if(isna((1-'Casino List'!$B$1)*(I608-F608)*(1+'Casino List'!$F$1)^(($Q$3-vlookup(D608,C608:E$1003,3,FALSE)-10)/365)-K608+J608),(1-'Casino List'!$B$1)*(I608-F608)*(1+'Casino List'!$F$1)^(($Q$3-TODAY()-45)/365)-K608,(1-'Casino List'!$B$1)*(I608-F608)*(1+'Casino List'!$F$1)^(($Q$3-vlookup(D608,C608:E$1003,3,FALSE)-10)/365)-K608+J608))</f>
        <v/>
      </c>
      <c r="M608" s="10" t="str">
        <f>if(isblank(G608),,G608*(1+'Casino List'!$F$1)^(($Q$3-E608-10)/365))</f>
        <v/>
      </c>
      <c r="N608" s="4" t="str">
        <f>if(ISBLANK(M608),,(M608-G608)*(1-'Casino List'!$B$1))</f>
        <v/>
      </c>
      <c r="O608" s="4" t="str">
        <f>if(isblank(D608),,if(ISBLANK(M608),-F608*'Casino List'!$B$1,M608*'Casino List'!$B$1))</f>
        <v/>
      </c>
      <c r="P608" s="4"/>
      <c r="Q608" s="4"/>
      <c r="R608" s="4"/>
      <c r="S608" s="4"/>
      <c r="T608" s="4"/>
      <c r="U608" s="4"/>
      <c r="V608" s="4"/>
      <c r="W608" s="4"/>
      <c r="X608" s="4"/>
      <c r="Y608" s="4"/>
      <c r="Z608" s="4"/>
      <c r="AA608" s="4"/>
      <c r="AB608" s="4"/>
      <c r="AC608" s="4"/>
      <c r="AD608" s="4"/>
      <c r="AE608" s="4"/>
    </row>
    <row r="609">
      <c r="A609" s="4"/>
      <c r="B609" s="4"/>
      <c r="C609" s="1" t="str">
        <f t="shared" si="8"/>
        <v/>
      </c>
      <c r="D609" s="79"/>
      <c r="E609" s="79"/>
      <c r="F609" s="74"/>
      <c r="G609" s="74"/>
      <c r="H609" s="74"/>
      <c r="I609" s="29" t="str">
        <f>if(isblank(F609),,VLOOKUP(D609,'Casino List'!$C$4:$AA$100,25,FALSE)*H609)</f>
        <v/>
      </c>
      <c r="J609" s="10" t="str">
        <f>if(ISBLANK(F609),,F609*'Casino List'!$D$1)</f>
        <v/>
      </c>
      <c r="K609" s="10" t="str">
        <f>if(isblank(F609),,(F609*(1+'Casino List'!$F$1)^(($Q$3-E609-45)/365)-F609)*(1-'Casino List'!$B$1))</f>
        <v/>
      </c>
      <c r="L609" s="10" t="str">
        <f>if(isblank(F609),,if(isna((1-'Casino List'!$B$1)*(I609-F609)*(1+'Casino List'!$F$1)^(($Q$3-vlookup(D609,C609:E$1003,3,FALSE)-10)/365)-K609+J609),(1-'Casino List'!$B$1)*(I609-F609)*(1+'Casino List'!$F$1)^(($Q$3-TODAY()-45)/365)-K609,(1-'Casino List'!$B$1)*(I609-F609)*(1+'Casino List'!$F$1)^(($Q$3-vlookup(D609,C609:E$1003,3,FALSE)-10)/365)-K609+J609))</f>
        <v/>
      </c>
      <c r="M609" s="10" t="str">
        <f>if(isblank(G609),,G609*(1+'Casino List'!$F$1)^(($Q$3-E609-10)/365))</f>
        <v/>
      </c>
      <c r="N609" s="4" t="str">
        <f>if(ISBLANK(M609),,(M609-G609)*(1-'Casino List'!$B$1))</f>
        <v/>
      </c>
      <c r="O609" s="4" t="str">
        <f>if(isblank(D609),,if(ISBLANK(M609),-F609*'Casino List'!$B$1,M609*'Casino List'!$B$1))</f>
        <v/>
      </c>
      <c r="P609" s="4"/>
      <c r="Q609" s="4"/>
      <c r="R609" s="4"/>
      <c r="S609" s="4"/>
      <c r="T609" s="4"/>
      <c r="U609" s="4"/>
      <c r="V609" s="4"/>
      <c r="W609" s="4"/>
      <c r="X609" s="4"/>
      <c r="Y609" s="4"/>
      <c r="Z609" s="4"/>
      <c r="AA609" s="4"/>
      <c r="AB609" s="4"/>
      <c r="AC609" s="4"/>
      <c r="AD609" s="4"/>
      <c r="AE609" s="4"/>
    </row>
    <row r="610">
      <c r="A610" s="4"/>
      <c r="B610" s="4"/>
      <c r="C610" s="1" t="str">
        <f t="shared" si="8"/>
        <v/>
      </c>
      <c r="D610" s="79"/>
      <c r="E610" s="79"/>
      <c r="F610" s="74"/>
      <c r="G610" s="74"/>
      <c r="H610" s="74"/>
      <c r="I610" s="29" t="str">
        <f>if(isblank(F610),,VLOOKUP(D610,'Casino List'!$C$4:$AA$100,25,FALSE)*H610)</f>
        <v/>
      </c>
      <c r="J610" s="10" t="str">
        <f>if(ISBLANK(F610),,F610*'Casino List'!$D$1)</f>
        <v/>
      </c>
      <c r="K610" s="10" t="str">
        <f>if(isblank(F610),,(F610*(1+'Casino List'!$F$1)^(($Q$3-E610-45)/365)-F610)*(1-'Casino List'!$B$1))</f>
        <v/>
      </c>
      <c r="L610" s="10" t="str">
        <f>if(isblank(F610),,if(isna((1-'Casino List'!$B$1)*(I610-F610)*(1+'Casino List'!$F$1)^(($Q$3-vlookup(D610,C610:E$1003,3,FALSE)-10)/365)-K610+J610),(1-'Casino List'!$B$1)*(I610-F610)*(1+'Casino List'!$F$1)^(($Q$3-TODAY()-45)/365)-K610,(1-'Casino List'!$B$1)*(I610-F610)*(1+'Casino List'!$F$1)^(($Q$3-vlookup(D610,C610:E$1003,3,FALSE)-10)/365)-K610+J610))</f>
        <v/>
      </c>
      <c r="M610" s="10" t="str">
        <f>if(isblank(G610),,G610*(1+'Casino List'!$F$1)^(($Q$3-E610-10)/365))</f>
        <v/>
      </c>
      <c r="N610" s="4" t="str">
        <f>if(ISBLANK(M610),,(M610-G610)*(1-'Casino List'!$B$1))</f>
        <v/>
      </c>
      <c r="O610" s="4" t="str">
        <f>if(isblank(D610),,if(ISBLANK(M610),-F610*'Casino List'!$B$1,M610*'Casino List'!$B$1))</f>
        <v/>
      </c>
      <c r="P610" s="4"/>
      <c r="Q610" s="4"/>
      <c r="R610" s="4"/>
      <c r="S610" s="4"/>
      <c r="T610" s="4"/>
      <c r="U610" s="4"/>
      <c r="V610" s="4"/>
      <c r="W610" s="4"/>
      <c r="X610" s="4"/>
      <c r="Y610" s="4"/>
      <c r="Z610" s="4"/>
      <c r="AA610" s="4"/>
      <c r="AB610" s="4"/>
      <c r="AC610" s="4"/>
      <c r="AD610" s="4"/>
      <c r="AE610" s="4"/>
    </row>
    <row r="611">
      <c r="A611" s="4"/>
      <c r="B611" s="4"/>
      <c r="C611" s="1" t="str">
        <f t="shared" si="8"/>
        <v/>
      </c>
      <c r="D611" s="79"/>
      <c r="E611" s="79"/>
      <c r="F611" s="74"/>
      <c r="G611" s="74"/>
      <c r="H611" s="74"/>
      <c r="I611" s="29" t="str">
        <f>if(isblank(F611),,VLOOKUP(D611,'Casino List'!$C$4:$AA$100,25,FALSE)*H611)</f>
        <v/>
      </c>
      <c r="J611" s="10" t="str">
        <f>if(ISBLANK(F611),,F611*'Casino List'!$D$1)</f>
        <v/>
      </c>
      <c r="K611" s="10" t="str">
        <f>if(isblank(F611),,(F611*(1+'Casino List'!$F$1)^(($Q$3-E611-45)/365)-F611)*(1-'Casino List'!$B$1))</f>
        <v/>
      </c>
      <c r="L611" s="10" t="str">
        <f>if(isblank(F611),,if(isna((1-'Casino List'!$B$1)*(I611-F611)*(1+'Casino List'!$F$1)^(($Q$3-vlookup(D611,C611:E$1003,3,FALSE)-10)/365)-K611+J611),(1-'Casino List'!$B$1)*(I611-F611)*(1+'Casino List'!$F$1)^(($Q$3-TODAY()-45)/365)-K611,(1-'Casino List'!$B$1)*(I611-F611)*(1+'Casino List'!$F$1)^(($Q$3-vlookup(D611,C611:E$1003,3,FALSE)-10)/365)-K611+J611))</f>
        <v/>
      </c>
      <c r="M611" s="10" t="str">
        <f>if(isblank(G611),,G611*(1+'Casino List'!$F$1)^(($Q$3-E611-10)/365))</f>
        <v/>
      </c>
      <c r="N611" s="4" t="str">
        <f>if(ISBLANK(M611),,(M611-G611)*(1-'Casino List'!$B$1))</f>
        <v/>
      </c>
      <c r="O611" s="4" t="str">
        <f>if(isblank(D611),,if(ISBLANK(M611),-F611*'Casino List'!$B$1,M611*'Casino List'!$B$1))</f>
        <v/>
      </c>
      <c r="P611" s="4"/>
      <c r="Q611" s="4"/>
      <c r="R611" s="4"/>
      <c r="S611" s="4"/>
      <c r="T611" s="4"/>
      <c r="U611" s="4"/>
      <c r="V611" s="4"/>
      <c r="W611" s="4"/>
      <c r="X611" s="4"/>
      <c r="Y611" s="4"/>
      <c r="Z611" s="4"/>
      <c r="AA611" s="4"/>
      <c r="AB611" s="4"/>
      <c r="AC611" s="4"/>
      <c r="AD611" s="4"/>
      <c r="AE611" s="4"/>
    </row>
    <row r="612">
      <c r="A612" s="4"/>
      <c r="B612" s="4"/>
      <c r="C612" s="1" t="str">
        <f t="shared" si="8"/>
        <v/>
      </c>
      <c r="D612" s="79"/>
      <c r="E612" s="79"/>
      <c r="F612" s="74"/>
      <c r="G612" s="74"/>
      <c r="H612" s="74"/>
      <c r="I612" s="29" t="str">
        <f>if(isblank(F612),,VLOOKUP(D612,'Casino List'!$C$4:$AA$100,25,FALSE)*H612)</f>
        <v/>
      </c>
      <c r="J612" s="10" t="str">
        <f>if(ISBLANK(F612),,F612*'Casino List'!$D$1)</f>
        <v/>
      </c>
      <c r="K612" s="10" t="str">
        <f>if(isblank(F612),,(F612*(1+'Casino List'!$F$1)^(($Q$3-E612-45)/365)-F612)*(1-'Casino List'!$B$1))</f>
        <v/>
      </c>
      <c r="L612" s="10" t="str">
        <f>if(isblank(F612),,if(isna((1-'Casino List'!$B$1)*(I612-F612)*(1+'Casino List'!$F$1)^(($Q$3-vlookup(D612,C612:E$1003,3,FALSE)-10)/365)-K612+J612),(1-'Casino List'!$B$1)*(I612-F612)*(1+'Casino List'!$F$1)^(($Q$3-TODAY()-45)/365)-K612,(1-'Casino List'!$B$1)*(I612-F612)*(1+'Casino List'!$F$1)^(($Q$3-vlookup(D612,C612:E$1003,3,FALSE)-10)/365)-K612+J612))</f>
        <v/>
      </c>
      <c r="M612" s="10" t="str">
        <f>if(isblank(G612),,G612*(1+'Casino List'!$F$1)^(($Q$3-E612-10)/365))</f>
        <v/>
      </c>
      <c r="N612" s="4" t="str">
        <f>if(ISBLANK(M612),,(M612-G612)*(1-'Casino List'!$B$1))</f>
        <v/>
      </c>
      <c r="O612" s="4" t="str">
        <f>if(isblank(D612),,if(ISBLANK(M612),-F612*'Casino List'!$B$1,M612*'Casino List'!$B$1))</f>
        <v/>
      </c>
      <c r="P612" s="4"/>
      <c r="Q612" s="4"/>
      <c r="R612" s="4"/>
      <c r="S612" s="4"/>
      <c r="T612" s="4"/>
      <c r="U612" s="4"/>
      <c r="V612" s="4"/>
      <c r="W612" s="4"/>
      <c r="X612" s="4"/>
      <c r="Y612" s="4"/>
      <c r="Z612" s="4"/>
      <c r="AA612" s="4"/>
      <c r="AB612" s="4"/>
      <c r="AC612" s="4"/>
      <c r="AD612" s="4"/>
      <c r="AE612" s="4"/>
    </row>
    <row r="613">
      <c r="A613" s="4"/>
      <c r="B613" s="4"/>
      <c r="C613" s="1" t="str">
        <f t="shared" si="8"/>
        <v/>
      </c>
      <c r="D613" s="79"/>
      <c r="E613" s="79"/>
      <c r="F613" s="74"/>
      <c r="G613" s="74"/>
      <c r="H613" s="74"/>
      <c r="I613" s="29" t="str">
        <f>if(isblank(F613),,VLOOKUP(D613,'Casino List'!$C$4:$AA$100,25,FALSE)*H613)</f>
        <v/>
      </c>
      <c r="J613" s="10" t="str">
        <f>if(ISBLANK(F613),,F613*'Casino List'!$D$1)</f>
        <v/>
      </c>
      <c r="K613" s="10" t="str">
        <f>if(isblank(F613),,(F613*(1+'Casino List'!$F$1)^(($Q$3-E613-45)/365)-F613)*(1-'Casino List'!$B$1))</f>
        <v/>
      </c>
      <c r="L613" s="10" t="str">
        <f>if(isblank(F613),,if(isna((1-'Casino List'!$B$1)*(I613-F613)*(1+'Casino List'!$F$1)^(($Q$3-vlookup(D613,C613:E$1003,3,FALSE)-10)/365)-K613+J613),(1-'Casino List'!$B$1)*(I613-F613)*(1+'Casino List'!$F$1)^(($Q$3-TODAY()-45)/365)-K613,(1-'Casino List'!$B$1)*(I613-F613)*(1+'Casino List'!$F$1)^(($Q$3-vlookup(D613,C613:E$1003,3,FALSE)-10)/365)-K613+J613))</f>
        <v/>
      </c>
      <c r="M613" s="10" t="str">
        <f>if(isblank(G613),,G613*(1+'Casino List'!$F$1)^(($Q$3-E613-10)/365))</f>
        <v/>
      </c>
      <c r="N613" s="4" t="str">
        <f>if(ISBLANK(M613),,(M613-G613)*(1-'Casino List'!$B$1))</f>
        <v/>
      </c>
      <c r="O613" s="4" t="str">
        <f>if(isblank(D613),,if(ISBLANK(M613),-F613*'Casino List'!$B$1,M613*'Casino List'!$B$1))</f>
        <v/>
      </c>
      <c r="P613" s="4"/>
      <c r="Q613" s="4"/>
      <c r="R613" s="4"/>
      <c r="S613" s="4"/>
      <c r="T613" s="4"/>
      <c r="U613" s="4"/>
      <c r="V613" s="4"/>
      <c r="W613" s="4"/>
      <c r="X613" s="4"/>
      <c r="Y613" s="4"/>
      <c r="Z613" s="4"/>
      <c r="AA613" s="4"/>
      <c r="AB613" s="4"/>
      <c r="AC613" s="4"/>
      <c r="AD613" s="4"/>
      <c r="AE613" s="4"/>
    </row>
    <row r="614">
      <c r="A614" s="4"/>
      <c r="B614" s="4"/>
      <c r="C614" s="1" t="str">
        <f t="shared" si="8"/>
        <v/>
      </c>
      <c r="D614" s="79"/>
      <c r="E614" s="79"/>
      <c r="F614" s="74"/>
      <c r="G614" s="74"/>
      <c r="H614" s="74"/>
      <c r="I614" s="29" t="str">
        <f>if(isblank(F614),,VLOOKUP(D614,'Casino List'!$C$4:$AA$100,25,FALSE)*H614)</f>
        <v/>
      </c>
      <c r="J614" s="10" t="str">
        <f>if(ISBLANK(F614),,F614*'Casino List'!$D$1)</f>
        <v/>
      </c>
      <c r="K614" s="10" t="str">
        <f>if(isblank(F614),,(F614*(1+'Casino List'!$F$1)^(($Q$3-E614-45)/365)-F614)*(1-'Casino List'!$B$1))</f>
        <v/>
      </c>
      <c r="L614" s="10" t="str">
        <f>if(isblank(F614),,if(isna((1-'Casino List'!$B$1)*(I614-F614)*(1+'Casino List'!$F$1)^(($Q$3-vlookup(D614,C614:E$1003,3,FALSE)-10)/365)-K614+J614),(1-'Casino List'!$B$1)*(I614-F614)*(1+'Casino List'!$F$1)^(($Q$3-TODAY()-45)/365)-K614,(1-'Casino List'!$B$1)*(I614-F614)*(1+'Casino List'!$F$1)^(($Q$3-vlookup(D614,C614:E$1003,3,FALSE)-10)/365)-K614+J614))</f>
        <v/>
      </c>
      <c r="M614" s="10" t="str">
        <f>if(isblank(G614),,G614*(1+'Casino List'!$F$1)^(($Q$3-E614-10)/365))</f>
        <v/>
      </c>
      <c r="N614" s="4" t="str">
        <f>if(ISBLANK(M614),,(M614-G614)*(1-'Casino List'!$B$1))</f>
        <v/>
      </c>
      <c r="O614" s="4" t="str">
        <f>if(isblank(D614),,if(ISBLANK(M614),-F614*'Casino List'!$B$1,M614*'Casino List'!$B$1))</f>
        <v/>
      </c>
      <c r="P614" s="4"/>
      <c r="Q614" s="4"/>
      <c r="R614" s="4"/>
      <c r="S614" s="4"/>
      <c r="T614" s="4"/>
      <c r="U614" s="4"/>
      <c r="V614" s="4"/>
      <c r="W614" s="4"/>
      <c r="X614" s="4"/>
      <c r="Y614" s="4"/>
      <c r="Z614" s="4"/>
      <c r="AA614" s="4"/>
      <c r="AB614" s="4"/>
      <c r="AC614" s="4"/>
      <c r="AD614" s="4"/>
      <c r="AE614" s="4"/>
    </row>
    <row r="615">
      <c r="A615" s="4"/>
      <c r="B615" s="4"/>
      <c r="C615" s="1" t="str">
        <f t="shared" si="8"/>
        <v/>
      </c>
      <c r="D615" s="79"/>
      <c r="E615" s="79"/>
      <c r="F615" s="74"/>
      <c r="G615" s="74"/>
      <c r="H615" s="74"/>
      <c r="I615" s="29" t="str">
        <f>if(isblank(F615),,VLOOKUP(D615,'Casino List'!$C$4:$AA$100,25,FALSE)*H615)</f>
        <v/>
      </c>
      <c r="J615" s="10" t="str">
        <f>if(ISBLANK(F615),,F615*'Casino List'!$D$1)</f>
        <v/>
      </c>
      <c r="K615" s="10" t="str">
        <f>if(isblank(F615),,(F615*(1+'Casino List'!$F$1)^(($Q$3-E615-45)/365)-F615)*(1-'Casino List'!$B$1))</f>
        <v/>
      </c>
      <c r="L615" s="10" t="str">
        <f>if(isblank(F615),,if(isna((1-'Casino List'!$B$1)*(I615-F615)*(1+'Casino List'!$F$1)^(($Q$3-vlookup(D615,C615:E$1003,3,FALSE)-10)/365)-K615+J615),(1-'Casino List'!$B$1)*(I615-F615)*(1+'Casino List'!$F$1)^(($Q$3-TODAY()-45)/365)-K615,(1-'Casino List'!$B$1)*(I615-F615)*(1+'Casino List'!$F$1)^(($Q$3-vlookup(D615,C615:E$1003,3,FALSE)-10)/365)-K615+J615))</f>
        <v/>
      </c>
      <c r="M615" s="10" t="str">
        <f>if(isblank(G615),,G615*(1+'Casino List'!$F$1)^(($Q$3-E615-10)/365))</f>
        <v/>
      </c>
      <c r="N615" s="4" t="str">
        <f>if(ISBLANK(M615),,(M615-G615)*(1-'Casino List'!$B$1))</f>
        <v/>
      </c>
      <c r="O615" s="4" t="str">
        <f>if(isblank(D615),,if(ISBLANK(M615),-F615*'Casino List'!$B$1,M615*'Casino List'!$B$1))</f>
        <v/>
      </c>
      <c r="P615" s="4"/>
      <c r="Q615" s="4"/>
      <c r="R615" s="4"/>
      <c r="S615" s="4"/>
      <c r="T615" s="4"/>
      <c r="U615" s="4"/>
      <c r="V615" s="4"/>
      <c r="W615" s="4"/>
      <c r="X615" s="4"/>
      <c r="Y615" s="4"/>
      <c r="Z615" s="4"/>
      <c r="AA615" s="4"/>
      <c r="AB615" s="4"/>
      <c r="AC615" s="4"/>
      <c r="AD615" s="4"/>
      <c r="AE615" s="4"/>
    </row>
    <row r="616">
      <c r="A616" s="4"/>
      <c r="B616" s="4"/>
      <c r="C616" s="1" t="str">
        <f t="shared" si="8"/>
        <v/>
      </c>
      <c r="D616" s="79"/>
      <c r="E616" s="79"/>
      <c r="F616" s="74"/>
      <c r="G616" s="74"/>
      <c r="H616" s="74"/>
      <c r="I616" s="29" t="str">
        <f>if(isblank(F616),,VLOOKUP(D616,'Casino List'!$C$4:$AA$100,25,FALSE)*H616)</f>
        <v/>
      </c>
      <c r="J616" s="10" t="str">
        <f>if(ISBLANK(F616),,F616*'Casino List'!$D$1)</f>
        <v/>
      </c>
      <c r="K616" s="10" t="str">
        <f>if(isblank(F616),,(F616*(1+'Casino List'!$F$1)^(($Q$3-E616-45)/365)-F616)*(1-'Casino List'!$B$1))</f>
        <v/>
      </c>
      <c r="L616" s="10" t="str">
        <f>if(isblank(F616),,if(isna((1-'Casino List'!$B$1)*(I616-F616)*(1+'Casino List'!$F$1)^(($Q$3-vlookup(D616,C616:E$1003,3,FALSE)-10)/365)-K616+J616),(1-'Casino List'!$B$1)*(I616-F616)*(1+'Casino List'!$F$1)^(($Q$3-TODAY()-45)/365)-K616,(1-'Casino List'!$B$1)*(I616-F616)*(1+'Casino List'!$F$1)^(($Q$3-vlookup(D616,C616:E$1003,3,FALSE)-10)/365)-K616+J616))</f>
        <v/>
      </c>
      <c r="M616" s="10" t="str">
        <f>if(isblank(G616),,G616*(1+'Casino List'!$F$1)^(($Q$3-E616-10)/365))</f>
        <v/>
      </c>
      <c r="N616" s="4" t="str">
        <f>if(ISBLANK(M616),,(M616-G616)*(1-'Casino List'!$B$1))</f>
        <v/>
      </c>
      <c r="O616" s="4" t="str">
        <f>if(isblank(D616),,if(ISBLANK(M616),-F616*'Casino List'!$B$1,M616*'Casino List'!$B$1))</f>
        <v/>
      </c>
      <c r="P616" s="4"/>
      <c r="Q616" s="4"/>
      <c r="R616" s="4"/>
      <c r="S616" s="4"/>
      <c r="T616" s="4"/>
      <c r="U616" s="4"/>
      <c r="V616" s="4"/>
      <c r="W616" s="4"/>
      <c r="X616" s="4"/>
      <c r="Y616" s="4"/>
      <c r="Z616" s="4"/>
      <c r="AA616" s="4"/>
      <c r="AB616" s="4"/>
      <c r="AC616" s="4"/>
      <c r="AD616" s="4"/>
      <c r="AE616" s="4"/>
    </row>
    <row r="617">
      <c r="A617" s="4"/>
      <c r="B617" s="4"/>
      <c r="C617" s="1" t="str">
        <f t="shared" si="8"/>
        <v/>
      </c>
      <c r="D617" s="79"/>
      <c r="E617" s="79"/>
      <c r="F617" s="74"/>
      <c r="G617" s="74"/>
      <c r="H617" s="74"/>
      <c r="I617" s="29" t="str">
        <f>if(isblank(F617),,VLOOKUP(D617,'Casino List'!$C$4:$AA$100,25,FALSE)*H617)</f>
        <v/>
      </c>
      <c r="J617" s="10" t="str">
        <f>if(ISBLANK(F617),,F617*'Casino List'!$D$1)</f>
        <v/>
      </c>
      <c r="K617" s="10" t="str">
        <f>if(isblank(F617),,(F617*(1+'Casino List'!$F$1)^(($Q$3-E617-45)/365)-F617)*(1-'Casino List'!$B$1))</f>
        <v/>
      </c>
      <c r="L617" s="10" t="str">
        <f>if(isblank(F617),,if(isna((1-'Casino List'!$B$1)*(I617-F617)*(1+'Casino List'!$F$1)^(($Q$3-vlookup(D617,C617:E$1003,3,FALSE)-10)/365)-K617+J617),(1-'Casino List'!$B$1)*(I617-F617)*(1+'Casino List'!$F$1)^(($Q$3-TODAY()-45)/365)-K617,(1-'Casino List'!$B$1)*(I617-F617)*(1+'Casino List'!$F$1)^(($Q$3-vlookup(D617,C617:E$1003,3,FALSE)-10)/365)-K617+J617))</f>
        <v/>
      </c>
      <c r="M617" s="10" t="str">
        <f>if(isblank(G617),,G617*(1+'Casino List'!$F$1)^(($Q$3-E617-10)/365))</f>
        <v/>
      </c>
      <c r="N617" s="4" t="str">
        <f>if(ISBLANK(M617),,(M617-G617)*(1-'Casino List'!$B$1))</f>
        <v/>
      </c>
      <c r="O617" s="4" t="str">
        <f>if(isblank(D617),,if(ISBLANK(M617),-F617*'Casino List'!$B$1,M617*'Casino List'!$B$1))</f>
        <v/>
      </c>
      <c r="P617" s="4"/>
      <c r="Q617" s="4"/>
      <c r="R617" s="4"/>
      <c r="S617" s="4"/>
      <c r="T617" s="4"/>
      <c r="U617" s="4"/>
      <c r="V617" s="4"/>
      <c r="W617" s="4"/>
      <c r="X617" s="4"/>
      <c r="Y617" s="4"/>
      <c r="Z617" s="4"/>
      <c r="AA617" s="4"/>
      <c r="AB617" s="4"/>
      <c r="AC617" s="4"/>
      <c r="AD617" s="4"/>
      <c r="AE617" s="4"/>
    </row>
    <row r="618">
      <c r="A618" s="4"/>
      <c r="B618" s="4"/>
      <c r="C618" s="1" t="str">
        <f t="shared" si="8"/>
        <v/>
      </c>
      <c r="D618" s="79"/>
      <c r="E618" s="79"/>
      <c r="F618" s="74"/>
      <c r="G618" s="74"/>
      <c r="H618" s="74"/>
      <c r="I618" s="29" t="str">
        <f>if(isblank(F618),,VLOOKUP(D618,'Casino List'!$C$4:$AA$100,25,FALSE)*H618)</f>
        <v/>
      </c>
      <c r="J618" s="10" t="str">
        <f>if(ISBLANK(F618),,F618*'Casino List'!$D$1)</f>
        <v/>
      </c>
      <c r="K618" s="10" t="str">
        <f>if(isblank(F618),,(F618*(1+'Casino List'!$F$1)^(($Q$3-E618-45)/365)-F618)*(1-'Casino List'!$B$1))</f>
        <v/>
      </c>
      <c r="L618" s="10" t="str">
        <f>if(isblank(F618),,if(isna((1-'Casino List'!$B$1)*(I618-F618)*(1+'Casino List'!$F$1)^(($Q$3-vlookup(D618,C618:E$1003,3,FALSE)-10)/365)-K618+J618),(1-'Casino List'!$B$1)*(I618-F618)*(1+'Casino List'!$F$1)^(($Q$3-TODAY()-45)/365)-K618,(1-'Casino List'!$B$1)*(I618-F618)*(1+'Casino List'!$F$1)^(($Q$3-vlookup(D618,C618:E$1003,3,FALSE)-10)/365)-K618+J618))</f>
        <v/>
      </c>
      <c r="M618" s="10" t="str">
        <f>if(isblank(G618),,G618*(1+'Casino List'!$F$1)^(($Q$3-E618-10)/365))</f>
        <v/>
      </c>
      <c r="N618" s="4" t="str">
        <f>if(ISBLANK(M618),,(M618-G618)*(1-'Casino List'!$B$1))</f>
        <v/>
      </c>
      <c r="O618" s="4" t="str">
        <f>if(isblank(D618),,if(ISBLANK(M618),-F618*'Casino List'!$B$1,M618*'Casino List'!$B$1))</f>
        <v/>
      </c>
      <c r="P618" s="4"/>
      <c r="Q618" s="4"/>
      <c r="R618" s="4"/>
      <c r="S618" s="4"/>
      <c r="T618" s="4"/>
      <c r="U618" s="4"/>
      <c r="V618" s="4"/>
      <c r="W618" s="4"/>
      <c r="X618" s="4"/>
      <c r="Y618" s="4"/>
      <c r="Z618" s="4"/>
      <c r="AA618" s="4"/>
      <c r="AB618" s="4"/>
      <c r="AC618" s="4"/>
      <c r="AD618" s="4"/>
      <c r="AE618" s="4"/>
    </row>
    <row r="619">
      <c r="A619" s="4"/>
      <c r="B619" s="4"/>
      <c r="C619" s="1" t="str">
        <f t="shared" si="8"/>
        <v/>
      </c>
      <c r="D619" s="79"/>
      <c r="E619" s="79"/>
      <c r="F619" s="74"/>
      <c r="G619" s="74"/>
      <c r="H619" s="74"/>
      <c r="I619" s="29" t="str">
        <f>if(isblank(F619),,VLOOKUP(D619,'Casino List'!$C$4:$AA$100,25,FALSE)*H619)</f>
        <v/>
      </c>
      <c r="J619" s="10" t="str">
        <f>if(ISBLANK(F619),,F619*'Casino List'!$D$1)</f>
        <v/>
      </c>
      <c r="K619" s="10" t="str">
        <f>if(isblank(F619),,(F619*(1+'Casino List'!$F$1)^(($Q$3-E619-45)/365)-F619)*(1-'Casino List'!$B$1))</f>
        <v/>
      </c>
      <c r="L619" s="10" t="str">
        <f>if(isblank(F619),,if(isna((1-'Casino List'!$B$1)*(I619-F619)*(1+'Casino List'!$F$1)^(($Q$3-vlookup(D619,C619:E$1003,3,FALSE)-10)/365)-K619+J619),(1-'Casino List'!$B$1)*(I619-F619)*(1+'Casino List'!$F$1)^(($Q$3-TODAY()-45)/365)-K619,(1-'Casino List'!$B$1)*(I619-F619)*(1+'Casino List'!$F$1)^(($Q$3-vlookup(D619,C619:E$1003,3,FALSE)-10)/365)-K619+J619))</f>
        <v/>
      </c>
      <c r="M619" s="10" t="str">
        <f>if(isblank(G619),,G619*(1+'Casino List'!$F$1)^(($Q$3-E619-10)/365))</f>
        <v/>
      </c>
      <c r="N619" s="4" t="str">
        <f>if(ISBLANK(M619),,(M619-G619)*(1-'Casino List'!$B$1))</f>
        <v/>
      </c>
      <c r="O619" s="4" t="str">
        <f>if(isblank(D619),,if(ISBLANK(M619),-F619*'Casino List'!$B$1,M619*'Casino List'!$B$1))</f>
        <v/>
      </c>
      <c r="P619" s="4"/>
      <c r="Q619" s="4"/>
      <c r="R619" s="4"/>
      <c r="S619" s="4"/>
      <c r="T619" s="4"/>
      <c r="U619" s="4"/>
      <c r="V619" s="4"/>
      <c r="W619" s="4"/>
      <c r="X619" s="4"/>
      <c r="Y619" s="4"/>
      <c r="Z619" s="4"/>
      <c r="AA619" s="4"/>
      <c r="AB619" s="4"/>
      <c r="AC619" s="4"/>
      <c r="AD619" s="4"/>
      <c r="AE619" s="4"/>
    </row>
    <row r="620">
      <c r="A620" s="4"/>
      <c r="B620" s="4"/>
      <c r="C620" s="1" t="str">
        <f t="shared" si="8"/>
        <v/>
      </c>
      <c r="D620" s="79"/>
      <c r="E620" s="79"/>
      <c r="F620" s="74"/>
      <c r="G620" s="74"/>
      <c r="H620" s="74"/>
      <c r="I620" s="29" t="str">
        <f>if(isblank(F620),,VLOOKUP(D620,'Casino List'!$C$4:$AA$100,25,FALSE)*H620)</f>
        <v/>
      </c>
      <c r="J620" s="10" t="str">
        <f>if(ISBLANK(F620),,F620*'Casino List'!$D$1)</f>
        <v/>
      </c>
      <c r="K620" s="10" t="str">
        <f>if(isblank(F620),,(F620*(1+'Casino List'!$F$1)^(($Q$3-E620-45)/365)-F620)*(1-'Casino List'!$B$1))</f>
        <v/>
      </c>
      <c r="L620" s="10" t="str">
        <f>if(isblank(F620),,if(isna((1-'Casino List'!$B$1)*(I620-F620)*(1+'Casino List'!$F$1)^(($Q$3-vlookup(D620,C620:E$1003,3,FALSE)-10)/365)-K620+J620),(1-'Casino List'!$B$1)*(I620-F620)*(1+'Casino List'!$F$1)^(($Q$3-TODAY()-45)/365)-K620,(1-'Casino List'!$B$1)*(I620-F620)*(1+'Casino List'!$F$1)^(($Q$3-vlookup(D620,C620:E$1003,3,FALSE)-10)/365)-K620+J620))</f>
        <v/>
      </c>
      <c r="M620" s="10" t="str">
        <f>if(isblank(G620),,G620*(1+'Casino List'!$F$1)^(($Q$3-E620-10)/365))</f>
        <v/>
      </c>
      <c r="N620" s="4" t="str">
        <f>if(ISBLANK(M620),,(M620-G620)*(1-'Casino List'!$B$1))</f>
        <v/>
      </c>
      <c r="O620" s="4" t="str">
        <f>if(isblank(D620),,if(ISBLANK(M620),-F620*'Casino List'!$B$1,M620*'Casino List'!$B$1))</f>
        <v/>
      </c>
      <c r="P620" s="4"/>
      <c r="Q620" s="4"/>
      <c r="R620" s="4"/>
      <c r="S620" s="4"/>
      <c r="T620" s="4"/>
      <c r="U620" s="4"/>
      <c r="V620" s="4"/>
      <c r="W620" s="4"/>
      <c r="X620" s="4"/>
      <c r="Y620" s="4"/>
      <c r="Z620" s="4"/>
      <c r="AA620" s="4"/>
      <c r="AB620" s="4"/>
      <c r="AC620" s="4"/>
      <c r="AD620" s="4"/>
      <c r="AE620" s="4"/>
    </row>
    <row r="621">
      <c r="A621" s="4"/>
      <c r="B621" s="4"/>
      <c r="C621" s="1" t="str">
        <f t="shared" si="8"/>
        <v/>
      </c>
      <c r="D621" s="79"/>
      <c r="E621" s="79"/>
      <c r="F621" s="74"/>
      <c r="G621" s="74"/>
      <c r="H621" s="74"/>
      <c r="I621" s="29" t="str">
        <f>if(isblank(F621),,VLOOKUP(D621,'Casino List'!$C$4:$AA$100,25,FALSE)*H621)</f>
        <v/>
      </c>
      <c r="J621" s="10" t="str">
        <f>if(ISBLANK(F621),,F621*'Casino List'!$D$1)</f>
        <v/>
      </c>
      <c r="K621" s="10" t="str">
        <f>if(isblank(F621),,(F621*(1+'Casino List'!$F$1)^(($Q$3-E621-45)/365)-F621)*(1-'Casino List'!$B$1))</f>
        <v/>
      </c>
      <c r="L621" s="10" t="str">
        <f>if(isblank(F621),,if(isna((1-'Casino List'!$B$1)*(I621-F621)*(1+'Casino List'!$F$1)^(($Q$3-vlookup(D621,C621:E$1003,3,FALSE)-10)/365)-K621+J621),(1-'Casino List'!$B$1)*(I621-F621)*(1+'Casino List'!$F$1)^(($Q$3-TODAY()-45)/365)-K621,(1-'Casino List'!$B$1)*(I621-F621)*(1+'Casino List'!$F$1)^(($Q$3-vlookup(D621,C621:E$1003,3,FALSE)-10)/365)-K621+J621))</f>
        <v/>
      </c>
      <c r="M621" s="10" t="str">
        <f>if(isblank(G621),,G621*(1+'Casino List'!$F$1)^(($Q$3-E621-10)/365))</f>
        <v/>
      </c>
      <c r="N621" s="4" t="str">
        <f>if(ISBLANK(M621),,(M621-G621)*(1-'Casino List'!$B$1))</f>
        <v/>
      </c>
      <c r="O621" s="4" t="str">
        <f>if(isblank(D621),,if(ISBLANK(M621),-F621*'Casino List'!$B$1,M621*'Casino List'!$B$1))</f>
        <v/>
      </c>
      <c r="P621" s="4"/>
      <c r="Q621" s="4"/>
      <c r="R621" s="4"/>
      <c r="S621" s="4"/>
      <c r="T621" s="4"/>
      <c r="U621" s="4"/>
      <c r="V621" s="4"/>
      <c r="W621" s="4"/>
      <c r="X621" s="4"/>
      <c r="Y621" s="4"/>
      <c r="Z621" s="4"/>
      <c r="AA621" s="4"/>
      <c r="AB621" s="4"/>
      <c r="AC621" s="4"/>
      <c r="AD621" s="4"/>
      <c r="AE621" s="4"/>
    </row>
    <row r="622">
      <c r="A622" s="4"/>
      <c r="B622" s="4"/>
      <c r="C622" s="1" t="str">
        <f t="shared" si="8"/>
        <v/>
      </c>
      <c r="D622" s="79"/>
      <c r="E622" s="79"/>
      <c r="F622" s="74"/>
      <c r="G622" s="74"/>
      <c r="H622" s="74"/>
      <c r="I622" s="29" t="str">
        <f>if(isblank(F622),,VLOOKUP(D622,'Casino List'!$C$4:$AA$100,25,FALSE)*H622)</f>
        <v/>
      </c>
      <c r="J622" s="10" t="str">
        <f>if(ISBLANK(F622),,F622*'Casino List'!$D$1)</f>
        <v/>
      </c>
      <c r="K622" s="10" t="str">
        <f>if(isblank(F622),,(F622*(1+'Casino List'!$F$1)^(($Q$3-E622-45)/365)-F622)*(1-'Casino List'!$B$1))</f>
        <v/>
      </c>
      <c r="L622" s="10" t="str">
        <f>if(isblank(F622),,if(isna((1-'Casino List'!$B$1)*(I622-F622)*(1+'Casino List'!$F$1)^(($Q$3-vlookup(D622,C622:E$1003,3,FALSE)-10)/365)-K622+J622),(1-'Casino List'!$B$1)*(I622-F622)*(1+'Casino List'!$F$1)^(($Q$3-TODAY()-45)/365)-K622,(1-'Casino List'!$B$1)*(I622-F622)*(1+'Casino List'!$F$1)^(($Q$3-vlookup(D622,C622:E$1003,3,FALSE)-10)/365)-K622+J622))</f>
        <v/>
      </c>
      <c r="M622" s="10" t="str">
        <f>if(isblank(G622),,G622*(1+'Casino List'!$F$1)^(($Q$3-E622-10)/365))</f>
        <v/>
      </c>
      <c r="N622" s="4" t="str">
        <f>if(ISBLANK(M622),,(M622-G622)*(1-'Casino List'!$B$1))</f>
        <v/>
      </c>
      <c r="O622" s="4" t="str">
        <f>if(isblank(D622),,if(ISBLANK(M622),-F622*'Casino List'!$B$1,M622*'Casino List'!$B$1))</f>
        <v/>
      </c>
      <c r="P622" s="4"/>
      <c r="Q622" s="4"/>
      <c r="R622" s="4"/>
      <c r="S622" s="4"/>
      <c r="T622" s="4"/>
      <c r="U622" s="4"/>
      <c r="V622" s="4"/>
      <c r="W622" s="4"/>
      <c r="X622" s="4"/>
      <c r="Y622" s="4"/>
      <c r="Z622" s="4"/>
      <c r="AA622" s="4"/>
      <c r="AB622" s="4"/>
      <c r="AC622" s="4"/>
      <c r="AD622" s="4"/>
      <c r="AE622" s="4"/>
    </row>
    <row r="623">
      <c r="A623" s="4"/>
      <c r="B623" s="4"/>
      <c r="C623" s="1" t="str">
        <f t="shared" si="8"/>
        <v/>
      </c>
      <c r="D623" s="79"/>
      <c r="E623" s="79"/>
      <c r="F623" s="74"/>
      <c r="G623" s="74"/>
      <c r="H623" s="74"/>
      <c r="I623" s="29" t="str">
        <f>if(isblank(F623),,VLOOKUP(D623,'Casino List'!$C$4:$AA$100,25,FALSE)*H623)</f>
        <v/>
      </c>
      <c r="J623" s="10" t="str">
        <f>if(ISBLANK(F623),,F623*'Casino List'!$D$1)</f>
        <v/>
      </c>
      <c r="K623" s="10" t="str">
        <f>if(isblank(F623),,(F623*(1+'Casino List'!$F$1)^(($Q$3-E623-45)/365)-F623)*(1-'Casino List'!$B$1))</f>
        <v/>
      </c>
      <c r="L623" s="10" t="str">
        <f>if(isblank(F623),,if(isna((1-'Casino List'!$B$1)*(I623-F623)*(1+'Casino List'!$F$1)^(($Q$3-vlookup(D623,C623:E$1003,3,FALSE)-10)/365)-K623+J623),(1-'Casino List'!$B$1)*(I623-F623)*(1+'Casino List'!$F$1)^(($Q$3-TODAY()-45)/365)-K623,(1-'Casino List'!$B$1)*(I623-F623)*(1+'Casino List'!$F$1)^(($Q$3-vlookup(D623,C623:E$1003,3,FALSE)-10)/365)-K623+J623))</f>
        <v/>
      </c>
      <c r="M623" s="10" t="str">
        <f>if(isblank(G623),,G623*(1+'Casino List'!$F$1)^(($Q$3-E623-10)/365))</f>
        <v/>
      </c>
      <c r="N623" s="4" t="str">
        <f>if(ISBLANK(M623),,(M623-G623)*(1-'Casino List'!$B$1))</f>
        <v/>
      </c>
      <c r="O623" s="4" t="str">
        <f>if(isblank(D623),,if(ISBLANK(M623),-F623*'Casino List'!$B$1,M623*'Casino List'!$B$1))</f>
        <v/>
      </c>
      <c r="P623" s="4"/>
      <c r="Q623" s="4"/>
      <c r="R623" s="4"/>
      <c r="S623" s="4"/>
      <c r="T623" s="4"/>
      <c r="U623" s="4"/>
      <c r="V623" s="4"/>
      <c r="W623" s="4"/>
      <c r="X623" s="4"/>
      <c r="Y623" s="4"/>
      <c r="Z623" s="4"/>
      <c r="AA623" s="4"/>
      <c r="AB623" s="4"/>
      <c r="AC623" s="4"/>
      <c r="AD623" s="4"/>
      <c r="AE623" s="4"/>
    </row>
    <row r="624">
      <c r="A624" s="4"/>
      <c r="B624" s="4"/>
      <c r="C624" s="1" t="str">
        <f t="shared" si="8"/>
        <v/>
      </c>
      <c r="D624" s="79"/>
      <c r="E624" s="79"/>
      <c r="F624" s="74"/>
      <c r="G624" s="74"/>
      <c r="H624" s="74"/>
      <c r="I624" s="29" t="str">
        <f>if(isblank(F624),,VLOOKUP(D624,'Casino List'!$C$4:$AA$100,25,FALSE)*H624)</f>
        <v/>
      </c>
      <c r="J624" s="10" t="str">
        <f>if(ISBLANK(F624),,F624*'Casino List'!$D$1)</f>
        <v/>
      </c>
      <c r="K624" s="10" t="str">
        <f>if(isblank(F624),,(F624*(1+'Casino List'!$F$1)^(($Q$3-E624-45)/365)-F624)*(1-'Casino List'!$B$1))</f>
        <v/>
      </c>
      <c r="L624" s="10" t="str">
        <f>if(isblank(F624),,if(isna((1-'Casino List'!$B$1)*(I624-F624)*(1+'Casino List'!$F$1)^(($Q$3-vlookup(D624,C624:E$1003,3,FALSE)-10)/365)-K624+J624),(1-'Casino List'!$B$1)*(I624-F624)*(1+'Casino List'!$F$1)^(($Q$3-TODAY()-45)/365)-K624,(1-'Casino List'!$B$1)*(I624-F624)*(1+'Casino List'!$F$1)^(($Q$3-vlookup(D624,C624:E$1003,3,FALSE)-10)/365)-K624+J624))</f>
        <v/>
      </c>
      <c r="M624" s="10" t="str">
        <f>if(isblank(G624),,G624*(1+'Casino List'!$F$1)^(($Q$3-E624-10)/365))</f>
        <v/>
      </c>
      <c r="N624" s="4" t="str">
        <f>if(ISBLANK(M624),,(M624-G624)*(1-'Casino List'!$B$1))</f>
        <v/>
      </c>
      <c r="O624" s="4" t="str">
        <f>if(isblank(D624),,if(ISBLANK(M624),-F624*'Casino List'!$B$1,M624*'Casino List'!$B$1))</f>
        <v/>
      </c>
      <c r="P624" s="4"/>
      <c r="Q624" s="4"/>
      <c r="R624" s="4"/>
      <c r="S624" s="4"/>
      <c r="T624" s="4"/>
      <c r="U624" s="4"/>
      <c r="V624" s="4"/>
      <c r="W624" s="4"/>
      <c r="X624" s="4"/>
      <c r="Y624" s="4"/>
      <c r="Z624" s="4"/>
      <c r="AA624" s="4"/>
      <c r="AB624" s="4"/>
      <c r="AC624" s="4"/>
      <c r="AD624" s="4"/>
      <c r="AE624" s="4"/>
    </row>
    <row r="625">
      <c r="A625" s="4"/>
      <c r="B625" s="4"/>
      <c r="C625" s="1" t="str">
        <f t="shared" si="8"/>
        <v/>
      </c>
      <c r="D625" s="79"/>
      <c r="E625" s="79"/>
      <c r="F625" s="74"/>
      <c r="G625" s="74"/>
      <c r="H625" s="74"/>
      <c r="I625" s="29" t="str">
        <f>if(isblank(F625),,VLOOKUP(D625,'Casino List'!$C$4:$AA$100,25,FALSE)*H625)</f>
        <v/>
      </c>
      <c r="J625" s="10" t="str">
        <f>if(ISBLANK(F625),,F625*'Casino List'!$D$1)</f>
        <v/>
      </c>
      <c r="K625" s="10" t="str">
        <f>if(isblank(F625),,(F625*(1+'Casino List'!$F$1)^(($Q$3-E625-45)/365)-F625)*(1-'Casino List'!$B$1))</f>
        <v/>
      </c>
      <c r="L625" s="10" t="str">
        <f>if(isblank(F625),,if(isna((1-'Casino List'!$B$1)*(I625-F625)*(1+'Casino List'!$F$1)^(($Q$3-vlookup(D625,C625:E$1003,3,FALSE)-10)/365)-K625+J625),(1-'Casino List'!$B$1)*(I625-F625)*(1+'Casino List'!$F$1)^(($Q$3-TODAY()-45)/365)-K625,(1-'Casino List'!$B$1)*(I625-F625)*(1+'Casino List'!$F$1)^(($Q$3-vlookup(D625,C625:E$1003,3,FALSE)-10)/365)-K625+J625))</f>
        <v/>
      </c>
      <c r="M625" s="10" t="str">
        <f>if(isblank(G625),,G625*(1+'Casino List'!$F$1)^(($Q$3-E625-10)/365))</f>
        <v/>
      </c>
      <c r="N625" s="4" t="str">
        <f>if(ISBLANK(M625),,(M625-G625)*(1-'Casino List'!$B$1))</f>
        <v/>
      </c>
      <c r="O625" s="4" t="str">
        <f>if(isblank(D625),,if(ISBLANK(M625),-F625*'Casino List'!$B$1,M625*'Casino List'!$B$1))</f>
        <v/>
      </c>
      <c r="P625" s="4"/>
      <c r="Q625" s="4"/>
      <c r="R625" s="4"/>
      <c r="S625" s="4"/>
      <c r="T625" s="4"/>
      <c r="U625" s="4"/>
      <c r="V625" s="4"/>
      <c r="W625" s="4"/>
      <c r="X625" s="4"/>
      <c r="Y625" s="4"/>
      <c r="Z625" s="4"/>
      <c r="AA625" s="4"/>
      <c r="AB625" s="4"/>
      <c r="AC625" s="4"/>
      <c r="AD625" s="4"/>
      <c r="AE625" s="4"/>
    </row>
    <row r="626">
      <c r="A626" s="4"/>
      <c r="B626" s="4"/>
      <c r="C626" s="1" t="str">
        <f t="shared" si="8"/>
        <v/>
      </c>
      <c r="D626" s="79"/>
      <c r="E626" s="79"/>
      <c r="F626" s="74"/>
      <c r="G626" s="74"/>
      <c r="H626" s="74"/>
      <c r="I626" s="29" t="str">
        <f>if(isblank(F626),,VLOOKUP(D626,'Casino List'!$C$4:$AA$100,25,FALSE)*H626)</f>
        <v/>
      </c>
      <c r="J626" s="10" t="str">
        <f>if(ISBLANK(F626),,F626*'Casino List'!$D$1)</f>
        <v/>
      </c>
      <c r="K626" s="10" t="str">
        <f>if(isblank(F626),,(F626*(1+'Casino List'!$F$1)^(($Q$3-E626-45)/365)-F626)*(1-'Casino List'!$B$1))</f>
        <v/>
      </c>
      <c r="L626" s="10" t="str">
        <f>if(isblank(F626),,if(isna((1-'Casino List'!$B$1)*(I626-F626)*(1+'Casino List'!$F$1)^(($Q$3-vlookup(D626,C626:E$1003,3,FALSE)-10)/365)-K626+J626),(1-'Casino List'!$B$1)*(I626-F626)*(1+'Casino List'!$F$1)^(($Q$3-TODAY()-45)/365)-K626,(1-'Casino List'!$B$1)*(I626-F626)*(1+'Casino List'!$F$1)^(($Q$3-vlookup(D626,C626:E$1003,3,FALSE)-10)/365)-K626+J626))</f>
        <v/>
      </c>
      <c r="M626" s="10" t="str">
        <f>if(isblank(G626),,G626*(1+'Casino List'!$F$1)^(($Q$3-E626-10)/365))</f>
        <v/>
      </c>
      <c r="N626" s="4" t="str">
        <f>if(ISBLANK(M626),,(M626-G626)*(1-'Casino List'!$B$1))</f>
        <v/>
      </c>
      <c r="O626" s="4" t="str">
        <f>if(isblank(D626),,if(ISBLANK(M626),-F626*'Casino List'!$B$1,M626*'Casino List'!$B$1))</f>
        <v/>
      </c>
      <c r="P626" s="4"/>
      <c r="Q626" s="4"/>
      <c r="R626" s="4"/>
      <c r="S626" s="4"/>
      <c r="T626" s="4"/>
      <c r="U626" s="4"/>
      <c r="V626" s="4"/>
      <c r="W626" s="4"/>
      <c r="X626" s="4"/>
      <c r="Y626" s="4"/>
      <c r="Z626" s="4"/>
      <c r="AA626" s="4"/>
      <c r="AB626" s="4"/>
      <c r="AC626" s="4"/>
      <c r="AD626" s="4"/>
      <c r="AE626" s="4"/>
    </row>
    <row r="627">
      <c r="A627" s="4"/>
      <c r="B627" s="4"/>
      <c r="C627" s="1" t="str">
        <f t="shared" si="8"/>
        <v/>
      </c>
      <c r="D627" s="79"/>
      <c r="E627" s="79"/>
      <c r="F627" s="74"/>
      <c r="G627" s="74"/>
      <c r="H627" s="74"/>
      <c r="I627" s="29" t="str">
        <f>if(isblank(F627),,VLOOKUP(D627,'Casino List'!$C$4:$AA$100,25,FALSE)*H627)</f>
        <v/>
      </c>
      <c r="J627" s="10" t="str">
        <f>if(ISBLANK(F627),,F627*'Casino List'!$D$1)</f>
        <v/>
      </c>
      <c r="K627" s="10" t="str">
        <f>if(isblank(F627),,(F627*(1+'Casino List'!$F$1)^(($Q$3-E627-45)/365)-F627)*(1-'Casino List'!$B$1))</f>
        <v/>
      </c>
      <c r="L627" s="10" t="str">
        <f>if(isblank(F627),,if(isna((1-'Casino List'!$B$1)*(I627-F627)*(1+'Casino List'!$F$1)^(($Q$3-vlookup(D627,C627:E$1003,3,FALSE)-10)/365)-K627+J627),(1-'Casino List'!$B$1)*(I627-F627)*(1+'Casino List'!$F$1)^(($Q$3-TODAY()-45)/365)-K627,(1-'Casino List'!$B$1)*(I627-F627)*(1+'Casino List'!$F$1)^(($Q$3-vlookup(D627,C627:E$1003,3,FALSE)-10)/365)-K627+J627))</f>
        <v/>
      </c>
      <c r="M627" s="10" t="str">
        <f>if(isblank(G627),,G627*(1+'Casino List'!$F$1)^(($Q$3-E627-10)/365))</f>
        <v/>
      </c>
      <c r="N627" s="4" t="str">
        <f>if(ISBLANK(M627),,(M627-G627)*(1-'Casino List'!$B$1))</f>
        <v/>
      </c>
      <c r="O627" s="4" t="str">
        <f>if(isblank(D627),,if(ISBLANK(M627),-F627*'Casino List'!$B$1,M627*'Casino List'!$B$1))</f>
        <v/>
      </c>
      <c r="P627" s="4"/>
      <c r="Q627" s="4"/>
      <c r="R627" s="4"/>
      <c r="S627" s="4"/>
      <c r="T627" s="4"/>
      <c r="U627" s="4"/>
      <c r="V627" s="4"/>
      <c r="W627" s="4"/>
      <c r="X627" s="4"/>
      <c r="Y627" s="4"/>
      <c r="Z627" s="4"/>
      <c r="AA627" s="4"/>
      <c r="AB627" s="4"/>
      <c r="AC627" s="4"/>
      <c r="AD627" s="4"/>
      <c r="AE627" s="4"/>
    </row>
    <row r="628">
      <c r="A628" s="4"/>
      <c r="B628" s="4"/>
      <c r="C628" s="1" t="str">
        <f t="shared" si="8"/>
        <v/>
      </c>
      <c r="D628" s="79"/>
      <c r="E628" s="79"/>
      <c r="F628" s="74"/>
      <c r="G628" s="74"/>
      <c r="H628" s="74"/>
      <c r="I628" s="29" t="str">
        <f>if(isblank(F628),,VLOOKUP(D628,'Casino List'!$C$4:$AA$100,25,FALSE)*H628)</f>
        <v/>
      </c>
      <c r="J628" s="10" t="str">
        <f>if(ISBLANK(F628),,F628*'Casino List'!$D$1)</f>
        <v/>
      </c>
      <c r="K628" s="10" t="str">
        <f>if(isblank(F628),,(F628*(1+'Casino List'!$F$1)^(($Q$3-E628-45)/365)-F628)*(1-'Casino List'!$B$1))</f>
        <v/>
      </c>
      <c r="L628" s="10" t="str">
        <f>if(isblank(F628),,if(isna((1-'Casino List'!$B$1)*(I628-F628)*(1+'Casino List'!$F$1)^(($Q$3-vlookup(D628,C628:E$1003,3,FALSE)-10)/365)-K628+J628),(1-'Casino List'!$B$1)*(I628-F628)*(1+'Casino List'!$F$1)^(($Q$3-TODAY()-45)/365)-K628,(1-'Casino List'!$B$1)*(I628-F628)*(1+'Casino List'!$F$1)^(($Q$3-vlookup(D628,C628:E$1003,3,FALSE)-10)/365)-K628+J628))</f>
        <v/>
      </c>
      <c r="M628" s="10" t="str">
        <f>if(isblank(G628),,G628*(1+'Casino List'!$F$1)^(($Q$3-E628-10)/365))</f>
        <v/>
      </c>
      <c r="N628" s="4" t="str">
        <f>if(ISBLANK(M628),,(M628-G628)*(1-'Casino List'!$B$1))</f>
        <v/>
      </c>
      <c r="O628" s="4" t="str">
        <f>if(isblank(D628),,if(ISBLANK(M628),-F628*'Casino List'!$B$1,M628*'Casino List'!$B$1))</f>
        <v/>
      </c>
      <c r="P628" s="4"/>
      <c r="Q628" s="4"/>
      <c r="R628" s="4"/>
      <c r="S628" s="4"/>
      <c r="T628" s="4"/>
      <c r="U628" s="4"/>
      <c r="V628" s="4"/>
      <c r="W628" s="4"/>
      <c r="X628" s="4"/>
      <c r="Y628" s="4"/>
      <c r="Z628" s="4"/>
      <c r="AA628" s="4"/>
      <c r="AB628" s="4"/>
      <c r="AC628" s="4"/>
      <c r="AD628" s="4"/>
      <c r="AE628" s="4"/>
    </row>
    <row r="629">
      <c r="A629" s="4"/>
      <c r="B629" s="4"/>
      <c r="C629" s="1" t="str">
        <f t="shared" si="8"/>
        <v/>
      </c>
      <c r="D629" s="79"/>
      <c r="E629" s="79"/>
      <c r="F629" s="74"/>
      <c r="G629" s="74"/>
      <c r="H629" s="74"/>
      <c r="I629" s="29" t="str">
        <f>if(isblank(F629),,VLOOKUP(D629,'Casino List'!$C$4:$AA$100,25,FALSE)*H629)</f>
        <v/>
      </c>
      <c r="J629" s="10" t="str">
        <f>if(ISBLANK(F629),,F629*'Casino List'!$D$1)</f>
        <v/>
      </c>
      <c r="K629" s="10" t="str">
        <f>if(isblank(F629),,(F629*(1+'Casino List'!$F$1)^(($Q$3-E629-45)/365)-F629)*(1-'Casino List'!$B$1))</f>
        <v/>
      </c>
      <c r="L629" s="10" t="str">
        <f>if(isblank(F629),,if(isna((1-'Casino List'!$B$1)*(I629-F629)*(1+'Casino List'!$F$1)^(($Q$3-vlookup(D629,C629:E$1003,3,FALSE)-10)/365)-K629+J629),(1-'Casino List'!$B$1)*(I629-F629)*(1+'Casino List'!$F$1)^(($Q$3-TODAY()-45)/365)-K629,(1-'Casino List'!$B$1)*(I629-F629)*(1+'Casino List'!$F$1)^(($Q$3-vlookup(D629,C629:E$1003,3,FALSE)-10)/365)-K629+J629))</f>
        <v/>
      </c>
      <c r="M629" s="10" t="str">
        <f>if(isblank(G629),,G629*(1+'Casino List'!$F$1)^(($Q$3-E629-10)/365))</f>
        <v/>
      </c>
      <c r="N629" s="4" t="str">
        <f>if(ISBLANK(M629),,(M629-G629)*(1-'Casino List'!$B$1))</f>
        <v/>
      </c>
      <c r="O629" s="4" t="str">
        <f>if(isblank(D629),,if(ISBLANK(M629),-F629*'Casino List'!$B$1,M629*'Casino List'!$B$1))</f>
        <v/>
      </c>
      <c r="P629" s="4"/>
      <c r="Q629" s="4"/>
      <c r="R629" s="4"/>
      <c r="S629" s="4"/>
      <c r="T629" s="4"/>
      <c r="U629" s="4"/>
      <c r="V629" s="4"/>
      <c r="W629" s="4"/>
      <c r="X629" s="4"/>
      <c r="Y629" s="4"/>
      <c r="Z629" s="4"/>
      <c r="AA629" s="4"/>
      <c r="AB629" s="4"/>
      <c r="AC629" s="4"/>
      <c r="AD629" s="4"/>
      <c r="AE629" s="4"/>
    </row>
    <row r="630">
      <c r="A630" s="4"/>
      <c r="B630" s="4"/>
      <c r="C630" s="1" t="str">
        <f t="shared" si="8"/>
        <v/>
      </c>
      <c r="D630" s="79"/>
      <c r="E630" s="79"/>
      <c r="F630" s="74"/>
      <c r="G630" s="74"/>
      <c r="H630" s="74"/>
      <c r="I630" s="29" t="str">
        <f>if(isblank(F630),,VLOOKUP(D630,'Casino List'!$C$4:$AA$100,25,FALSE)*H630)</f>
        <v/>
      </c>
      <c r="J630" s="10" t="str">
        <f>if(ISBLANK(F630),,F630*'Casino List'!$D$1)</f>
        <v/>
      </c>
      <c r="K630" s="10" t="str">
        <f>if(isblank(F630),,(F630*(1+'Casino List'!$F$1)^(($Q$3-E630-45)/365)-F630)*(1-'Casino List'!$B$1))</f>
        <v/>
      </c>
      <c r="L630" s="10" t="str">
        <f>if(isblank(F630),,if(isna((1-'Casino List'!$B$1)*(I630-F630)*(1+'Casino List'!$F$1)^(($Q$3-vlookup(D630,C630:E$1003,3,FALSE)-10)/365)-K630+J630),(1-'Casino List'!$B$1)*(I630-F630)*(1+'Casino List'!$F$1)^(($Q$3-TODAY()-45)/365)-K630,(1-'Casino List'!$B$1)*(I630-F630)*(1+'Casino List'!$F$1)^(($Q$3-vlookup(D630,C630:E$1003,3,FALSE)-10)/365)-K630+J630))</f>
        <v/>
      </c>
      <c r="M630" s="10" t="str">
        <f>if(isblank(G630),,G630*(1+'Casino List'!$F$1)^(($Q$3-E630-10)/365))</f>
        <v/>
      </c>
      <c r="N630" s="4" t="str">
        <f>if(ISBLANK(M630),,(M630-G630)*(1-'Casino List'!$B$1))</f>
        <v/>
      </c>
      <c r="O630" s="4" t="str">
        <f>if(isblank(D630),,if(ISBLANK(M630),-F630*'Casino List'!$B$1,M630*'Casino List'!$B$1))</f>
        <v/>
      </c>
      <c r="P630" s="4"/>
      <c r="Q630" s="4"/>
      <c r="R630" s="4"/>
      <c r="S630" s="4"/>
      <c r="T630" s="4"/>
      <c r="U630" s="4"/>
      <c r="V630" s="4"/>
      <c r="W630" s="4"/>
      <c r="X630" s="4"/>
      <c r="Y630" s="4"/>
      <c r="Z630" s="4"/>
      <c r="AA630" s="4"/>
      <c r="AB630" s="4"/>
      <c r="AC630" s="4"/>
      <c r="AD630" s="4"/>
      <c r="AE630" s="4"/>
    </row>
    <row r="631">
      <c r="A631" s="4"/>
      <c r="B631" s="4"/>
      <c r="C631" s="1" t="str">
        <f t="shared" si="8"/>
        <v/>
      </c>
      <c r="D631" s="79"/>
      <c r="E631" s="79"/>
      <c r="F631" s="74"/>
      <c r="G631" s="74"/>
      <c r="H631" s="74"/>
      <c r="I631" s="29" t="str">
        <f>if(isblank(F631),,VLOOKUP(D631,'Casino List'!$C$4:$AA$100,25,FALSE)*H631)</f>
        <v/>
      </c>
      <c r="J631" s="10" t="str">
        <f>if(ISBLANK(F631),,F631*'Casino List'!$D$1)</f>
        <v/>
      </c>
      <c r="K631" s="10" t="str">
        <f>if(isblank(F631),,(F631*(1+'Casino List'!$F$1)^(($Q$3-E631-45)/365)-F631)*(1-'Casino List'!$B$1))</f>
        <v/>
      </c>
      <c r="L631" s="10" t="str">
        <f>if(isblank(F631),,if(isna((1-'Casino List'!$B$1)*(I631-F631)*(1+'Casino List'!$F$1)^(($Q$3-vlookup(D631,C631:E$1003,3,FALSE)-10)/365)-K631+J631),(1-'Casino List'!$B$1)*(I631-F631)*(1+'Casino List'!$F$1)^(($Q$3-TODAY()-45)/365)-K631,(1-'Casino List'!$B$1)*(I631-F631)*(1+'Casino List'!$F$1)^(($Q$3-vlookup(D631,C631:E$1003,3,FALSE)-10)/365)-K631+J631))</f>
        <v/>
      </c>
      <c r="M631" s="10" t="str">
        <f>if(isblank(G631),,G631*(1+'Casino List'!$F$1)^(($Q$3-E631-10)/365))</f>
        <v/>
      </c>
      <c r="N631" s="4" t="str">
        <f>if(ISBLANK(M631),,(M631-G631)*(1-'Casino List'!$B$1))</f>
        <v/>
      </c>
      <c r="O631" s="4" t="str">
        <f>if(isblank(D631),,if(ISBLANK(M631),-F631*'Casino List'!$B$1,M631*'Casino List'!$B$1))</f>
        <v/>
      </c>
      <c r="P631" s="4"/>
      <c r="Q631" s="4"/>
      <c r="R631" s="4"/>
      <c r="S631" s="4"/>
      <c r="T631" s="4"/>
      <c r="U631" s="4"/>
      <c r="V631" s="4"/>
      <c r="W631" s="4"/>
      <c r="X631" s="4"/>
      <c r="Y631" s="4"/>
      <c r="Z631" s="4"/>
      <c r="AA631" s="4"/>
      <c r="AB631" s="4"/>
      <c r="AC631" s="4"/>
      <c r="AD631" s="4"/>
      <c r="AE631" s="4"/>
    </row>
    <row r="632">
      <c r="A632" s="4"/>
      <c r="B632" s="4"/>
      <c r="C632" s="1" t="str">
        <f t="shared" si="8"/>
        <v/>
      </c>
      <c r="D632" s="79"/>
      <c r="E632" s="79"/>
      <c r="F632" s="74"/>
      <c r="G632" s="74"/>
      <c r="H632" s="74"/>
      <c r="I632" s="29" t="str">
        <f>if(isblank(F632),,VLOOKUP(D632,'Casino List'!$C$4:$AA$100,25,FALSE)*H632)</f>
        <v/>
      </c>
      <c r="J632" s="10" t="str">
        <f>if(ISBLANK(F632),,F632*'Casino List'!$D$1)</f>
        <v/>
      </c>
      <c r="K632" s="10" t="str">
        <f>if(isblank(F632),,(F632*(1+'Casino List'!$F$1)^(($Q$3-E632-45)/365)-F632)*(1-'Casino List'!$B$1))</f>
        <v/>
      </c>
      <c r="L632" s="10" t="str">
        <f>if(isblank(F632),,if(isna((1-'Casino List'!$B$1)*(I632-F632)*(1+'Casino List'!$F$1)^(($Q$3-vlookup(D632,C632:E$1003,3,FALSE)-10)/365)-K632+J632),(1-'Casino List'!$B$1)*(I632-F632)*(1+'Casino List'!$F$1)^(($Q$3-TODAY()-45)/365)-K632,(1-'Casino List'!$B$1)*(I632-F632)*(1+'Casino List'!$F$1)^(($Q$3-vlookup(D632,C632:E$1003,3,FALSE)-10)/365)-K632+J632))</f>
        <v/>
      </c>
      <c r="M632" s="10" t="str">
        <f>if(isblank(G632),,G632*(1+'Casino List'!$F$1)^(($Q$3-E632-10)/365))</f>
        <v/>
      </c>
      <c r="N632" s="4" t="str">
        <f>if(ISBLANK(M632),,(M632-G632)*(1-'Casino List'!$B$1))</f>
        <v/>
      </c>
      <c r="O632" s="4" t="str">
        <f>if(isblank(D632),,if(ISBLANK(M632),-F632*'Casino List'!$B$1,M632*'Casino List'!$B$1))</f>
        <v/>
      </c>
      <c r="P632" s="4"/>
      <c r="Q632" s="4"/>
      <c r="R632" s="4"/>
      <c r="S632" s="4"/>
      <c r="T632" s="4"/>
      <c r="U632" s="4"/>
      <c r="V632" s="4"/>
      <c r="W632" s="4"/>
      <c r="X632" s="4"/>
      <c r="Y632" s="4"/>
      <c r="Z632" s="4"/>
      <c r="AA632" s="4"/>
      <c r="AB632" s="4"/>
      <c r="AC632" s="4"/>
      <c r="AD632" s="4"/>
      <c r="AE632" s="4"/>
    </row>
    <row r="633">
      <c r="A633" s="4"/>
      <c r="B633" s="4"/>
      <c r="C633" s="1" t="str">
        <f t="shared" si="8"/>
        <v/>
      </c>
      <c r="D633" s="79"/>
      <c r="E633" s="79"/>
      <c r="F633" s="74"/>
      <c r="G633" s="74"/>
      <c r="H633" s="74"/>
      <c r="I633" s="29" t="str">
        <f>if(isblank(F633),,VLOOKUP(D633,'Casino List'!$C$4:$AA$100,25,FALSE)*H633)</f>
        <v/>
      </c>
      <c r="J633" s="10" t="str">
        <f>if(ISBLANK(F633),,F633*'Casino List'!$D$1)</f>
        <v/>
      </c>
      <c r="K633" s="10" t="str">
        <f>if(isblank(F633),,(F633*(1+'Casino List'!$F$1)^(($Q$3-E633-45)/365)-F633)*(1-'Casino List'!$B$1))</f>
        <v/>
      </c>
      <c r="L633" s="10" t="str">
        <f>if(isblank(F633),,if(isna((1-'Casino List'!$B$1)*(I633-F633)*(1+'Casino List'!$F$1)^(($Q$3-vlookup(D633,C633:E$1003,3,FALSE)-10)/365)-K633+J633),(1-'Casino List'!$B$1)*(I633-F633)*(1+'Casino List'!$F$1)^(($Q$3-TODAY()-45)/365)-K633,(1-'Casino List'!$B$1)*(I633-F633)*(1+'Casino List'!$F$1)^(($Q$3-vlookup(D633,C633:E$1003,3,FALSE)-10)/365)-K633+J633))</f>
        <v/>
      </c>
      <c r="M633" s="10" t="str">
        <f>if(isblank(G633),,G633*(1+'Casino List'!$F$1)^(($Q$3-E633-10)/365))</f>
        <v/>
      </c>
      <c r="N633" s="4" t="str">
        <f>if(ISBLANK(M633),,(M633-G633)*(1-'Casino List'!$B$1))</f>
        <v/>
      </c>
      <c r="O633" s="4" t="str">
        <f>if(isblank(D633),,if(ISBLANK(M633),-F633*'Casino List'!$B$1,M633*'Casino List'!$B$1))</f>
        <v/>
      </c>
      <c r="P633" s="4"/>
      <c r="Q633" s="4"/>
      <c r="R633" s="4"/>
      <c r="S633" s="4"/>
      <c r="T633" s="4"/>
      <c r="U633" s="4"/>
      <c r="V633" s="4"/>
      <c r="W633" s="4"/>
      <c r="X633" s="4"/>
      <c r="Y633" s="4"/>
      <c r="Z633" s="4"/>
      <c r="AA633" s="4"/>
      <c r="AB633" s="4"/>
      <c r="AC633" s="4"/>
      <c r="AD633" s="4"/>
      <c r="AE633" s="4"/>
    </row>
    <row r="634">
      <c r="A634" s="4"/>
      <c r="B634" s="4"/>
      <c r="C634" s="1" t="str">
        <f t="shared" si="8"/>
        <v/>
      </c>
      <c r="D634" s="79"/>
      <c r="E634" s="79"/>
      <c r="F634" s="74"/>
      <c r="G634" s="74"/>
      <c r="H634" s="74"/>
      <c r="I634" s="29" t="str">
        <f>if(isblank(F634),,VLOOKUP(D634,'Casino List'!$C$4:$AA$100,25,FALSE)*H634)</f>
        <v/>
      </c>
      <c r="J634" s="10" t="str">
        <f>if(ISBLANK(F634),,F634*'Casino List'!$D$1)</f>
        <v/>
      </c>
      <c r="K634" s="10" t="str">
        <f>if(isblank(F634),,(F634*(1+'Casino List'!$F$1)^(($Q$3-E634-45)/365)-F634)*(1-'Casino List'!$B$1))</f>
        <v/>
      </c>
      <c r="L634" s="10" t="str">
        <f>if(isblank(F634),,if(isna((1-'Casino List'!$B$1)*(I634-F634)*(1+'Casino List'!$F$1)^(($Q$3-vlookup(D634,C634:E$1003,3,FALSE)-10)/365)-K634+J634),(1-'Casino List'!$B$1)*(I634-F634)*(1+'Casino List'!$F$1)^(($Q$3-TODAY()-45)/365)-K634,(1-'Casino List'!$B$1)*(I634-F634)*(1+'Casino List'!$F$1)^(($Q$3-vlookup(D634,C634:E$1003,3,FALSE)-10)/365)-K634+J634))</f>
        <v/>
      </c>
      <c r="M634" s="10" t="str">
        <f>if(isblank(G634),,G634*(1+'Casino List'!$F$1)^(($Q$3-E634-10)/365))</f>
        <v/>
      </c>
      <c r="N634" s="4" t="str">
        <f>if(ISBLANK(M634),,(M634-G634)*(1-'Casino List'!$B$1))</f>
        <v/>
      </c>
      <c r="O634" s="4" t="str">
        <f>if(isblank(D634),,if(ISBLANK(M634),-F634*'Casino List'!$B$1,M634*'Casino List'!$B$1))</f>
        <v/>
      </c>
      <c r="P634" s="4"/>
      <c r="Q634" s="4"/>
      <c r="R634" s="4"/>
      <c r="S634" s="4"/>
      <c r="T634" s="4"/>
      <c r="U634" s="4"/>
      <c r="V634" s="4"/>
      <c r="W634" s="4"/>
      <c r="X634" s="4"/>
      <c r="Y634" s="4"/>
      <c r="Z634" s="4"/>
      <c r="AA634" s="4"/>
      <c r="AB634" s="4"/>
      <c r="AC634" s="4"/>
      <c r="AD634" s="4"/>
      <c r="AE634" s="4"/>
    </row>
    <row r="635">
      <c r="A635" s="4"/>
      <c r="B635" s="4"/>
      <c r="C635" s="1" t="str">
        <f t="shared" si="8"/>
        <v/>
      </c>
      <c r="D635" s="79"/>
      <c r="E635" s="79"/>
      <c r="F635" s="74"/>
      <c r="G635" s="74"/>
      <c r="H635" s="74"/>
      <c r="I635" s="29" t="str">
        <f>if(isblank(F635),,VLOOKUP(D635,'Casino List'!$C$4:$AA$100,25,FALSE)*H635)</f>
        <v/>
      </c>
      <c r="J635" s="10" t="str">
        <f>if(ISBLANK(F635),,F635*'Casino List'!$D$1)</f>
        <v/>
      </c>
      <c r="K635" s="10" t="str">
        <f>if(isblank(F635),,(F635*(1+'Casino List'!$F$1)^(($Q$3-E635-45)/365)-F635)*(1-'Casino List'!$B$1))</f>
        <v/>
      </c>
      <c r="L635" s="10" t="str">
        <f>if(isblank(F635),,if(isna((1-'Casino List'!$B$1)*(I635-F635)*(1+'Casino List'!$F$1)^(($Q$3-vlookup(D635,C635:E$1003,3,FALSE)-10)/365)-K635+J635),(1-'Casino List'!$B$1)*(I635-F635)*(1+'Casino List'!$F$1)^(($Q$3-TODAY()-45)/365)-K635,(1-'Casino List'!$B$1)*(I635-F635)*(1+'Casino List'!$F$1)^(($Q$3-vlookup(D635,C635:E$1003,3,FALSE)-10)/365)-K635+J635))</f>
        <v/>
      </c>
      <c r="M635" s="10" t="str">
        <f>if(isblank(G635),,G635*(1+'Casino List'!$F$1)^(($Q$3-E635-10)/365))</f>
        <v/>
      </c>
      <c r="N635" s="4" t="str">
        <f>if(ISBLANK(M635),,(M635-G635)*(1-'Casino List'!$B$1))</f>
        <v/>
      </c>
      <c r="O635" s="4" t="str">
        <f>if(isblank(D635),,if(ISBLANK(M635),-F635*'Casino List'!$B$1,M635*'Casino List'!$B$1))</f>
        <v/>
      </c>
      <c r="P635" s="4"/>
      <c r="Q635" s="4"/>
      <c r="R635" s="4"/>
      <c r="S635" s="4"/>
      <c r="T635" s="4"/>
      <c r="U635" s="4"/>
      <c r="V635" s="4"/>
      <c r="W635" s="4"/>
      <c r="X635" s="4"/>
      <c r="Y635" s="4"/>
      <c r="Z635" s="4"/>
      <c r="AA635" s="4"/>
      <c r="AB635" s="4"/>
      <c r="AC635" s="4"/>
      <c r="AD635" s="4"/>
      <c r="AE635" s="4"/>
    </row>
    <row r="636">
      <c r="A636" s="4"/>
      <c r="B636" s="4"/>
      <c r="C636" s="1" t="str">
        <f t="shared" si="8"/>
        <v/>
      </c>
      <c r="D636" s="79"/>
      <c r="E636" s="79"/>
      <c r="F636" s="74"/>
      <c r="G636" s="74"/>
      <c r="H636" s="74"/>
      <c r="I636" s="29" t="str">
        <f>if(isblank(F636),,VLOOKUP(D636,'Casino List'!$C$4:$AA$100,25,FALSE)*H636)</f>
        <v/>
      </c>
      <c r="J636" s="10" t="str">
        <f>if(ISBLANK(F636),,F636*'Casino List'!$D$1)</f>
        <v/>
      </c>
      <c r="K636" s="10" t="str">
        <f>if(isblank(F636),,(F636*(1+'Casino List'!$F$1)^(($Q$3-E636-45)/365)-F636)*(1-'Casino List'!$B$1))</f>
        <v/>
      </c>
      <c r="L636" s="10" t="str">
        <f>if(isblank(F636),,if(isna((1-'Casino List'!$B$1)*(I636-F636)*(1+'Casino List'!$F$1)^(($Q$3-vlookup(D636,C636:E$1003,3,FALSE)-10)/365)-K636+J636),(1-'Casino List'!$B$1)*(I636-F636)*(1+'Casino List'!$F$1)^(($Q$3-TODAY()-45)/365)-K636,(1-'Casino List'!$B$1)*(I636-F636)*(1+'Casino List'!$F$1)^(($Q$3-vlookup(D636,C636:E$1003,3,FALSE)-10)/365)-K636+J636))</f>
        <v/>
      </c>
      <c r="M636" s="10" t="str">
        <f>if(isblank(G636),,G636*(1+'Casino List'!$F$1)^(($Q$3-E636-10)/365))</f>
        <v/>
      </c>
      <c r="N636" s="4" t="str">
        <f>if(ISBLANK(M636),,(M636-G636)*(1-'Casino List'!$B$1))</f>
        <v/>
      </c>
      <c r="O636" s="4" t="str">
        <f>if(isblank(D636),,if(ISBLANK(M636),-F636*'Casino List'!$B$1,M636*'Casino List'!$B$1))</f>
        <v/>
      </c>
      <c r="P636" s="4"/>
      <c r="Q636" s="4"/>
      <c r="R636" s="4"/>
      <c r="S636" s="4"/>
      <c r="T636" s="4"/>
      <c r="U636" s="4"/>
      <c r="V636" s="4"/>
      <c r="W636" s="4"/>
      <c r="X636" s="4"/>
      <c r="Y636" s="4"/>
      <c r="Z636" s="4"/>
      <c r="AA636" s="4"/>
      <c r="AB636" s="4"/>
      <c r="AC636" s="4"/>
      <c r="AD636" s="4"/>
      <c r="AE636" s="4"/>
    </row>
    <row r="637">
      <c r="A637" s="4"/>
      <c r="B637" s="4"/>
      <c r="C637" s="1" t="str">
        <f t="shared" si="8"/>
        <v/>
      </c>
      <c r="D637" s="79"/>
      <c r="E637" s="79"/>
      <c r="F637" s="74"/>
      <c r="G637" s="74"/>
      <c r="H637" s="74"/>
      <c r="I637" s="29" t="str">
        <f>if(isblank(F637),,VLOOKUP(D637,'Casino List'!$C$4:$AA$100,25,FALSE)*H637)</f>
        <v/>
      </c>
      <c r="J637" s="10" t="str">
        <f>if(ISBLANK(F637),,F637*'Casino List'!$D$1)</f>
        <v/>
      </c>
      <c r="K637" s="10" t="str">
        <f>if(isblank(F637),,(F637*(1+'Casino List'!$F$1)^(($Q$3-E637-45)/365)-F637)*(1-'Casino List'!$B$1))</f>
        <v/>
      </c>
      <c r="L637" s="10" t="str">
        <f>if(isblank(F637),,if(isna((1-'Casino List'!$B$1)*(I637-F637)*(1+'Casino List'!$F$1)^(($Q$3-vlookup(D637,C637:E$1003,3,FALSE)-10)/365)-K637+J637),(1-'Casino List'!$B$1)*(I637-F637)*(1+'Casino List'!$F$1)^(($Q$3-TODAY()-45)/365)-K637,(1-'Casino List'!$B$1)*(I637-F637)*(1+'Casino List'!$F$1)^(($Q$3-vlookup(D637,C637:E$1003,3,FALSE)-10)/365)-K637+J637))</f>
        <v/>
      </c>
      <c r="M637" s="10" t="str">
        <f>if(isblank(G637),,G637*(1+'Casino List'!$F$1)^(($Q$3-E637-10)/365))</f>
        <v/>
      </c>
      <c r="N637" s="4" t="str">
        <f>if(ISBLANK(M637),,(M637-G637)*(1-'Casino List'!$B$1))</f>
        <v/>
      </c>
      <c r="O637" s="4" t="str">
        <f>if(isblank(D637),,if(ISBLANK(M637),-F637*'Casino List'!$B$1,M637*'Casino List'!$B$1))</f>
        <v/>
      </c>
      <c r="P637" s="4"/>
      <c r="Q637" s="4"/>
      <c r="R637" s="4"/>
      <c r="S637" s="4"/>
      <c r="T637" s="4"/>
      <c r="U637" s="4"/>
      <c r="V637" s="4"/>
      <c r="W637" s="4"/>
      <c r="X637" s="4"/>
      <c r="Y637" s="4"/>
      <c r="Z637" s="4"/>
      <c r="AA637" s="4"/>
      <c r="AB637" s="4"/>
      <c r="AC637" s="4"/>
      <c r="AD637" s="4"/>
      <c r="AE637" s="4"/>
    </row>
    <row r="638">
      <c r="A638" s="4"/>
      <c r="B638" s="4"/>
      <c r="C638" s="1" t="str">
        <f t="shared" si="8"/>
        <v/>
      </c>
      <c r="D638" s="79"/>
      <c r="E638" s="79"/>
      <c r="F638" s="74"/>
      <c r="G638" s="74"/>
      <c r="H638" s="74"/>
      <c r="I638" s="29" t="str">
        <f>if(isblank(F638),,VLOOKUP(D638,'Casino List'!$C$4:$AA$100,25,FALSE)*H638)</f>
        <v/>
      </c>
      <c r="J638" s="10" t="str">
        <f>if(ISBLANK(F638),,F638*'Casino List'!$D$1)</f>
        <v/>
      </c>
      <c r="K638" s="10" t="str">
        <f>if(isblank(F638),,(F638*(1+'Casino List'!$F$1)^(($Q$3-E638-45)/365)-F638)*(1-'Casino List'!$B$1))</f>
        <v/>
      </c>
      <c r="L638" s="10" t="str">
        <f>if(isblank(F638),,if(isna((1-'Casino List'!$B$1)*(I638-F638)*(1+'Casino List'!$F$1)^(($Q$3-vlookup(D638,C638:E$1003,3,FALSE)-10)/365)-K638+J638),(1-'Casino List'!$B$1)*(I638-F638)*(1+'Casino List'!$F$1)^(($Q$3-TODAY()-45)/365)-K638,(1-'Casino List'!$B$1)*(I638-F638)*(1+'Casino List'!$F$1)^(($Q$3-vlookup(D638,C638:E$1003,3,FALSE)-10)/365)-K638+J638))</f>
        <v/>
      </c>
      <c r="M638" s="10" t="str">
        <f>if(isblank(G638),,G638*(1+'Casino List'!$F$1)^(($Q$3-E638-10)/365))</f>
        <v/>
      </c>
      <c r="N638" s="4" t="str">
        <f>if(ISBLANK(M638),,(M638-G638)*(1-'Casino List'!$B$1))</f>
        <v/>
      </c>
      <c r="O638" s="4" t="str">
        <f>if(isblank(D638),,if(ISBLANK(M638),-F638*'Casino List'!$B$1,M638*'Casino List'!$B$1))</f>
        <v/>
      </c>
      <c r="P638" s="4"/>
      <c r="Q638" s="4"/>
      <c r="R638" s="4"/>
      <c r="S638" s="4"/>
      <c r="T638" s="4"/>
      <c r="U638" s="4"/>
      <c r="V638" s="4"/>
      <c r="W638" s="4"/>
      <c r="X638" s="4"/>
      <c r="Y638" s="4"/>
      <c r="Z638" s="4"/>
      <c r="AA638" s="4"/>
      <c r="AB638" s="4"/>
      <c r="AC638" s="4"/>
      <c r="AD638" s="4"/>
      <c r="AE638" s="4"/>
    </row>
    <row r="639">
      <c r="A639" s="4"/>
      <c r="B639" s="4"/>
      <c r="C639" s="1" t="str">
        <f t="shared" si="8"/>
        <v/>
      </c>
      <c r="D639" s="79"/>
      <c r="E639" s="79"/>
      <c r="F639" s="74"/>
      <c r="G639" s="74"/>
      <c r="H639" s="74"/>
      <c r="I639" s="29" t="str">
        <f>if(isblank(F639),,VLOOKUP(D639,'Casino List'!$C$4:$AA$100,25,FALSE)*H639)</f>
        <v/>
      </c>
      <c r="J639" s="10" t="str">
        <f>if(ISBLANK(F639),,F639*'Casino List'!$D$1)</f>
        <v/>
      </c>
      <c r="K639" s="10" t="str">
        <f>if(isblank(F639),,(F639*(1+'Casino List'!$F$1)^(($Q$3-E639-45)/365)-F639)*(1-'Casino List'!$B$1))</f>
        <v/>
      </c>
      <c r="L639" s="10" t="str">
        <f>if(isblank(F639),,if(isna((1-'Casino List'!$B$1)*(I639-F639)*(1+'Casino List'!$F$1)^(($Q$3-vlookup(D639,C639:E$1003,3,FALSE)-10)/365)-K639+J639),(1-'Casino List'!$B$1)*(I639-F639)*(1+'Casino List'!$F$1)^(($Q$3-TODAY()-45)/365)-K639,(1-'Casino List'!$B$1)*(I639-F639)*(1+'Casino List'!$F$1)^(($Q$3-vlookup(D639,C639:E$1003,3,FALSE)-10)/365)-K639+J639))</f>
        <v/>
      </c>
      <c r="M639" s="10" t="str">
        <f>if(isblank(G639),,G639*(1+'Casino List'!$F$1)^(($Q$3-E639-10)/365))</f>
        <v/>
      </c>
      <c r="N639" s="4" t="str">
        <f>if(ISBLANK(M639),,(M639-G639)*(1-'Casino List'!$B$1))</f>
        <v/>
      </c>
      <c r="O639" s="4" t="str">
        <f>if(isblank(D639),,if(ISBLANK(M639),-F639*'Casino List'!$B$1,M639*'Casino List'!$B$1))</f>
        <v/>
      </c>
      <c r="P639" s="4"/>
      <c r="Q639" s="4"/>
      <c r="R639" s="4"/>
      <c r="S639" s="4"/>
      <c r="T639" s="4"/>
      <c r="U639" s="4"/>
      <c r="V639" s="4"/>
      <c r="W639" s="4"/>
      <c r="X639" s="4"/>
      <c r="Y639" s="4"/>
      <c r="Z639" s="4"/>
      <c r="AA639" s="4"/>
      <c r="AB639" s="4"/>
      <c r="AC639" s="4"/>
      <c r="AD639" s="4"/>
      <c r="AE639" s="4"/>
    </row>
    <row r="640">
      <c r="A640" s="4"/>
      <c r="B640" s="4"/>
      <c r="C640" s="1" t="str">
        <f t="shared" si="8"/>
        <v/>
      </c>
      <c r="D640" s="79"/>
      <c r="E640" s="79"/>
      <c r="F640" s="74"/>
      <c r="G640" s="74"/>
      <c r="H640" s="74"/>
      <c r="I640" s="29" t="str">
        <f>if(isblank(F640),,VLOOKUP(D640,'Casino List'!$C$4:$AA$100,25,FALSE)*H640)</f>
        <v/>
      </c>
      <c r="J640" s="10" t="str">
        <f>if(ISBLANK(F640),,F640*'Casino List'!$D$1)</f>
        <v/>
      </c>
      <c r="K640" s="10" t="str">
        <f>if(isblank(F640),,(F640*(1+'Casino List'!$F$1)^(($Q$3-E640-45)/365)-F640)*(1-'Casino List'!$B$1))</f>
        <v/>
      </c>
      <c r="L640" s="10" t="str">
        <f>if(isblank(F640),,if(isna((1-'Casino List'!$B$1)*(I640-F640)*(1+'Casino List'!$F$1)^(($Q$3-vlookup(D640,C640:E$1003,3,FALSE)-10)/365)-K640+J640),(1-'Casino List'!$B$1)*(I640-F640)*(1+'Casino List'!$F$1)^(($Q$3-TODAY()-45)/365)-K640,(1-'Casino List'!$B$1)*(I640-F640)*(1+'Casino List'!$F$1)^(($Q$3-vlookup(D640,C640:E$1003,3,FALSE)-10)/365)-K640+J640))</f>
        <v/>
      </c>
      <c r="M640" s="10" t="str">
        <f>if(isblank(G640),,G640*(1+'Casino List'!$F$1)^(($Q$3-E640-10)/365))</f>
        <v/>
      </c>
      <c r="N640" s="4" t="str">
        <f>if(ISBLANK(M640),,(M640-G640)*(1-'Casino List'!$B$1))</f>
        <v/>
      </c>
      <c r="O640" s="4" t="str">
        <f>if(isblank(D640),,if(ISBLANK(M640),-F640*'Casino List'!$B$1,M640*'Casino List'!$B$1))</f>
        <v/>
      </c>
      <c r="P640" s="4"/>
      <c r="Q640" s="4"/>
      <c r="R640" s="4"/>
      <c r="S640" s="4"/>
      <c r="T640" s="4"/>
      <c r="U640" s="4"/>
      <c r="V640" s="4"/>
      <c r="W640" s="4"/>
      <c r="X640" s="4"/>
      <c r="Y640" s="4"/>
      <c r="Z640" s="4"/>
      <c r="AA640" s="4"/>
      <c r="AB640" s="4"/>
      <c r="AC640" s="4"/>
      <c r="AD640" s="4"/>
      <c r="AE640" s="4"/>
    </row>
    <row r="641">
      <c r="A641" s="4"/>
      <c r="B641" s="4"/>
      <c r="C641" s="1" t="str">
        <f t="shared" si="8"/>
        <v/>
      </c>
      <c r="D641" s="79"/>
      <c r="E641" s="79"/>
      <c r="F641" s="74"/>
      <c r="G641" s="74"/>
      <c r="H641" s="74"/>
      <c r="I641" s="29" t="str">
        <f>if(isblank(F641),,VLOOKUP(D641,'Casino List'!$C$4:$AA$100,25,FALSE)*H641)</f>
        <v/>
      </c>
      <c r="J641" s="10" t="str">
        <f>if(ISBLANK(F641),,F641*'Casino List'!$D$1)</f>
        <v/>
      </c>
      <c r="K641" s="10" t="str">
        <f>if(isblank(F641),,(F641*(1+'Casino List'!$F$1)^(($Q$3-E641-45)/365)-F641)*(1-'Casino List'!$B$1))</f>
        <v/>
      </c>
      <c r="L641" s="10" t="str">
        <f>if(isblank(F641),,if(isna((1-'Casino List'!$B$1)*(I641-F641)*(1+'Casino List'!$F$1)^(($Q$3-vlookup(D641,C641:E$1003,3,FALSE)-10)/365)-K641+J641),(1-'Casino List'!$B$1)*(I641-F641)*(1+'Casino List'!$F$1)^(($Q$3-TODAY()-45)/365)-K641,(1-'Casino List'!$B$1)*(I641-F641)*(1+'Casino List'!$F$1)^(($Q$3-vlookup(D641,C641:E$1003,3,FALSE)-10)/365)-K641+J641))</f>
        <v/>
      </c>
      <c r="M641" s="10" t="str">
        <f>if(isblank(G641),,G641*(1+'Casino List'!$F$1)^(($Q$3-E641-10)/365))</f>
        <v/>
      </c>
      <c r="N641" s="4" t="str">
        <f>if(ISBLANK(M641),,(M641-G641)*(1-'Casino List'!$B$1))</f>
        <v/>
      </c>
      <c r="O641" s="4" t="str">
        <f>if(isblank(D641),,if(ISBLANK(M641),-F641*'Casino List'!$B$1,M641*'Casino List'!$B$1))</f>
        <v/>
      </c>
      <c r="P641" s="4"/>
      <c r="Q641" s="4"/>
      <c r="R641" s="4"/>
      <c r="S641" s="4"/>
      <c r="T641" s="4"/>
      <c r="U641" s="4"/>
      <c r="V641" s="4"/>
      <c r="W641" s="4"/>
      <c r="X641" s="4"/>
      <c r="Y641" s="4"/>
      <c r="Z641" s="4"/>
      <c r="AA641" s="4"/>
      <c r="AB641" s="4"/>
      <c r="AC641" s="4"/>
      <c r="AD641" s="4"/>
      <c r="AE641" s="4"/>
    </row>
    <row r="642">
      <c r="A642" s="4"/>
      <c r="B642" s="4"/>
      <c r="C642" s="1" t="str">
        <f t="shared" si="8"/>
        <v/>
      </c>
      <c r="D642" s="79"/>
      <c r="E642" s="79"/>
      <c r="F642" s="74"/>
      <c r="G642" s="74"/>
      <c r="H642" s="74"/>
      <c r="I642" s="29" t="str">
        <f>if(isblank(F642),,VLOOKUP(D642,'Casino List'!$C$4:$AA$100,25,FALSE)*H642)</f>
        <v/>
      </c>
      <c r="J642" s="10" t="str">
        <f>if(ISBLANK(F642),,F642*'Casino List'!$D$1)</f>
        <v/>
      </c>
      <c r="K642" s="10" t="str">
        <f>if(isblank(F642),,(F642*(1+'Casino List'!$F$1)^(($Q$3-E642-45)/365)-F642)*(1-'Casino List'!$B$1))</f>
        <v/>
      </c>
      <c r="L642" s="10" t="str">
        <f>if(isblank(F642),,if(isna((1-'Casino List'!$B$1)*(I642-F642)*(1+'Casino List'!$F$1)^(($Q$3-vlookup(D642,C642:E$1003,3,FALSE)-10)/365)-K642+J642),(1-'Casino List'!$B$1)*(I642-F642)*(1+'Casino List'!$F$1)^(($Q$3-TODAY()-45)/365)-K642,(1-'Casino List'!$B$1)*(I642-F642)*(1+'Casino List'!$F$1)^(($Q$3-vlookup(D642,C642:E$1003,3,FALSE)-10)/365)-K642+J642))</f>
        <v/>
      </c>
      <c r="M642" s="10" t="str">
        <f>if(isblank(G642),,G642*(1+'Casino List'!$F$1)^(($Q$3-E642-10)/365))</f>
        <v/>
      </c>
      <c r="N642" s="4" t="str">
        <f>if(ISBLANK(M642),,(M642-G642)*(1-'Casino List'!$B$1))</f>
        <v/>
      </c>
      <c r="O642" s="4" t="str">
        <f>if(isblank(D642),,if(ISBLANK(M642),-F642*'Casino List'!$B$1,M642*'Casino List'!$B$1))</f>
        <v/>
      </c>
      <c r="P642" s="4"/>
      <c r="Q642" s="4"/>
      <c r="R642" s="4"/>
      <c r="S642" s="4"/>
      <c r="T642" s="4"/>
      <c r="U642" s="4"/>
      <c r="V642" s="4"/>
      <c r="W642" s="4"/>
      <c r="X642" s="4"/>
      <c r="Y642" s="4"/>
      <c r="Z642" s="4"/>
      <c r="AA642" s="4"/>
      <c r="AB642" s="4"/>
      <c r="AC642" s="4"/>
      <c r="AD642" s="4"/>
      <c r="AE642" s="4"/>
    </row>
    <row r="643">
      <c r="A643" s="4"/>
      <c r="B643" s="4"/>
      <c r="C643" s="1" t="str">
        <f t="shared" si="8"/>
        <v/>
      </c>
      <c r="D643" s="79"/>
      <c r="E643" s="79"/>
      <c r="F643" s="74"/>
      <c r="G643" s="74"/>
      <c r="H643" s="74"/>
      <c r="I643" s="29" t="str">
        <f>if(isblank(F643),,VLOOKUP(D643,'Casino List'!$C$4:$AA$100,25,FALSE)*H643)</f>
        <v/>
      </c>
      <c r="J643" s="10" t="str">
        <f>if(ISBLANK(F643),,F643*'Casino List'!$D$1)</f>
        <v/>
      </c>
      <c r="K643" s="10" t="str">
        <f>if(isblank(F643),,(F643*(1+'Casino List'!$F$1)^(($Q$3-E643-45)/365)-F643)*(1-'Casino List'!$B$1))</f>
        <v/>
      </c>
      <c r="L643" s="10" t="str">
        <f>if(isblank(F643),,if(isna((1-'Casino List'!$B$1)*(I643-F643)*(1+'Casino List'!$F$1)^(($Q$3-vlookup(D643,C643:E$1003,3,FALSE)-10)/365)-K643+J643),(1-'Casino List'!$B$1)*(I643-F643)*(1+'Casino List'!$F$1)^(($Q$3-TODAY()-45)/365)-K643,(1-'Casino List'!$B$1)*(I643-F643)*(1+'Casino List'!$F$1)^(($Q$3-vlookup(D643,C643:E$1003,3,FALSE)-10)/365)-K643+J643))</f>
        <v/>
      </c>
      <c r="M643" s="10" t="str">
        <f>if(isblank(G643),,G643*(1+'Casino List'!$F$1)^(($Q$3-E643-10)/365))</f>
        <v/>
      </c>
      <c r="N643" s="4" t="str">
        <f>if(ISBLANK(M643),,(M643-G643)*(1-'Casino List'!$B$1))</f>
        <v/>
      </c>
      <c r="O643" s="4" t="str">
        <f>if(isblank(D643),,if(ISBLANK(M643),-F643*'Casino List'!$B$1,M643*'Casino List'!$B$1))</f>
        <v/>
      </c>
      <c r="P643" s="4"/>
      <c r="Q643" s="4"/>
      <c r="R643" s="4"/>
      <c r="S643" s="4"/>
      <c r="T643" s="4"/>
      <c r="U643" s="4"/>
      <c r="V643" s="4"/>
      <c r="W643" s="4"/>
      <c r="X643" s="4"/>
      <c r="Y643" s="4"/>
      <c r="Z643" s="4"/>
      <c r="AA643" s="4"/>
      <c r="AB643" s="4"/>
      <c r="AC643" s="4"/>
      <c r="AD643" s="4"/>
      <c r="AE643" s="4"/>
    </row>
    <row r="644">
      <c r="A644" s="4"/>
      <c r="B644" s="4"/>
      <c r="C644" s="1" t="str">
        <f t="shared" si="8"/>
        <v/>
      </c>
      <c r="D644" s="79"/>
      <c r="E644" s="79"/>
      <c r="F644" s="74"/>
      <c r="G644" s="74"/>
      <c r="H644" s="74"/>
      <c r="I644" s="29" t="str">
        <f>if(isblank(F644),,VLOOKUP(D644,'Casino List'!$C$4:$AA$100,25,FALSE)*H644)</f>
        <v/>
      </c>
      <c r="J644" s="10" t="str">
        <f>if(ISBLANK(F644),,F644*'Casino List'!$D$1)</f>
        <v/>
      </c>
      <c r="K644" s="10" t="str">
        <f>if(isblank(F644),,(F644*(1+'Casino List'!$F$1)^(($Q$3-E644-45)/365)-F644)*(1-'Casino List'!$B$1))</f>
        <v/>
      </c>
      <c r="L644" s="10" t="str">
        <f>if(isblank(F644),,if(isna((1-'Casino List'!$B$1)*(I644-F644)*(1+'Casino List'!$F$1)^(($Q$3-vlookup(D644,C644:E$1003,3,FALSE)-10)/365)-K644+J644),(1-'Casino List'!$B$1)*(I644-F644)*(1+'Casino List'!$F$1)^(($Q$3-TODAY()-45)/365)-K644,(1-'Casino List'!$B$1)*(I644-F644)*(1+'Casino List'!$F$1)^(($Q$3-vlookup(D644,C644:E$1003,3,FALSE)-10)/365)-K644+J644))</f>
        <v/>
      </c>
      <c r="M644" s="10" t="str">
        <f>if(isblank(G644),,G644*(1+'Casino List'!$F$1)^(($Q$3-E644-10)/365))</f>
        <v/>
      </c>
      <c r="N644" s="4" t="str">
        <f>if(ISBLANK(M644),,(M644-G644)*(1-'Casino List'!$B$1))</f>
        <v/>
      </c>
      <c r="O644" s="4" t="str">
        <f>if(isblank(D644),,if(ISBLANK(M644),-F644*'Casino List'!$B$1,M644*'Casino List'!$B$1))</f>
        <v/>
      </c>
      <c r="P644" s="4"/>
      <c r="Q644" s="4"/>
      <c r="R644" s="4"/>
      <c r="S644" s="4"/>
      <c r="T644" s="4"/>
      <c r="U644" s="4"/>
      <c r="V644" s="4"/>
      <c r="W644" s="4"/>
      <c r="X644" s="4"/>
      <c r="Y644" s="4"/>
      <c r="Z644" s="4"/>
      <c r="AA644" s="4"/>
      <c r="AB644" s="4"/>
      <c r="AC644" s="4"/>
      <c r="AD644" s="4"/>
      <c r="AE644" s="4"/>
    </row>
    <row r="645">
      <c r="A645" s="4"/>
      <c r="B645" s="4"/>
      <c r="C645" s="1" t="str">
        <f t="shared" si="8"/>
        <v/>
      </c>
      <c r="D645" s="79"/>
      <c r="E645" s="79"/>
      <c r="F645" s="74"/>
      <c r="G645" s="74"/>
      <c r="H645" s="74"/>
      <c r="I645" s="29" t="str">
        <f>if(isblank(F645),,VLOOKUP(D645,'Casino List'!$C$4:$AA$100,25,FALSE)*H645)</f>
        <v/>
      </c>
      <c r="J645" s="10" t="str">
        <f>if(ISBLANK(F645),,F645*'Casino List'!$D$1)</f>
        <v/>
      </c>
      <c r="K645" s="10" t="str">
        <f>if(isblank(F645),,(F645*(1+'Casino List'!$F$1)^(($Q$3-E645-45)/365)-F645)*(1-'Casino List'!$B$1))</f>
        <v/>
      </c>
      <c r="L645" s="10" t="str">
        <f>if(isblank(F645),,if(isna((1-'Casino List'!$B$1)*(I645-F645)*(1+'Casino List'!$F$1)^(($Q$3-vlookup(D645,C645:E$1003,3,FALSE)-10)/365)-K645+J645),(1-'Casino List'!$B$1)*(I645-F645)*(1+'Casino List'!$F$1)^(($Q$3-TODAY()-45)/365)-K645,(1-'Casino List'!$B$1)*(I645-F645)*(1+'Casino List'!$F$1)^(($Q$3-vlookup(D645,C645:E$1003,3,FALSE)-10)/365)-K645+J645))</f>
        <v/>
      </c>
      <c r="M645" s="10" t="str">
        <f>if(isblank(G645),,G645*(1+'Casino List'!$F$1)^(($Q$3-E645-10)/365))</f>
        <v/>
      </c>
      <c r="N645" s="4" t="str">
        <f>if(ISBLANK(M645),,(M645-G645)*(1-'Casino List'!$B$1))</f>
        <v/>
      </c>
      <c r="O645" s="4" t="str">
        <f>if(isblank(D645),,if(ISBLANK(M645),-F645*'Casino List'!$B$1,M645*'Casino List'!$B$1))</f>
        <v/>
      </c>
      <c r="P645" s="4"/>
      <c r="Q645" s="4"/>
      <c r="R645" s="4"/>
      <c r="S645" s="4"/>
      <c r="T645" s="4"/>
      <c r="U645" s="4"/>
      <c r="V645" s="4"/>
      <c r="W645" s="4"/>
      <c r="X645" s="4"/>
      <c r="Y645" s="4"/>
      <c r="Z645" s="4"/>
      <c r="AA645" s="4"/>
      <c r="AB645" s="4"/>
      <c r="AC645" s="4"/>
      <c r="AD645" s="4"/>
      <c r="AE645" s="4"/>
    </row>
    <row r="646">
      <c r="A646" s="4"/>
      <c r="B646" s="4"/>
      <c r="C646" s="1" t="str">
        <f t="shared" si="8"/>
        <v/>
      </c>
      <c r="D646" s="79"/>
      <c r="E646" s="79"/>
      <c r="F646" s="74"/>
      <c r="G646" s="74"/>
      <c r="H646" s="74"/>
      <c r="I646" s="29" t="str">
        <f>if(isblank(F646),,VLOOKUP(D646,'Casino List'!$C$4:$AA$100,25,FALSE)*H646)</f>
        <v/>
      </c>
      <c r="J646" s="10" t="str">
        <f>if(ISBLANK(F646),,F646*'Casino List'!$D$1)</f>
        <v/>
      </c>
      <c r="K646" s="10" t="str">
        <f>if(isblank(F646),,(F646*(1+'Casino List'!$F$1)^(($Q$3-E646-45)/365)-F646)*(1-'Casino List'!$B$1))</f>
        <v/>
      </c>
      <c r="L646" s="10" t="str">
        <f>if(isblank(F646),,if(isna((1-'Casino List'!$B$1)*(I646-F646)*(1+'Casino List'!$F$1)^(($Q$3-vlookup(D646,C646:E$1003,3,FALSE)-10)/365)-K646+J646),(1-'Casino List'!$B$1)*(I646-F646)*(1+'Casino List'!$F$1)^(($Q$3-TODAY()-45)/365)-K646,(1-'Casino List'!$B$1)*(I646-F646)*(1+'Casino List'!$F$1)^(($Q$3-vlookup(D646,C646:E$1003,3,FALSE)-10)/365)-K646+J646))</f>
        <v/>
      </c>
      <c r="M646" s="10" t="str">
        <f>if(isblank(G646),,G646*(1+'Casino List'!$F$1)^(($Q$3-E646-10)/365))</f>
        <v/>
      </c>
      <c r="N646" s="4" t="str">
        <f>if(ISBLANK(M646),,(M646-G646)*(1-'Casino List'!$B$1))</f>
        <v/>
      </c>
      <c r="O646" s="4" t="str">
        <f>if(isblank(D646),,if(ISBLANK(M646),-F646*'Casino List'!$B$1,M646*'Casino List'!$B$1))</f>
        <v/>
      </c>
      <c r="P646" s="4"/>
      <c r="Q646" s="4"/>
      <c r="R646" s="4"/>
      <c r="S646" s="4"/>
      <c r="T646" s="4"/>
      <c r="U646" s="4"/>
      <c r="V646" s="4"/>
      <c r="W646" s="4"/>
      <c r="X646" s="4"/>
      <c r="Y646" s="4"/>
      <c r="Z646" s="4"/>
      <c r="AA646" s="4"/>
      <c r="AB646" s="4"/>
      <c r="AC646" s="4"/>
      <c r="AD646" s="4"/>
      <c r="AE646" s="4"/>
    </row>
    <row r="647">
      <c r="A647" s="4"/>
      <c r="B647" s="4"/>
      <c r="C647" s="1" t="str">
        <f t="shared" si="8"/>
        <v/>
      </c>
      <c r="D647" s="79"/>
      <c r="E647" s="79"/>
      <c r="F647" s="74"/>
      <c r="G647" s="74"/>
      <c r="H647" s="74"/>
      <c r="I647" s="29" t="str">
        <f>if(isblank(F647),,VLOOKUP(D647,'Casino List'!$C$4:$AA$100,25,FALSE)*H647)</f>
        <v/>
      </c>
      <c r="J647" s="10" t="str">
        <f>if(ISBLANK(F647),,F647*'Casino List'!$D$1)</f>
        <v/>
      </c>
      <c r="K647" s="10" t="str">
        <f>if(isblank(F647),,(F647*(1+'Casino List'!$F$1)^(($Q$3-E647-45)/365)-F647)*(1-'Casino List'!$B$1))</f>
        <v/>
      </c>
      <c r="L647" s="10" t="str">
        <f>if(isblank(F647),,if(isna((1-'Casino List'!$B$1)*(I647-F647)*(1+'Casino List'!$F$1)^(($Q$3-vlookup(D647,C647:E$1003,3,FALSE)-10)/365)-K647+J647),(1-'Casino List'!$B$1)*(I647-F647)*(1+'Casino List'!$F$1)^(($Q$3-TODAY()-45)/365)-K647,(1-'Casino List'!$B$1)*(I647-F647)*(1+'Casino List'!$F$1)^(($Q$3-vlookup(D647,C647:E$1003,3,FALSE)-10)/365)-K647+J647))</f>
        <v/>
      </c>
      <c r="M647" s="10" t="str">
        <f>if(isblank(G647),,G647*(1+'Casino List'!$F$1)^(($Q$3-E647-10)/365))</f>
        <v/>
      </c>
      <c r="N647" s="4" t="str">
        <f>if(ISBLANK(M647),,(M647-G647)*(1-'Casino List'!$B$1))</f>
        <v/>
      </c>
      <c r="O647" s="4" t="str">
        <f>if(isblank(D647),,if(ISBLANK(M647),-F647*'Casino List'!$B$1,M647*'Casino List'!$B$1))</f>
        <v/>
      </c>
      <c r="P647" s="4"/>
      <c r="Q647" s="4"/>
      <c r="R647" s="4"/>
      <c r="S647" s="4"/>
      <c r="T647" s="4"/>
      <c r="U647" s="4"/>
      <c r="V647" s="4"/>
      <c r="W647" s="4"/>
      <c r="X647" s="4"/>
      <c r="Y647" s="4"/>
      <c r="Z647" s="4"/>
      <c r="AA647" s="4"/>
      <c r="AB647" s="4"/>
      <c r="AC647" s="4"/>
      <c r="AD647" s="4"/>
      <c r="AE647" s="4"/>
    </row>
    <row r="648">
      <c r="A648" s="4"/>
      <c r="B648" s="4"/>
      <c r="C648" s="1" t="str">
        <f t="shared" si="8"/>
        <v/>
      </c>
      <c r="D648" s="79"/>
      <c r="E648" s="79"/>
      <c r="F648" s="74"/>
      <c r="G648" s="74"/>
      <c r="H648" s="74"/>
      <c r="I648" s="29" t="str">
        <f>if(isblank(F648),,VLOOKUP(D648,'Casino List'!$C$4:$AA$100,25,FALSE)*H648)</f>
        <v/>
      </c>
      <c r="J648" s="10" t="str">
        <f>if(ISBLANK(F648),,F648*'Casino List'!$D$1)</f>
        <v/>
      </c>
      <c r="K648" s="10" t="str">
        <f>if(isblank(F648),,(F648*(1+'Casino List'!$F$1)^(($Q$3-E648-45)/365)-F648)*(1-'Casino List'!$B$1))</f>
        <v/>
      </c>
      <c r="L648" s="10" t="str">
        <f>if(isblank(F648),,if(isna((1-'Casino List'!$B$1)*(I648-F648)*(1+'Casino List'!$F$1)^(($Q$3-vlookup(D648,C648:E$1003,3,FALSE)-10)/365)-K648+J648),(1-'Casino List'!$B$1)*(I648-F648)*(1+'Casino List'!$F$1)^(($Q$3-TODAY()-45)/365)-K648,(1-'Casino List'!$B$1)*(I648-F648)*(1+'Casino List'!$F$1)^(($Q$3-vlookup(D648,C648:E$1003,3,FALSE)-10)/365)-K648+J648))</f>
        <v/>
      </c>
      <c r="M648" s="10" t="str">
        <f>if(isblank(G648),,G648*(1+'Casino List'!$F$1)^(($Q$3-E648-10)/365))</f>
        <v/>
      </c>
      <c r="N648" s="4" t="str">
        <f>if(ISBLANK(M648),,(M648-G648)*(1-'Casino List'!$B$1))</f>
        <v/>
      </c>
      <c r="O648" s="4" t="str">
        <f>if(isblank(D648),,if(ISBLANK(M648),-F648*'Casino List'!$B$1,M648*'Casino List'!$B$1))</f>
        <v/>
      </c>
      <c r="P648" s="4"/>
      <c r="Q648" s="4"/>
      <c r="R648" s="4"/>
      <c r="S648" s="4"/>
      <c r="T648" s="4"/>
      <c r="U648" s="4"/>
      <c r="V648" s="4"/>
      <c r="W648" s="4"/>
      <c r="X648" s="4"/>
      <c r="Y648" s="4"/>
      <c r="Z648" s="4"/>
      <c r="AA648" s="4"/>
      <c r="AB648" s="4"/>
      <c r="AC648" s="4"/>
      <c r="AD648" s="4"/>
      <c r="AE648" s="4"/>
    </row>
    <row r="649">
      <c r="A649" s="4"/>
      <c r="B649" s="4"/>
      <c r="C649" s="1" t="str">
        <f t="shared" si="8"/>
        <v/>
      </c>
      <c r="D649" s="79"/>
      <c r="E649" s="79"/>
      <c r="F649" s="74"/>
      <c r="G649" s="74"/>
      <c r="H649" s="74"/>
      <c r="I649" s="29" t="str">
        <f>if(isblank(F649),,VLOOKUP(D649,'Casino List'!$C$4:$AA$100,25,FALSE)*H649)</f>
        <v/>
      </c>
      <c r="J649" s="10" t="str">
        <f>if(ISBLANK(F649),,F649*'Casino List'!$D$1)</f>
        <v/>
      </c>
      <c r="K649" s="10" t="str">
        <f>if(isblank(F649),,(F649*(1+'Casino List'!$F$1)^(($Q$3-E649-45)/365)-F649)*(1-'Casino List'!$B$1))</f>
        <v/>
      </c>
      <c r="L649" s="10" t="str">
        <f>if(isblank(F649),,if(isna((1-'Casino List'!$B$1)*(I649-F649)*(1+'Casino List'!$F$1)^(($Q$3-vlookup(D649,C649:E$1003,3,FALSE)-10)/365)-K649+J649),(1-'Casino List'!$B$1)*(I649-F649)*(1+'Casino List'!$F$1)^(($Q$3-TODAY()-45)/365)-K649,(1-'Casino List'!$B$1)*(I649-F649)*(1+'Casino List'!$F$1)^(($Q$3-vlookup(D649,C649:E$1003,3,FALSE)-10)/365)-K649+J649))</f>
        <v/>
      </c>
      <c r="M649" s="10" t="str">
        <f>if(isblank(G649),,G649*(1+'Casino List'!$F$1)^(($Q$3-E649-10)/365))</f>
        <v/>
      </c>
      <c r="N649" s="4" t="str">
        <f>if(ISBLANK(M649),,(M649-G649)*(1-'Casino List'!$B$1))</f>
        <v/>
      </c>
      <c r="O649" s="4" t="str">
        <f>if(isblank(D649),,if(ISBLANK(M649),-F649*'Casino List'!$B$1,M649*'Casino List'!$B$1))</f>
        <v/>
      </c>
      <c r="P649" s="4"/>
      <c r="Q649" s="4"/>
      <c r="R649" s="4"/>
      <c r="S649" s="4"/>
      <c r="T649" s="4"/>
      <c r="U649" s="4"/>
      <c r="V649" s="4"/>
      <c r="W649" s="4"/>
      <c r="X649" s="4"/>
      <c r="Y649" s="4"/>
      <c r="Z649" s="4"/>
      <c r="AA649" s="4"/>
      <c r="AB649" s="4"/>
      <c r="AC649" s="4"/>
      <c r="AD649" s="4"/>
      <c r="AE649" s="4"/>
    </row>
    <row r="650">
      <c r="A650" s="4"/>
      <c r="B650" s="4"/>
      <c r="C650" s="1" t="str">
        <f t="shared" si="8"/>
        <v/>
      </c>
      <c r="D650" s="79"/>
      <c r="E650" s="79"/>
      <c r="F650" s="74"/>
      <c r="G650" s="74"/>
      <c r="H650" s="74"/>
      <c r="I650" s="29" t="str">
        <f>if(isblank(F650),,VLOOKUP(D650,'Casino List'!$C$4:$AA$100,25,FALSE)*H650)</f>
        <v/>
      </c>
      <c r="J650" s="10" t="str">
        <f>if(ISBLANK(F650),,F650*'Casino List'!$D$1)</f>
        <v/>
      </c>
      <c r="K650" s="10" t="str">
        <f>if(isblank(F650),,(F650*(1+'Casino List'!$F$1)^(($Q$3-E650-45)/365)-F650)*(1-'Casino List'!$B$1))</f>
        <v/>
      </c>
      <c r="L650" s="10" t="str">
        <f>if(isblank(F650),,if(isna((1-'Casino List'!$B$1)*(I650-F650)*(1+'Casino List'!$F$1)^(($Q$3-vlookup(D650,C650:E$1003,3,FALSE)-10)/365)-K650+J650),(1-'Casino List'!$B$1)*(I650-F650)*(1+'Casino List'!$F$1)^(($Q$3-TODAY()-45)/365)-K650,(1-'Casino List'!$B$1)*(I650-F650)*(1+'Casino List'!$F$1)^(($Q$3-vlookup(D650,C650:E$1003,3,FALSE)-10)/365)-K650+J650))</f>
        <v/>
      </c>
      <c r="M650" s="10" t="str">
        <f>if(isblank(G650),,G650*(1+'Casino List'!$F$1)^(($Q$3-E650-10)/365))</f>
        <v/>
      </c>
      <c r="N650" s="4" t="str">
        <f>if(ISBLANK(M650),,(M650-G650)*(1-'Casino List'!$B$1))</f>
        <v/>
      </c>
      <c r="O650" s="4" t="str">
        <f>if(isblank(D650),,if(ISBLANK(M650),-F650*'Casino List'!$B$1,M650*'Casino List'!$B$1))</f>
        <v/>
      </c>
      <c r="P650" s="4"/>
      <c r="Q650" s="4"/>
      <c r="R650" s="4"/>
      <c r="S650" s="4"/>
      <c r="T650" s="4"/>
      <c r="U650" s="4"/>
      <c r="V650" s="4"/>
      <c r="W650" s="4"/>
      <c r="X650" s="4"/>
      <c r="Y650" s="4"/>
      <c r="Z650" s="4"/>
      <c r="AA650" s="4"/>
      <c r="AB650" s="4"/>
      <c r="AC650" s="4"/>
      <c r="AD650" s="4"/>
      <c r="AE650" s="4"/>
    </row>
    <row r="651">
      <c r="A651" s="4"/>
      <c r="B651" s="4"/>
      <c r="C651" s="1" t="str">
        <f t="shared" si="8"/>
        <v/>
      </c>
      <c r="D651" s="79"/>
      <c r="E651" s="79"/>
      <c r="F651" s="74"/>
      <c r="G651" s="74"/>
      <c r="H651" s="74"/>
      <c r="I651" s="29" t="str">
        <f>if(isblank(F651),,VLOOKUP(D651,'Casino List'!$C$4:$AA$100,25,FALSE)*H651)</f>
        <v/>
      </c>
      <c r="J651" s="10" t="str">
        <f>if(ISBLANK(F651),,F651*'Casino List'!$D$1)</f>
        <v/>
      </c>
      <c r="K651" s="10" t="str">
        <f>if(isblank(F651),,(F651*(1+'Casino List'!$F$1)^(($Q$3-E651-45)/365)-F651)*(1-'Casino List'!$B$1))</f>
        <v/>
      </c>
      <c r="L651" s="10" t="str">
        <f>if(isblank(F651),,if(isna((1-'Casino List'!$B$1)*(I651-F651)*(1+'Casino List'!$F$1)^(($Q$3-vlookup(D651,C651:E$1003,3,FALSE)-10)/365)-K651+J651),(1-'Casino List'!$B$1)*(I651-F651)*(1+'Casino List'!$F$1)^(($Q$3-TODAY()-45)/365)-K651,(1-'Casino List'!$B$1)*(I651-F651)*(1+'Casino List'!$F$1)^(($Q$3-vlookup(D651,C651:E$1003,3,FALSE)-10)/365)-K651+J651))</f>
        <v/>
      </c>
      <c r="M651" s="10" t="str">
        <f>if(isblank(G651),,G651*(1+'Casino List'!$F$1)^(($Q$3-E651-10)/365))</f>
        <v/>
      </c>
      <c r="N651" s="4" t="str">
        <f>if(ISBLANK(M651),,(M651-G651)*(1-'Casino List'!$B$1))</f>
        <v/>
      </c>
      <c r="O651" s="4" t="str">
        <f>if(isblank(D651),,if(ISBLANK(M651),-F651*'Casino List'!$B$1,M651*'Casino List'!$B$1))</f>
        <v/>
      </c>
      <c r="P651" s="4"/>
      <c r="Q651" s="4"/>
      <c r="R651" s="4"/>
      <c r="S651" s="4"/>
      <c r="T651" s="4"/>
      <c r="U651" s="4"/>
      <c r="V651" s="4"/>
      <c r="W651" s="4"/>
      <c r="X651" s="4"/>
      <c r="Y651" s="4"/>
      <c r="Z651" s="4"/>
      <c r="AA651" s="4"/>
      <c r="AB651" s="4"/>
      <c r="AC651" s="4"/>
      <c r="AD651" s="4"/>
      <c r="AE651" s="4"/>
    </row>
    <row r="652">
      <c r="A652" s="4"/>
      <c r="B652" s="4"/>
      <c r="C652" s="1" t="str">
        <f t="shared" si="8"/>
        <v/>
      </c>
      <c r="D652" s="79"/>
      <c r="E652" s="79"/>
      <c r="F652" s="74"/>
      <c r="G652" s="74"/>
      <c r="H652" s="74"/>
      <c r="I652" s="29" t="str">
        <f>if(isblank(F652),,VLOOKUP(D652,'Casino List'!$C$4:$AA$100,25,FALSE)*H652)</f>
        <v/>
      </c>
      <c r="J652" s="10" t="str">
        <f>if(ISBLANK(F652),,F652*'Casino List'!$D$1)</f>
        <v/>
      </c>
      <c r="K652" s="10" t="str">
        <f>if(isblank(F652),,(F652*(1+'Casino List'!$F$1)^(($Q$3-E652-45)/365)-F652)*(1-'Casino List'!$B$1))</f>
        <v/>
      </c>
      <c r="L652" s="10" t="str">
        <f>if(isblank(F652),,if(isna((1-'Casino List'!$B$1)*(I652-F652)*(1+'Casino List'!$F$1)^(($Q$3-vlookup(D652,C652:E$1003,3,FALSE)-10)/365)-K652+J652),(1-'Casino List'!$B$1)*(I652-F652)*(1+'Casino List'!$F$1)^(($Q$3-TODAY()-45)/365)-K652,(1-'Casino List'!$B$1)*(I652-F652)*(1+'Casino List'!$F$1)^(($Q$3-vlookup(D652,C652:E$1003,3,FALSE)-10)/365)-K652+J652))</f>
        <v/>
      </c>
      <c r="M652" s="10" t="str">
        <f>if(isblank(G652),,G652*(1+'Casino List'!$F$1)^(($Q$3-E652-10)/365))</f>
        <v/>
      </c>
      <c r="N652" s="4" t="str">
        <f>if(ISBLANK(M652),,(M652-G652)*(1-'Casino List'!$B$1))</f>
        <v/>
      </c>
      <c r="O652" s="4" t="str">
        <f>if(isblank(D652),,if(ISBLANK(M652),-F652*'Casino List'!$B$1,M652*'Casino List'!$B$1))</f>
        <v/>
      </c>
      <c r="P652" s="4"/>
      <c r="Q652" s="4"/>
      <c r="R652" s="4"/>
      <c r="S652" s="4"/>
      <c r="T652" s="4"/>
      <c r="U652" s="4"/>
      <c r="V652" s="4"/>
      <c r="W652" s="4"/>
      <c r="X652" s="4"/>
      <c r="Y652" s="4"/>
      <c r="Z652" s="4"/>
      <c r="AA652" s="4"/>
      <c r="AB652" s="4"/>
      <c r="AC652" s="4"/>
      <c r="AD652" s="4"/>
      <c r="AE652" s="4"/>
    </row>
    <row r="653">
      <c r="A653" s="4"/>
      <c r="B653" s="4"/>
      <c r="C653" s="1" t="str">
        <f t="shared" si="8"/>
        <v/>
      </c>
      <c r="D653" s="79"/>
      <c r="E653" s="79"/>
      <c r="F653" s="74"/>
      <c r="G653" s="74"/>
      <c r="H653" s="74"/>
      <c r="I653" s="29" t="str">
        <f>if(isblank(F653),,VLOOKUP(D653,'Casino List'!$C$4:$AA$100,25,FALSE)*H653)</f>
        <v/>
      </c>
      <c r="J653" s="10" t="str">
        <f>if(ISBLANK(F653),,F653*'Casino List'!$D$1)</f>
        <v/>
      </c>
      <c r="K653" s="10" t="str">
        <f>if(isblank(F653),,(F653*(1+'Casino List'!$F$1)^(($Q$3-E653-45)/365)-F653)*(1-'Casino List'!$B$1))</f>
        <v/>
      </c>
      <c r="L653" s="10" t="str">
        <f>if(isblank(F653),,if(isna((1-'Casino List'!$B$1)*(I653-F653)*(1+'Casino List'!$F$1)^(($Q$3-vlookup(D653,C653:E$1003,3,FALSE)-10)/365)-K653+J653),(1-'Casino List'!$B$1)*(I653-F653)*(1+'Casino List'!$F$1)^(($Q$3-TODAY()-45)/365)-K653,(1-'Casino List'!$B$1)*(I653-F653)*(1+'Casino List'!$F$1)^(($Q$3-vlookup(D653,C653:E$1003,3,FALSE)-10)/365)-K653+J653))</f>
        <v/>
      </c>
      <c r="M653" s="10" t="str">
        <f>if(isblank(G653),,G653*(1+'Casino List'!$F$1)^(($Q$3-E653-10)/365))</f>
        <v/>
      </c>
      <c r="N653" s="4" t="str">
        <f>if(ISBLANK(M653),,(M653-G653)*(1-'Casino List'!$B$1))</f>
        <v/>
      </c>
      <c r="O653" s="4" t="str">
        <f>if(isblank(D653),,if(ISBLANK(M653),-F653*'Casino List'!$B$1,M653*'Casino List'!$B$1))</f>
        <v/>
      </c>
      <c r="P653" s="4"/>
      <c r="Q653" s="4"/>
      <c r="R653" s="4"/>
      <c r="S653" s="4"/>
      <c r="T653" s="4"/>
      <c r="U653" s="4"/>
      <c r="V653" s="4"/>
      <c r="W653" s="4"/>
      <c r="X653" s="4"/>
      <c r="Y653" s="4"/>
      <c r="Z653" s="4"/>
      <c r="AA653" s="4"/>
      <c r="AB653" s="4"/>
      <c r="AC653" s="4"/>
      <c r="AD653" s="4"/>
      <c r="AE653" s="4"/>
    </row>
    <row r="654">
      <c r="A654" s="4"/>
      <c r="B654" s="4"/>
      <c r="C654" s="1" t="str">
        <f t="shared" si="8"/>
        <v/>
      </c>
      <c r="D654" s="79"/>
      <c r="E654" s="79"/>
      <c r="F654" s="74"/>
      <c r="G654" s="74"/>
      <c r="H654" s="74"/>
      <c r="I654" s="29" t="str">
        <f>if(isblank(F654),,VLOOKUP(D654,'Casino List'!$C$4:$AA$100,25,FALSE)*H654)</f>
        <v/>
      </c>
      <c r="J654" s="10" t="str">
        <f>if(ISBLANK(F654),,F654*'Casino List'!$D$1)</f>
        <v/>
      </c>
      <c r="K654" s="10" t="str">
        <f>if(isblank(F654),,(F654*(1+'Casino List'!$F$1)^(($Q$3-E654-45)/365)-F654)*(1-'Casino List'!$B$1))</f>
        <v/>
      </c>
      <c r="L654" s="10" t="str">
        <f>if(isblank(F654),,if(isna((1-'Casino List'!$B$1)*(I654-F654)*(1+'Casino List'!$F$1)^(($Q$3-vlookup(D654,C654:E$1003,3,FALSE)-10)/365)-K654+J654),(1-'Casino List'!$B$1)*(I654-F654)*(1+'Casino List'!$F$1)^(($Q$3-TODAY()-45)/365)-K654,(1-'Casino List'!$B$1)*(I654-F654)*(1+'Casino List'!$F$1)^(($Q$3-vlookup(D654,C654:E$1003,3,FALSE)-10)/365)-K654+J654))</f>
        <v/>
      </c>
      <c r="M654" s="10" t="str">
        <f>if(isblank(G654),,G654*(1+'Casino List'!$F$1)^(($Q$3-E654-10)/365))</f>
        <v/>
      </c>
      <c r="N654" s="4" t="str">
        <f>if(ISBLANK(M654),,(M654-G654)*(1-'Casino List'!$B$1))</f>
        <v/>
      </c>
      <c r="O654" s="4" t="str">
        <f>if(isblank(D654),,if(ISBLANK(M654),-F654*'Casino List'!$B$1,M654*'Casino List'!$B$1))</f>
        <v/>
      </c>
      <c r="P654" s="4"/>
      <c r="Q654" s="4"/>
      <c r="R654" s="4"/>
      <c r="S654" s="4"/>
      <c r="T654" s="4"/>
      <c r="U654" s="4"/>
      <c r="V654" s="4"/>
      <c r="W654" s="4"/>
      <c r="X654" s="4"/>
      <c r="Y654" s="4"/>
      <c r="Z654" s="4"/>
      <c r="AA654" s="4"/>
      <c r="AB654" s="4"/>
      <c r="AC654" s="4"/>
      <c r="AD654" s="4"/>
      <c r="AE654" s="4"/>
    </row>
    <row r="655">
      <c r="A655" s="4"/>
      <c r="B655" s="4"/>
      <c r="C655" s="1" t="str">
        <f t="shared" si="8"/>
        <v/>
      </c>
      <c r="D655" s="79"/>
      <c r="E655" s="79"/>
      <c r="F655" s="74"/>
      <c r="G655" s="74"/>
      <c r="H655" s="74"/>
      <c r="I655" s="29" t="str">
        <f>if(isblank(F655),,VLOOKUP(D655,'Casino List'!$C$4:$AA$100,25,FALSE)*H655)</f>
        <v/>
      </c>
      <c r="J655" s="10" t="str">
        <f>if(ISBLANK(F655),,F655*'Casino List'!$D$1)</f>
        <v/>
      </c>
      <c r="K655" s="10" t="str">
        <f>if(isblank(F655),,(F655*(1+'Casino List'!$F$1)^(($Q$3-E655-45)/365)-F655)*(1-'Casino List'!$B$1))</f>
        <v/>
      </c>
      <c r="L655" s="10" t="str">
        <f>if(isblank(F655),,if(isna((1-'Casino List'!$B$1)*(I655-F655)*(1+'Casino List'!$F$1)^(($Q$3-vlookup(D655,C655:E$1003,3,FALSE)-10)/365)-K655+J655),(1-'Casino List'!$B$1)*(I655-F655)*(1+'Casino List'!$F$1)^(($Q$3-TODAY()-45)/365)-K655,(1-'Casino List'!$B$1)*(I655-F655)*(1+'Casino List'!$F$1)^(($Q$3-vlookup(D655,C655:E$1003,3,FALSE)-10)/365)-K655+J655))</f>
        <v/>
      </c>
      <c r="M655" s="10" t="str">
        <f>if(isblank(G655),,G655*(1+'Casino List'!$F$1)^(($Q$3-E655-10)/365))</f>
        <v/>
      </c>
      <c r="N655" s="4" t="str">
        <f>if(ISBLANK(M655),,(M655-G655)*(1-'Casino List'!$B$1))</f>
        <v/>
      </c>
      <c r="O655" s="4" t="str">
        <f>if(isblank(D655),,if(ISBLANK(M655),-F655*'Casino List'!$B$1,M655*'Casino List'!$B$1))</f>
        <v/>
      </c>
      <c r="P655" s="4"/>
      <c r="Q655" s="4"/>
      <c r="R655" s="4"/>
      <c r="S655" s="4"/>
      <c r="T655" s="4"/>
      <c r="U655" s="4"/>
      <c r="V655" s="4"/>
      <c r="W655" s="4"/>
      <c r="X655" s="4"/>
      <c r="Y655" s="4"/>
      <c r="Z655" s="4"/>
      <c r="AA655" s="4"/>
      <c r="AB655" s="4"/>
      <c r="AC655" s="4"/>
      <c r="AD655" s="4"/>
      <c r="AE655" s="4"/>
    </row>
    <row r="656">
      <c r="A656" s="4"/>
      <c r="B656" s="4"/>
      <c r="C656" s="1" t="str">
        <f t="shared" si="8"/>
        <v/>
      </c>
      <c r="D656" s="79"/>
      <c r="E656" s="79"/>
      <c r="F656" s="74"/>
      <c r="G656" s="74"/>
      <c r="H656" s="74"/>
      <c r="I656" s="29" t="str">
        <f>if(isblank(F656),,VLOOKUP(D656,'Casino List'!$C$4:$AA$100,25,FALSE)*H656)</f>
        <v/>
      </c>
      <c r="J656" s="10" t="str">
        <f>if(ISBLANK(F656),,F656*'Casino List'!$D$1)</f>
        <v/>
      </c>
      <c r="K656" s="10" t="str">
        <f>if(isblank(F656),,(F656*(1+'Casino List'!$F$1)^(($Q$3-E656-45)/365)-F656)*(1-'Casino List'!$B$1))</f>
        <v/>
      </c>
      <c r="L656" s="10" t="str">
        <f>if(isblank(F656),,if(isna((1-'Casino List'!$B$1)*(I656-F656)*(1+'Casino List'!$F$1)^(($Q$3-vlookup(D656,C656:E$1003,3,FALSE)-10)/365)-K656+J656),(1-'Casino List'!$B$1)*(I656-F656)*(1+'Casino List'!$F$1)^(($Q$3-TODAY()-45)/365)-K656,(1-'Casino List'!$B$1)*(I656-F656)*(1+'Casino List'!$F$1)^(($Q$3-vlookup(D656,C656:E$1003,3,FALSE)-10)/365)-K656+J656))</f>
        <v/>
      </c>
      <c r="M656" s="10" t="str">
        <f>if(isblank(G656),,G656*(1+'Casino List'!$F$1)^(($Q$3-E656-10)/365))</f>
        <v/>
      </c>
      <c r="N656" s="4" t="str">
        <f>if(ISBLANK(M656),,(M656-G656)*(1-'Casino List'!$B$1))</f>
        <v/>
      </c>
      <c r="O656" s="4" t="str">
        <f>if(isblank(D656),,if(ISBLANK(M656),-F656*'Casino List'!$B$1,M656*'Casino List'!$B$1))</f>
        <v/>
      </c>
      <c r="P656" s="4"/>
      <c r="Q656" s="4"/>
      <c r="R656" s="4"/>
      <c r="S656" s="4"/>
      <c r="T656" s="4"/>
      <c r="U656" s="4"/>
      <c r="V656" s="4"/>
      <c r="W656" s="4"/>
      <c r="X656" s="4"/>
      <c r="Y656" s="4"/>
      <c r="Z656" s="4"/>
      <c r="AA656" s="4"/>
      <c r="AB656" s="4"/>
      <c r="AC656" s="4"/>
      <c r="AD656" s="4"/>
      <c r="AE656" s="4"/>
    </row>
    <row r="657">
      <c r="A657" s="4"/>
      <c r="B657" s="4"/>
      <c r="C657" s="1" t="str">
        <f t="shared" si="8"/>
        <v/>
      </c>
      <c r="D657" s="79"/>
      <c r="E657" s="79"/>
      <c r="F657" s="74"/>
      <c r="G657" s="74"/>
      <c r="H657" s="74"/>
      <c r="I657" s="29" t="str">
        <f>if(isblank(F657),,VLOOKUP(D657,'Casino List'!$C$4:$AA$100,25,FALSE)*H657)</f>
        <v/>
      </c>
      <c r="J657" s="10" t="str">
        <f>if(ISBLANK(F657),,F657*'Casino List'!$D$1)</f>
        <v/>
      </c>
      <c r="K657" s="10" t="str">
        <f>if(isblank(F657),,(F657*(1+'Casino List'!$F$1)^(($Q$3-E657-45)/365)-F657)*(1-'Casino List'!$B$1))</f>
        <v/>
      </c>
      <c r="L657" s="10" t="str">
        <f>if(isblank(F657),,if(isna((1-'Casino List'!$B$1)*(I657-F657)*(1+'Casino List'!$F$1)^(($Q$3-vlookup(D657,C657:E$1003,3,FALSE)-10)/365)-K657+J657),(1-'Casino List'!$B$1)*(I657-F657)*(1+'Casino List'!$F$1)^(($Q$3-TODAY()-45)/365)-K657,(1-'Casino List'!$B$1)*(I657-F657)*(1+'Casino List'!$F$1)^(($Q$3-vlookup(D657,C657:E$1003,3,FALSE)-10)/365)-K657+J657))</f>
        <v/>
      </c>
      <c r="M657" s="10" t="str">
        <f>if(isblank(G657),,G657*(1+'Casino List'!$F$1)^(($Q$3-E657-10)/365))</f>
        <v/>
      </c>
      <c r="N657" s="4" t="str">
        <f>if(ISBLANK(M657),,(M657-G657)*(1-'Casino List'!$B$1))</f>
        <v/>
      </c>
      <c r="O657" s="4" t="str">
        <f>if(isblank(D657),,if(ISBLANK(M657),-F657*'Casino List'!$B$1,M657*'Casino List'!$B$1))</f>
        <v/>
      </c>
      <c r="P657" s="4"/>
      <c r="Q657" s="4"/>
      <c r="R657" s="4"/>
      <c r="S657" s="4"/>
      <c r="T657" s="4"/>
      <c r="U657" s="4"/>
      <c r="V657" s="4"/>
      <c r="W657" s="4"/>
      <c r="X657" s="4"/>
      <c r="Y657" s="4"/>
      <c r="Z657" s="4"/>
      <c r="AA657" s="4"/>
      <c r="AB657" s="4"/>
      <c r="AC657" s="4"/>
      <c r="AD657" s="4"/>
      <c r="AE657" s="4"/>
    </row>
    <row r="658">
      <c r="A658" s="4"/>
      <c r="B658" s="4"/>
      <c r="C658" s="1" t="str">
        <f t="shared" si="8"/>
        <v/>
      </c>
      <c r="D658" s="79"/>
      <c r="E658" s="79"/>
      <c r="F658" s="74"/>
      <c r="G658" s="74"/>
      <c r="H658" s="74"/>
      <c r="I658" s="29" t="str">
        <f>if(isblank(F658),,VLOOKUP(D658,'Casino List'!$C$4:$AA$100,25,FALSE)*H658)</f>
        <v/>
      </c>
      <c r="J658" s="10" t="str">
        <f>if(ISBLANK(F658),,F658*'Casino List'!$D$1)</f>
        <v/>
      </c>
      <c r="K658" s="10" t="str">
        <f>if(isblank(F658),,(F658*(1+'Casino List'!$F$1)^(($Q$3-E658-45)/365)-F658)*(1-'Casino List'!$B$1))</f>
        <v/>
      </c>
      <c r="L658" s="10" t="str">
        <f>if(isblank(F658),,if(isna((1-'Casino List'!$B$1)*(I658-F658)*(1+'Casino List'!$F$1)^(($Q$3-vlookup(D658,C658:E$1003,3,FALSE)-10)/365)-K658+J658),(1-'Casino List'!$B$1)*(I658-F658)*(1+'Casino List'!$F$1)^(($Q$3-TODAY()-45)/365)-K658,(1-'Casino List'!$B$1)*(I658-F658)*(1+'Casino List'!$F$1)^(($Q$3-vlookup(D658,C658:E$1003,3,FALSE)-10)/365)-K658+J658))</f>
        <v/>
      </c>
      <c r="M658" s="10" t="str">
        <f>if(isblank(G658),,G658*(1+'Casino List'!$F$1)^(($Q$3-E658-10)/365))</f>
        <v/>
      </c>
      <c r="N658" s="4" t="str">
        <f>if(ISBLANK(M658),,(M658-G658)*(1-'Casino List'!$B$1))</f>
        <v/>
      </c>
      <c r="O658" s="4" t="str">
        <f>if(isblank(D658),,if(ISBLANK(M658),-F658*'Casino List'!$B$1,M658*'Casino List'!$B$1))</f>
        <v/>
      </c>
      <c r="P658" s="4"/>
      <c r="Q658" s="4"/>
      <c r="R658" s="4"/>
      <c r="S658" s="4"/>
      <c r="T658" s="4"/>
      <c r="U658" s="4"/>
      <c r="V658" s="4"/>
      <c r="W658" s="4"/>
      <c r="X658" s="4"/>
      <c r="Y658" s="4"/>
      <c r="Z658" s="4"/>
      <c r="AA658" s="4"/>
      <c r="AB658" s="4"/>
      <c r="AC658" s="4"/>
      <c r="AD658" s="4"/>
      <c r="AE658" s="4"/>
    </row>
    <row r="659">
      <c r="A659" s="4"/>
      <c r="B659" s="4"/>
      <c r="C659" s="1" t="str">
        <f t="shared" si="8"/>
        <v/>
      </c>
      <c r="D659" s="79"/>
      <c r="E659" s="79"/>
      <c r="F659" s="74"/>
      <c r="G659" s="74"/>
      <c r="H659" s="74"/>
      <c r="I659" s="29" t="str">
        <f>if(isblank(F659),,VLOOKUP(D659,'Casino List'!$C$4:$AA$100,25,FALSE)*H659)</f>
        <v/>
      </c>
      <c r="J659" s="10" t="str">
        <f>if(ISBLANK(F659),,F659*'Casino List'!$D$1)</f>
        <v/>
      </c>
      <c r="K659" s="10" t="str">
        <f>if(isblank(F659),,(F659*(1+'Casino List'!$F$1)^(($Q$3-E659-45)/365)-F659)*(1-'Casino List'!$B$1))</f>
        <v/>
      </c>
      <c r="L659" s="10" t="str">
        <f>if(isblank(F659),,if(isna((1-'Casino List'!$B$1)*(I659-F659)*(1+'Casino List'!$F$1)^(($Q$3-vlookup(D659,C659:E$1003,3,FALSE)-10)/365)-K659+J659),(1-'Casino List'!$B$1)*(I659-F659)*(1+'Casino List'!$F$1)^(($Q$3-TODAY()-45)/365)-K659,(1-'Casino List'!$B$1)*(I659-F659)*(1+'Casino List'!$F$1)^(($Q$3-vlookup(D659,C659:E$1003,3,FALSE)-10)/365)-K659+J659))</f>
        <v/>
      </c>
      <c r="M659" s="10" t="str">
        <f>if(isblank(G659),,G659*(1+'Casino List'!$F$1)^(($Q$3-E659-10)/365))</f>
        <v/>
      </c>
      <c r="N659" s="4" t="str">
        <f>if(ISBLANK(M659),,(M659-G659)*(1-'Casino List'!$B$1))</f>
        <v/>
      </c>
      <c r="O659" s="4" t="str">
        <f>if(isblank(D659),,if(ISBLANK(M659),-F659*'Casino List'!$B$1,M659*'Casino List'!$B$1))</f>
        <v/>
      </c>
      <c r="P659" s="4"/>
      <c r="Q659" s="4"/>
      <c r="R659" s="4"/>
      <c r="S659" s="4"/>
      <c r="T659" s="4"/>
      <c r="U659" s="4"/>
      <c r="V659" s="4"/>
      <c r="W659" s="4"/>
      <c r="X659" s="4"/>
      <c r="Y659" s="4"/>
      <c r="Z659" s="4"/>
      <c r="AA659" s="4"/>
      <c r="AB659" s="4"/>
      <c r="AC659" s="4"/>
      <c r="AD659" s="4"/>
      <c r="AE659" s="4"/>
    </row>
    <row r="660">
      <c r="A660" s="4"/>
      <c r="B660" s="4"/>
      <c r="C660" s="1" t="str">
        <f t="shared" si="8"/>
        <v/>
      </c>
      <c r="D660" s="79"/>
      <c r="E660" s="79"/>
      <c r="F660" s="74"/>
      <c r="G660" s="74"/>
      <c r="H660" s="74"/>
      <c r="I660" s="29" t="str">
        <f>if(isblank(F660),,VLOOKUP(D660,'Casino List'!$C$4:$AA$100,25,FALSE)*H660)</f>
        <v/>
      </c>
      <c r="J660" s="10" t="str">
        <f>if(ISBLANK(F660),,F660*'Casino List'!$D$1)</f>
        <v/>
      </c>
      <c r="K660" s="10" t="str">
        <f>if(isblank(F660),,(F660*(1+'Casino List'!$F$1)^(($Q$3-E660-45)/365)-F660)*(1-'Casino List'!$B$1))</f>
        <v/>
      </c>
      <c r="L660" s="10" t="str">
        <f>if(isblank(F660),,if(isna((1-'Casino List'!$B$1)*(I660-F660)*(1+'Casino List'!$F$1)^(($Q$3-vlookup(D660,C660:E$1003,3,FALSE)-10)/365)-K660+J660),(1-'Casino List'!$B$1)*(I660-F660)*(1+'Casino List'!$F$1)^(($Q$3-TODAY()-45)/365)-K660,(1-'Casino List'!$B$1)*(I660-F660)*(1+'Casino List'!$F$1)^(($Q$3-vlookup(D660,C660:E$1003,3,FALSE)-10)/365)-K660+J660))</f>
        <v/>
      </c>
      <c r="M660" s="10" t="str">
        <f>if(isblank(G660),,G660*(1+'Casino List'!$F$1)^(($Q$3-E660-10)/365))</f>
        <v/>
      </c>
      <c r="N660" s="4" t="str">
        <f>if(ISBLANK(M660),,(M660-G660)*(1-'Casino List'!$B$1))</f>
        <v/>
      </c>
      <c r="O660" s="4" t="str">
        <f>if(isblank(D660),,if(ISBLANK(M660),-F660*'Casino List'!$B$1,M660*'Casino List'!$B$1))</f>
        <v/>
      </c>
      <c r="P660" s="4"/>
      <c r="Q660" s="4"/>
      <c r="R660" s="4"/>
      <c r="S660" s="4"/>
      <c r="T660" s="4"/>
      <c r="U660" s="4"/>
      <c r="V660" s="4"/>
      <c r="W660" s="4"/>
      <c r="X660" s="4"/>
      <c r="Y660" s="4"/>
      <c r="Z660" s="4"/>
      <c r="AA660" s="4"/>
      <c r="AB660" s="4"/>
      <c r="AC660" s="4"/>
      <c r="AD660" s="4"/>
      <c r="AE660" s="4"/>
    </row>
    <row r="661">
      <c r="A661" s="4"/>
      <c r="B661" s="4"/>
      <c r="C661" s="1" t="str">
        <f t="shared" si="8"/>
        <v/>
      </c>
      <c r="D661" s="79"/>
      <c r="E661" s="79"/>
      <c r="F661" s="74"/>
      <c r="G661" s="74"/>
      <c r="H661" s="74"/>
      <c r="I661" s="29" t="str">
        <f>if(isblank(F661),,VLOOKUP(D661,'Casino List'!$C$4:$AA$100,25,FALSE)*H661)</f>
        <v/>
      </c>
      <c r="J661" s="10" t="str">
        <f>if(ISBLANK(F661),,F661*'Casino List'!$D$1)</f>
        <v/>
      </c>
      <c r="K661" s="10" t="str">
        <f>if(isblank(F661),,(F661*(1+'Casino List'!$F$1)^(($Q$3-E661-45)/365)-F661)*(1-'Casino List'!$B$1))</f>
        <v/>
      </c>
      <c r="L661" s="10" t="str">
        <f>if(isblank(F661),,if(isna((1-'Casino List'!$B$1)*(I661-F661)*(1+'Casino List'!$F$1)^(($Q$3-vlookup(D661,C661:E$1003,3,FALSE)-10)/365)-K661+J661),(1-'Casino List'!$B$1)*(I661-F661)*(1+'Casino List'!$F$1)^(($Q$3-TODAY()-45)/365)-K661,(1-'Casino List'!$B$1)*(I661-F661)*(1+'Casino List'!$F$1)^(($Q$3-vlookup(D661,C661:E$1003,3,FALSE)-10)/365)-K661+J661))</f>
        <v/>
      </c>
      <c r="M661" s="10" t="str">
        <f>if(isblank(G661),,G661*(1+'Casino List'!$F$1)^(($Q$3-E661-10)/365))</f>
        <v/>
      </c>
      <c r="N661" s="4" t="str">
        <f>if(ISBLANK(M661),,(M661-G661)*(1-'Casino List'!$B$1))</f>
        <v/>
      </c>
      <c r="O661" s="4" t="str">
        <f>if(isblank(D661),,if(ISBLANK(M661),-F661*'Casino List'!$B$1,M661*'Casino List'!$B$1))</f>
        <v/>
      </c>
      <c r="P661" s="4"/>
      <c r="Q661" s="4"/>
      <c r="R661" s="4"/>
      <c r="S661" s="4"/>
      <c r="T661" s="4"/>
      <c r="U661" s="4"/>
      <c r="V661" s="4"/>
      <c r="W661" s="4"/>
      <c r="X661" s="4"/>
      <c r="Y661" s="4"/>
      <c r="Z661" s="4"/>
      <c r="AA661" s="4"/>
      <c r="AB661" s="4"/>
      <c r="AC661" s="4"/>
      <c r="AD661" s="4"/>
      <c r="AE661" s="4"/>
    </row>
    <row r="662">
      <c r="A662" s="4"/>
      <c r="B662" s="4"/>
      <c r="C662" s="1" t="str">
        <f t="shared" si="8"/>
        <v/>
      </c>
      <c r="D662" s="79"/>
      <c r="E662" s="79"/>
      <c r="F662" s="74"/>
      <c r="G662" s="74"/>
      <c r="H662" s="74"/>
      <c r="I662" s="29" t="str">
        <f>if(isblank(F662),,VLOOKUP(D662,'Casino List'!$C$4:$AA$100,25,FALSE)*H662)</f>
        <v/>
      </c>
      <c r="J662" s="10" t="str">
        <f>if(ISBLANK(F662),,F662*'Casino List'!$D$1)</f>
        <v/>
      </c>
      <c r="K662" s="10" t="str">
        <f>if(isblank(F662),,(F662*(1+'Casino List'!$F$1)^(($Q$3-E662-45)/365)-F662)*(1-'Casino List'!$B$1))</f>
        <v/>
      </c>
      <c r="L662" s="10" t="str">
        <f>if(isblank(F662),,if(isna((1-'Casino List'!$B$1)*(I662-F662)*(1+'Casino List'!$F$1)^(($Q$3-vlookup(D662,C662:E$1003,3,FALSE)-10)/365)-K662+J662),(1-'Casino List'!$B$1)*(I662-F662)*(1+'Casino List'!$F$1)^(($Q$3-TODAY()-45)/365)-K662,(1-'Casino List'!$B$1)*(I662-F662)*(1+'Casino List'!$F$1)^(($Q$3-vlookup(D662,C662:E$1003,3,FALSE)-10)/365)-K662+J662))</f>
        <v/>
      </c>
      <c r="M662" s="10" t="str">
        <f>if(isblank(G662),,G662*(1+'Casino List'!$F$1)^(($Q$3-E662-10)/365))</f>
        <v/>
      </c>
      <c r="N662" s="4" t="str">
        <f>if(ISBLANK(M662),,(M662-G662)*(1-'Casino List'!$B$1))</f>
        <v/>
      </c>
      <c r="O662" s="4" t="str">
        <f>if(isblank(D662),,if(ISBLANK(M662),-F662*'Casino List'!$B$1,M662*'Casino List'!$B$1))</f>
        <v/>
      </c>
      <c r="P662" s="4"/>
      <c r="Q662" s="4"/>
      <c r="R662" s="4"/>
      <c r="S662" s="4"/>
      <c r="T662" s="4"/>
      <c r="U662" s="4"/>
      <c r="V662" s="4"/>
      <c r="W662" s="4"/>
      <c r="X662" s="4"/>
      <c r="Y662" s="4"/>
      <c r="Z662" s="4"/>
      <c r="AA662" s="4"/>
      <c r="AB662" s="4"/>
      <c r="AC662" s="4"/>
      <c r="AD662" s="4"/>
      <c r="AE662" s="4"/>
    </row>
    <row r="663">
      <c r="A663" s="4"/>
      <c r="B663" s="4"/>
      <c r="C663" s="1" t="str">
        <f t="shared" si="8"/>
        <v/>
      </c>
      <c r="D663" s="79"/>
      <c r="E663" s="79"/>
      <c r="F663" s="74"/>
      <c r="G663" s="74"/>
      <c r="H663" s="74"/>
      <c r="I663" s="29" t="str">
        <f>if(isblank(F663),,VLOOKUP(D663,'Casino List'!$C$4:$AA$100,25,FALSE)*H663)</f>
        <v/>
      </c>
      <c r="J663" s="10" t="str">
        <f>if(ISBLANK(F663),,F663*'Casino List'!$D$1)</f>
        <v/>
      </c>
      <c r="K663" s="10" t="str">
        <f>if(isblank(F663),,(F663*(1+'Casino List'!$F$1)^(($Q$3-E663-45)/365)-F663)*(1-'Casino List'!$B$1))</f>
        <v/>
      </c>
      <c r="L663" s="10" t="str">
        <f>if(isblank(F663),,if(isna((1-'Casino List'!$B$1)*(I663-F663)*(1+'Casino List'!$F$1)^(($Q$3-vlookup(D663,C663:E$1003,3,FALSE)-10)/365)-K663+J663),(1-'Casino List'!$B$1)*(I663-F663)*(1+'Casino List'!$F$1)^(($Q$3-TODAY()-45)/365)-K663,(1-'Casino List'!$B$1)*(I663-F663)*(1+'Casino List'!$F$1)^(($Q$3-vlookup(D663,C663:E$1003,3,FALSE)-10)/365)-K663+J663))</f>
        <v/>
      </c>
      <c r="M663" s="10" t="str">
        <f>if(isblank(G663),,G663*(1+'Casino List'!$F$1)^(($Q$3-E663-10)/365))</f>
        <v/>
      </c>
      <c r="N663" s="4" t="str">
        <f>if(ISBLANK(M663),,(M663-G663)*(1-'Casino List'!$B$1))</f>
        <v/>
      </c>
      <c r="O663" s="4" t="str">
        <f>if(isblank(D663),,if(ISBLANK(M663),-F663*'Casino List'!$B$1,M663*'Casino List'!$B$1))</f>
        <v/>
      </c>
      <c r="P663" s="4"/>
      <c r="Q663" s="4"/>
      <c r="R663" s="4"/>
      <c r="S663" s="4"/>
      <c r="T663" s="4"/>
      <c r="U663" s="4"/>
      <c r="V663" s="4"/>
      <c r="W663" s="4"/>
      <c r="X663" s="4"/>
      <c r="Y663" s="4"/>
      <c r="Z663" s="4"/>
      <c r="AA663" s="4"/>
      <c r="AB663" s="4"/>
      <c r="AC663" s="4"/>
      <c r="AD663" s="4"/>
      <c r="AE663" s="4"/>
    </row>
    <row r="664">
      <c r="A664" s="4"/>
      <c r="B664" s="4"/>
      <c r="C664" s="1" t="str">
        <f t="shared" si="8"/>
        <v/>
      </c>
      <c r="D664" s="79"/>
      <c r="E664" s="79"/>
      <c r="F664" s="74"/>
      <c r="G664" s="74"/>
      <c r="H664" s="74"/>
      <c r="I664" s="29" t="str">
        <f>if(isblank(F664),,VLOOKUP(D664,'Casino List'!$C$4:$AA$100,25,FALSE)*H664)</f>
        <v/>
      </c>
      <c r="J664" s="10" t="str">
        <f>if(ISBLANK(F664),,F664*'Casino List'!$D$1)</f>
        <v/>
      </c>
      <c r="K664" s="10" t="str">
        <f>if(isblank(F664),,(F664*(1+'Casino List'!$F$1)^(($Q$3-E664-45)/365)-F664)*(1-'Casino List'!$B$1))</f>
        <v/>
      </c>
      <c r="L664" s="10" t="str">
        <f>if(isblank(F664),,if(isna((1-'Casino List'!$B$1)*(I664-F664)*(1+'Casino List'!$F$1)^(($Q$3-vlookup(D664,C664:E$1003,3,FALSE)-10)/365)-K664+J664),(1-'Casino List'!$B$1)*(I664-F664)*(1+'Casino List'!$F$1)^(($Q$3-TODAY()-45)/365)-K664,(1-'Casino List'!$B$1)*(I664-F664)*(1+'Casino List'!$F$1)^(($Q$3-vlookup(D664,C664:E$1003,3,FALSE)-10)/365)-K664+J664))</f>
        <v/>
      </c>
      <c r="M664" s="10" t="str">
        <f>if(isblank(G664),,G664*(1+'Casino List'!$F$1)^(($Q$3-E664-10)/365))</f>
        <v/>
      </c>
      <c r="N664" s="4" t="str">
        <f>if(ISBLANK(M664),,(M664-G664)*(1-'Casino List'!$B$1))</f>
        <v/>
      </c>
      <c r="O664" s="4" t="str">
        <f>if(isblank(D664),,if(ISBLANK(M664),-F664*'Casino List'!$B$1,M664*'Casino List'!$B$1))</f>
        <v/>
      </c>
      <c r="P664" s="4"/>
      <c r="Q664" s="4"/>
      <c r="R664" s="4"/>
      <c r="S664" s="4"/>
      <c r="T664" s="4"/>
      <c r="U664" s="4"/>
      <c r="V664" s="4"/>
      <c r="W664" s="4"/>
      <c r="X664" s="4"/>
      <c r="Y664" s="4"/>
      <c r="Z664" s="4"/>
      <c r="AA664" s="4"/>
      <c r="AB664" s="4"/>
      <c r="AC664" s="4"/>
      <c r="AD664" s="4"/>
      <c r="AE664" s="4"/>
    </row>
    <row r="665">
      <c r="A665" s="4"/>
      <c r="B665" s="4"/>
      <c r="C665" s="1" t="str">
        <f t="shared" si="8"/>
        <v/>
      </c>
      <c r="D665" s="79"/>
      <c r="E665" s="79"/>
      <c r="F665" s="74"/>
      <c r="G665" s="74"/>
      <c r="H665" s="74"/>
      <c r="I665" s="29" t="str">
        <f>if(isblank(F665),,VLOOKUP(D665,'Casino List'!$C$4:$AA$100,25,FALSE)*H665)</f>
        <v/>
      </c>
      <c r="J665" s="10" t="str">
        <f>if(ISBLANK(F665),,F665*'Casino List'!$D$1)</f>
        <v/>
      </c>
      <c r="K665" s="10" t="str">
        <f>if(isblank(F665),,(F665*(1+'Casino List'!$F$1)^(($Q$3-E665-45)/365)-F665)*(1-'Casino List'!$B$1))</f>
        <v/>
      </c>
      <c r="L665" s="10" t="str">
        <f>if(isblank(F665),,if(isna((1-'Casino List'!$B$1)*(I665-F665)*(1+'Casino List'!$F$1)^(($Q$3-vlookup(D665,C665:E$1003,3,FALSE)-10)/365)-K665+J665),(1-'Casino List'!$B$1)*(I665-F665)*(1+'Casino List'!$F$1)^(($Q$3-TODAY()-45)/365)-K665,(1-'Casino List'!$B$1)*(I665-F665)*(1+'Casino List'!$F$1)^(($Q$3-vlookup(D665,C665:E$1003,3,FALSE)-10)/365)-K665+J665))</f>
        <v/>
      </c>
      <c r="M665" s="10" t="str">
        <f>if(isblank(G665),,G665*(1+'Casino List'!$F$1)^(($Q$3-E665-10)/365))</f>
        <v/>
      </c>
      <c r="N665" s="4" t="str">
        <f>if(ISBLANK(M665),,(M665-G665)*(1-'Casino List'!$B$1))</f>
        <v/>
      </c>
      <c r="O665" s="4" t="str">
        <f>if(isblank(D665),,if(ISBLANK(M665),-F665*'Casino List'!$B$1,M665*'Casino List'!$B$1))</f>
        <v/>
      </c>
      <c r="P665" s="4"/>
      <c r="Q665" s="4"/>
      <c r="R665" s="4"/>
      <c r="S665" s="4"/>
      <c r="T665" s="4"/>
      <c r="U665" s="4"/>
      <c r="V665" s="4"/>
      <c r="W665" s="4"/>
      <c r="X665" s="4"/>
      <c r="Y665" s="4"/>
      <c r="Z665" s="4"/>
      <c r="AA665" s="4"/>
      <c r="AB665" s="4"/>
      <c r="AC665" s="4"/>
      <c r="AD665" s="4"/>
      <c r="AE665" s="4"/>
    </row>
    <row r="666">
      <c r="A666" s="4"/>
      <c r="B666" s="4"/>
      <c r="C666" s="1" t="str">
        <f t="shared" si="8"/>
        <v/>
      </c>
      <c r="D666" s="79"/>
      <c r="E666" s="79"/>
      <c r="F666" s="74"/>
      <c r="G666" s="74"/>
      <c r="H666" s="74"/>
      <c r="I666" s="29" t="str">
        <f>if(isblank(F666),,VLOOKUP(D666,'Casino List'!$C$4:$AA$100,25,FALSE)*H666)</f>
        <v/>
      </c>
      <c r="J666" s="10" t="str">
        <f>if(ISBLANK(F666),,F666*'Casino List'!$D$1)</f>
        <v/>
      </c>
      <c r="K666" s="10" t="str">
        <f>if(isblank(F666),,(F666*(1+'Casino List'!$F$1)^(($Q$3-E666-45)/365)-F666)*(1-'Casino List'!$B$1))</f>
        <v/>
      </c>
      <c r="L666" s="10" t="str">
        <f>if(isblank(F666),,if(isna((1-'Casino List'!$B$1)*(I666-F666)*(1+'Casino List'!$F$1)^(($Q$3-vlookup(D666,C666:E$1003,3,FALSE)-10)/365)-K666+J666),(1-'Casino List'!$B$1)*(I666-F666)*(1+'Casino List'!$F$1)^(($Q$3-TODAY()-45)/365)-K666,(1-'Casino List'!$B$1)*(I666-F666)*(1+'Casino List'!$F$1)^(($Q$3-vlookup(D666,C666:E$1003,3,FALSE)-10)/365)-K666+J666))</f>
        <v/>
      </c>
      <c r="M666" s="10" t="str">
        <f>if(isblank(G666),,G666*(1+'Casino List'!$F$1)^(($Q$3-E666-10)/365))</f>
        <v/>
      </c>
      <c r="N666" s="4" t="str">
        <f>if(ISBLANK(M666),,(M666-G666)*(1-'Casino List'!$B$1))</f>
        <v/>
      </c>
      <c r="O666" s="4" t="str">
        <f>if(isblank(D666),,if(ISBLANK(M666),-F666*'Casino List'!$B$1,M666*'Casino List'!$B$1))</f>
        <v/>
      </c>
      <c r="P666" s="4"/>
      <c r="Q666" s="4"/>
      <c r="R666" s="4"/>
      <c r="S666" s="4"/>
      <c r="T666" s="4"/>
      <c r="U666" s="4"/>
      <c r="V666" s="4"/>
      <c r="W666" s="4"/>
      <c r="X666" s="4"/>
      <c r="Y666" s="4"/>
      <c r="Z666" s="4"/>
      <c r="AA666" s="4"/>
      <c r="AB666" s="4"/>
      <c r="AC666" s="4"/>
      <c r="AD666" s="4"/>
      <c r="AE666" s="4"/>
    </row>
    <row r="667">
      <c r="A667" s="4"/>
      <c r="B667" s="4"/>
      <c r="C667" s="1" t="str">
        <f t="shared" si="8"/>
        <v/>
      </c>
      <c r="D667" s="79"/>
      <c r="E667" s="79"/>
      <c r="F667" s="74"/>
      <c r="G667" s="74"/>
      <c r="H667" s="74"/>
      <c r="I667" s="29" t="str">
        <f>if(isblank(F667),,VLOOKUP(D667,'Casino List'!$C$4:$AA$100,25,FALSE)*H667)</f>
        <v/>
      </c>
      <c r="J667" s="10" t="str">
        <f>if(ISBLANK(F667),,F667*'Casino List'!$D$1)</f>
        <v/>
      </c>
      <c r="K667" s="10" t="str">
        <f>if(isblank(F667),,(F667*(1+'Casino List'!$F$1)^(($Q$3-E667-45)/365)-F667)*(1-'Casino List'!$B$1))</f>
        <v/>
      </c>
      <c r="L667" s="10" t="str">
        <f>if(isblank(F667),,if(isna((1-'Casino List'!$B$1)*(I667-F667)*(1+'Casino List'!$F$1)^(($Q$3-vlookup(D667,C667:E$1003,3,FALSE)-10)/365)-K667+J667),(1-'Casino List'!$B$1)*(I667-F667)*(1+'Casino List'!$F$1)^(($Q$3-TODAY()-45)/365)-K667,(1-'Casino List'!$B$1)*(I667-F667)*(1+'Casino List'!$F$1)^(($Q$3-vlookup(D667,C667:E$1003,3,FALSE)-10)/365)-K667+J667))</f>
        <v/>
      </c>
      <c r="M667" s="10" t="str">
        <f>if(isblank(G667),,G667*(1+'Casino List'!$F$1)^(($Q$3-E667-10)/365))</f>
        <v/>
      </c>
      <c r="N667" s="4" t="str">
        <f>if(ISBLANK(M667),,(M667-G667)*(1-'Casino List'!$B$1))</f>
        <v/>
      </c>
      <c r="O667" s="4" t="str">
        <f>if(isblank(D667),,if(ISBLANK(M667),-F667*'Casino List'!$B$1,M667*'Casino List'!$B$1))</f>
        <v/>
      </c>
      <c r="P667" s="4"/>
      <c r="Q667" s="4"/>
      <c r="R667" s="4"/>
      <c r="S667" s="4"/>
      <c r="T667" s="4"/>
      <c r="U667" s="4"/>
      <c r="V667" s="4"/>
      <c r="W667" s="4"/>
      <c r="X667" s="4"/>
      <c r="Y667" s="4"/>
      <c r="Z667" s="4"/>
      <c r="AA667" s="4"/>
      <c r="AB667" s="4"/>
      <c r="AC667" s="4"/>
      <c r="AD667" s="4"/>
      <c r="AE667" s="4"/>
    </row>
    <row r="668">
      <c r="A668" s="4"/>
      <c r="B668" s="4"/>
      <c r="C668" s="1" t="str">
        <f t="shared" si="8"/>
        <v/>
      </c>
      <c r="D668" s="79"/>
      <c r="E668" s="79"/>
      <c r="F668" s="74"/>
      <c r="G668" s="74"/>
      <c r="H668" s="74"/>
      <c r="I668" s="29" t="str">
        <f>if(isblank(F668),,VLOOKUP(D668,'Casino List'!$C$4:$AA$100,25,FALSE)*H668)</f>
        <v/>
      </c>
      <c r="J668" s="10" t="str">
        <f>if(ISBLANK(F668),,F668*'Casino List'!$D$1)</f>
        <v/>
      </c>
      <c r="K668" s="10" t="str">
        <f>if(isblank(F668),,(F668*(1+'Casino List'!$F$1)^(($Q$3-E668-45)/365)-F668)*(1-'Casino List'!$B$1))</f>
        <v/>
      </c>
      <c r="L668" s="10" t="str">
        <f>if(isblank(F668),,if(isna((1-'Casino List'!$B$1)*(I668-F668)*(1+'Casino List'!$F$1)^(($Q$3-vlookup(D668,C668:E$1003,3,FALSE)-10)/365)-K668+J668),(1-'Casino List'!$B$1)*(I668-F668)*(1+'Casino List'!$F$1)^(($Q$3-TODAY()-45)/365)-K668,(1-'Casino List'!$B$1)*(I668-F668)*(1+'Casino List'!$F$1)^(($Q$3-vlookup(D668,C668:E$1003,3,FALSE)-10)/365)-K668+J668))</f>
        <v/>
      </c>
      <c r="M668" s="10" t="str">
        <f>if(isblank(G668),,G668*(1+'Casino List'!$F$1)^(($Q$3-E668-10)/365))</f>
        <v/>
      </c>
      <c r="N668" s="4" t="str">
        <f>if(ISBLANK(M668),,(M668-G668)*(1-'Casino List'!$B$1))</f>
        <v/>
      </c>
      <c r="O668" s="4" t="str">
        <f>if(isblank(D668),,if(ISBLANK(M668),-F668*'Casino List'!$B$1,M668*'Casino List'!$B$1))</f>
        <v/>
      </c>
      <c r="P668" s="4"/>
      <c r="Q668" s="4"/>
      <c r="R668" s="4"/>
      <c r="S668" s="4"/>
      <c r="T668" s="4"/>
      <c r="U668" s="4"/>
      <c r="V668" s="4"/>
      <c r="W668" s="4"/>
      <c r="X668" s="4"/>
      <c r="Y668" s="4"/>
      <c r="Z668" s="4"/>
      <c r="AA668" s="4"/>
      <c r="AB668" s="4"/>
      <c r="AC668" s="4"/>
      <c r="AD668" s="4"/>
      <c r="AE668" s="4"/>
    </row>
    <row r="669">
      <c r="A669" s="4"/>
      <c r="B669" s="4"/>
      <c r="C669" s="1" t="str">
        <f t="shared" si="8"/>
        <v/>
      </c>
      <c r="D669" s="79"/>
      <c r="E669" s="79"/>
      <c r="F669" s="74"/>
      <c r="G669" s="74"/>
      <c r="H669" s="74"/>
      <c r="I669" s="29" t="str">
        <f>if(isblank(F669),,VLOOKUP(D669,'Casino List'!$C$4:$AA$100,25,FALSE)*H669)</f>
        <v/>
      </c>
      <c r="J669" s="10" t="str">
        <f>if(ISBLANK(F669),,F669*'Casino List'!$D$1)</f>
        <v/>
      </c>
      <c r="K669" s="10" t="str">
        <f>if(isblank(F669),,(F669*(1+'Casino List'!$F$1)^(($Q$3-E669-45)/365)-F669)*(1-'Casino List'!$B$1))</f>
        <v/>
      </c>
      <c r="L669" s="10" t="str">
        <f>if(isblank(F669),,if(isna((1-'Casino List'!$B$1)*(I669-F669)*(1+'Casino List'!$F$1)^(($Q$3-vlookup(D669,C669:E$1003,3,FALSE)-10)/365)-K669+J669),(1-'Casino List'!$B$1)*(I669-F669)*(1+'Casino List'!$F$1)^(($Q$3-TODAY()-45)/365)-K669,(1-'Casino List'!$B$1)*(I669-F669)*(1+'Casino List'!$F$1)^(($Q$3-vlookup(D669,C669:E$1003,3,FALSE)-10)/365)-K669+J669))</f>
        <v/>
      </c>
      <c r="M669" s="10" t="str">
        <f>if(isblank(G669),,G669*(1+'Casino List'!$F$1)^(($Q$3-E669-10)/365))</f>
        <v/>
      </c>
      <c r="N669" s="4" t="str">
        <f>if(ISBLANK(M669),,(M669-G669)*(1-'Casino List'!$B$1))</f>
        <v/>
      </c>
      <c r="O669" s="4" t="str">
        <f>if(isblank(D669),,if(ISBLANK(M669),-F669*'Casino List'!$B$1,M669*'Casino List'!$B$1))</f>
        <v/>
      </c>
      <c r="P669" s="4"/>
      <c r="Q669" s="4"/>
      <c r="R669" s="4"/>
      <c r="S669" s="4"/>
      <c r="T669" s="4"/>
      <c r="U669" s="4"/>
      <c r="V669" s="4"/>
      <c r="W669" s="4"/>
      <c r="X669" s="4"/>
      <c r="Y669" s="4"/>
      <c r="Z669" s="4"/>
      <c r="AA669" s="4"/>
      <c r="AB669" s="4"/>
      <c r="AC669" s="4"/>
      <c r="AD669" s="4"/>
      <c r="AE669" s="4"/>
    </row>
    <row r="670">
      <c r="A670" s="4"/>
      <c r="B670" s="4"/>
      <c r="C670" s="1" t="str">
        <f t="shared" si="8"/>
        <v/>
      </c>
      <c r="D670" s="79"/>
      <c r="E670" s="79"/>
      <c r="F670" s="74"/>
      <c r="G670" s="74"/>
      <c r="H670" s="74"/>
      <c r="I670" s="29" t="str">
        <f>if(isblank(F670),,VLOOKUP(D670,'Casino List'!$C$4:$AA$100,25,FALSE)*H670)</f>
        <v/>
      </c>
      <c r="J670" s="10" t="str">
        <f>if(ISBLANK(F670),,F670*'Casino List'!$D$1)</f>
        <v/>
      </c>
      <c r="K670" s="10" t="str">
        <f>if(isblank(F670),,(F670*(1+'Casino List'!$F$1)^(($Q$3-E670-45)/365)-F670)*(1-'Casino List'!$B$1))</f>
        <v/>
      </c>
      <c r="L670" s="10" t="str">
        <f>if(isblank(F670),,if(isna((1-'Casino List'!$B$1)*(I670-F670)*(1+'Casino List'!$F$1)^(($Q$3-vlookup(D670,C670:E$1003,3,FALSE)-10)/365)-K670+J670),(1-'Casino List'!$B$1)*(I670-F670)*(1+'Casino List'!$F$1)^(($Q$3-TODAY()-45)/365)-K670,(1-'Casino List'!$B$1)*(I670-F670)*(1+'Casino List'!$F$1)^(($Q$3-vlookup(D670,C670:E$1003,3,FALSE)-10)/365)-K670+J670))</f>
        <v/>
      </c>
      <c r="M670" s="10" t="str">
        <f>if(isblank(G670),,G670*(1+'Casino List'!$F$1)^(($Q$3-E670-10)/365))</f>
        <v/>
      </c>
      <c r="N670" s="4" t="str">
        <f>if(ISBLANK(M670),,(M670-G670)*(1-'Casino List'!$B$1))</f>
        <v/>
      </c>
      <c r="O670" s="4" t="str">
        <f>if(isblank(D670),,if(ISBLANK(M670),-F670*'Casino List'!$B$1,M670*'Casino List'!$B$1))</f>
        <v/>
      </c>
      <c r="P670" s="4"/>
      <c r="Q670" s="4"/>
      <c r="R670" s="4"/>
      <c r="S670" s="4"/>
      <c r="T670" s="4"/>
      <c r="U670" s="4"/>
      <c r="V670" s="4"/>
      <c r="W670" s="4"/>
      <c r="X670" s="4"/>
      <c r="Y670" s="4"/>
      <c r="Z670" s="4"/>
      <c r="AA670" s="4"/>
      <c r="AB670" s="4"/>
      <c r="AC670" s="4"/>
      <c r="AD670" s="4"/>
      <c r="AE670" s="4"/>
    </row>
    <row r="671">
      <c r="A671" s="4"/>
      <c r="B671" s="4"/>
      <c r="C671" s="1" t="str">
        <f t="shared" si="8"/>
        <v/>
      </c>
      <c r="D671" s="79"/>
      <c r="E671" s="79"/>
      <c r="F671" s="74"/>
      <c r="G671" s="74"/>
      <c r="H671" s="74"/>
      <c r="I671" s="29" t="str">
        <f>if(isblank(F671),,VLOOKUP(D671,'Casino List'!$C$4:$AA$100,25,FALSE)*H671)</f>
        <v/>
      </c>
      <c r="J671" s="10" t="str">
        <f>if(ISBLANK(F671),,F671*'Casino List'!$D$1)</f>
        <v/>
      </c>
      <c r="K671" s="10" t="str">
        <f>if(isblank(F671),,(F671*(1+'Casino List'!$F$1)^(($Q$3-E671-45)/365)-F671)*(1-'Casino List'!$B$1))</f>
        <v/>
      </c>
      <c r="L671" s="10" t="str">
        <f>if(isblank(F671),,if(isna((1-'Casino List'!$B$1)*(I671-F671)*(1+'Casino List'!$F$1)^(($Q$3-vlookup(D671,C671:E$1003,3,FALSE)-10)/365)-K671+J671),(1-'Casino List'!$B$1)*(I671-F671)*(1+'Casino List'!$F$1)^(($Q$3-TODAY()-45)/365)-K671,(1-'Casino List'!$B$1)*(I671-F671)*(1+'Casino List'!$F$1)^(($Q$3-vlookup(D671,C671:E$1003,3,FALSE)-10)/365)-K671+J671))</f>
        <v/>
      </c>
      <c r="M671" s="10" t="str">
        <f>if(isblank(G671),,G671*(1+'Casino List'!$F$1)^(($Q$3-E671-10)/365))</f>
        <v/>
      </c>
      <c r="N671" s="4" t="str">
        <f>if(ISBLANK(M671),,(M671-G671)*(1-'Casino List'!$B$1))</f>
        <v/>
      </c>
      <c r="O671" s="4" t="str">
        <f>if(isblank(D671),,if(ISBLANK(M671),-F671*'Casino List'!$B$1,M671*'Casino List'!$B$1))</f>
        <v/>
      </c>
      <c r="P671" s="4"/>
      <c r="Q671" s="4"/>
      <c r="R671" s="4"/>
      <c r="S671" s="4"/>
      <c r="T671" s="4"/>
      <c r="U671" s="4"/>
      <c r="V671" s="4"/>
      <c r="W671" s="4"/>
      <c r="X671" s="4"/>
      <c r="Y671" s="4"/>
      <c r="Z671" s="4"/>
      <c r="AA671" s="4"/>
      <c r="AB671" s="4"/>
      <c r="AC671" s="4"/>
      <c r="AD671" s="4"/>
      <c r="AE671" s="4"/>
    </row>
    <row r="672">
      <c r="A672" s="4"/>
      <c r="B672" s="4"/>
      <c r="C672" s="1" t="str">
        <f t="shared" si="8"/>
        <v/>
      </c>
      <c r="D672" s="79"/>
      <c r="E672" s="79"/>
      <c r="F672" s="74"/>
      <c r="G672" s="74"/>
      <c r="H672" s="74"/>
      <c r="I672" s="29" t="str">
        <f>if(isblank(F672),,VLOOKUP(D672,'Casino List'!$C$4:$AA$100,25,FALSE)*H672)</f>
        <v/>
      </c>
      <c r="J672" s="10" t="str">
        <f>if(ISBLANK(F672),,F672*'Casino List'!$D$1)</f>
        <v/>
      </c>
      <c r="K672" s="10" t="str">
        <f>if(isblank(F672),,(F672*(1+'Casino List'!$F$1)^(($Q$3-E672-45)/365)-F672)*(1-'Casino List'!$B$1))</f>
        <v/>
      </c>
      <c r="L672" s="10" t="str">
        <f>if(isblank(F672),,if(isna((1-'Casino List'!$B$1)*(I672-F672)*(1+'Casino List'!$F$1)^(($Q$3-vlookup(D672,C672:E$1003,3,FALSE)-10)/365)-K672+J672),(1-'Casino List'!$B$1)*(I672-F672)*(1+'Casino List'!$F$1)^(($Q$3-TODAY()-45)/365)-K672,(1-'Casino List'!$B$1)*(I672-F672)*(1+'Casino List'!$F$1)^(($Q$3-vlookup(D672,C672:E$1003,3,FALSE)-10)/365)-K672+J672))</f>
        <v/>
      </c>
      <c r="M672" s="10" t="str">
        <f>if(isblank(G672),,G672*(1+'Casino List'!$F$1)^(($Q$3-E672-10)/365))</f>
        <v/>
      </c>
      <c r="N672" s="4" t="str">
        <f>if(ISBLANK(M672),,(M672-G672)*(1-'Casino List'!$B$1))</f>
        <v/>
      </c>
      <c r="O672" s="4" t="str">
        <f>if(isblank(D672),,if(ISBLANK(M672),-F672*'Casino List'!$B$1,M672*'Casino List'!$B$1))</f>
        <v/>
      </c>
      <c r="P672" s="4"/>
      <c r="Q672" s="4"/>
      <c r="R672" s="4"/>
      <c r="S672" s="4"/>
      <c r="T672" s="4"/>
      <c r="U672" s="4"/>
      <c r="V672" s="4"/>
      <c r="W672" s="4"/>
      <c r="X672" s="4"/>
      <c r="Y672" s="4"/>
      <c r="Z672" s="4"/>
      <c r="AA672" s="4"/>
      <c r="AB672" s="4"/>
      <c r="AC672" s="4"/>
      <c r="AD672" s="4"/>
      <c r="AE672" s="4"/>
    </row>
    <row r="673">
      <c r="A673" s="4"/>
      <c r="B673" s="4"/>
      <c r="C673" s="1" t="str">
        <f t="shared" si="8"/>
        <v/>
      </c>
      <c r="D673" s="79"/>
      <c r="E673" s="79"/>
      <c r="F673" s="74"/>
      <c r="G673" s="74"/>
      <c r="H673" s="74"/>
      <c r="I673" s="29" t="str">
        <f>if(isblank(F673),,VLOOKUP(D673,'Casino List'!$C$4:$AA$100,25,FALSE)*H673)</f>
        <v/>
      </c>
      <c r="J673" s="10" t="str">
        <f>if(ISBLANK(F673),,F673*'Casino List'!$D$1)</f>
        <v/>
      </c>
      <c r="K673" s="10" t="str">
        <f>if(isblank(F673),,(F673*(1+'Casino List'!$F$1)^(($Q$3-E673-45)/365)-F673)*(1-'Casino List'!$B$1))</f>
        <v/>
      </c>
      <c r="L673" s="10" t="str">
        <f>if(isblank(F673),,if(isna((1-'Casino List'!$B$1)*(I673-F673)*(1+'Casino List'!$F$1)^(($Q$3-vlookup(D673,C673:E$1003,3,FALSE)-10)/365)-K673+J673),(1-'Casino List'!$B$1)*(I673-F673)*(1+'Casino List'!$F$1)^(($Q$3-TODAY()-45)/365)-K673,(1-'Casino List'!$B$1)*(I673-F673)*(1+'Casino List'!$F$1)^(($Q$3-vlookup(D673,C673:E$1003,3,FALSE)-10)/365)-K673+J673))</f>
        <v/>
      </c>
      <c r="M673" s="10" t="str">
        <f>if(isblank(G673),,G673*(1+'Casino List'!$F$1)^(($Q$3-E673-10)/365))</f>
        <v/>
      </c>
      <c r="N673" s="4" t="str">
        <f>if(ISBLANK(M673),,(M673-G673)*(1-'Casino List'!$B$1))</f>
        <v/>
      </c>
      <c r="O673" s="4" t="str">
        <f>if(isblank(D673),,if(ISBLANK(M673),-F673*'Casino List'!$B$1,M673*'Casino List'!$B$1))</f>
        <v/>
      </c>
      <c r="P673" s="4"/>
      <c r="Q673" s="4"/>
      <c r="R673" s="4"/>
      <c r="S673" s="4"/>
      <c r="T673" s="4"/>
      <c r="U673" s="4"/>
      <c r="V673" s="4"/>
      <c r="W673" s="4"/>
      <c r="X673" s="4"/>
      <c r="Y673" s="4"/>
      <c r="Z673" s="4"/>
      <c r="AA673" s="4"/>
      <c r="AB673" s="4"/>
      <c r="AC673" s="4"/>
      <c r="AD673" s="4"/>
      <c r="AE673" s="4"/>
    </row>
    <row r="674">
      <c r="A674" s="4"/>
      <c r="B674" s="4"/>
      <c r="C674" s="1" t="str">
        <f t="shared" si="8"/>
        <v/>
      </c>
      <c r="D674" s="79"/>
      <c r="E674" s="79"/>
      <c r="F674" s="74"/>
      <c r="G674" s="74"/>
      <c r="H674" s="74"/>
      <c r="I674" s="29" t="str">
        <f>if(isblank(F674),,VLOOKUP(D674,'Casino List'!$C$4:$AA$100,25,FALSE)*H674)</f>
        <v/>
      </c>
      <c r="J674" s="10" t="str">
        <f>if(ISBLANK(F674),,F674*'Casino List'!$D$1)</f>
        <v/>
      </c>
      <c r="K674" s="10" t="str">
        <f>if(isblank(F674),,(F674*(1+'Casino List'!$F$1)^(($Q$3-E674-45)/365)-F674)*(1-'Casino List'!$B$1))</f>
        <v/>
      </c>
      <c r="L674" s="10" t="str">
        <f>if(isblank(F674),,if(isna((1-'Casino List'!$B$1)*(I674-F674)*(1+'Casino List'!$F$1)^(($Q$3-vlookup(D674,C674:E$1003,3,FALSE)-10)/365)-K674+J674),(1-'Casino List'!$B$1)*(I674-F674)*(1+'Casino List'!$F$1)^(($Q$3-TODAY()-45)/365)-K674,(1-'Casino List'!$B$1)*(I674-F674)*(1+'Casino List'!$F$1)^(($Q$3-vlookup(D674,C674:E$1003,3,FALSE)-10)/365)-K674+J674))</f>
        <v/>
      </c>
      <c r="M674" s="10" t="str">
        <f>if(isblank(G674),,G674*(1+'Casino List'!$F$1)^(($Q$3-E674-10)/365))</f>
        <v/>
      </c>
      <c r="N674" s="4" t="str">
        <f>if(ISBLANK(M674),,(M674-G674)*(1-'Casino List'!$B$1))</f>
        <v/>
      </c>
      <c r="O674" s="4" t="str">
        <f>if(isblank(D674),,if(ISBLANK(M674),-F674*'Casino List'!$B$1,M674*'Casino List'!$B$1))</f>
        <v/>
      </c>
      <c r="P674" s="4"/>
      <c r="Q674" s="4"/>
      <c r="R674" s="4"/>
      <c r="S674" s="4"/>
      <c r="T674" s="4"/>
      <c r="U674" s="4"/>
      <c r="V674" s="4"/>
      <c r="W674" s="4"/>
      <c r="X674" s="4"/>
      <c r="Y674" s="4"/>
      <c r="Z674" s="4"/>
      <c r="AA674" s="4"/>
      <c r="AB674" s="4"/>
      <c r="AC674" s="4"/>
      <c r="AD674" s="4"/>
      <c r="AE674" s="4"/>
    </row>
    <row r="675">
      <c r="A675" s="4"/>
      <c r="B675" s="4"/>
      <c r="C675" s="1" t="str">
        <f t="shared" si="8"/>
        <v/>
      </c>
      <c r="D675" s="79"/>
      <c r="E675" s="79"/>
      <c r="F675" s="74"/>
      <c r="G675" s="74"/>
      <c r="H675" s="74"/>
      <c r="I675" s="29" t="str">
        <f>if(isblank(F675),,VLOOKUP(D675,'Casino List'!$C$4:$AA$100,25,FALSE)*H675)</f>
        <v/>
      </c>
      <c r="J675" s="10" t="str">
        <f>if(ISBLANK(F675),,F675*'Casino List'!$D$1)</f>
        <v/>
      </c>
      <c r="K675" s="10" t="str">
        <f>if(isblank(F675),,(F675*(1+'Casino List'!$F$1)^(($Q$3-E675-45)/365)-F675)*(1-'Casino List'!$B$1))</f>
        <v/>
      </c>
      <c r="L675" s="10" t="str">
        <f>if(isblank(F675),,if(isna((1-'Casino List'!$B$1)*(I675-F675)*(1+'Casino List'!$F$1)^(($Q$3-vlookup(D675,C675:E$1003,3,FALSE)-10)/365)-K675+J675),(1-'Casino List'!$B$1)*(I675-F675)*(1+'Casino List'!$F$1)^(($Q$3-TODAY()-45)/365)-K675,(1-'Casino List'!$B$1)*(I675-F675)*(1+'Casino List'!$F$1)^(($Q$3-vlookup(D675,C675:E$1003,3,FALSE)-10)/365)-K675+J675))</f>
        <v/>
      </c>
      <c r="M675" s="10" t="str">
        <f>if(isblank(G675),,G675*(1+'Casino List'!$F$1)^(($Q$3-E675-10)/365))</f>
        <v/>
      </c>
      <c r="N675" s="4" t="str">
        <f>if(ISBLANK(M675),,(M675-G675)*(1-'Casino List'!$B$1))</f>
        <v/>
      </c>
      <c r="O675" s="4" t="str">
        <f>if(isblank(D675),,if(ISBLANK(M675),-F675*'Casino List'!$B$1,M675*'Casino List'!$B$1))</f>
        <v/>
      </c>
      <c r="P675" s="4"/>
      <c r="Q675" s="4"/>
      <c r="R675" s="4"/>
      <c r="S675" s="4"/>
      <c r="T675" s="4"/>
      <c r="U675" s="4"/>
      <c r="V675" s="4"/>
      <c r="W675" s="4"/>
      <c r="X675" s="4"/>
      <c r="Y675" s="4"/>
      <c r="Z675" s="4"/>
      <c r="AA675" s="4"/>
      <c r="AB675" s="4"/>
      <c r="AC675" s="4"/>
      <c r="AD675" s="4"/>
      <c r="AE675" s="4"/>
    </row>
    <row r="676">
      <c r="A676" s="4"/>
      <c r="B676" s="4"/>
      <c r="C676" s="1" t="str">
        <f t="shared" si="8"/>
        <v/>
      </c>
      <c r="D676" s="79"/>
      <c r="E676" s="79"/>
      <c r="F676" s="74"/>
      <c r="G676" s="74"/>
      <c r="H676" s="74"/>
      <c r="I676" s="29" t="str">
        <f>if(isblank(F676),,VLOOKUP(D676,'Casino List'!$C$4:$AA$100,25,FALSE)*H676)</f>
        <v/>
      </c>
      <c r="J676" s="10" t="str">
        <f>if(ISBLANK(F676),,F676*'Casino List'!$D$1)</f>
        <v/>
      </c>
      <c r="K676" s="10" t="str">
        <f>if(isblank(F676),,(F676*(1+'Casino List'!$F$1)^(($Q$3-E676-45)/365)-F676)*(1-'Casino List'!$B$1))</f>
        <v/>
      </c>
      <c r="L676" s="10" t="str">
        <f>if(isblank(F676),,if(isna((1-'Casino List'!$B$1)*(I676-F676)*(1+'Casino List'!$F$1)^(($Q$3-vlookup(D676,C676:E$1003,3,FALSE)-10)/365)-K676+J676),(1-'Casino List'!$B$1)*(I676-F676)*(1+'Casino List'!$F$1)^(($Q$3-TODAY()-45)/365)-K676,(1-'Casino List'!$B$1)*(I676-F676)*(1+'Casino List'!$F$1)^(($Q$3-vlookup(D676,C676:E$1003,3,FALSE)-10)/365)-K676+J676))</f>
        <v/>
      </c>
      <c r="M676" s="10" t="str">
        <f>if(isblank(G676),,G676*(1+'Casino List'!$F$1)^(($Q$3-E676-10)/365))</f>
        <v/>
      </c>
      <c r="N676" s="4" t="str">
        <f>if(ISBLANK(M676),,(M676-G676)*(1-'Casino List'!$B$1))</f>
        <v/>
      </c>
      <c r="O676" s="4" t="str">
        <f>if(isblank(D676),,if(ISBLANK(M676),-F676*'Casino List'!$B$1,M676*'Casino List'!$B$1))</f>
        <v/>
      </c>
      <c r="P676" s="4"/>
      <c r="Q676" s="4"/>
      <c r="R676" s="4"/>
      <c r="S676" s="4"/>
      <c r="T676" s="4"/>
      <c r="U676" s="4"/>
      <c r="V676" s="4"/>
      <c r="W676" s="4"/>
      <c r="X676" s="4"/>
      <c r="Y676" s="4"/>
      <c r="Z676" s="4"/>
      <c r="AA676" s="4"/>
      <c r="AB676" s="4"/>
      <c r="AC676" s="4"/>
      <c r="AD676" s="4"/>
      <c r="AE676" s="4"/>
    </row>
    <row r="677">
      <c r="A677" s="4"/>
      <c r="B677" s="4"/>
      <c r="C677" s="1" t="str">
        <f t="shared" si="8"/>
        <v/>
      </c>
      <c r="D677" s="79"/>
      <c r="E677" s="79"/>
      <c r="F677" s="74"/>
      <c r="G677" s="74"/>
      <c r="H677" s="74"/>
      <c r="I677" s="29" t="str">
        <f>if(isblank(F677),,VLOOKUP(D677,'Casino List'!$C$4:$AA$100,25,FALSE)*H677)</f>
        <v/>
      </c>
      <c r="J677" s="10" t="str">
        <f>if(ISBLANK(F677),,F677*'Casino List'!$D$1)</f>
        <v/>
      </c>
      <c r="K677" s="10" t="str">
        <f>if(isblank(F677),,(F677*(1+'Casino List'!$F$1)^(($Q$3-E677-45)/365)-F677)*(1-'Casino List'!$B$1))</f>
        <v/>
      </c>
      <c r="L677" s="10" t="str">
        <f>if(isblank(F677),,if(isna((1-'Casino List'!$B$1)*(I677-F677)*(1+'Casino List'!$F$1)^(($Q$3-vlookup(D677,C677:E$1003,3,FALSE)-10)/365)-K677+J677),(1-'Casino List'!$B$1)*(I677-F677)*(1+'Casino List'!$F$1)^(($Q$3-TODAY()-45)/365)-K677,(1-'Casino List'!$B$1)*(I677-F677)*(1+'Casino List'!$F$1)^(($Q$3-vlookup(D677,C677:E$1003,3,FALSE)-10)/365)-K677+J677))</f>
        <v/>
      </c>
      <c r="M677" s="10" t="str">
        <f>if(isblank(G677),,G677*(1+'Casino List'!$F$1)^(($Q$3-E677-10)/365))</f>
        <v/>
      </c>
      <c r="N677" s="4" t="str">
        <f>if(ISBLANK(M677),,(M677-G677)*(1-'Casino List'!$B$1))</f>
        <v/>
      </c>
      <c r="O677" s="4" t="str">
        <f>if(isblank(D677),,if(ISBLANK(M677),-F677*'Casino List'!$B$1,M677*'Casino List'!$B$1))</f>
        <v/>
      </c>
      <c r="P677" s="4"/>
      <c r="Q677" s="4"/>
      <c r="R677" s="4"/>
      <c r="S677" s="4"/>
      <c r="T677" s="4"/>
      <c r="U677" s="4"/>
      <c r="V677" s="4"/>
      <c r="W677" s="4"/>
      <c r="X677" s="4"/>
      <c r="Y677" s="4"/>
      <c r="Z677" s="4"/>
      <c r="AA677" s="4"/>
      <c r="AB677" s="4"/>
      <c r="AC677" s="4"/>
      <c r="AD677" s="4"/>
      <c r="AE677" s="4"/>
    </row>
    <row r="678">
      <c r="A678" s="4"/>
      <c r="B678" s="4"/>
      <c r="C678" s="1" t="str">
        <f t="shared" si="8"/>
        <v/>
      </c>
      <c r="D678" s="79"/>
      <c r="E678" s="79"/>
      <c r="F678" s="74"/>
      <c r="G678" s="74"/>
      <c r="H678" s="74"/>
      <c r="I678" s="29" t="str">
        <f>if(isblank(F678),,VLOOKUP(D678,'Casino List'!$C$4:$AA$100,25,FALSE)*H678)</f>
        <v/>
      </c>
      <c r="J678" s="10" t="str">
        <f>if(ISBLANK(F678),,F678*'Casino List'!$D$1)</f>
        <v/>
      </c>
      <c r="K678" s="10" t="str">
        <f>if(isblank(F678),,(F678*(1+'Casino List'!$F$1)^(($Q$3-E678-45)/365)-F678)*(1-'Casino List'!$B$1))</f>
        <v/>
      </c>
      <c r="L678" s="10" t="str">
        <f>if(isblank(F678),,if(isna((1-'Casino List'!$B$1)*(I678-F678)*(1+'Casino List'!$F$1)^(($Q$3-vlookup(D678,C678:E$1003,3,FALSE)-10)/365)-K678+J678),(1-'Casino List'!$B$1)*(I678-F678)*(1+'Casino List'!$F$1)^(($Q$3-TODAY()-45)/365)-K678,(1-'Casino List'!$B$1)*(I678-F678)*(1+'Casino List'!$F$1)^(($Q$3-vlookup(D678,C678:E$1003,3,FALSE)-10)/365)-K678+J678))</f>
        <v/>
      </c>
      <c r="M678" s="10" t="str">
        <f>if(isblank(G678),,G678*(1+'Casino List'!$F$1)^(($Q$3-E678-10)/365))</f>
        <v/>
      </c>
      <c r="N678" s="4" t="str">
        <f>if(ISBLANK(M678),,(M678-G678)*(1-'Casino List'!$B$1))</f>
        <v/>
      </c>
      <c r="O678" s="4" t="str">
        <f>if(isblank(D678),,if(ISBLANK(M678),-F678*'Casino List'!$B$1,M678*'Casino List'!$B$1))</f>
        <v/>
      </c>
      <c r="P678" s="4"/>
      <c r="Q678" s="4"/>
      <c r="R678" s="4"/>
      <c r="S678" s="4"/>
      <c r="T678" s="4"/>
      <c r="U678" s="4"/>
      <c r="V678" s="4"/>
      <c r="W678" s="4"/>
      <c r="X678" s="4"/>
      <c r="Y678" s="4"/>
      <c r="Z678" s="4"/>
      <c r="AA678" s="4"/>
      <c r="AB678" s="4"/>
      <c r="AC678" s="4"/>
      <c r="AD678" s="4"/>
      <c r="AE678" s="4"/>
    </row>
    <row r="679">
      <c r="A679" s="4"/>
      <c r="B679" s="4"/>
      <c r="C679" s="1" t="str">
        <f t="shared" si="8"/>
        <v/>
      </c>
      <c r="D679" s="79"/>
      <c r="E679" s="79"/>
      <c r="F679" s="74"/>
      <c r="G679" s="74"/>
      <c r="H679" s="74"/>
      <c r="I679" s="29" t="str">
        <f>if(isblank(F679),,VLOOKUP(D679,'Casino List'!$C$4:$AA$100,25,FALSE)*H679)</f>
        <v/>
      </c>
      <c r="J679" s="10" t="str">
        <f>if(ISBLANK(F679),,F679*'Casino List'!$D$1)</f>
        <v/>
      </c>
      <c r="K679" s="10" t="str">
        <f>if(isblank(F679),,(F679*(1+'Casino List'!$F$1)^(($Q$3-E679-45)/365)-F679)*(1-'Casino List'!$B$1))</f>
        <v/>
      </c>
      <c r="L679" s="10" t="str">
        <f>if(isblank(F679),,if(isna((1-'Casino List'!$B$1)*(I679-F679)*(1+'Casino List'!$F$1)^(($Q$3-vlookup(D679,C679:E$1003,3,FALSE)-10)/365)-K679+J679),(1-'Casino List'!$B$1)*(I679-F679)*(1+'Casino List'!$F$1)^(($Q$3-TODAY()-45)/365)-K679,(1-'Casino List'!$B$1)*(I679-F679)*(1+'Casino List'!$F$1)^(($Q$3-vlookup(D679,C679:E$1003,3,FALSE)-10)/365)-K679+J679))</f>
        <v/>
      </c>
      <c r="M679" s="10" t="str">
        <f>if(isblank(G679),,G679*(1+'Casino List'!$F$1)^(($Q$3-E679-10)/365))</f>
        <v/>
      </c>
      <c r="N679" s="4" t="str">
        <f>if(ISBLANK(M679),,(M679-G679)*(1-'Casino List'!$B$1))</f>
        <v/>
      </c>
      <c r="O679" s="4" t="str">
        <f>if(isblank(D679),,if(ISBLANK(M679),-F679*'Casino List'!$B$1,M679*'Casino List'!$B$1))</f>
        <v/>
      </c>
      <c r="P679" s="4"/>
      <c r="Q679" s="4"/>
      <c r="R679" s="4"/>
      <c r="S679" s="4"/>
      <c r="T679" s="4"/>
      <c r="U679" s="4"/>
      <c r="V679" s="4"/>
      <c r="W679" s="4"/>
      <c r="X679" s="4"/>
      <c r="Y679" s="4"/>
      <c r="Z679" s="4"/>
      <c r="AA679" s="4"/>
      <c r="AB679" s="4"/>
      <c r="AC679" s="4"/>
      <c r="AD679" s="4"/>
      <c r="AE679" s="4"/>
    </row>
    <row r="680">
      <c r="A680" s="4"/>
      <c r="B680" s="4"/>
      <c r="C680" s="1" t="str">
        <f t="shared" si="8"/>
        <v/>
      </c>
      <c r="D680" s="79"/>
      <c r="E680" s="79"/>
      <c r="F680" s="74"/>
      <c r="G680" s="74"/>
      <c r="H680" s="74"/>
      <c r="I680" s="29" t="str">
        <f>if(isblank(F680),,VLOOKUP(D680,'Casino List'!$C$4:$AA$100,25,FALSE)*H680)</f>
        <v/>
      </c>
      <c r="J680" s="10" t="str">
        <f>if(ISBLANK(F680),,F680*'Casino List'!$D$1)</f>
        <v/>
      </c>
      <c r="K680" s="10" t="str">
        <f>if(isblank(F680),,(F680*(1+'Casino List'!$F$1)^(($Q$3-E680-45)/365)-F680)*(1-'Casino List'!$B$1))</f>
        <v/>
      </c>
      <c r="L680" s="10" t="str">
        <f>if(isblank(F680),,if(isna((1-'Casino List'!$B$1)*(I680-F680)*(1+'Casino List'!$F$1)^(($Q$3-vlookup(D680,C680:E$1003,3,FALSE)-10)/365)-K680+J680),(1-'Casino List'!$B$1)*(I680-F680)*(1+'Casino List'!$F$1)^(($Q$3-TODAY()-45)/365)-K680,(1-'Casino List'!$B$1)*(I680-F680)*(1+'Casino List'!$F$1)^(($Q$3-vlookup(D680,C680:E$1003,3,FALSE)-10)/365)-K680+J680))</f>
        <v/>
      </c>
      <c r="M680" s="10" t="str">
        <f>if(isblank(G680),,G680*(1+'Casino List'!$F$1)^(($Q$3-E680-10)/365))</f>
        <v/>
      </c>
      <c r="N680" s="4" t="str">
        <f>if(ISBLANK(M680),,(M680-G680)*(1-'Casino List'!$B$1))</f>
        <v/>
      </c>
      <c r="O680" s="4" t="str">
        <f>if(isblank(D680),,if(ISBLANK(M680),-F680*'Casino List'!$B$1,M680*'Casino List'!$B$1))</f>
        <v/>
      </c>
      <c r="P680" s="4"/>
      <c r="Q680" s="4"/>
      <c r="R680" s="4"/>
      <c r="S680" s="4"/>
      <c r="T680" s="4"/>
      <c r="U680" s="4"/>
      <c r="V680" s="4"/>
      <c r="W680" s="4"/>
      <c r="X680" s="4"/>
      <c r="Y680" s="4"/>
      <c r="Z680" s="4"/>
      <c r="AA680" s="4"/>
      <c r="AB680" s="4"/>
      <c r="AC680" s="4"/>
      <c r="AD680" s="4"/>
      <c r="AE680" s="4"/>
    </row>
    <row r="681">
      <c r="A681" s="4"/>
      <c r="B681" s="4"/>
      <c r="C681" s="1" t="str">
        <f t="shared" si="8"/>
        <v/>
      </c>
      <c r="D681" s="79"/>
      <c r="E681" s="79"/>
      <c r="F681" s="74"/>
      <c r="G681" s="74"/>
      <c r="H681" s="74"/>
      <c r="I681" s="29" t="str">
        <f>if(isblank(F681),,VLOOKUP(D681,'Casino List'!$C$4:$AA$100,25,FALSE)*H681)</f>
        <v/>
      </c>
      <c r="J681" s="10" t="str">
        <f>if(ISBLANK(F681),,F681*'Casino List'!$D$1)</f>
        <v/>
      </c>
      <c r="K681" s="10" t="str">
        <f>if(isblank(F681),,(F681*(1+'Casino List'!$F$1)^(($Q$3-E681-45)/365)-F681)*(1-'Casino List'!$B$1))</f>
        <v/>
      </c>
      <c r="L681" s="10" t="str">
        <f>if(isblank(F681),,if(isna((1-'Casino List'!$B$1)*(I681-F681)*(1+'Casino List'!$F$1)^(($Q$3-vlookup(D681,C681:E$1003,3,FALSE)-10)/365)-K681+J681),(1-'Casino List'!$B$1)*(I681-F681)*(1+'Casino List'!$F$1)^(($Q$3-TODAY()-45)/365)-K681,(1-'Casino List'!$B$1)*(I681-F681)*(1+'Casino List'!$F$1)^(($Q$3-vlookup(D681,C681:E$1003,3,FALSE)-10)/365)-K681+J681))</f>
        <v/>
      </c>
      <c r="M681" s="10" t="str">
        <f>if(isblank(G681),,G681*(1+'Casino List'!$F$1)^(($Q$3-E681-10)/365))</f>
        <v/>
      </c>
      <c r="N681" s="4" t="str">
        <f>if(ISBLANK(M681),,(M681-G681)*(1-'Casino List'!$B$1))</f>
        <v/>
      </c>
      <c r="O681" s="4" t="str">
        <f>if(isblank(D681),,if(ISBLANK(M681),-F681*'Casino List'!$B$1,M681*'Casino List'!$B$1))</f>
        <v/>
      </c>
      <c r="P681" s="4"/>
      <c r="Q681" s="4"/>
      <c r="R681" s="4"/>
      <c r="S681" s="4"/>
      <c r="T681" s="4"/>
      <c r="U681" s="4"/>
      <c r="V681" s="4"/>
      <c r="W681" s="4"/>
      <c r="X681" s="4"/>
      <c r="Y681" s="4"/>
      <c r="Z681" s="4"/>
      <c r="AA681" s="4"/>
      <c r="AB681" s="4"/>
      <c r="AC681" s="4"/>
      <c r="AD681" s="4"/>
      <c r="AE681" s="4"/>
    </row>
    <row r="682">
      <c r="A682" s="4"/>
      <c r="B682" s="4"/>
      <c r="C682" s="1" t="str">
        <f t="shared" si="8"/>
        <v/>
      </c>
      <c r="D682" s="79"/>
      <c r="E682" s="79"/>
      <c r="F682" s="74"/>
      <c r="G682" s="74"/>
      <c r="H682" s="74"/>
      <c r="I682" s="29" t="str">
        <f>if(isblank(F682),,VLOOKUP(D682,'Casino List'!$C$4:$AA$100,25,FALSE)*H682)</f>
        <v/>
      </c>
      <c r="J682" s="10" t="str">
        <f>if(ISBLANK(F682),,F682*'Casino List'!$D$1)</f>
        <v/>
      </c>
      <c r="K682" s="10" t="str">
        <f>if(isblank(F682),,(F682*(1+'Casino List'!$F$1)^(($Q$3-E682-45)/365)-F682)*(1-'Casino List'!$B$1))</f>
        <v/>
      </c>
      <c r="L682" s="10" t="str">
        <f>if(isblank(F682),,if(isna((1-'Casino List'!$B$1)*(I682-F682)*(1+'Casino List'!$F$1)^(($Q$3-vlookup(D682,C682:E$1003,3,FALSE)-10)/365)-K682+J682),(1-'Casino List'!$B$1)*(I682-F682)*(1+'Casino List'!$F$1)^(($Q$3-TODAY()-45)/365)-K682,(1-'Casino List'!$B$1)*(I682-F682)*(1+'Casino List'!$F$1)^(($Q$3-vlookup(D682,C682:E$1003,3,FALSE)-10)/365)-K682+J682))</f>
        <v/>
      </c>
      <c r="M682" s="10" t="str">
        <f>if(isblank(G682),,G682*(1+'Casino List'!$F$1)^(($Q$3-E682-10)/365))</f>
        <v/>
      </c>
      <c r="N682" s="4" t="str">
        <f>if(ISBLANK(M682),,(M682-G682)*(1-'Casino List'!$B$1))</f>
        <v/>
      </c>
      <c r="O682" s="4" t="str">
        <f>if(isblank(D682),,if(ISBLANK(M682),-F682*'Casino List'!$B$1,M682*'Casino List'!$B$1))</f>
        <v/>
      </c>
      <c r="P682" s="4"/>
      <c r="Q682" s="4"/>
      <c r="R682" s="4"/>
      <c r="S682" s="4"/>
      <c r="T682" s="4"/>
      <c r="U682" s="4"/>
      <c r="V682" s="4"/>
      <c r="W682" s="4"/>
      <c r="X682" s="4"/>
      <c r="Y682" s="4"/>
      <c r="Z682" s="4"/>
      <c r="AA682" s="4"/>
      <c r="AB682" s="4"/>
      <c r="AC682" s="4"/>
      <c r="AD682" s="4"/>
      <c r="AE682" s="4"/>
    </row>
    <row r="683">
      <c r="A683" s="4"/>
      <c r="B683" s="4"/>
      <c r="C683" s="1" t="str">
        <f t="shared" si="8"/>
        <v/>
      </c>
      <c r="D683" s="79"/>
      <c r="E683" s="79"/>
      <c r="F683" s="74"/>
      <c r="G683" s="74"/>
      <c r="H683" s="74"/>
      <c r="I683" s="29" t="str">
        <f>if(isblank(F683),,VLOOKUP(D683,'Casino List'!$C$4:$AA$100,25,FALSE)*H683)</f>
        <v/>
      </c>
      <c r="J683" s="10" t="str">
        <f>if(ISBLANK(F683),,F683*'Casino List'!$D$1)</f>
        <v/>
      </c>
      <c r="K683" s="10" t="str">
        <f>if(isblank(F683),,(F683*(1+'Casino List'!$F$1)^(($Q$3-E683-45)/365)-F683)*(1-'Casino List'!$B$1))</f>
        <v/>
      </c>
      <c r="L683" s="10" t="str">
        <f>if(isblank(F683),,if(isna((1-'Casino List'!$B$1)*(I683-F683)*(1+'Casino List'!$F$1)^(($Q$3-vlookup(D683,C683:E$1003,3,FALSE)-10)/365)-K683+J683),(1-'Casino List'!$B$1)*(I683-F683)*(1+'Casino List'!$F$1)^(($Q$3-TODAY()-45)/365)-K683,(1-'Casino List'!$B$1)*(I683-F683)*(1+'Casino List'!$F$1)^(($Q$3-vlookup(D683,C683:E$1003,3,FALSE)-10)/365)-K683+J683))</f>
        <v/>
      </c>
      <c r="M683" s="10" t="str">
        <f>if(isblank(G683),,G683*(1+'Casino List'!$F$1)^(($Q$3-E683-10)/365))</f>
        <v/>
      </c>
      <c r="N683" s="4" t="str">
        <f>if(ISBLANK(M683),,(M683-G683)*(1-'Casino List'!$B$1))</f>
        <v/>
      </c>
      <c r="O683" s="4" t="str">
        <f>if(isblank(D683),,if(ISBLANK(M683),-F683*'Casino List'!$B$1,M683*'Casino List'!$B$1))</f>
        <v/>
      </c>
      <c r="P683" s="4"/>
      <c r="Q683" s="4"/>
      <c r="R683" s="4"/>
      <c r="S683" s="4"/>
      <c r="T683" s="4"/>
      <c r="U683" s="4"/>
      <c r="V683" s="4"/>
      <c r="W683" s="4"/>
      <c r="X683" s="4"/>
      <c r="Y683" s="4"/>
      <c r="Z683" s="4"/>
      <c r="AA683" s="4"/>
      <c r="AB683" s="4"/>
      <c r="AC683" s="4"/>
      <c r="AD683" s="4"/>
      <c r="AE683" s="4"/>
    </row>
    <row r="684">
      <c r="A684" s="4"/>
      <c r="B684" s="4"/>
      <c r="C684" s="1" t="str">
        <f t="shared" si="8"/>
        <v/>
      </c>
      <c r="D684" s="79"/>
      <c r="E684" s="79"/>
      <c r="F684" s="74"/>
      <c r="G684" s="74"/>
      <c r="H684" s="74"/>
      <c r="I684" s="29" t="str">
        <f>if(isblank(F684),,VLOOKUP(D684,'Casino List'!$C$4:$AA$100,25,FALSE)*H684)</f>
        <v/>
      </c>
      <c r="J684" s="10" t="str">
        <f>if(ISBLANK(F684),,F684*'Casino List'!$D$1)</f>
        <v/>
      </c>
      <c r="K684" s="10" t="str">
        <f>if(isblank(F684),,(F684*(1+'Casino List'!$F$1)^(($Q$3-E684-45)/365)-F684)*(1-'Casino List'!$B$1))</f>
        <v/>
      </c>
      <c r="L684" s="10" t="str">
        <f>if(isblank(F684),,if(isna((1-'Casino List'!$B$1)*(I684-F684)*(1+'Casino List'!$F$1)^(($Q$3-vlookup(D684,C684:E$1003,3,FALSE)-10)/365)-K684+J684),(1-'Casino List'!$B$1)*(I684-F684)*(1+'Casino List'!$F$1)^(($Q$3-TODAY()-45)/365)-K684,(1-'Casino List'!$B$1)*(I684-F684)*(1+'Casino List'!$F$1)^(($Q$3-vlookup(D684,C684:E$1003,3,FALSE)-10)/365)-K684+J684))</f>
        <v/>
      </c>
      <c r="M684" s="10" t="str">
        <f>if(isblank(G684),,G684*(1+'Casino List'!$F$1)^(($Q$3-E684-10)/365))</f>
        <v/>
      </c>
      <c r="N684" s="4" t="str">
        <f>if(ISBLANK(M684),,(M684-G684)*(1-'Casino List'!$B$1))</f>
        <v/>
      </c>
      <c r="O684" s="4" t="str">
        <f>if(isblank(D684),,if(ISBLANK(M684),-F684*'Casino List'!$B$1,M684*'Casino List'!$B$1))</f>
        <v/>
      </c>
      <c r="P684" s="4"/>
      <c r="Q684" s="4"/>
      <c r="R684" s="4"/>
      <c r="S684" s="4"/>
      <c r="T684" s="4"/>
      <c r="U684" s="4"/>
      <c r="V684" s="4"/>
      <c r="W684" s="4"/>
      <c r="X684" s="4"/>
      <c r="Y684" s="4"/>
      <c r="Z684" s="4"/>
      <c r="AA684" s="4"/>
      <c r="AB684" s="4"/>
      <c r="AC684" s="4"/>
      <c r="AD684" s="4"/>
      <c r="AE684" s="4"/>
    </row>
    <row r="685">
      <c r="A685" s="4"/>
      <c r="B685" s="4"/>
      <c r="C685" s="1" t="str">
        <f t="shared" si="8"/>
        <v/>
      </c>
      <c r="D685" s="79"/>
      <c r="E685" s="79"/>
      <c r="F685" s="74"/>
      <c r="G685" s="74"/>
      <c r="H685" s="74"/>
      <c r="I685" s="29" t="str">
        <f>if(isblank(F685),,VLOOKUP(D685,'Casino List'!$C$4:$AA$100,25,FALSE)*H685)</f>
        <v/>
      </c>
      <c r="J685" s="10" t="str">
        <f>if(ISBLANK(F685),,F685*'Casino List'!$D$1)</f>
        <v/>
      </c>
      <c r="K685" s="10" t="str">
        <f>if(isblank(F685),,(F685*(1+'Casino List'!$F$1)^(($Q$3-E685-45)/365)-F685)*(1-'Casino List'!$B$1))</f>
        <v/>
      </c>
      <c r="L685" s="10" t="str">
        <f>if(isblank(F685),,if(isna((1-'Casino List'!$B$1)*(I685-F685)*(1+'Casino List'!$F$1)^(($Q$3-vlookup(D685,C685:E$1003,3,FALSE)-10)/365)-K685+J685),(1-'Casino List'!$B$1)*(I685-F685)*(1+'Casino List'!$F$1)^(($Q$3-TODAY()-45)/365)-K685,(1-'Casino List'!$B$1)*(I685-F685)*(1+'Casino List'!$F$1)^(($Q$3-vlookup(D685,C685:E$1003,3,FALSE)-10)/365)-K685+J685))</f>
        <v/>
      </c>
      <c r="M685" s="10" t="str">
        <f>if(isblank(G685),,G685*(1+'Casino List'!$F$1)^(($Q$3-E685-10)/365))</f>
        <v/>
      </c>
      <c r="N685" s="4" t="str">
        <f>if(ISBLANK(M685),,(M685-G685)*(1-'Casino List'!$B$1))</f>
        <v/>
      </c>
      <c r="O685" s="4" t="str">
        <f>if(isblank(D685),,if(ISBLANK(M685),-F685*'Casino List'!$B$1,M685*'Casino List'!$B$1))</f>
        <v/>
      </c>
      <c r="P685" s="4"/>
      <c r="Q685" s="4"/>
      <c r="R685" s="4"/>
      <c r="S685" s="4"/>
      <c r="T685" s="4"/>
      <c r="U685" s="4"/>
      <c r="V685" s="4"/>
      <c r="W685" s="4"/>
      <c r="X685" s="4"/>
      <c r="Y685" s="4"/>
      <c r="Z685" s="4"/>
      <c r="AA685" s="4"/>
      <c r="AB685" s="4"/>
      <c r="AC685" s="4"/>
      <c r="AD685" s="4"/>
      <c r="AE685" s="4"/>
    </row>
    <row r="686">
      <c r="A686" s="4"/>
      <c r="B686" s="4"/>
      <c r="C686" s="1" t="str">
        <f t="shared" si="8"/>
        <v/>
      </c>
      <c r="D686" s="79"/>
      <c r="E686" s="79"/>
      <c r="F686" s="74"/>
      <c r="G686" s="74"/>
      <c r="H686" s="74"/>
      <c r="I686" s="29" t="str">
        <f>if(isblank(F686),,VLOOKUP(D686,'Casino List'!$C$4:$AA$100,25,FALSE)*H686)</f>
        <v/>
      </c>
      <c r="J686" s="10" t="str">
        <f>if(ISBLANK(F686),,F686*'Casino List'!$D$1)</f>
        <v/>
      </c>
      <c r="K686" s="10" t="str">
        <f>if(isblank(F686),,(F686*(1+'Casino List'!$F$1)^(($Q$3-E686-45)/365)-F686)*(1-'Casino List'!$B$1))</f>
        <v/>
      </c>
      <c r="L686" s="10" t="str">
        <f>if(isblank(F686),,if(isna((1-'Casino List'!$B$1)*(I686-F686)*(1+'Casino List'!$F$1)^(($Q$3-vlookup(D686,C686:E$1003,3,FALSE)-10)/365)-K686+J686),(1-'Casino List'!$B$1)*(I686-F686)*(1+'Casino List'!$F$1)^(($Q$3-TODAY()-45)/365)-K686,(1-'Casino List'!$B$1)*(I686-F686)*(1+'Casino List'!$F$1)^(($Q$3-vlookup(D686,C686:E$1003,3,FALSE)-10)/365)-K686+J686))</f>
        <v/>
      </c>
      <c r="M686" s="10" t="str">
        <f>if(isblank(G686),,G686*(1+'Casino List'!$F$1)^(($Q$3-E686-10)/365))</f>
        <v/>
      </c>
      <c r="N686" s="4" t="str">
        <f>if(ISBLANK(M686),,(M686-G686)*(1-'Casino List'!$B$1))</f>
        <v/>
      </c>
      <c r="O686" s="4" t="str">
        <f>if(isblank(D686),,if(ISBLANK(M686),-F686*'Casino List'!$B$1,M686*'Casino List'!$B$1))</f>
        <v/>
      </c>
      <c r="P686" s="4"/>
      <c r="Q686" s="4"/>
      <c r="R686" s="4"/>
      <c r="S686" s="4"/>
      <c r="T686" s="4"/>
      <c r="U686" s="4"/>
      <c r="V686" s="4"/>
      <c r="W686" s="4"/>
      <c r="X686" s="4"/>
      <c r="Y686" s="4"/>
      <c r="Z686" s="4"/>
      <c r="AA686" s="4"/>
      <c r="AB686" s="4"/>
      <c r="AC686" s="4"/>
      <c r="AD686" s="4"/>
      <c r="AE686" s="4"/>
    </row>
    <row r="687">
      <c r="A687" s="4"/>
      <c r="B687" s="4"/>
      <c r="C687" s="1" t="str">
        <f t="shared" si="8"/>
        <v/>
      </c>
      <c r="D687" s="79"/>
      <c r="E687" s="79"/>
      <c r="F687" s="74"/>
      <c r="G687" s="74"/>
      <c r="H687" s="74"/>
      <c r="I687" s="29" t="str">
        <f>if(isblank(F687),,VLOOKUP(D687,'Casino List'!$C$4:$AA$100,25,FALSE)*H687)</f>
        <v/>
      </c>
      <c r="J687" s="10" t="str">
        <f>if(ISBLANK(F687),,F687*'Casino List'!$D$1)</f>
        <v/>
      </c>
      <c r="K687" s="10" t="str">
        <f>if(isblank(F687),,(F687*(1+'Casino List'!$F$1)^(($Q$3-E687-45)/365)-F687)*(1-'Casino List'!$B$1))</f>
        <v/>
      </c>
      <c r="L687" s="10" t="str">
        <f>if(isblank(F687),,if(isna((1-'Casino List'!$B$1)*(I687-F687)*(1+'Casino List'!$F$1)^(($Q$3-vlookup(D687,C687:E$1003,3,FALSE)-10)/365)-K687+J687),(1-'Casino List'!$B$1)*(I687-F687)*(1+'Casino List'!$F$1)^(($Q$3-TODAY()-45)/365)-K687,(1-'Casino List'!$B$1)*(I687-F687)*(1+'Casino List'!$F$1)^(($Q$3-vlookup(D687,C687:E$1003,3,FALSE)-10)/365)-K687+J687))</f>
        <v/>
      </c>
      <c r="M687" s="10" t="str">
        <f>if(isblank(G687),,G687*(1+'Casino List'!$F$1)^(($Q$3-E687-10)/365))</f>
        <v/>
      </c>
      <c r="N687" s="4" t="str">
        <f>if(ISBLANK(M687),,(M687-G687)*(1-'Casino List'!$B$1))</f>
        <v/>
      </c>
      <c r="O687" s="4" t="str">
        <f>if(isblank(D687),,if(ISBLANK(M687),-F687*'Casino List'!$B$1,M687*'Casino List'!$B$1))</f>
        <v/>
      </c>
      <c r="P687" s="4"/>
      <c r="Q687" s="4"/>
      <c r="R687" s="4"/>
      <c r="S687" s="4"/>
      <c r="T687" s="4"/>
      <c r="U687" s="4"/>
      <c r="V687" s="4"/>
      <c r="W687" s="4"/>
      <c r="X687" s="4"/>
      <c r="Y687" s="4"/>
      <c r="Z687" s="4"/>
      <c r="AA687" s="4"/>
      <c r="AB687" s="4"/>
      <c r="AC687" s="4"/>
      <c r="AD687" s="4"/>
      <c r="AE687" s="4"/>
    </row>
    <row r="688">
      <c r="A688" s="4"/>
      <c r="B688" s="4"/>
      <c r="C688" s="1" t="str">
        <f t="shared" si="8"/>
        <v/>
      </c>
      <c r="D688" s="79"/>
      <c r="E688" s="79"/>
      <c r="F688" s="74"/>
      <c r="G688" s="74"/>
      <c r="H688" s="74"/>
      <c r="I688" s="29" t="str">
        <f>if(isblank(F688),,VLOOKUP(D688,'Casino List'!$C$4:$AA$100,25,FALSE)*H688)</f>
        <v/>
      </c>
      <c r="J688" s="10" t="str">
        <f>if(ISBLANK(F688),,F688*'Casino List'!$D$1)</f>
        <v/>
      </c>
      <c r="K688" s="10" t="str">
        <f>if(isblank(F688),,(F688*(1+'Casino List'!$F$1)^(($Q$3-E688-45)/365)-F688)*(1-'Casino List'!$B$1))</f>
        <v/>
      </c>
      <c r="L688" s="10" t="str">
        <f>if(isblank(F688),,if(isna((1-'Casino List'!$B$1)*(I688-F688)*(1+'Casino List'!$F$1)^(($Q$3-vlookup(D688,C688:E$1003,3,FALSE)-10)/365)-K688+J688),(1-'Casino List'!$B$1)*(I688-F688)*(1+'Casino List'!$F$1)^(($Q$3-TODAY()-45)/365)-K688,(1-'Casino List'!$B$1)*(I688-F688)*(1+'Casino List'!$F$1)^(($Q$3-vlookup(D688,C688:E$1003,3,FALSE)-10)/365)-K688+J688))</f>
        <v/>
      </c>
      <c r="M688" s="10" t="str">
        <f>if(isblank(G688),,G688*(1+'Casino List'!$F$1)^(($Q$3-E688-10)/365))</f>
        <v/>
      </c>
      <c r="N688" s="4" t="str">
        <f>if(ISBLANK(M688),,(M688-G688)*(1-'Casino List'!$B$1))</f>
        <v/>
      </c>
      <c r="O688" s="4" t="str">
        <f>if(isblank(D688),,if(ISBLANK(M688),-F688*'Casino List'!$B$1,M688*'Casino List'!$B$1))</f>
        <v/>
      </c>
      <c r="P688" s="4"/>
      <c r="Q688" s="4"/>
      <c r="R688" s="4"/>
      <c r="S688" s="4"/>
      <c r="T688" s="4"/>
      <c r="U688" s="4"/>
      <c r="V688" s="4"/>
      <c r="W688" s="4"/>
      <c r="X688" s="4"/>
      <c r="Y688" s="4"/>
      <c r="Z688" s="4"/>
      <c r="AA688" s="4"/>
      <c r="AB688" s="4"/>
      <c r="AC688" s="4"/>
      <c r="AD688" s="4"/>
      <c r="AE688" s="4"/>
    </row>
    <row r="689">
      <c r="A689" s="4"/>
      <c r="B689" s="4"/>
      <c r="C689" s="1" t="str">
        <f t="shared" si="8"/>
        <v/>
      </c>
      <c r="D689" s="79"/>
      <c r="E689" s="79"/>
      <c r="F689" s="74"/>
      <c r="G689" s="74"/>
      <c r="H689" s="74"/>
      <c r="I689" s="29" t="str">
        <f>if(isblank(F689),,VLOOKUP(D689,'Casino List'!$C$4:$AA$100,25,FALSE)*H689)</f>
        <v/>
      </c>
      <c r="J689" s="10" t="str">
        <f>if(ISBLANK(F689),,F689*'Casino List'!$D$1)</f>
        <v/>
      </c>
      <c r="K689" s="10" t="str">
        <f>if(isblank(F689),,(F689*(1+'Casino List'!$F$1)^(($Q$3-E689-45)/365)-F689)*(1-'Casino List'!$B$1))</f>
        <v/>
      </c>
      <c r="L689" s="10" t="str">
        <f>if(isblank(F689),,if(isna((1-'Casino List'!$B$1)*(I689-F689)*(1+'Casino List'!$F$1)^(($Q$3-vlookup(D689,C689:E$1003,3,FALSE)-10)/365)-K689+J689),(1-'Casino List'!$B$1)*(I689-F689)*(1+'Casino List'!$F$1)^(($Q$3-TODAY()-45)/365)-K689,(1-'Casino List'!$B$1)*(I689-F689)*(1+'Casino List'!$F$1)^(($Q$3-vlookup(D689,C689:E$1003,3,FALSE)-10)/365)-K689+J689))</f>
        <v/>
      </c>
      <c r="M689" s="10" t="str">
        <f>if(isblank(G689),,G689*(1+'Casino List'!$F$1)^(($Q$3-E689-10)/365))</f>
        <v/>
      </c>
      <c r="N689" s="4" t="str">
        <f>if(ISBLANK(M689),,(M689-G689)*(1-'Casino List'!$B$1))</f>
        <v/>
      </c>
      <c r="O689" s="4" t="str">
        <f>if(isblank(D689),,if(ISBLANK(M689),-F689*'Casino List'!$B$1,M689*'Casino List'!$B$1))</f>
        <v/>
      </c>
      <c r="P689" s="4"/>
      <c r="Q689" s="4"/>
      <c r="R689" s="4"/>
      <c r="S689" s="4"/>
      <c r="T689" s="4"/>
      <c r="U689" s="4"/>
      <c r="V689" s="4"/>
      <c r="W689" s="4"/>
      <c r="X689" s="4"/>
      <c r="Y689" s="4"/>
      <c r="Z689" s="4"/>
      <c r="AA689" s="4"/>
      <c r="AB689" s="4"/>
      <c r="AC689" s="4"/>
      <c r="AD689" s="4"/>
      <c r="AE689" s="4"/>
    </row>
    <row r="690">
      <c r="A690" s="4"/>
      <c r="B690" s="4"/>
      <c r="C690" s="1" t="str">
        <f t="shared" si="8"/>
        <v/>
      </c>
      <c r="D690" s="79"/>
      <c r="E690" s="79"/>
      <c r="F690" s="74"/>
      <c r="G690" s="74"/>
      <c r="H690" s="74"/>
      <c r="I690" s="29" t="str">
        <f>if(isblank(F690),,VLOOKUP(D690,'Casino List'!$C$4:$AA$100,25,FALSE)*H690)</f>
        <v/>
      </c>
      <c r="J690" s="10" t="str">
        <f>if(ISBLANK(F690),,F690*'Casino List'!$D$1)</f>
        <v/>
      </c>
      <c r="K690" s="10" t="str">
        <f>if(isblank(F690),,(F690*(1+'Casino List'!$F$1)^(($Q$3-E690-45)/365)-F690)*(1-'Casino List'!$B$1))</f>
        <v/>
      </c>
      <c r="L690" s="10" t="str">
        <f>if(isblank(F690),,if(isna((1-'Casino List'!$B$1)*(I690-F690)*(1+'Casino List'!$F$1)^(($Q$3-vlookup(D690,C690:E$1003,3,FALSE)-10)/365)-K690+J690),(1-'Casino List'!$B$1)*(I690-F690)*(1+'Casino List'!$F$1)^(($Q$3-TODAY()-45)/365)-K690,(1-'Casino List'!$B$1)*(I690-F690)*(1+'Casino List'!$F$1)^(($Q$3-vlookup(D690,C690:E$1003,3,FALSE)-10)/365)-K690+J690))</f>
        <v/>
      </c>
      <c r="M690" s="10" t="str">
        <f>if(isblank(G690),,G690*(1+'Casino List'!$F$1)^(($Q$3-E690-10)/365))</f>
        <v/>
      </c>
      <c r="N690" s="4" t="str">
        <f>if(ISBLANK(M690),,(M690-G690)*(1-'Casino List'!$B$1))</f>
        <v/>
      </c>
      <c r="O690" s="4" t="str">
        <f>if(isblank(D690),,if(ISBLANK(M690),-F690*'Casino List'!$B$1,M690*'Casino List'!$B$1))</f>
        <v/>
      </c>
      <c r="P690" s="4"/>
      <c r="Q690" s="4"/>
      <c r="R690" s="4"/>
      <c r="S690" s="4"/>
      <c r="T690" s="4"/>
      <c r="U690" s="4"/>
      <c r="V690" s="4"/>
      <c r="W690" s="4"/>
      <c r="X690" s="4"/>
      <c r="Y690" s="4"/>
      <c r="Z690" s="4"/>
      <c r="AA690" s="4"/>
      <c r="AB690" s="4"/>
      <c r="AC690" s="4"/>
      <c r="AD690" s="4"/>
      <c r="AE690" s="4"/>
    </row>
    <row r="691">
      <c r="A691" s="4"/>
      <c r="B691" s="4"/>
      <c r="C691" s="1" t="str">
        <f t="shared" si="8"/>
        <v/>
      </c>
      <c r="D691" s="79"/>
      <c r="E691" s="79"/>
      <c r="F691" s="74"/>
      <c r="G691" s="74"/>
      <c r="H691" s="74"/>
      <c r="I691" s="29" t="str">
        <f>if(isblank(F691),,VLOOKUP(D691,'Casino List'!$C$4:$AA$100,25,FALSE)*H691)</f>
        <v/>
      </c>
      <c r="J691" s="10" t="str">
        <f>if(ISBLANK(F691),,F691*'Casino List'!$D$1)</f>
        <v/>
      </c>
      <c r="K691" s="10" t="str">
        <f>if(isblank(F691),,(F691*(1+'Casino List'!$F$1)^(($Q$3-E691-45)/365)-F691)*(1-'Casino List'!$B$1))</f>
        <v/>
      </c>
      <c r="L691" s="10" t="str">
        <f>if(isblank(F691),,if(isna((1-'Casino List'!$B$1)*(I691-F691)*(1+'Casino List'!$F$1)^(($Q$3-vlookup(D691,C691:E$1003,3,FALSE)-10)/365)-K691+J691),(1-'Casino List'!$B$1)*(I691-F691)*(1+'Casino List'!$F$1)^(($Q$3-TODAY()-45)/365)-K691,(1-'Casino List'!$B$1)*(I691-F691)*(1+'Casino List'!$F$1)^(($Q$3-vlookup(D691,C691:E$1003,3,FALSE)-10)/365)-K691+J691))</f>
        <v/>
      </c>
      <c r="M691" s="10" t="str">
        <f>if(isblank(G691),,G691*(1+'Casino List'!$F$1)^(($Q$3-E691-10)/365))</f>
        <v/>
      </c>
      <c r="N691" s="4" t="str">
        <f>if(ISBLANK(M691),,(M691-G691)*(1-'Casino List'!$B$1))</f>
        <v/>
      </c>
      <c r="O691" s="4" t="str">
        <f>if(isblank(D691),,if(ISBLANK(M691),-F691*'Casino List'!$B$1,M691*'Casino List'!$B$1))</f>
        <v/>
      </c>
      <c r="P691" s="4"/>
      <c r="Q691" s="4"/>
      <c r="R691" s="4"/>
      <c r="S691" s="4"/>
      <c r="T691" s="4"/>
      <c r="U691" s="4"/>
      <c r="V691" s="4"/>
      <c r="W691" s="4"/>
      <c r="X691" s="4"/>
      <c r="Y691" s="4"/>
      <c r="Z691" s="4"/>
      <c r="AA691" s="4"/>
      <c r="AB691" s="4"/>
      <c r="AC691" s="4"/>
      <c r="AD691" s="4"/>
      <c r="AE691" s="4"/>
    </row>
    <row r="692">
      <c r="A692" s="4"/>
      <c r="B692" s="4"/>
      <c r="C692" s="1" t="str">
        <f t="shared" si="8"/>
        <v/>
      </c>
      <c r="D692" s="79"/>
      <c r="E692" s="79"/>
      <c r="F692" s="74"/>
      <c r="G692" s="74"/>
      <c r="H692" s="74"/>
      <c r="I692" s="29" t="str">
        <f>if(isblank(F692),,VLOOKUP(D692,'Casino List'!$C$4:$AA$100,25,FALSE)*H692)</f>
        <v/>
      </c>
      <c r="J692" s="10" t="str">
        <f>if(ISBLANK(F692),,F692*'Casino List'!$D$1)</f>
        <v/>
      </c>
      <c r="K692" s="10" t="str">
        <f>if(isblank(F692),,(F692*(1+'Casino List'!$F$1)^(($Q$3-E692-45)/365)-F692)*(1-'Casino List'!$B$1))</f>
        <v/>
      </c>
      <c r="L692" s="10" t="str">
        <f>if(isblank(F692),,if(isna((1-'Casino List'!$B$1)*(I692-F692)*(1+'Casino List'!$F$1)^(($Q$3-vlookup(D692,C692:E$1003,3,FALSE)-10)/365)-K692+J692),(1-'Casino List'!$B$1)*(I692-F692)*(1+'Casino List'!$F$1)^(($Q$3-TODAY()-45)/365)-K692,(1-'Casino List'!$B$1)*(I692-F692)*(1+'Casino List'!$F$1)^(($Q$3-vlookup(D692,C692:E$1003,3,FALSE)-10)/365)-K692+J692))</f>
        <v/>
      </c>
      <c r="M692" s="10" t="str">
        <f>if(isblank(G692),,G692*(1+'Casino List'!$F$1)^(($Q$3-E692-10)/365))</f>
        <v/>
      </c>
      <c r="N692" s="4" t="str">
        <f>if(ISBLANK(M692),,(M692-G692)*(1-'Casino List'!$B$1))</f>
        <v/>
      </c>
      <c r="O692" s="4" t="str">
        <f>if(isblank(D692),,if(ISBLANK(M692),-F692*'Casino List'!$B$1,M692*'Casino List'!$B$1))</f>
        <v/>
      </c>
      <c r="P692" s="4"/>
      <c r="Q692" s="4"/>
      <c r="R692" s="4"/>
      <c r="S692" s="4"/>
      <c r="T692" s="4"/>
      <c r="U692" s="4"/>
      <c r="V692" s="4"/>
      <c r="W692" s="4"/>
      <c r="X692" s="4"/>
      <c r="Y692" s="4"/>
      <c r="Z692" s="4"/>
      <c r="AA692" s="4"/>
      <c r="AB692" s="4"/>
      <c r="AC692" s="4"/>
      <c r="AD692" s="4"/>
      <c r="AE692" s="4"/>
    </row>
    <row r="693">
      <c r="A693" s="4"/>
      <c r="B693" s="4"/>
      <c r="C693" s="1" t="str">
        <f t="shared" si="8"/>
        <v/>
      </c>
      <c r="D693" s="79"/>
      <c r="E693" s="79"/>
      <c r="F693" s="74"/>
      <c r="G693" s="74"/>
      <c r="H693" s="74"/>
      <c r="I693" s="29" t="str">
        <f>if(isblank(F693),,VLOOKUP(D693,'Casino List'!$C$4:$AA$100,25,FALSE)*H693)</f>
        <v/>
      </c>
      <c r="J693" s="10" t="str">
        <f>if(ISBLANK(F693),,F693*'Casino List'!$D$1)</f>
        <v/>
      </c>
      <c r="K693" s="10" t="str">
        <f>if(isblank(F693),,(F693*(1+'Casino List'!$F$1)^(($Q$3-E693-45)/365)-F693)*(1-'Casino List'!$B$1))</f>
        <v/>
      </c>
      <c r="L693" s="10" t="str">
        <f>if(isblank(F693),,if(isna((1-'Casino List'!$B$1)*(I693-F693)*(1+'Casino List'!$F$1)^(($Q$3-vlookup(D693,C693:E$1003,3,FALSE)-10)/365)-K693+J693),(1-'Casino List'!$B$1)*(I693-F693)*(1+'Casino List'!$F$1)^(($Q$3-TODAY()-45)/365)-K693,(1-'Casino List'!$B$1)*(I693-F693)*(1+'Casino List'!$F$1)^(($Q$3-vlookup(D693,C693:E$1003,3,FALSE)-10)/365)-K693+J693))</f>
        <v/>
      </c>
      <c r="M693" s="10" t="str">
        <f>if(isblank(G693),,G693*(1+'Casino List'!$F$1)^(($Q$3-E693-10)/365))</f>
        <v/>
      </c>
      <c r="N693" s="4" t="str">
        <f>if(ISBLANK(M693),,(M693-G693)*(1-'Casino List'!$B$1))</f>
        <v/>
      </c>
      <c r="O693" s="4" t="str">
        <f>if(isblank(D693),,if(ISBLANK(M693),-F693*'Casino List'!$B$1,M693*'Casino List'!$B$1))</f>
        <v/>
      </c>
      <c r="P693" s="4"/>
      <c r="Q693" s="4"/>
      <c r="R693" s="4"/>
      <c r="S693" s="4"/>
      <c r="T693" s="4"/>
      <c r="U693" s="4"/>
      <c r="V693" s="4"/>
      <c r="W693" s="4"/>
      <c r="X693" s="4"/>
      <c r="Y693" s="4"/>
      <c r="Z693" s="4"/>
      <c r="AA693" s="4"/>
      <c r="AB693" s="4"/>
      <c r="AC693" s="4"/>
      <c r="AD693" s="4"/>
      <c r="AE693" s="4"/>
    </row>
    <row r="694">
      <c r="A694" s="4"/>
      <c r="B694" s="4"/>
      <c r="C694" s="1" t="str">
        <f t="shared" si="8"/>
        <v/>
      </c>
      <c r="D694" s="79"/>
      <c r="E694" s="79"/>
      <c r="F694" s="74"/>
      <c r="G694" s="74"/>
      <c r="H694" s="74"/>
      <c r="I694" s="29" t="str">
        <f>if(isblank(F694),,VLOOKUP(D694,'Casino List'!$C$4:$AA$100,25,FALSE)*H694)</f>
        <v/>
      </c>
      <c r="J694" s="10" t="str">
        <f>if(ISBLANK(F694),,F694*'Casino List'!$D$1)</f>
        <v/>
      </c>
      <c r="K694" s="10" t="str">
        <f>if(isblank(F694),,(F694*(1+'Casino List'!$F$1)^(($Q$3-E694-45)/365)-F694)*(1-'Casino List'!$B$1))</f>
        <v/>
      </c>
      <c r="L694" s="10" t="str">
        <f>if(isblank(F694),,if(isna((1-'Casino List'!$B$1)*(I694-F694)*(1+'Casino List'!$F$1)^(($Q$3-vlookup(D694,C694:E$1003,3,FALSE)-10)/365)-K694+J694),(1-'Casino List'!$B$1)*(I694-F694)*(1+'Casino List'!$F$1)^(($Q$3-TODAY()-45)/365)-K694,(1-'Casino List'!$B$1)*(I694-F694)*(1+'Casino List'!$F$1)^(($Q$3-vlookup(D694,C694:E$1003,3,FALSE)-10)/365)-K694+J694))</f>
        <v/>
      </c>
      <c r="M694" s="10" t="str">
        <f>if(isblank(G694),,G694*(1+'Casino List'!$F$1)^(($Q$3-E694-10)/365))</f>
        <v/>
      </c>
      <c r="N694" s="4" t="str">
        <f>if(ISBLANK(M694),,(M694-G694)*(1-'Casino List'!$B$1))</f>
        <v/>
      </c>
      <c r="O694" s="4" t="str">
        <f>if(isblank(D694),,if(ISBLANK(M694),-F694*'Casino List'!$B$1,M694*'Casino List'!$B$1))</f>
        <v/>
      </c>
      <c r="P694" s="4"/>
      <c r="Q694" s="4"/>
      <c r="R694" s="4"/>
      <c r="S694" s="4"/>
      <c r="T694" s="4"/>
      <c r="U694" s="4"/>
      <c r="V694" s="4"/>
      <c r="W694" s="4"/>
      <c r="X694" s="4"/>
      <c r="Y694" s="4"/>
      <c r="Z694" s="4"/>
      <c r="AA694" s="4"/>
      <c r="AB694" s="4"/>
      <c r="AC694" s="4"/>
      <c r="AD694" s="4"/>
      <c r="AE694" s="4"/>
    </row>
    <row r="695">
      <c r="A695" s="4"/>
      <c r="B695" s="4"/>
      <c r="C695" s="1" t="str">
        <f t="shared" si="8"/>
        <v/>
      </c>
      <c r="D695" s="79"/>
      <c r="E695" s="79"/>
      <c r="F695" s="74"/>
      <c r="G695" s="74"/>
      <c r="H695" s="74"/>
      <c r="I695" s="29" t="str">
        <f>if(isblank(F695),,VLOOKUP(D695,'Casino List'!$C$4:$AA$100,25,FALSE)*H695)</f>
        <v/>
      </c>
      <c r="J695" s="10" t="str">
        <f>if(ISBLANK(F695),,F695*'Casino List'!$D$1)</f>
        <v/>
      </c>
      <c r="K695" s="10" t="str">
        <f>if(isblank(F695),,(F695*(1+'Casino List'!$F$1)^(($Q$3-E695-45)/365)-F695)*(1-'Casino List'!$B$1))</f>
        <v/>
      </c>
      <c r="L695" s="10" t="str">
        <f>if(isblank(F695),,if(isna((1-'Casino List'!$B$1)*(I695-F695)*(1+'Casino List'!$F$1)^(($Q$3-vlookup(D695,C695:E$1003,3,FALSE)-10)/365)-K695+J695),(1-'Casino List'!$B$1)*(I695-F695)*(1+'Casino List'!$F$1)^(($Q$3-TODAY()-45)/365)-K695,(1-'Casino List'!$B$1)*(I695-F695)*(1+'Casino List'!$F$1)^(($Q$3-vlookup(D695,C695:E$1003,3,FALSE)-10)/365)-K695+J695))</f>
        <v/>
      </c>
      <c r="M695" s="10" t="str">
        <f>if(isblank(G695),,G695*(1+'Casino List'!$F$1)^(($Q$3-E695-10)/365))</f>
        <v/>
      </c>
      <c r="N695" s="4" t="str">
        <f>if(ISBLANK(M695),,(M695-G695)*(1-'Casino List'!$B$1))</f>
        <v/>
      </c>
      <c r="O695" s="4" t="str">
        <f>if(isblank(D695),,if(ISBLANK(M695),-F695*'Casino List'!$B$1,M695*'Casino List'!$B$1))</f>
        <v/>
      </c>
      <c r="P695" s="4"/>
      <c r="Q695" s="4"/>
      <c r="R695" s="4"/>
      <c r="S695" s="4"/>
      <c r="T695" s="4"/>
      <c r="U695" s="4"/>
      <c r="V695" s="4"/>
      <c r="W695" s="4"/>
      <c r="X695" s="4"/>
      <c r="Y695" s="4"/>
      <c r="Z695" s="4"/>
      <c r="AA695" s="4"/>
      <c r="AB695" s="4"/>
      <c r="AC695" s="4"/>
      <c r="AD695" s="4"/>
      <c r="AE695" s="4"/>
    </row>
    <row r="696">
      <c r="A696" s="4"/>
      <c r="B696" s="4"/>
      <c r="C696" s="1" t="str">
        <f t="shared" si="8"/>
        <v/>
      </c>
      <c r="D696" s="79"/>
      <c r="E696" s="79"/>
      <c r="F696" s="74"/>
      <c r="G696" s="74"/>
      <c r="H696" s="74"/>
      <c r="I696" s="29" t="str">
        <f>if(isblank(F696),,VLOOKUP(D696,'Casino List'!$C$4:$AA$100,25,FALSE)*H696)</f>
        <v/>
      </c>
      <c r="J696" s="10" t="str">
        <f>if(ISBLANK(F696),,F696*'Casino List'!$D$1)</f>
        <v/>
      </c>
      <c r="K696" s="10" t="str">
        <f>if(isblank(F696),,(F696*(1+'Casino List'!$F$1)^(($Q$3-E696-45)/365)-F696)*(1-'Casino List'!$B$1))</f>
        <v/>
      </c>
      <c r="L696" s="10" t="str">
        <f>if(isblank(F696),,if(isna((1-'Casino List'!$B$1)*(I696-F696)*(1+'Casino List'!$F$1)^(($Q$3-vlookup(D696,C696:E$1003,3,FALSE)-10)/365)-K696+J696),(1-'Casino List'!$B$1)*(I696-F696)*(1+'Casino List'!$F$1)^(($Q$3-TODAY()-45)/365)-K696,(1-'Casino List'!$B$1)*(I696-F696)*(1+'Casino List'!$F$1)^(($Q$3-vlookup(D696,C696:E$1003,3,FALSE)-10)/365)-K696+J696))</f>
        <v/>
      </c>
      <c r="M696" s="10" t="str">
        <f>if(isblank(G696),,G696*(1+'Casino List'!$F$1)^(($Q$3-E696-10)/365))</f>
        <v/>
      </c>
      <c r="N696" s="4" t="str">
        <f>if(ISBLANK(M696),,(M696-G696)*(1-'Casino List'!$B$1))</f>
        <v/>
      </c>
      <c r="O696" s="4" t="str">
        <f>if(isblank(D696),,if(ISBLANK(M696),-F696*'Casino List'!$B$1,M696*'Casino List'!$B$1))</f>
        <v/>
      </c>
      <c r="P696" s="4"/>
      <c r="Q696" s="4"/>
      <c r="R696" s="4"/>
      <c r="S696" s="4"/>
      <c r="T696" s="4"/>
      <c r="U696" s="4"/>
      <c r="V696" s="4"/>
      <c r="W696" s="4"/>
      <c r="X696" s="4"/>
      <c r="Y696" s="4"/>
      <c r="Z696" s="4"/>
      <c r="AA696" s="4"/>
      <c r="AB696" s="4"/>
      <c r="AC696" s="4"/>
      <c r="AD696" s="4"/>
      <c r="AE696" s="4"/>
    </row>
    <row r="697">
      <c r="A697" s="4"/>
      <c r="B697" s="4"/>
      <c r="C697" s="1" t="str">
        <f t="shared" si="8"/>
        <v/>
      </c>
      <c r="D697" s="79"/>
      <c r="E697" s="79"/>
      <c r="F697" s="74"/>
      <c r="G697" s="74"/>
      <c r="H697" s="74"/>
      <c r="I697" s="29" t="str">
        <f>if(isblank(F697),,VLOOKUP(D697,'Casino List'!$C$4:$AA$100,25,FALSE)*H697)</f>
        <v/>
      </c>
      <c r="J697" s="10" t="str">
        <f>if(ISBLANK(F697),,F697*'Casino List'!$D$1)</f>
        <v/>
      </c>
      <c r="K697" s="10" t="str">
        <f>if(isblank(F697),,(F697*(1+'Casino List'!$F$1)^(($Q$3-E697-45)/365)-F697)*(1-'Casino List'!$B$1))</f>
        <v/>
      </c>
      <c r="L697" s="10" t="str">
        <f>if(isblank(F697),,if(isna((1-'Casino List'!$B$1)*(I697-F697)*(1+'Casino List'!$F$1)^(($Q$3-vlookup(D697,C697:E$1003,3,FALSE)-10)/365)-K697+J697),(1-'Casino List'!$B$1)*(I697-F697)*(1+'Casino List'!$F$1)^(($Q$3-TODAY()-45)/365)-K697,(1-'Casino List'!$B$1)*(I697-F697)*(1+'Casino List'!$F$1)^(($Q$3-vlookup(D697,C697:E$1003,3,FALSE)-10)/365)-K697+J697))</f>
        <v/>
      </c>
      <c r="M697" s="10" t="str">
        <f>if(isblank(G697),,G697*(1+'Casino List'!$F$1)^(($Q$3-E697-10)/365))</f>
        <v/>
      </c>
      <c r="N697" s="4" t="str">
        <f>if(ISBLANK(M697),,(M697-G697)*(1-'Casino List'!$B$1))</f>
        <v/>
      </c>
      <c r="O697" s="4" t="str">
        <f>if(isblank(D697),,if(ISBLANK(M697),-F697*'Casino List'!$B$1,M697*'Casino List'!$B$1))</f>
        <v/>
      </c>
      <c r="P697" s="4"/>
      <c r="Q697" s="4"/>
      <c r="R697" s="4"/>
      <c r="S697" s="4"/>
      <c r="T697" s="4"/>
      <c r="U697" s="4"/>
      <c r="V697" s="4"/>
      <c r="W697" s="4"/>
      <c r="X697" s="4"/>
      <c r="Y697" s="4"/>
      <c r="Z697" s="4"/>
      <c r="AA697" s="4"/>
      <c r="AB697" s="4"/>
      <c r="AC697" s="4"/>
      <c r="AD697" s="4"/>
      <c r="AE697" s="4"/>
    </row>
    <row r="698">
      <c r="A698" s="4"/>
      <c r="B698" s="4"/>
      <c r="C698" s="1" t="str">
        <f t="shared" si="8"/>
        <v/>
      </c>
      <c r="D698" s="79"/>
      <c r="E698" s="79"/>
      <c r="F698" s="74"/>
      <c r="G698" s="74"/>
      <c r="H698" s="74"/>
      <c r="I698" s="29" t="str">
        <f>if(isblank(F698),,VLOOKUP(D698,'Casino List'!$C$4:$AA$100,25,FALSE)*H698)</f>
        <v/>
      </c>
      <c r="J698" s="10" t="str">
        <f>if(ISBLANK(F698),,F698*'Casino List'!$D$1)</f>
        <v/>
      </c>
      <c r="K698" s="10" t="str">
        <f>if(isblank(F698),,(F698*(1+'Casino List'!$F$1)^(($Q$3-E698-45)/365)-F698)*(1-'Casino List'!$B$1))</f>
        <v/>
      </c>
      <c r="L698" s="10" t="str">
        <f>if(isblank(F698),,if(isna((1-'Casino List'!$B$1)*(I698-F698)*(1+'Casino List'!$F$1)^(($Q$3-vlookup(D698,C698:E$1003,3,FALSE)-10)/365)-K698+J698),(1-'Casino List'!$B$1)*(I698-F698)*(1+'Casino List'!$F$1)^(($Q$3-TODAY()-45)/365)-K698,(1-'Casino List'!$B$1)*(I698-F698)*(1+'Casino List'!$F$1)^(($Q$3-vlookup(D698,C698:E$1003,3,FALSE)-10)/365)-K698+J698))</f>
        <v/>
      </c>
      <c r="M698" s="10" t="str">
        <f>if(isblank(G698),,G698*(1+'Casino List'!$F$1)^(($Q$3-E698-10)/365))</f>
        <v/>
      </c>
      <c r="N698" s="4" t="str">
        <f>if(ISBLANK(M698),,(M698-G698)*(1-'Casino List'!$B$1))</f>
        <v/>
      </c>
      <c r="O698" s="4" t="str">
        <f>if(isblank(D698),,if(ISBLANK(M698),-F698*'Casino List'!$B$1,M698*'Casino List'!$B$1))</f>
        <v/>
      </c>
      <c r="P698" s="4"/>
      <c r="Q698" s="4"/>
      <c r="R698" s="4"/>
      <c r="S698" s="4"/>
      <c r="T698" s="4"/>
      <c r="U698" s="4"/>
      <c r="V698" s="4"/>
      <c r="W698" s="4"/>
      <c r="X698" s="4"/>
      <c r="Y698" s="4"/>
      <c r="Z698" s="4"/>
      <c r="AA698" s="4"/>
      <c r="AB698" s="4"/>
      <c r="AC698" s="4"/>
      <c r="AD698" s="4"/>
      <c r="AE698" s="4"/>
    </row>
    <row r="699">
      <c r="A699" s="4"/>
      <c r="B699" s="4"/>
      <c r="C699" s="1" t="str">
        <f t="shared" si="8"/>
        <v/>
      </c>
      <c r="D699" s="79"/>
      <c r="E699" s="79"/>
      <c r="F699" s="74"/>
      <c r="G699" s="74"/>
      <c r="H699" s="74"/>
      <c r="I699" s="29" t="str">
        <f>if(isblank(F699),,VLOOKUP(D699,'Casino List'!$C$4:$AA$100,25,FALSE)*H699)</f>
        <v/>
      </c>
      <c r="J699" s="10" t="str">
        <f>if(ISBLANK(F699),,F699*'Casino List'!$D$1)</f>
        <v/>
      </c>
      <c r="K699" s="10" t="str">
        <f>if(isblank(F699),,(F699*(1+'Casino List'!$F$1)^(($Q$3-E699-45)/365)-F699)*(1-'Casino List'!$B$1))</f>
        <v/>
      </c>
      <c r="L699" s="10" t="str">
        <f>if(isblank(F699),,if(isna((1-'Casino List'!$B$1)*(I699-F699)*(1+'Casino List'!$F$1)^(($Q$3-vlookup(D699,C699:E$1003,3,FALSE)-10)/365)-K699+J699),(1-'Casino List'!$B$1)*(I699-F699)*(1+'Casino List'!$F$1)^(($Q$3-TODAY()-45)/365)-K699,(1-'Casino List'!$B$1)*(I699-F699)*(1+'Casino List'!$F$1)^(($Q$3-vlookup(D699,C699:E$1003,3,FALSE)-10)/365)-K699+J699))</f>
        <v/>
      </c>
      <c r="M699" s="10" t="str">
        <f>if(isblank(G699),,G699*(1+'Casino List'!$F$1)^(($Q$3-E699-10)/365))</f>
        <v/>
      </c>
      <c r="N699" s="4" t="str">
        <f>if(ISBLANK(M699),,(M699-G699)*(1-'Casino List'!$B$1))</f>
        <v/>
      </c>
      <c r="O699" s="4" t="str">
        <f>if(isblank(D699),,if(ISBLANK(M699),-F699*'Casino List'!$B$1,M699*'Casino List'!$B$1))</f>
        <v/>
      </c>
      <c r="P699" s="4"/>
      <c r="Q699" s="4"/>
      <c r="R699" s="4"/>
      <c r="S699" s="4"/>
      <c r="T699" s="4"/>
      <c r="U699" s="4"/>
      <c r="V699" s="4"/>
      <c r="W699" s="4"/>
      <c r="X699" s="4"/>
      <c r="Y699" s="4"/>
      <c r="Z699" s="4"/>
      <c r="AA699" s="4"/>
      <c r="AB699" s="4"/>
      <c r="AC699" s="4"/>
      <c r="AD699" s="4"/>
      <c r="AE699" s="4"/>
    </row>
    <row r="700">
      <c r="A700" s="4"/>
      <c r="B700" s="4"/>
      <c r="C700" s="1" t="str">
        <f t="shared" si="8"/>
        <v/>
      </c>
      <c r="D700" s="79"/>
      <c r="E700" s="79"/>
      <c r="F700" s="74"/>
      <c r="G700" s="74"/>
      <c r="H700" s="74"/>
      <c r="I700" s="29" t="str">
        <f>if(isblank(F700),,VLOOKUP(D700,'Casino List'!$C$4:$AA$100,25,FALSE)*H700)</f>
        <v/>
      </c>
      <c r="J700" s="10" t="str">
        <f>if(ISBLANK(F700),,F700*'Casino List'!$D$1)</f>
        <v/>
      </c>
      <c r="K700" s="10" t="str">
        <f>if(isblank(F700),,(F700*(1+'Casino List'!$F$1)^(($Q$3-E700-45)/365)-F700)*(1-'Casino List'!$B$1))</f>
        <v/>
      </c>
      <c r="L700" s="10" t="str">
        <f>if(isblank(F700),,if(isna((1-'Casino List'!$B$1)*(I700-F700)*(1+'Casino List'!$F$1)^(($Q$3-vlookup(D700,C700:E$1003,3,FALSE)-10)/365)-K700+J700),(1-'Casino List'!$B$1)*(I700-F700)*(1+'Casino List'!$F$1)^(($Q$3-TODAY()-45)/365)-K700,(1-'Casino List'!$B$1)*(I700-F700)*(1+'Casino List'!$F$1)^(($Q$3-vlookup(D700,C700:E$1003,3,FALSE)-10)/365)-K700+J700))</f>
        <v/>
      </c>
      <c r="M700" s="10" t="str">
        <f>if(isblank(G700),,G700*(1+'Casino List'!$F$1)^(($Q$3-E700-10)/365))</f>
        <v/>
      </c>
      <c r="N700" s="4" t="str">
        <f>if(ISBLANK(M700),,(M700-G700)*(1-'Casino List'!$B$1))</f>
        <v/>
      </c>
      <c r="O700" s="4" t="str">
        <f>if(isblank(D700),,if(ISBLANK(M700),-F700*'Casino List'!$B$1,M700*'Casino List'!$B$1))</f>
        <v/>
      </c>
      <c r="P700" s="4"/>
      <c r="Q700" s="4"/>
      <c r="R700" s="4"/>
      <c r="S700" s="4"/>
      <c r="T700" s="4"/>
      <c r="U700" s="4"/>
      <c r="V700" s="4"/>
      <c r="W700" s="4"/>
      <c r="X700" s="4"/>
      <c r="Y700" s="4"/>
      <c r="Z700" s="4"/>
      <c r="AA700" s="4"/>
      <c r="AB700" s="4"/>
      <c r="AC700" s="4"/>
      <c r="AD700" s="4"/>
      <c r="AE700" s="4"/>
    </row>
    <row r="701">
      <c r="A701" s="4"/>
      <c r="B701" s="4"/>
      <c r="C701" s="1" t="str">
        <f t="shared" si="8"/>
        <v/>
      </c>
      <c r="D701" s="79"/>
      <c r="E701" s="79"/>
      <c r="F701" s="74"/>
      <c r="G701" s="74"/>
      <c r="H701" s="74"/>
      <c r="I701" s="29" t="str">
        <f>if(isblank(F701),,VLOOKUP(D701,'Casino List'!$C$4:$AA$100,25,FALSE)*H701)</f>
        <v/>
      </c>
      <c r="J701" s="10" t="str">
        <f>if(ISBLANK(F701),,F701*'Casino List'!$D$1)</f>
        <v/>
      </c>
      <c r="K701" s="10" t="str">
        <f>if(isblank(F701),,(F701*(1+'Casino List'!$F$1)^(($Q$3-E701-45)/365)-F701)*(1-'Casino List'!$B$1))</f>
        <v/>
      </c>
      <c r="L701" s="10" t="str">
        <f>if(isblank(F701),,if(isna((1-'Casino List'!$B$1)*(I701-F701)*(1+'Casino List'!$F$1)^(($Q$3-vlookup(D701,C701:E$1003,3,FALSE)-10)/365)-K701+J701),(1-'Casino List'!$B$1)*(I701-F701)*(1+'Casino List'!$F$1)^(($Q$3-TODAY()-45)/365)-K701,(1-'Casino List'!$B$1)*(I701-F701)*(1+'Casino List'!$F$1)^(($Q$3-vlookup(D701,C701:E$1003,3,FALSE)-10)/365)-K701+J701))</f>
        <v/>
      </c>
      <c r="M701" s="10" t="str">
        <f>if(isblank(G701),,G701*(1+'Casino List'!$F$1)^(($Q$3-E701-10)/365))</f>
        <v/>
      </c>
      <c r="N701" s="4" t="str">
        <f>if(ISBLANK(M701),,(M701-G701)*(1-'Casino List'!$B$1))</f>
        <v/>
      </c>
      <c r="O701" s="4" t="str">
        <f>if(isblank(D701),,if(ISBLANK(M701),-F701*'Casino List'!$B$1,M701*'Casino List'!$B$1))</f>
        <v/>
      </c>
      <c r="P701" s="4"/>
      <c r="Q701" s="4"/>
      <c r="R701" s="4"/>
      <c r="S701" s="4"/>
      <c r="T701" s="4"/>
      <c r="U701" s="4"/>
      <c r="V701" s="4"/>
      <c r="W701" s="4"/>
      <c r="X701" s="4"/>
      <c r="Y701" s="4"/>
      <c r="Z701" s="4"/>
      <c r="AA701" s="4"/>
      <c r="AB701" s="4"/>
      <c r="AC701" s="4"/>
      <c r="AD701" s="4"/>
      <c r="AE701" s="4"/>
    </row>
    <row r="702">
      <c r="A702" s="4"/>
      <c r="B702" s="4"/>
      <c r="C702" s="1" t="str">
        <f t="shared" si="8"/>
        <v/>
      </c>
      <c r="D702" s="79"/>
      <c r="E702" s="79"/>
      <c r="F702" s="74"/>
      <c r="G702" s="74"/>
      <c r="H702" s="74"/>
      <c r="I702" s="29" t="str">
        <f>if(isblank(F702),,VLOOKUP(D702,'Casino List'!$C$4:$AA$100,25,FALSE)*H702)</f>
        <v/>
      </c>
      <c r="J702" s="10" t="str">
        <f>if(ISBLANK(F702),,F702*'Casino List'!$D$1)</f>
        <v/>
      </c>
      <c r="K702" s="10" t="str">
        <f>if(isblank(F702),,(F702*(1+'Casino List'!$F$1)^(($Q$3-E702-45)/365)-F702)*(1-'Casino List'!$B$1))</f>
        <v/>
      </c>
      <c r="L702" s="10" t="str">
        <f>if(isblank(F702),,if(isna((1-'Casino List'!$B$1)*(I702-F702)*(1+'Casino List'!$F$1)^(($Q$3-vlookup(D702,C702:E$1003,3,FALSE)-10)/365)-K702+J702),(1-'Casino List'!$B$1)*(I702-F702)*(1+'Casino List'!$F$1)^(($Q$3-TODAY()-45)/365)-K702,(1-'Casino List'!$B$1)*(I702-F702)*(1+'Casino List'!$F$1)^(($Q$3-vlookup(D702,C702:E$1003,3,FALSE)-10)/365)-K702+J702))</f>
        <v/>
      </c>
      <c r="M702" s="10" t="str">
        <f>if(isblank(G702),,G702*(1+'Casino List'!$F$1)^(($Q$3-E702-10)/365))</f>
        <v/>
      </c>
      <c r="N702" s="4" t="str">
        <f>if(ISBLANK(M702),,(M702-G702)*(1-'Casino List'!$B$1))</f>
        <v/>
      </c>
      <c r="O702" s="4" t="str">
        <f>if(isblank(D702),,if(ISBLANK(M702),-F702*'Casino List'!$B$1,M702*'Casino List'!$B$1))</f>
        <v/>
      </c>
      <c r="P702" s="4"/>
      <c r="Q702" s="4"/>
      <c r="R702" s="4"/>
      <c r="S702" s="4"/>
      <c r="T702" s="4"/>
      <c r="U702" s="4"/>
      <c r="V702" s="4"/>
      <c r="W702" s="4"/>
      <c r="X702" s="4"/>
      <c r="Y702" s="4"/>
      <c r="Z702" s="4"/>
      <c r="AA702" s="4"/>
      <c r="AB702" s="4"/>
      <c r="AC702" s="4"/>
      <c r="AD702" s="4"/>
      <c r="AE702" s="4"/>
    </row>
    <row r="703">
      <c r="A703" s="4"/>
      <c r="B703" s="4"/>
      <c r="C703" s="1" t="str">
        <f t="shared" si="8"/>
        <v/>
      </c>
      <c r="D703" s="79"/>
      <c r="E703" s="79"/>
      <c r="F703" s="74"/>
      <c r="G703" s="74"/>
      <c r="H703" s="74"/>
      <c r="I703" s="29" t="str">
        <f>if(isblank(F703),,VLOOKUP(D703,'Casino List'!$C$4:$AA$100,25,FALSE)*H703)</f>
        <v/>
      </c>
      <c r="J703" s="10" t="str">
        <f>if(ISBLANK(F703),,F703*'Casino List'!$D$1)</f>
        <v/>
      </c>
      <c r="K703" s="10" t="str">
        <f>if(isblank(F703),,(F703*(1+'Casino List'!$F$1)^(($Q$3-E703-45)/365)-F703)*(1-'Casino List'!$B$1))</f>
        <v/>
      </c>
      <c r="L703" s="10" t="str">
        <f>if(isblank(F703),,if(isna((1-'Casino List'!$B$1)*(I703-F703)*(1+'Casino List'!$F$1)^(($Q$3-vlookup(D703,C703:E$1003,3,FALSE)-10)/365)-K703+J703),(1-'Casino List'!$B$1)*(I703-F703)*(1+'Casino List'!$F$1)^(($Q$3-TODAY()-45)/365)-K703,(1-'Casino List'!$B$1)*(I703-F703)*(1+'Casino List'!$F$1)^(($Q$3-vlookup(D703,C703:E$1003,3,FALSE)-10)/365)-K703+J703))</f>
        <v/>
      </c>
      <c r="M703" s="10" t="str">
        <f>if(isblank(G703),,G703*(1+'Casino List'!$F$1)^(($Q$3-E703-10)/365))</f>
        <v/>
      </c>
      <c r="N703" s="4" t="str">
        <f>if(ISBLANK(M703),,(M703-G703)*(1-'Casino List'!$B$1))</f>
        <v/>
      </c>
      <c r="O703" s="4" t="str">
        <f>if(isblank(D703),,if(ISBLANK(M703),-F703*'Casino List'!$B$1,M703*'Casino List'!$B$1))</f>
        <v/>
      </c>
      <c r="P703" s="4"/>
      <c r="Q703" s="4"/>
      <c r="R703" s="4"/>
      <c r="S703" s="4"/>
      <c r="T703" s="4"/>
      <c r="U703" s="4"/>
      <c r="V703" s="4"/>
      <c r="W703" s="4"/>
      <c r="X703" s="4"/>
      <c r="Y703" s="4"/>
      <c r="Z703" s="4"/>
      <c r="AA703" s="4"/>
      <c r="AB703" s="4"/>
      <c r="AC703" s="4"/>
      <c r="AD703" s="4"/>
      <c r="AE703" s="4"/>
    </row>
    <row r="704">
      <c r="A704" s="4"/>
      <c r="B704" s="4"/>
      <c r="C704" s="1" t="str">
        <f t="shared" si="8"/>
        <v/>
      </c>
      <c r="D704" s="79"/>
      <c r="E704" s="79"/>
      <c r="F704" s="74"/>
      <c r="G704" s="74"/>
      <c r="H704" s="74"/>
      <c r="I704" s="29" t="str">
        <f>if(isblank(F704),,VLOOKUP(D704,'Casino List'!$C$4:$AA$100,25,FALSE)*H704)</f>
        <v/>
      </c>
      <c r="J704" s="10" t="str">
        <f>if(ISBLANK(F704),,F704*'Casino List'!$D$1)</f>
        <v/>
      </c>
      <c r="K704" s="10" t="str">
        <f>if(isblank(F704),,(F704*(1+'Casino List'!$F$1)^(($Q$3-E704-45)/365)-F704)*(1-'Casino List'!$B$1))</f>
        <v/>
      </c>
      <c r="L704" s="10" t="str">
        <f>if(isblank(F704),,if(isna((1-'Casino List'!$B$1)*(I704-F704)*(1+'Casino List'!$F$1)^(($Q$3-vlookup(D704,C704:E$1003,3,FALSE)-10)/365)-K704+J704),(1-'Casino List'!$B$1)*(I704-F704)*(1+'Casino List'!$F$1)^(($Q$3-TODAY()-45)/365)-K704,(1-'Casino List'!$B$1)*(I704-F704)*(1+'Casino List'!$F$1)^(($Q$3-vlookup(D704,C704:E$1003,3,FALSE)-10)/365)-K704+J704))</f>
        <v/>
      </c>
      <c r="M704" s="10" t="str">
        <f>if(isblank(G704),,G704*(1+'Casino List'!$F$1)^(($Q$3-E704-10)/365))</f>
        <v/>
      </c>
      <c r="N704" s="4" t="str">
        <f>if(ISBLANK(M704),,(M704-G704)*(1-'Casino List'!$B$1))</f>
        <v/>
      </c>
      <c r="O704" s="4" t="str">
        <f>if(isblank(D704),,if(ISBLANK(M704),-F704*'Casino List'!$B$1,M704*'Casino List'!$B$1))</f>
        <v/>
      </c>
      <c r="P704" s="4"/>
      <c r="Q704" s="4"/>
      <c r="R704" s="4"/>
      <c r="S704" s="4"/>
      <c r="T704" s="4"/>
      <c r="U704" s="4"/>
      <c r="V704" s="4"/>
      <c r="W704" s="4"/>
      <c r="X704" s="4"/>
      <c r="Y704" s="4"/>
      <c r="Z704" s="4"/>
      <c r="AA704" s="4"/>
      <c r="AB704" s="4"/>
      <c r="AC704" s="4"/>
      <c r="AD704" s="4"/>
      <c r="AE704" s="4"/>
    </row>
    <row r="705">
      <c r="A705" s="4"/>
      <c r="B705" s="4"/>
      <c r="C705" s="1" t="str">
        <f t="shared" si="8"/>
        <v/>
      </c>
      <c r="D705" s="79"/>
      <c r="E705" s="79"/>
      <c r="F705" s="74"/>
      <c r="G705" s="74"/>
      <c r="H705" s="74"/>
      <c r="I705" s="29" t="str">
        <f>if(isblank(F705),,VLOOKUP(D705,'Casino List'!$C$4:$AA$100,25,FALSE)*H705)</f>
        <v/>
      </c>
      <c r="J705" s="10" t="str">
        <f>if(ISBLANK(F705),,F705*'Casino List'!$D$1)</f>
        <v/>
      </c>
      <c r="K705" s="10" t="str">
        <f>if(isblank(F705),,(F705*(1+'Casino List'!$F$1)^(($Q$3-E705-45)/365)-F705)*(1-'Casino List'!$B$1))</f>
        <v/>
      </c>
      <c r="L705" s="10" t="str">
        <f>if(isblank(F705),,if(isna((1-'Casino List'!$B$1)*(I705-F705)*(1+'Casino List'!$F$1)^(($Q$3-vlookup(D705,C705:E$1003,3,FALSE)-10)/365)-K705+J705),(1-'Casino List'!$B$1)*(I705-F705)*(1+'Casino List'!$F$1)^(($Q$3-TODAY()-45)/365)-K705,(1-'Casino List'!$B$1)*(I705-F705)*(1+'Casino List'!$F$1)^(($Q$3-vlookup(D705,C705:E$1003,3,FALSE)-10)/365)-K705+J705))</f>
        <v/>
      </c>
      <c r="M705" s="10" t="str">
        <f>if(isblank(G705),,G705*(1+'Casino List'!$F$1)^(($Q$3-E705-10)/365))</f>
        <v/>
      </c>
      <c r="N705" s="4" t="str">
        <f>if(ISBLANK(M705),,(M705-G705)*(1-'Casino List'!$B$1))</f>
        <v/>
      </c>
      <c r="O705" s="4" t="str">
        <f>if(isblank(D705),,if(ISBLANK(M705),-F705*'Casino List'!$B$1,M705*'Casino List'!$B$1))</f>
        <v/>
      </c>
      <c r="P705" s="4"/>
      <c r="Q705" s="4"/>
      <c r="R705" s="4"/>
      <c r="S705" s="4"/>
      <c r="T705" s="4"/>
      <c r="U705" s="4"/>
      <c r="V705" s="4"/>
      <c r="W705" s="4"/>
      <c r="X705" s="4"/>
      <c r="Y705" s="4"/>
      <c r="Z705" s="4"/>
      <c r="AA705" s="4"/>
      <c r="AB705" s="4"/>
      <c r="AC705" s="4"/>
      <c r="AD705" s="4"/>
      <c r="AE705" s="4"/>
    </row>
    <row r="706">
      <c r="A706" s="4"/>
      <c r="B706" s="4"/>
      <c r="C706" s="1" t="str">
        <f t="shared" si="8"/>
        <v/>
      </c>
      <c r="D706" s="79"/>
      <c r="E706" s="79"/>
      <c r="F706" s="74"/>
      <c r="G706" s="74"/>
      <c r="H706" s="74"/>
      <c r="I706" s="29" t="str">
        <f>if(isblank(F706),,VLOOKUP(D706,'Casino List'!$C$4:$AA$100,25,FALSE)*H706)</f>
        <v/>
      </c>
      <c r="J706" s="10" t="str">
        <f>if(ISBLANK(F706),,F706*'Casino List'!$D$1)</f>
        <v/>
      </c>
      <c r="K706" s="10" t="str">
        <f>if(isblank(F706),,(F706*(1+'Casino List'!$F$1)^(($Q$3-E706-45)/365)-F706)*(1-'Casino List'!$B$1))</f>
        <v/>
      </c>
      <c r="L706" s="10" t="str">
        <f>if(isblank(F706),,if(isna((1-'Casino List'!$B$1)*(I706-F706)*(1+'Casino List'!$F$1)^(($Q$3-vlookup(D706,C706:E$1003,3,FALSE)-10)/365)-K706+J706),(1-'Casino List'!$B$1)*(I706-F706)*(1+'Casino List'!$F$1)^(($Q$3-TODAY()-45)/365)-K706,(1-'Casino List'!$B$1)*(I706-F706)*(1+'Casino List'!$F$1)^(($Q$3-vlookup(D706,C706:E$1003,3,FALSE)-10)/365)-K706+J706))</f>
        <v/>
      </c>
      <c r="M706" s="10" t="str">
        <f>if(isblank(G706),,G706*(1+'Casino List'!$F$1)^(($Q$3-E706-10)/365))</f>
        <v/>
      </c>
      <c r="N706" s="4" t="str">
        <f>if(ISBLANK(M706),,(M706-G706)*(1-'Casino List'!$B$1))</f>
        <v/>
      </c>
      <c r="O706" s="4" t="str">
        <f>if(isblank(D706),,if(ISBLANK(M706),-F706*'Casino List'!$B$1,M706*'Casino List'!$B$1))</f>
        <v/>
      </c>
      <c r="P706" s="4"/>
      <c r="Q706" s="4"/>
      <c r="R706" s="4"/>
      <c r="S706" s="4"/>
      <c r="T706" s="4"/>
      <c r="U706" s="4"/>
      <c r="V706" s="4"/>
      <c r="W706" s="4"/>
      <c r="X706" s="4"/>
      <c r="Y706" s="4"/>
      <c r="Z706" s="4"/>
      <c r="AA706" s="4"/>
      <c r="AB706" s="4"/>
      <c r="AC706" s="4"/>
      <c r="AD706" s="4"/>
      <c r="AE706" s="4"/>
    </row>
    <row r="707">
      <c r="A707" s="4"/>
      <c r="B707" s="4"/>
      <c r="C707" s="1" t="str">
        <f t="shared" si="8"/>
        <v/>
      </c>
      <c r="D707" s="79"/>
      <c r="E707" s="79"/>
      <c r="F707" s="74"/>
      <c r="G707" s="74"/>
      <c r="H707" s="74"/>
      <c r="I707" s="29" t="str">
        <f>if(isblank(F707),,VLOOKUP(D707,'Casino List'!$C$4:$AA$100,25,FALSE)*H707)</f>
        <v/>
      </c>
      <c r="J707" s="10" t="str">
        <f>if(ISBLANK(F707),,F707*'Casino List'!$D$1)</f>
        <v/>
      </c>
      <c r="K707" s="10" t="str">
        <f>if(isblank(F707),,(F707*(1+'Casino List'!$F$1)^(($Q$3-E707-45)/365)-F707)*(1-'Casino List'!$B$1))</f>
        <v/>
      </c>
      <c r="L707" s="10" t="str">
        <f>if(isblank(F707),,if(isna((1-'Casino List'!$B$1)*(I707-F707)*(1+'Casino List'!$F$1)^(($Q$3-vlookup(D707,C707:E$1003,3,FALSE)-10)/365)-K707+J707),(1-'Casino List'!$B$1)*(I707-F707)*(1+'Casino List'!$F$1)^(($Q$3-TODAY()-45)/365)-K707,(1-'Casino List'!$B$1)*(I707-F707)*(1+'Casino List'!$F$1)^(($Q$3-vlookup(D707,C707:E$1003,3,FALSE)-10)/365)-K707+J707))</f>
        <v/>
      </c>
      <c r="M707" s="10" t="str">
        <f>if(isblank(G707),,G707*(1+'Casino List'!$F$1)^(($Q$3-E707-10)/365))</f>
        <v/>
      </c>
      <c r="N707" s="4" t="str">
        <f>if(ISBLANK(M707),,(M707-G707)*(1-'Casino List'!$B$1))</f>
        <v/>
      </c>
      <c r="O707" s="4" t="str">
        <f>if(isblank(D707),,if(ISBLANK(M707),-F707*'Casino List'!$B$1,M707*'Casino List'!$B$1))</f>
        <v/>
      </c>
      <c r="P707" s="4"/>
      <c r="Q707" s="4"/>
      <c r="R707" s="4"/>
      <c r="S707" s="4"/>
      <c r="T707" s="4"/>
      <c r="U707" s="4"/>
      <c r="V707" s="4"/>
      <c r="W707" s="4"/>
      <c r="X707" s="4"/>
      <c r="Y707" s="4"/>
      <c r="Z707" s="4"/>
      <c r="AA707" s="4"/>
      <c r="AB707" s="4"/>
      <c r="AC707" s="4"/>
      <c r="AD707" s="4"/>
      <c r="AE707" s="4"/>
    </row>
    <row r="708">
      <c r="A708" s="4"/>
      <c r="B708" s="4"/>
      <c r="C708" s="1" t="str">
        <f t="shared" si="8"/>
        <v/>
      </c>
      <c r="D708" s="79"/>
      <c r="E708" s="79"/>
      <c r="F708" s="74"/>
      <c r="G708" s="74"/>
      <c r="H708" s="74"/>
      <c r="I708" s="29" t="str">
        <f>if(isblank(F708),,VLOOKUP(D708,'Casino List'!$C$4:$AA$100,25,FALSE)*H708)</f>
        <v/>
      </c>
      <c r="J708" s="10" t="str">
        <f>if(ISBLANK(F708),,F708*'Casino List'!$D$1)</f>
        <v/>
      </c>
      <c r="K708" s="10" t="str">
        <f>if(isblank(F708),,(F708*(1+'Casino List'!$F$1)^(($Q$3-E708-45)/365)-F708)*(1-'Casino List'!$B$1))</f>
        <v/>
      </c>
      <c r="L708" s="10" t="str">
        <f>if(isblank(F708),,if(isna((1-'Casino List'!$B$1)*(I708-F708)*(1+'Casino List'!$F$1)^(($Q$3-vlookup(D708,C708:E$1003,3,FALSE)-10)/365)-K708+J708),(1-'Casino List'!$B$1)*(I708-F708)*(1+'Casino List'!$F$1)^(($Q$3-TODAY()-45)/365)-K708,(1-'Casino List'!$B$1)*(I708-F708)*(1+'Casino List'!$F$1)^(($Q$3-vlookup(D708,C708:E$1003,3,FALSE)-10)/365)-K708+J708))</f>
        <v/>
      </c>
      <c r="M708" s="10" t="str">
        <f>if(isblank(G708),,G708*(1+'Casino List'!$F$1)^(($Q$3-E708-10)/365))</f>
        <v/>
      </c>
      <c r="N708" s="4" t="str">
        <f>if(ISBLANK(M708),,(M708-G708)*(1-'Casino List'!$B$1))</f>
        <v/>
      </c>
      <c r="O708" s="4" t="str">
        <f>if(isblank(D708),,if(ISBLANK(M708),-F708*'Casino List'!$B$1,M708*'Casino List'!$B$1))</f>
        <v/>
      </c>
      <c r="P708" s="4"/>
      <c r="Q708" s="4"/>
      <c r="R708" s="4"/>
      <c r="S708" s="4"/>
      <c r="T708" s="4"/>
      <c r="U708" s="4"/>
      <c r="V708" s="4"/>
      <c r="W708" s="4"/>
      <c r="X708" s="4"/>
      <c r="Y708" s="4"/>
      <c r="Z708" s="4"/>
      <c r="AA708" s="4"/>
      <c r="AB708" s="4"/>
      <c r="AC708" s="4"/>
      <c r="AD708" s="4"/>
      <c r="AE708" s="4"/>
    </row>
    <row r="709">
      <c r="A709" s="4"/>
      <c r="B709" s="4"/>
      <c r="C709" s="1" t="str">
        <f t="shared" si="8"/>
        <v/>
      </c>
      <c r="D709" s="79"/>
      <c r="E709" s="79"/>
      <c r="F709" s="74"/>
      <c r="G709" s="74"/>
      <c r="H709" s="74"/>
      <c r="I709" s="29" t="str">
        <f>if(isblank(F709),,VLOOKUP(D709,'Casino List'!$C$4:$AA$100,25,FALSE)*H709)</f>
        <v/>
      </c>
      <c r="J709" s="10" t="str">
        <f>if(ISBLANK(F709),,F709*'Casino List'!$D$1)</f>
        <v/>
      </c>
      <c r="K709" s="10" t="str">
        <f>if(isblank(F709),,(F709*(1+'Casino List'!$F$1)^(($Q$3-E709-45)/365)-F709)*(1-'Casino List'!$B$1))</f>
        <v/>
      </c>
      <c r="L709" s="10" t="str">
        <f>if(isblank(F709),,if(isna((1-'Casino List'!$B$1)*(I709-F709)*(1+'Casino List'!$F$1)^(($Q$3-vlookup(D709,C709:E$1003,3,FALSE)-10)/365)-K709+J709),(1-'Casino List'!$B$1)*(I709-F709)*(1+'Casino List'!$F$1)^(($Q$3-TODAY()-45)/365)-K709,(1-'Casino List'!$B$1)*(I709-F709)*(1+'Casino List'!$F$1)^(($Q$3-vlookup(D709,C709:E$1003,3,FALSE)-10)/365)-K709+J709))</f>
        <v/>
      </c>
      <c r="M709" s="10" t="str">
        <f>if(isblank(G709),,G709*(1+'Casino List'!$F$1)^(($Q$3-E709-10)/365))</f>
        <v/>
      </c>
      <c r="N709" s="4" t="str">
        <f>if(ISBLANK(M709),,(M709-G709)*(1-'Casino List'!$B$1))</f>
        <v/>
      </c>
      <c r="O709" s="4" t="str">
        <f>if(isblank(D709),,if(ISBLANK(M709),-F709*'Casino List'!$B$1,M709*'Casino List'!$B$1))</f>
        <v/>
      </c>
      <c r="P709" s="4"/>
      <c r="Q709" s="4"/>
      <c r="R709" s="4"/>
      <c r="S709" s="4"/>
      <c r="T709" s="4"/>
      <c r="U709" s="4"/>
      <c r="V709" s="4"/>
      <c r="W709" s="4"/>
      <c r="X709" s="4"/>
      <c r="Y709" s="4"/>
      <c r="Z709" s="4"/>
      <c r="AA709" s="4"/>
      <c r="AB709" s="4"/>
      <c r="AC709" s="4"/>
      <c r="AD709" s="4"/>
      <c r="AE709" s="4"/>
    </row>
    <row r="710">
      <c r="A710" s="4"/>
      <c r="B710" s="4"/>
      <c r="C710" s="1" t="str">
        <f t="shared" si="8"/>
        <v/>
      </c>
      <c r="D710" s="79"/>
      <c r="E710" s="79"/>
      <c r="F710" s="74"/>
      <c r="G710" s="74"/>
      <c r="H710" s="74"/>
      <c r="I710" s="29" t="str">
        <f>if(isblank(F710),,VLOOKUP(D710,'Casino List'!$C$4:$AA$100,25,FALSE)*H710)</f>
        <v/>
      </c>
      <c r="J710" s="10" t="str">
        <f>if(ISBLANK(F710),,F710*'Casino List'!$D$1)</f>
        <v/>
      </c>
      <c r="K710" s="10" t="str">
        <f>if(isblank(F710),,(F710*(1+'Casino List'!$F$1)^(($Q$3-E710-45)/365)-F710)*(1-'Casino List'!$B$1))</f>
        <v/>
      </c>
      <c r="L710" s="10" t="str">
        <f>if(isblank(F710),,if(isna((1-'Casino List'!$B$1)*(I710-F710)*(1+'Casino List'!$F$1)^(($Q$3-vlookup(D710,C710:E$1003,3,FALSE)-10)/365)-K710+J710),(1-'Casino List'!$B$1)*(I710-F710)*(1+'Casino List'!$F$1)^(($Q$3-TODAY()-45)/365)-K710,(1-'Casino List'!$B$1)*(I710-F710)*(1+'Casino List'!$F$1)^(($Q$3-vlookup(D710,C710:E$1003,3,FALSE)-10)/365)-K710+J710))</f>
        <v/>
      </c>
      <c r="M710" s="10" t="str">
        <f>if(isblank(G710),,G710*(1+'Casino List'!$F$1)^(($Q$3-E710-10)/365))</f>
        <v/>
      </c>
      <c r="N710" s="4" t="str">
        <f>if(ISBLANK(M710),,(M710-G710)*(1-'Casino List'!$B$1))</f>
        <v/>
      </c>
      <c r="O710" s="4" t="str">
        <f>if(isblank(D710),,if(ISBLANK(M710),-F710*'Casino List'!$B$1,M710*'Casino List'!$B$1))</f>
        <v/>
      </c>
      <c r="P710" s="4"/>
      <c r="Q710" s="4"/>
      <c r="R710" s="4"/>
      <c r="S710" s="4"/>
      <c r="T710" s="4"/>
      <c r="U710" s="4"/>
      <c r="V710" s="4"/>
      <c r="W710" s="4"/>
      <c r="X710" s="4"/>
      <c r="Y710" s="4"/>
      <c r="Z710" s="4"/>
      <c r="AA710" s="4"/>
      <c r="AB710" s="4"/>
      <c r="AC710" s="4"/>
      <c r="AD710" s="4"/>
      <c r="AE710" s="4"/>
    </row>
    <row r="711">
      <c r="A711" s="4"/>
      <c r="B711" s="4"/>
      <c r="C711" s="1" t="str">
        <f t="shared" si="8"/>
        <v/>
      </c>
      <c r="D711" s="79"/>
      <c r="E711" s="79"/>
      <c r="F711" s="74"/>
      <c r="G711" s="74"/>
      <c r="H711" s="74"/>
      <c r="I711" s="29" t="str">
        <f>if(isblank(F711),,VLOOKUP(D711,'Casino List'!$C$4:$AA$100,25,FALSE)*H711)</f>
        <v/>
      </c>
      <c r="J711" s="10" t="str">
        <f>if(ISBLANK(F711),,F711*'Casino List'!$D$1)</f>
        <v/>
      </c>
      <c r="K711" s="10" t="str">
        <f>if(isblank(F711),,(F711*(1+'Casino List'!$F$1)^(($Q$3-E711-45)/365)-F711)*(1-'Casino List'!$B$1))</f>
        <v/>
      </c>
      <c r="L711" s="10" t="str">
        <f>if(isblank(F711),,if(isna((1-'Casino List'!$B$1)*(I711-F711)*(1+'Casino List'!$F$1)^(($Q$3-vlookup(D711,C711:E$1003,3,FALSE)-10)/365)-K711+J711),(1-'Casino List'!$B$1)*(I711-F711)*(1+'Casino List'!$F$1)^(($Q$3-TODAY()-45)/365)-K711,(1-'Casino List'!$B$1)*(I711-F711)*(1+'Casino List'!$F$1)^(($Q$3-vlookup(D711,C711:E$1003,3,FALSE)-10)/365)-K711+J711))</f>
        <v/>
      </c>
      <c r="M711" s="10" t="str">
        <f>if(isblank(G711),,G711*(1+'Casino List'!$F$1)^(($Q$3-E711-10)/365))</f>
        <v/>
      </c>
      <c r="N711" s="4" t="str">
        <f>if(ISBLANK(M711),,(M711-G711)*(1-'Casino List'!$B$1))</f>
        <v/>
      </c>
      <c r="O711" s="4" t="str">
        <f>if(isblank(D711),,if(ISBLANK(M711),-F711*'Casino List'!$B$1,M711*'Casino List'!$B$1))</f>
        <v/>
      </c>
      <c r="P711" s="4"/>
      <c r="Q711" s="4"/>
      <c r="R711" s="4"/>
      <c r="S711" s="4"/>
      <c r="T711" s="4"/>
      <c r="U711" s="4"/>
      <c r="V711" s="4"/>
      <c r="W711" s="4"/>
      <c r="X711" s="4"/>
      <c r="Y711" s="4"/>
      <c r="Z711" s="4"/>
      <c r="AA711" s="4"/>
      <c r="AB711" s="4"/>
      <c r="AC711" s="4"/>
      <c r="AD711" s="4"/>
      <c r="AE711" s="4"/>
    </row>
    <row r="712">
      <c r="A712" s="4"/>
      <c r="B712" s="4"/>
      <c r="C712" s="1" t="str">
        <f t="shared" si="8"/>
        <v/>
      </c>
      <c r="D712" s="79"/>
      <c r="E712" s="79"/>
      <c r="F712" s="74"/>
      <c r="G712" s="74"/>
      <c r="H712" s="74"/>
      <c r="I712" s="29" t="str">
        <f>if(isblank(F712),,VLOOKUP(D712,'Casino List'!$C$4:$AA$100,25,FALSE)*H712)</f>
        <v/>
      </c>
      <c r="J712" s="10" t="str">
        <f>if(ISBLANK(F712),,F712*'Casino List'!$D$1)</f>
        <v/>
      </c>
      <c r="K712" s="10" t="str">
        <f>if(isblank(F712),,(F712*(1+'Casino List'!$F$1)^(($Q$3-E712-45)/365)-F712)*(1-'Casino List'!$B$1))</f>
        <v/>
      </c>
      <c r="L712" s="10" t="str">
        <f>if(isblank(F712),,if(isna((1-'Casino List'!$B$1)*(I712-F712)*(1+'Casino List'!$F$1)^(($Q$3-vlookup(D712,C712:E$1003,3,FALSE)-10)/365)-K712+J712),(1-'Casino List'!$B$1)*(I712-F712)*(1+'Casino List'!$F$1)^(($Q$3-TODAY()-45)/365)-K712,(1-'Casino List'!$B$1)*(I712-F712)*(1+'Casino List'!$F$1)^(($Q$3-vlookup(D712,C712:E$1003,3,FALSE)-10)/365)-K712+J712))</f>
        <v/>
      </c>
      <c r="M712" s="10" t="str">
        <f>if(isblank(G712),,G712*(1+'Casino List'!$F$1)^(($Q$3-E712-10)/365))</f>
        <v/>
      </c>
      <c r="N712" s="4" t="str">
        <f>if(ISBLANK(M712),,(M712-G712)*(1-'Casino List'!$B$1))</f>
        <v/>
      </c>
      <c r="O712" s="4" t="str">
        <f>if(isblank(D712),,if(ISBLANK(M712),-F712*'Casino List'!$B$1,M712*'Casino List'!$B$1))</f>
        <v/>
      </c>
      <c r="P712" s="4"/>
      <c r="Q712" s="4"/>
      <c r="R712" s="4"/>
      <c r="S712" s="4"/>
      <c r="T712" s="4"/>
      <c r="U712" s="4"/>
      <c r="V712" s="4"/>
      <c r="W712" s="4"/>
      <c r="X712" s="4"/>
      <c r="Y712" s="4"/>
      <c r="Z712" s="4"/>
      <c r="AA712" s="4"/>
      <c r="AB712" s="4"/>
      <c r="AC712" s="4"/>
      <c r="AD712" s="4"/>
      <c r="AE712" s="4"/>
    </row>
    <row r="713">
      <c r="A713" s="4"/>
      <c r="B713" s="4"/>
      <c r="C713" s="1" t="str">
        <f t="shared" si="8"/>
        <v/>
      </c>
      <c r="D713" s="79"/>
      <c r="E713" s="79"/>
      <c r="F713" s="74"/>
      <c r="G713" s="74"/>
      <c r="H713" s="74"/>
      <c r="I713" s="29" t="str">
        <f>if(isblank(F713),,VLOOKUP(D713,'Casino List'!$C$4:$AA$100,25,FALSE)*H713)</f>
        <v/>
      </c>
      <c r="J713" s="10" t="str">
        <f>if(ISBLANK(F713),,F713*'Casino List'!$D$1)</f>
        <v/>
      </c>
      <c r="K713" s="10" t="str">
        <f>if(isblank(F713),,(F713*(1+'Casino List'!$F$1)^(($Q$3-E713-45)/365)-F713)*(1-'Casino List'!$B$1))</f>
        <v/>
      </c>
      <c r="L713" s="10" t="str">
        <f>if(isblank(F713),,if(isna((1-'Casino List'!$B$1)*(I713-F713)*(1+'Casino List'!$F$1)^(($Q$3-vlookup(D713,C713:E$1003,3,FALSE)-10)/365)-K713+J713),(1-'Casino List'!$B$1)*(I713-F713)*(1+'Casino List'!$F$1)^(($Q$3-TODAY()-45)/365)-K713,(1-'Casino List'!$B$1)*(I713-F713)*(1+'Casino List'!$F$1)^(($Q$3-vlookup(D713,C713:E$1003,3,FALSE)-10)/365)-K713+J713))</f>
        <v/>
      </c>
      <c r="M713" s="10" t="str">
        <f>if(isblank(G713),,G713*(1+'Casino List'!$F$1)^(($Q$3-E713-10)/365))</f>
        <v/>
      </c>
      <c r="N713" s="4" t="str">
        <f>if(ISBLANK(M713),,(M713-G713)*(1-'Casino List'!$B$1))</f>
        <v/>
      </c>
      <c r="O713" s="4" t="str">
        <f>if(isblank(D713),,if(ISBLANK(M713),-F713*'Casino List'!$B$1,M713*'Casino List'!$B$1))</f>
        <v/>
      </c>
      <c r="P713" s="4"/>
      <c r="Q713" s="4"/>
      <c r="R713" s="4"/>
      <c r="S713" s="4"/>
      <c r="T713" s="4"/>
      <c r="U713" s="4"/>
      <c r="V713" s="4"/>
      <c r="W713" s="4"/>
      <c r="X713" s="4"/>
      <c r="Y713" s="4"/>
      <c r="Z713" s="4"/>
      <c r="AA713" s="4"/>
      <c r="AB713" s="4"/>
      <c r="AC713" s="4"/>
      <c r="AD713" s="4"/>
      <c r="AE713" s="4"/>
    </row>
    <row r="714">
      <c r="A714" s="4"/>
      <c r="B714" s="4"/>
      <c r="C714" s="1" t="str">
        <f t="shared" si="8"/>
        <v/>
      </c>
      <c r="D714" s="79"/>
      <c r="E714" s="79"/>
      <c r="F714" s="74"/>
      <c r="G714" s="74"/>
      <c r="H714" s="74"/>
      <c r="I714" s="29" t="str">
        <f>if(isblank(F714),,VLOOKUP(D714,'Casino List'!$C$4:$AA$100,25,FALSE)*H714)</f>
        <v/>
      </c>
      <c r="J714" s="10" t="str">
        <f>if(ISBLANK(F714),,F714*'Casino List'!$D$1)</f>
        <v/>
      </c>
      <c r="K714" s="10" t="str">
        <f>if(isblank(F714),,(F714*(1+'Casino List'!$F$1)^(($Q$3-E714-45)/365)-F714)*(1-'Casino List'!$B$1))</f>
        <v/>
      </c>
      <c r="L714" s="10" t="str">
        <f>if(isblank(F714),,if(isna((1-'Casino List'!$B$1)*(I714-F714)*(1+'Casino List'!$F$1)^(($Q$3-vlookup(D714,C714:E$1003,3,FALSE)-10)/365)-K714+J714),(1-'Casino List'!$B$1)*(I714-F714)*(1+'Casino List'!$F$1)^(($Q$3-TODAY()-45)/365)-K714,(1-'Casino List'!$B$1)*(I714-F714)*(1+'Casino List'!$F$1)^(($Q$3-vlookup(D714,C714:E$1003,3,FALSE)-10)/365)-K714+J714))</f>
        <v/>
      </c>
      <c r="M714" s="10" t="str">
        <f>if(isblank(G714),,G714*(1+'Casino List'!$F$1)^(($Q$3-E714-10)/365))</f>
        <v/>
      </c>
      <c r="N714" s="4" t="str">
        <f>if(ISBLANK(M714),,(M714-G714)*(1-'Casino List'!$B$1))</f>
        <v/>
      </c>
      <c r="O714" s="4" t="str">
        <f>if(isblank(D714),,if(ISBLANK(M714),-F714*'Casino List'!$B$1,M714*'Casino List'!$B$1))</f>
        <v/>
      </c>
      <c r="P714" s="4"/>
      <c r="Q714" s="4"/>
      <c r="R714" s="4"/>
      <c r="S714" s="4"/>
      <c r="T714" s="4"/>
      <c r="U714" s="4"/>
      <c r="V714" s="4"/>
      <c r="W714" s="4"/>
      <c r="X714" s="4"/>
      <c r="Y714" s="4"/>
      <c r="Z714" s="4"/>
      <c r="AA714" s="4"/>
      <c r="AB714" s="4"/>
      <c r="AC714" s="4"/>
      <c r="AD714" s="4"/>
      <c r="AE714" s="4"/>
    </row>
    <row r="715">
      <c r="A715" s="4"/>
      <c r="B715" s="4"/>
      <c r="C715" s="1" t="str">
        <f t="shared" si="8"/>
        <v/>
      </c>
      <c r="D715" s="79"/>
      <c r="E715" s="79"/>
      <c r="F715" s="74"/>
      <c r="G715" s="74"/>
      <c r="H715" s="74"/>
      <c r="I715" s="29" t="str">
        <f>if(isblank(F715),,VLOOKUP(D715,'Casino List'!$C$4:$AA$100,25,FALSE)*H715)</f>
        <v/>
      </c>
      <c r="J715" s="10" t="str">
        <f>if(ISBLANK(F715),,F715*'Casino List'!$D$1)</f>
        <v/>
      </c>
      <c r="K715" s="10" t="str">
        <f>if(isblank(F715),,(F715*(1+'Casino List'!$F$1)^(($Q$3-E715-45)/365)-F715)*(1-'Casino List'!$B$1))</f>
        <v/>
      </c>
      <c r="L715" s="10" t="str">
        <f>if(isblank(F715),,if(isna((1-'Casino List'!$B$1)*(I715-F715)*(1+'Casino List'!$F$1)^(($Q$3-vlookup(D715,C715:E$1003,3,FALSE)-10)/365)-K715+J715),(1-'Casino List'!$B$1)*(I715-F715)*(1+'Casino List'!$F$1)^(($Q$3-TODAY()-45)/365)-K715,(1-'Casino List'!$B$1)*(I715-F715)*(1+'Casino List'!$F$1)^(($Q$3-vlookup(D715,C715:E$1003,3,FALSE)-10)/365)-K715+J715))</f>
        <v/>
      </c>
      <c r="M715" s="10" t="str">
        <f>if(isblank(G715),,G715*(1+'Casino List'!$F$1)^(($Q$3-E715-10)/365))</f>
        <v/>
      </c>
      <c r="N715" s="4" t="str">
        <f>if(ISBLANK(M715),,(M715-G715)*(1-'Casino List'!$B$1))</f>
        <v/>
      </c>
      <c r="O715" s="4" t="str">
        <f>if(isblank(D715),,if(ISBLANK(M715),-F715*'Casino List'!$B$1,M715*'Casino List'!$B$1))</f>
        <v/>
      </c>
      <c r="P715" s="4"/>
      <c r="Q715" s="4"/>
      <c r="R715" s="4"/>
      <c r="S715" s="4"/>
      <c r="T715" s="4"/>
      <c r="U715" s="4"/>
      <c r="V715" s="4"/>
      <c r="W715" s="4"/>
      <c r="X715" s="4"/>
      <c r="Y715" s="4"/>
      <c r="Z715" s="4"/>
      <c r="AA715" s="4"/>
      <c r="AB715" s="4"/>
      <c r="AC715" s="4"/>
      <c r="AD715" s="4"/>
      <c r="AE715" s="4"/>
    </row>
    <row r="716">
      <c r="A716" s="4"/>
      <c r="B716" s="4"/>
      <c r="C716" s="1" t="str">
        <f t="shared" si="8"/>
        <v/>
      </c>
      <c r="D716" s="79"/>
      <c r="E716" s="79"/>
      <c r="F716" s="74"/>
      <c r="G716" s="74"/>
      <c r="H716" s="74"/>
      <c r="I716" s="29" t="str">
        <f>if(isblank(F716),,VLOOKUP(D716,'Casino List'!$C$4:$AA$100,25,FALSE)*H716)</f>
        <v/>
      </c>
      <c r="J716" s="10" t="str">
        <f>if(ISBLANK(F716),,F716*'Casino List'!$D$1)</f>
        <v/>
      </c>
      <c r="K716" s="10" t="str">
        <f>if(isblank(F716),,(F716*(1+'Casino List'!$F$1)^(($Q$3-E716-45)/365)-F716)*(1-'Casino List'!$B$1))</f>
        <v/>
      </c>
      <c r="L716" s="10" t="str">
        <f>if(isblank(F716),,if(isna((1-'Casino List'!$B$1)*(I716-F716)*(1+'Casino List'!$F$1)^(($Q$3-vlookup(D716,C716:E$1003,3,FALSE)-10)/365)-K716+J716),(1-'Casino List'!$B$1)*(I716-F716)*(1+'Casino List'!$F$1)^(($Q$3-TODAY()-45)/365)-K716,(1-'Casino List'!$B$1)*(I716-F716)*(1+'Casino List'!$F$1)^(($Q$3-vlookup(D716,C716:E$1003,3,FALSE)-10)/365)-K716+J716))</f>
        <v/>
      </c>
      <c r="M716" s="10" t="str">
        <f>if(isblank(G716),,G716*(1+'Casino List'!$F$1)^(($Q$3-E716-10)/365))</f>
        <v/>
      </c>
      <c r="N716" s="4" t="str">
        <f>if(ISBLANK(M716),,(M716-G716)*(1-'Casino List'!$B$1))</f>
        <v/>
      </c>
      <c r="O716" s="4" t="str">
        <f>if(isblank(D716),,if(ISBLANK(M716),-F716*'Casino List'!$B$1,M716*'Casino List'!$B$1))</f>
        <v/>
      </c>
      <c r="P716" s="4"/>
      <c r="Q716" s="4"/>
      <c r="R716" s="4"/>
      <c r="S716" s="4"/>
      <c r="T716" s="4"/>
      <c r="U716" s="4"/>
      <c r="V716" s="4"/>
      <c r="W716" s="4"/>
      <c r="X716" s="4"/>
      <c r="Y716" s="4"/>
      <c r="Z716" s="4"/>
      <c r="AA716" s="4"/>
      <c r="AB716" s="4"/>
      <c r="AC716" s="4"/>
      <c r="AD716" s="4"/>
      <c r="AE716" s="4"/>
    </row>
    <row r="717">
      <c r="A717" s="4"/>
      <c r="B717" s="4"/>
      <c r="C717" s="1" t="str">
        <f t="shared" si="8"/>
        <v/>
      </c>
      <c r="D717" s="79"/>
      <c r="E717" s="79"/>
      <c r="F717" s="74"/>
      <c r="G717" s="74"/>
      <c r="H717" s="74"/>
      <c r="I717" s="29" t="str">
        <f>if(isblank(F717),,VLOOKUP(D717,'Casino List'!$C$4:$AA$100,25,FALSE)*H717)</f>
        <v/>
      </c>
      <c r="J717" s="10" t="str">
        <f>if(ISBLANK(F717),,F717*'Casino List'!$D$1)</f>
        <v/>
      </c>
      <c r="K717" s="10" t="str">
        <f>if(isblank(F717),,(F717*(1+'Casino List'!$F$1)^(($Q$3-E717-45)/365)-F717)*(1-'Casino List'!$B$1))</f>
        <v/>
      </c>
      <c r="L717" s="10" t="str">
        <f>if(isblank(F717),,if(isna((1-'Casino List'!$B$1)*(I717-F717)*(1+'Casino List'!$F$1)^(($Q$3-vlookup(D717,C717:E$1003,3,FALSE)-10)/365)-K717+J717),(1-'Casino List'!$B$1)*(I717-F717)*(1+'Casino List'!$F$1)^(($Q$3-TODAY()-45)/365)-K717,(1-'Casino List'!$B$1)*(I717-F717)*(1+'Casino List'!$F$1)^(($Q$3-vlookup(D717,C717:E$1003,3,FALSE)-10)/365)-K717+J717))</f>
        <v/>
      </c>
      <c r="M717" s="10" t="str">
        <f>if(isblank(G717),,G717*(1+'Casino List'!$F$1)^(($Q$3-E717-10)/365))</f>
        <v/>
      </c>
      <c r="N717" s="4" t="str">
        <f>if(ISBLANK(M717),,(M717-G717)*(1-'Casino List'!$B$1))</f>
        <v/>
      </c>
      <c r="O717" s="4" t="str">
        <f>if(isblank(D717),,if(ISBLANK(M717),-F717*'Casino List'!$B$1,M717*'Casino List'!$B$1))</f>
        <v/>
      </c>
      <c r="P717" s="4"/>
      <c r="Q717" s="4"/>
      <c r="R717" s="4"/>
      <c r="S717" s="4"/>
      <c r="T717" s="4"/>
      <c r="U717" s="4"/>
      <c r="V717" s="4"/>
      <c r="W717" s="4"/>
      <c r="X717" s="4"/>
      <c r="Y717" s="4"/>
      <c r="Z717" s="4"/>
      <c r="AA717" s="4"/>
      <c r="AB717" s="4"/>
      <c r="AC717" s="4"/>
      <c r="AD717" s="4"/>
      <c r="AE717" s="4"/>
    </row>
    <row r="718">
      <c r="A718" s="4"/>
      <c r="B718" s="4"/>
      <c r="C718" s="1" t="str">
        <f t="shared" si="8"/>
        <v/>
      </c>
      <c r="D718" s="79"/>
      <c r="E718" s="79"/>
      <c r="F718" s="74"/>
      <c r="G718" s="74"/>
      <c r="H718" s="74"/>
      <c r="I718" s="29" t="str">
        <f>if(isblank(F718),,VLOOKUP(D718,'Casino List'!$C$4:$AA$100,25,FALSE)*H718)</f>
        <v/>
      </c>
      <c r="J718" s="10" t="str">
        <f>if(ISBLANK(F718),,F718*'Casino List'!$D$1)</f>
        <v/>
      </c>
      <c r="K718" s="10" t="str">
        <f>if(isblank(F718),,(F718*(1+'Casino List'!$F$1)^(($Q$3-E718-45)/365)-F718)*(1-'Casino List'!$B$1))</f>
        <v/>
      </c>
      <c r="L718" s="10" t="str">
        <f>if(isblank(F718),,if(isna((1-'Casino List'!$B$1)*(I718-F718)*(1+'Casino List'!$F$1)^(($Q$3-vlookup(D718,C718:E$1003,3,FALSE)-10)/365)-K718+J718),(1-'Casino List'!$B$1)*(I718-F718)*(1+'Casino List'!$F$1)^(($Q$3-TODAY()-45)/365)-K718,(1-'Casino List'!$B$1)*(I718-F718)*(1+'Casino List'!$F$1)^(($Q$3-vlookup(D718,C718:E$1003,3,FALSE)-10)/365)-K718+J718))</f>
        <v/>
      </c>
      <c r="M718" s="10" t="str">
        <f>if(isblank(G718),,G718*(1+'Casino List'!$F$1)^(($Q$3-E718-10)/365))</f>
        <v/>
      </c>
      <c r="N718" s="4" t="str">
        <f>if(ISBLANK(M718),,(M718-G718)*(1-'Casino List'!$B$1))</f>
        <v/>
      </c>
      <c r="O718" s="4" t="str">
        <f>if(isblank(D718),,if(ISBLANK(M718),-F718*'Casino List'!$B$1,M718*'Casino List'!$B$1))</f>
        <v/>
      </c>
      <c r="P718" s="4"/>
      <c r="Q718" s="4"/>
      <c r="R718" s="4"/>
      <c r="S718" s="4"/>
      <c r="T718" s="4"/>
      <c r="U718" s="4"/>
      <c r="V718" s="4"/>
      <c r="W718" s="4"/>
      <c r="X718" s="4"/>
      <c r="Y718" s="4"/>
      <c r="Z718" s="4"/>
      <c r="AA718" s="4"/>
      <c r="AB718" s="4"/>
      <c r="AC718" s="4"/>
      <c r="AD718" s="4"/>
      <c r="AE718" s="4"/>
    </row>
    <row r="719">
      <c r="A719" s="4"/>
      <c r="B719" s="4"/>
      <c r="C719" s="1" t="str">
        <f t="shared" si="8"/>
        <v/>
      </c>
      <c r="D719" s="79"/>
      <c r="E719" s="79"/>
      <c r="F719" s="74"/>
      <c r="G719" s="74"/>
      <c r="H719" s="74"/>
      <c r="I719" s="29" t="str">
        <f>if(isblank(F719),,VLOOKUP(D719,'Casino List'!$C$4:$AA$100,25,FALSE)*H719)</f>
        <v/>
      </c>
      <c r="J719" s="10" t="str">
        <f>if(ISBLANK(F719),,F719*'Casino List'!$D$1)</f>
        <v/>
      </c>
      <c r="K719" s="10" t="str">
        <f>if(isblank(F719),,(F719*(1+'Casino List'!$F$1)^(($Q$3-E719-45)/365)-F719)*(1-'Casino List'!$B$1))</f>
        <v/>
      </c>
      <c r="L719" s="10" t="str">
        <f>if(isblank(F719),,if(isna((1-'Casino List'!$B$1)*(I719-F719)*(1+'Casino List'!$F$1)^(($Q$3-vlookup(D719,C719:E$1003,3,FALSE)-10)/365)-K719+J719),(1-'Casino List'!$B$1)*(I719-F719)*(1+'Casino List'!$F$1)^(($Q$3-TODAY()-45)/365)-K719,(1-'Casino List'!$B$1)*(I719-F719)*(1+'Casino List'!$F$1)^(($Q$3-vlookup(D719,C719:E$1003,3,FALSE)-10)/365)-K719+J719))</f>
        <v/>
      </c>
      <c r="M719" s="10" t="str">
        <f>if(isblank(G719),,G719*(1+'Casino List'!$F$1)^(($Q$3-E719-10)/365))</f>
        <v/>
      </c>
      <c r="N719" s="4" t="str">
        <f>if(ISBLANK(M719),,(M719-G719)*(1-'Casino List'!$B$1))</f>
        <v/>
      </c>
      <c r="O719" s="4" t="str">
        <f>if(isblank(D719),,if(ISBLANK(M719),-F719*'Casino List'!$B$1,M719*'Casino List'!$B$1))</f>
        <v/>
      </c>
      <c r="P719" s="4"/>
      <c r="Q719" s="4"/>
      <c r="R719" s="4"/>
      <c r="S719" s="4"/>
      <c r="T719" s="4"/>
      <c r="U719" s="4"/>
      <c r="V719" s="4"/>
      <c r="W719" s="4"/>
      <c r="X719" s="4"/>
      <c r="Y719" s="4"/>
      <c r="Z719" s="4"/>
      <c r="AA719" s="4"/>
      <c r="AB719" s="4"/>
      <c r="AC719" s="4"/>
      <c r="AD719" s="4"/>
      <c r="AE719" s="4"/>
    </row>
    <row r="720">
      <c r="A720" s="4"/>
      <c r="B720" s="4"/>
      <c r="C720" s="1" t="str">
        <f t="shared" si="8"/>
        <v/>
      </c>
      <c r="D720" s="79"/>
      <c r="E720" s="79"/>
      <c r="F720" s="74"/>
      <c r="G720" s="74"/>
      <c r="H720" s="74"/>
      <c r="I720" s="29" t="str">
        <f>if(isblank(F720),,VLOOKUP(D720,'Casino List'!$C$4:$AA$100,25,FALSE)*H720)</f>
        <v/>
      </c>
      <c r="J720" s="10" t="str">
        <f>if(ISBLANK(F720),,F720*'Casino List'!$D$1)</f>
        <v/>
      </c>
      <c r="K720" s="10" t="str">
        <f>if(isblank(F720),,(F720*(1+'Casino List'!$F$1)^(($Q$3-E720-45)/365)-F720)*(1-'Casino List'!$B$1))</f>
        <v/>
      </c>
      <c r="L720" s="10" t="str">
        <f>if(isblank(F720),,if(isna((1-'Casino List'!$B$1)*(I720-F720)*(1+'Casino List'!$F$1)^(($Q$3-vlookup(D720,C720:E$1003,3,FALSE)-10)/365)-K720+J720),(1-'Casino List'!$B$1)*(I720-F720)*(1+'Casino List'!$F$1)^(($Q$3-TODAY()-45)/365)-K720,(1-'Casino List'!$B$1)*(I720-F720)*(1+'Casino List'!$F$1)^(($Q$3-vlookup(D720,C720:E$1003,3,FALSE)-10)/365)-K720+J720))</f>
        <v/>
      </c>
      <c r="M720" s="10" t="str">
        <f>if(isblank(G720),,G720*(1+'Casino List'!$F$1)^(($Q$3-E720-10)/365))</f>
        <v/>
      </c>
      <c r="N720" s="4" t="str">
        <f>if(ISBLANK(M720),,(M720-G720)*(1-'Casino List'!$B$1))</f>
        <v/>
      </c>
      <c r="O720" s="4" t="str">
        <f>if(isblank(D720),,if(ISBLANK(M720),-F720*'Casino List'!$B$1,M720*'Casino List'!$B$1))</f>
        <v/>
      </c>
      <c r="P720" s="4"/>
      <c r="Q720" s="4"/>
      <c r="R720" s="4"/>
      <c r="S720" s="4"/>
      <c r="T720" s="4"/>
      <c r="U720" s="4"/>
      <c r="V720" s="4"/>
      <c r="W720" s="4"/>
      <c r="X720" s="4"/>
      <c r="Y720" s="4"/>
      <c r="Z720" s="4"/>
      <c r="AA720" s="4"/>
      <c r="AB720" s="4"/>
      <c r="AC720" s="4"/>
      <c r="AD720" s="4"/>
      <c r="AE720" s="4"/>
    </row>
    <row r="721">
      <c r="A721" s="4"/>
      <c r="B721" s="4"/>
      <c r="C721" s="1" t="str">
        <f t="shared" si="8"/>
        <v/>
      </c>
      <c r="D721" s="79"/>
      <c r="E721" s="79"/>
      <c r="F721" s="74"/>
      <c r="G721" s="74"/>
      <c r="H721" s="74"/>
      <c r="I721" s="29" t="str">
        <f>if(isblank(F721),,VLOOKUP(D721,'Casino List'!$C$4:$AA$100,25,FALSE)*H721)</f>
        <v/>
      </c>
      <c r="J721" s="10" t="str">
        <f>if(ISBLANK(F721),,F721*'Casino List'!$D$1)</f>
        <v/>
      </c>
      <c r="K721" s="10" t="str">
        <f>if(isblank(F721),,(F721*(1+'Casino List'!$F$1)^(($Q$3-E721-45)/365)-F721)*(1-'Casino List'!$B$1))</f>
        <v/>
      </c>
      <c r="L721" s="10" t="str">
        <f>if(isblank(F721),,if(isna((1-'Casino List'!$B$1)*(I721-F721)*(1+'Casino List'!$F$1)^(($Q$3-vlookup(D721,C721:E$1003,3,FALSE)-10)/365)-K721+J721),(1-'Casino List'!$B$1)*(I721-F721)*(1+'Casino List'!$F$1)^(($Q$3-TODAY()-45)/365)-K721,(1-'Casino List'!$B$1)*(I721-F721)*(1+'Casino List'!$F$1)^(($Q$3-vlookup(D721,C721:E$1003,3,FALSE)-10)/365)-K721+J721))</f>
        <v/>
      </c>
      <c r="M721" s="10" t="str">
        <f>if(isblank(G721),,G721*(1+'Casino List'!$F$1)^(($Q$3-E721-10)/365))</f>
        <v/>
      </c>
      <c r="N721" s="4" t="str">
        <f>if(ISBLANK(M721),,(M721-G721)*(1-'Casino List'!$B$1))</f>
        <v/>
      </c>
      <c r="O721" s="4" t="str">
        <f>if(isblank(D721),,if(ISBLANK(M721),-F721*'Casino List'!$B$1,M721*'Casino List'!$B$1))</f>
        <v/>
      </c>
      <c r="P721" s="4"/>
      <c r="Q721" s="4"/>
      <c r="R721" s="4"/>
      <c r="S721" s="4"/>
      <c r="T721" s="4"/>
      <c r="U721" s="4"/>
      <c r="V721" s="4"/>
      <c r="W721" s="4"/>
      <c r="X721" s="4"/>
      <c r="Y721" s="4"/>
      <c r="Z721" s="4"/>
      <c r="AA721" s="4"/>
      <c r="AB721" s="4"/>
      <c r="AC721" s="4"/>
      <c r="AD721" s="4"/>
      <c r="AE721" s="4"/>
    </row>
    <row r="722">
      <c r="A722" s="4"/>
      <c r="B722" s="4"/>
      <c r="C722" s="1" t="str">
        <f t="shared" si="8"/>
        <v/>
      </c>
      <c r="D722" s="79"/>
      <c r="E722" s="79"/>
      <c r="F722" s="74"/>
      <c r="G722" s="74"/>
      <c r="H722" s="74"/>
      <c r="I722" s="29" t="str">
        <f>if(isblank(F722),,VLOOKUP(D722,'Casino List'!$C$4:$AA$100,25,FALSE)*H722)</f>
        <v/>
      </c>
      <c r="J722" s="10" t="str">
        <f>if(ISBLANK(F722),,F722*'Casino List'!$D$1)</f>
        <v/>
      </c>
      <c r="K722" s="10" t="str">
        <f>if(isblank(F722),,(F722*(1+'Casino List'!$F$1)^(($Q$3-E722-45)/365)-F722)*(1-'Casino List'!$B$1))</f>
        <v/>
      </c>
      <c r="L722" s="10" t="str">
        <f>if(isblank(F722),,if(isna((1-'Casino List'!$B$1)*(I722-F722)*(1+'Casino List'!$F$1)^(($Q$3-vlookup(D722,C722:E$1003,3,FALSE)-10)/365)-K722+J722),(1-'Casino List'!$B$1)*(I722-F722)*(1+'Casino List'!$F$1)^(($Q$3-TODAY()-45)/365)-K722,(1-'Casino List'!$B$1)*(I722-F722)*(1+'Casino List'!$F$1)^(($Q$3-vlookup(D722,C722:E$1003,3,FALSE)-10)/365)-K722+J722))</f>
        <v/>
      </c>
      <c r="M722" s="10" t="str">
        <f>if(isblank(G722),,G722*(1+'Casino List'!$F$1)^(($Q$3-E722-10)/365))</f>
        <v/>
      </c>
      <c r="N722" s="4" t="str">
        <f>if(ISBLANK(M722),,(M722-G722)*(1-'Casino List'!$B$1))</f>
        <v/>
      </c>
      <c r="O722" s="4" t="str">
        <f>if(isblank(D722),,if(ISBLANK(M722),-F722*'Casino List'!$B$1,M722*'Casino List'!$B$1))</f>
        <v/>
      </c>
      <c r="P722" s="4"/>
      <c r="Q722" s="4"/>
      <c r="R722" s="4"/>
      <c r="S722" s="4"/>
      <c r="T722" s="4"/>
      <c r="U722" s="4"/>
      <c r="V722" s="4"/>
      <c r="W722" s="4"/>
      <c r="X722" s="4"/>
      <c r="Y722" s="4"/>
      <c r="Z722" s="4"/>
      <c r="AA722" s="4"/>
      <c r="AB722" s="4"/>
      <c r="AC722" s="4"/>
      <c r="AD722" s="4"/>
      <c r="AE722" s="4"/>
    </row>
    <row r="723">
      <c r="A723" s="4"/>
      <c r="B723" s="4"/>
      <c r="C723" s="1" t="str">
        <f t="shared" si="8"/>
        <v/>
      </c>
      <c r="D723" s="79"/>
      <c r="E723" s="79"/>
      <c r="F723" s="74"/>
      <c r="G723" s="74"/>
      <c r="H723" s="74"/>
      <c r="I723" s="29" t="str">
        <f>if(isblank(F723),,VLOOKUP(D723,'Casino List'!$C$4:$AA$100,25,FALSE)*H723)</f>
        <v/>
      </c>
      <c r="J723" s="10" t="str">
        <f>if(ISBLANK(F723),,F723*'Casino List'!$D$1)</f>
        <v/>
      </c>
      <c r="K723" s="10" t="str">
        <f>if(isblank(F723),,(F723*(1+'Casino List'!$F$1)^(($Q$3-E723-45)/365)-F723)*(1-'Casino List'!$B$1))</f>
        <v/>
      </c>
      <c r="L723" s="10" t="str">
        <f>if(isblank(F723),,if(isna((1-'Casino List'!$B$1)*(I723-F723)*(1+'Casino List'!$F$1)^(($Q$3-vlookup(D723,C723:E$1003,3,FALSE)-10)/365)-K723+J723),(1-'Casino List'!$B$1)*(I723-F723)*(1+'Casino List'!$F$1)^(($Q$3-TODAY()-45)/365)-K723,(1-'Casino List'!$B$1)*(I723-F723)*(1+'Casino List'!$F$1)^(($Q$3-vlookup(D723,C723:E$1003,3,FALSE)-10)/365)-K723+J723))</f>
        <v/>
      </c>
      <c r="M723" s="10" t="str">
        <f>if(isblank(G723),,G723*(1+'Casino List'!$F$1)^(($Q$3-E723-10)/365))</f>
        <v/>
      </c>
      <c r="N723" s="4" t="str">
        <f>if(ISBLANK(M723),,(M723-G723)*(1-'Casino List'!$B$1))</f>
        <v/>
      </c>
      <c r="O723" s="4" t="str">
        <f>if(isblank(D723),,if(ISBLANK(M723),-F723*'Casino List'!$B$1,M723*'Casino List'!$B$1))</f>
        <v/>
      </c>
      <c r="P723" s="4"/>
      <c r="Q723" s="4"/>
      <c r="R723" s="4"/>
      <c r="S723" s="4"/>
      <c r="T723" s="4"/>
      <c r="U723" s="4"/>
      <c r="V723" s="4"/>
      <c r="W723" s="4"/>
      <c r="X723" s="4"/>
      <c r="Y723" s="4"/>
      <c r="Z723" s="4"/>
      <c r="AA723" s="4"/>
      <c r="AB723" s="4"/>
      <c r="AC723" s="4"/>
      <c r="AD723" s="4"/>
      <c r="AE723" s="4"/>
    </row>
    <row r="724">
      <c r="A724" s="4"/>
      <c r="B724" s="4"/>
      <c r="C724" s="1" t="str">
        <f t="shared" si="8"/>
        <v/>
      </c>
      <c r="D724" s="79"/>
      <c r="E724" s="79"/>
      <c r="F724" s="74"/>
      <c r="G724" s="74"/>
      <c r="H724" s="74"/>
      <c r="I724" s="29" t="str">
        <f>if(isblank(F724),,VLOOKUP(D724,'Casino List'!$C$4:$AA$100,25,FALSE)*H724)</f>
        <v/>
      </c>
      <c r="J724" s="10" t="str">
        <f>if(ISBLANK(F724),,F724*'Casino List'!$D$1)</f>
        <v/>
      </c>
      <c r="K724" s="10" t="str">
        <f>if(isblank(F724),,(F724*(1+'Casino List'!$F$1)^(($Q$3-E724-45)/365)-F724)*(1-'Casino List'!$B$1))</f>
        <v/>
      </c>
      <c r="L724" s="10" t="str">
        <f>if(isblank(F724),,if(isna((1-'Casino List'!$B$1)*(I724-F724)*(1+'Casino List'!$F$1)^(($Q$3-vlookup(D724,C724:E$1003,3,FALSE)-10)/365)-K724+J724),(1-'Casino List'!$B$1)*(I724-F724)*(1+'Casino List'!$F$1)^(($Q$3-TODAY()-45)/365)-K724,(1-'Casino List'!$B$1)*(I724-F724)*(1+'Casino List'!$F$1)^(($Q$3-vlookup(D724,C724:E$1003,3,FALSE)-10)/365)-K724+J724))</f>
        <v/>
      </c>
      <c r="M724" s="10" t="str">
        <f>if(isblank(G724),,G724*(1+'Casino List'!$F$1)^(($Q$3-E724-10)/365))</f>
        <v/>
      </c>
      <c r="N724" s="4" t="str">
        <f>if(ISBLANK(M724),,(M724-G724)*(1-'Casino List'!$B$1))</f>
        <v/>
      </c>
      <c r="O724" s="4" t="str">
        <f>if(isblank(D724),,if(ISBLANK(M724),-F724*'Casino List'!$B$1,M724*'Casino List'!$B$1))</f>
        <v/>
      </c>
      <c r="P724" s="4"/>
      <c r="Q724" s="4"/>
      <c r="R724" s="4"/>
      <c r="S724" s="4"/>
      <c r="T724" s="4"/>
      <c r="U724" s="4"/>
      <c r="V724" s="4"/>
      <c r="W724" s="4"/>
      <c r="X724" s="4"/>
      <c r="Y724" s="4"/>
      <c r="Z724" s="4"/>
      <c r="AA724" s="4"/>
      <c r="AB724" s="4"/>
      <c r="AC724" s="4"/>
      <c r="AD724" s="4"/>
      <c r="AE724" s="4"/>
    </row>
    <row r="725">
      <c r="A725" s="4"/>
      <c r="B725" s="4"/>
      <c r="C725" s="1" t="str">
        <f t="shared" si="8"/>
        <v/>
      </c>
      <c r="D725" s="79"/>
      <c r="E725" s="79"/>
      <c r="F725" s="74"/>
      <c r="G725" s="74"/>
      <c r="H725" s="74"/>
      <c r="I725" s="29" t="str">
        <f>if(isblank(F725),,VLOOKUP(D725,'Casino List'!$C$4:$AA$100,25,FALSE)*H725)</f>
        <v/>
      </c>
      <c r="J725" s="10" t="str">
        <f>if(ISBLANK(F725),,F725*'Casino List'!$D$1)</f>
        <v/>
      </c>
      <c r="K725" s="10" t="str">
        <f>if(isblank(F725),,(F725*(1+'Casino List'!$F$1)^(($Q$3-E725-45)/365)-F725)*(1-'Casino List'!$B$1))</f>
        <v/>
      </c>
      <c r="L725" s="10" t="str">
        <f>if(isblank(F725),,if(isna((1-'Casino List'!$B$1)*(I725-F725)*(1+'Casino List'!$F$1)^(($Q$3-vlookup(D725,C725:E$1003,3,FALSE)-10)/365)-K725+J725),(1-'Casino List'!$B$1)*(I725-F725)*(1+'Casino List'!$F$1)^(($Q$3-TODAY()-45)/365)-K725,(1-'Casino List'!$B$1)*(I725-F725)*(1+'Casino List'!$F$1)^(($Q$3-vlookup(D725,C725:E$1003,3,FALSE)-10)/365)-K725+J725))</f>
        <v/>
      </c>
      <c r="M725" s="10" t="str">
        <f>if(isblank(G725),,G725*(1+'Casino List'!$F$1)^(($Q$3-E725-10)/365))</f>
        <v/>
      </c>
      <c r="N725" s="4" t="str">
        <f>if(ISBLANK(M725),,(M725-G725)*(1-'Casino List'!$B$1))</f>
        <v/>
      </c>
      <c r="O725" s="4" t="str">
        <f>if(isblank(D725),,if(ISBLANK(M725),-F725*'Casino List'!$B$1,M725*'Casino List'!$B$1))</f>
        <v/>
      </c>
      <c r="P725" s="4"/>
      <c r="Q725" s="4"/>
      <c r="R725" s="4"/>
      <c r="S725" s="4"/>
      <c r="T725" s="4"/>
      <c r="U725" s="4"/>
      <c r="V725" s="4"/>
      <c r="W725" s="4"/>
      <c r="X725" s="4"/>
      <c r="Y725" s="4"/>
      <c r="Z725" s="4"/>
      <c r="AA725" s="4"/>
      <c r="AB725" s="4"/>
      <c r="AC725" s="4"/>
      <c r="AD725" s="4"/>
      <c r="AE725" s="4"/>
    </row>
    <row r="726">
      <c r="A726" s="4"/>
      <c r="B726" s="4"/>
      <c r="C726" s="1" t="str">
        <f t="shared" si="8"/>
        <v/>
      </c>
      <c r="D726" s="79"/>
      <c r="E726" s="79"/>
      <c r="F726" s="74"/>
      <c r="G726" s="74"/>
      <c r="H726" s="74"/>
      <c r="I726" s="29" t="str">
        <f>if(isblank(F726),,VLOOKUP(D726,'Casino List'!$C$4:$AA$100,25,FALSE)*H726)</f>
        <v/>
      </c>
      <c r="J726" s="10" t="str">
        <f>if(ISBLANK(F726),,F726*'Casino List'!$D$1)</f>
        <v/>
      </c>
      <c r="K726" s="10" t="str">
        <f>if(isblank(F726),,(F726*(1+'Casino List'!$F$1)^(($Q$3-E726-45)/365)-F726)*(1-'Casino List'!$B$1))</f>
        <v/>
      </c>
      <c r="L726" s="10" t="str">
        <f>if(isblank(F726),,if(isna((1-'Casino List'!$B$1)*(I726-F726)*(1+'Casino List'!$F$1)^(($Q$3-vlookup(D726,C726:E$1003,3,FALSE)-10)/365)-K726+J726),(1-'Casino List'!$B$1)*(I726-F726)*(1+'Casino List'!$F$1)^(($Q$3-TODAY()-45)/365)-K726,(1-'Casino List'!$B$1)*(I726-F726)*(1+'Casino List'!$F$1)^(($Q$3-vlookup(D726,C726:E$1003,3,FALSE)-10)/365)-K726+J726))</f>
        <v/>
      </c>
      <c r="M726" s="10" t="str">
        <f>if(isblank(G726),,G726*(1+'Casino List'!$F$1)^(($Q$3-E726-10)/365))</f>
        <v/>
      </c>
      <c r="N726" s="4" t="str">
        <f>if(ISBLANK(M726),,(M726-G726)*(1-'Casino List'!$B$1))</f>
        <v/>
      </c>
      <c r="O726" s="4" t="str">
        <f>if(isblank(D726),,if(ISBLANK(M726),-F726*'Casino List'!$B$1,M726*'Casino List'!$B$1))</f>
        <v/>
      </c>
      <c r="P726" s="4"/>
      <c r="Q726" s="4"/>
      <c r="R726" s="4"/>
      <c r="S726" s="4"/>
      <c r="T726" s="4"/>
      <c r="U726" s="4"/>
      <c r="V726" s="4"/>
      <c r="W726" s="4"/>
      <c r="X726" s="4"/>
      <c r="Y726" s="4"/>
      <c r="Z726" s="4"/>
      <c r="AA726" s="4"/>
      <c r="AB726" s="4"/>
      <c r="AC726" s="4"/>
      <c r="AD726" s="4"/>
      <c r="AE726" s="4"/>
    </row>
    <row r="727">
      <c r="A727" s="4"/>
      <c r="B727" s="4"/>
      <c r="C727" s="1" t="str">
        <f t="shared" si="8"/>
        <v/>
      </c>
      <c r="D727" s="79"/>
      <c r="E727" s="79"/>
      <c r="F727" s="74"/>
      <c r="G727" s="74"/>
      <c r="H727" s="74"/>
      <c r="I727" s="29" t="str">
        <f>if(isblank(F727),,VLOOKUP(D727,'Casino List'!$C$4:$AA$100,25,FALSE)*H727)</f>
        <v/>
      </c>
      <c r="J727" s="10" t="str">
        <f>if(ISBLANK(F727),,F727*'Casino List'!$D$1)</f>
        <v/>
      </c>
      <c r="K727" s="10" t="str">
        <f>if(isblank(F727),,(F727*(1+'Casino List'!$F$1)^(($Q$3-E727-45)/365)-F727)*(1-'Casino List'!$B$1))</f>
        <v/>
      </c>
      <c r="L727" s="10" t="str">
        <f>if(isblank(F727),,if(isna((1-'Casino List'!$B$1)*(I727-F727)*(1+'Casino List'!$F$1)^(($Q$3-vlookup(D727,C727:E$1003,3,FALSE)-10)/365)-K727+J727),(1-'Casino List'!$B$1)*(I727-F727)*(1+'Casino List'!$F$1)^(($Q$3-TODAY()-45)/365)-K727,(1-'Casino List'!$B$1)*(I727-F727)*(1+'Casino List'!$F$1)^(($Q$3-vlookup(D727,C727:E$1003,3,FALSE)-10)/365)-K727+J727))</f>
        <v/>
      </c>
      <c r="M727" s="10" t="str">
        <f>if(isblank(G727),,G727*(1+'Casino List'!$F$1)^(($Q$3-E727-10)/365))</f>
        <v/>
      </c>
      <c r="N727" s="4" t="str">
        <f>if(ISBLANK(M727),,(M727-G727)*(1-'Casino List'!$B$1))</f>
        <v/>
      </c>
      <c r="O727" s="4" t="str">
        <f>if(isblank(D727),,if(ISBLANK(M727),-F727*'Casino List'!$B$1,M727*'Casino List'!$B$1))</f>
        <v/>
      </c>
      <c r="P727" s="4"/>
      <c r="Q727" s="4"/>
      <c r="R727" s="4"/>
      <c r="S727" s="4"/>
      <c r="T727" s="4"/>
      <c r="U727" s="4"/>
      <c r="V727" s="4"/>
      <c r="W727" s="4"/>
      <c r="X727" s="4"/>
      <c r="Y727" s="4"/>
      <c r="Z727" s="4"/>
      <c r="AA727" s="4"/>
      <c r="AB727" s="4"/>
      <c r="AC727" s="4"/>
      <c r="AD727" s="4"/>
      <c r="AE727" s="4"/>
    </row>
    <row r="728">
      <c r="A728" s="4"/>
      <c r="B728" s="4"/>
      <c r="C728" s="1" t="str">
        <f t="shared" si="8"/>
        <v/>
      </c>
      <c r="D728" s="79"/>
      <c r="E728" s="79"/>
      <c r="F728" s="74"/>
      <c r="G728" s="74"/>
      <c r="H728" s="74"/>
      <c r="I728" s="29" t="str">
        <f>if(isblank(F728),,VLOOKUP(D728,'Casino List'!$C$4:$AA$100,25,FALSE)*H728)</f>
        <v/>
      </c>
      <c r="J728" s="10" t="str">
        <f>if(ISBLANK(F728),,F728*'Casino List'!$D$1)</f>
        <v/>
      </c>
      <c r="K728" s="10" t="str">
        <f>if(isblank(F728),,(F728*(1+'Casino List'!$F$1)^(($Q$3-E728-45)/365)-F728)*(1-'Casino List'!$B$1))</f>
        <v/>
      </c>
      <c r="L728" s="10" t="str">
        <f>if(isblank(F728),,if(isna((1-'Casino List'!$B$1)*(I728-F728)*(1+'Casino List'!$F$1)^(($Q$3-vlookup(D728,C728:E$1003,3,FALSE)-10)/365)-K728+J728),(1-'Casino List'!$B$1)*(I728-F728)*(1+'Casino List'!$F$1)^(($Q$3-TODAY()-45)/365)-K728,(1-'Casino List'!$B$1)*(I728-F728)*(1+'Casino List'!$F$1)^(($Q$3-vlookup(D728,C728:E$1003,3,FALSE)-10)/365)-K728+J728))</f>
        <v/>
      </c>
      <c r="M728" s="10" t="str">
        <f>if(isblank(G728),,G728*(1+'Casino List'!$F$1)^(($Q$3-E728-10)/365))</f>
        <v/>
      </c>
      <c r="N728" s="4" t="str">
        <f>if(ISBLANK(M728),,(M728-G728)*(1-'Casino List'!$B$1))</f>
        <v/>
      </c>
      <c r="O728" s="4" t="str">
        <f>if(isblank(D728),,if(ISBLANK(M728),-F728*'Casino List'!$B$1,M728*'Casino List'!$B$1))</f>
        <v/>
      </c>
      <c r="P728" s="4"/>
      <c r="Q728" s="4"/>
      <c r="R728" s="4"/>
      <c r="S728" s="4"/>
      <c r="T728" s="4"/>
      <c r="U728" s="4"/>
      <c r="V728" s="4"/>
      <c r="W728" s="4"/>
      <c r="X728" s="4"/>
      <c r="Y728" s="4"/>
      <c r="Z728" s="4"/>
      <c r="AA728" s="4"/>
      <c r="AB728" s="4"/>
      <c r="AC728" s="4"/>
      <c r="AD728" s="4"/>
      <c r="AE728" s="4"/>
    </row>
    <row r="729">
      <c r="A729" s="4"/>
      <c r="B729" s="4"/>
      <c r="C729" s="1" t="str">
        <f t="shared" si="8"/>
        <v/>
      </c>
      <c r="D729" s="79"/>
      <c r="E729" s="79"/>
      <c r="F729" s="74"/>
      <c r="G729" s="74"/>
      <c r="H729" s="74"/>
      <c r="I729" s="29" t="str">
        <f>if(isblank(F729),,VLOOKUP(D729,'Casino List'!$C$4:$AA$100,25,FALSE)*H729)</f>
        <v/>
      </c>
      <c r="J729" s="10" t="str">
        <f>if(ISBLANK(F729),,F729*'Casino List'!$D$1)</f>
        <v/>
      </c>
      <c r="K729" s="10" t="str">
        <f>if(isblank(F729),,(F729*(1+'Casino List'!$F$1)^(($Q$3-E729-45)/365)-F729)*(1-'Casino List'!$B$1))</f>
        <v/>
      </c>
      <c r="L729" s="10" t="str">
        <f>if(isblank(F729),,if(isna((1-'Casino List'!$B$1)*(I729-F729)*(1+'Casino List'!$F$1)^(($Q$3-vlookup(D729,C729:E$1003,3,FALSE)-10)/365)-K729+J729),(1-'Casino List'!$B$1)*(I729-F729)*(1+'Casino List'!$F$1)^(($Q$3-TODAY()-45)/365)-K729,(1-'Casino List'!$B$1)*(I729-F729)*(1+'Casino List'!$F$1)^(($Q$3-vlookup(D729,C729:E$1003,3,FALSE)-10)/365)-K729+J729))</f>
        <v/>
      </c>
      <c r="M729" s="10" t="str">
        <f>if(isblank(G729),,G729*(1+'Casino List'!$F$1)^(($Q$3-E729-10)/365))</f>
        <v/>
      </c>
      <c r="N729" s="4" t="str">
        <f>if(ISBLANK(M729),,(M729-G729)*(1-'Casino List'!$B$1))</f>
        <v/>
      </c>
      <c r="O729" s="4" t="str">
        <f>if(isblank(D729),,if(ISBLANK(M729),-F729*'Casino List'!$B$1,M729*'Casino List'!$B$1))</f>
        <v/>
      </c>
      <c r="P729" s="4"/>
      <c r="Q729" s="4"/>
      <c r="R729" s="4"/>
      <c r="S729" s="4"/>
      <c r="T729" s="4"/>
      <c r="U729" s="4"/>
      <c r="V729" s="4"/>
      <c r="W729" s="4"/>
      <c r="X729" s="4"/>
      <c r="Y729" s="4"/>
      <c r="Z729" s="4"/>
      <c r="AA729" s="4"/>
      <c r="AB729" s="4"/>
      <c r="AC729" s="4"/>
      <c r="AD729" s="4"/>
      <c r="AE729" s="4"/>
    </row>
    <row r="730">
      <c r="A730" s="4"/>
      <c r="B730" s="4"/>
      <c r="C730" s="1" t="str">
        <f t="shared" si="8"/>
        <v/>
      </c>
      <c r="D730" s="79"/>
      <c r="E730" s="79"/>
      <c r="F730" s="74"/>
      <c r="G730" s="74"/>
      <c r="H730" s="74"/>
      <c r="I730" s="29" t="str">
        <f>if(isblank(F730),,VLOOKUP(D730,'Casino List'!$C$4:$AA$100,25,FALSE)*H730)</f>
        <v/>
      </c>
      <c r="J730" s="10" t="str">
        <f>if(ISBLANK(F730),,F730*'Casino List'!$D$1)</f>
        <v/>
      </c>
      <c r="K730" s="10" t="str">
        <f>if(isblank(F730),,(F730*(1+'Casino List'!$F$1)^(($Q$3-E730-45)/365)-F730)*(1-'Casino List'!$B$1))</f>
        <v/>
      </c>
      <c r="L730" s="10" t="str">
        <f>if(isblank(F730),,if(isna((1-'Casino List'!$B$1)*(I730-F730)*(1+'Casino List'!$F$1)^(($Q$3-vlookup(D730,C730:E$1003,3,FALSE)-10)/365)-K730+J730),(1-'Casino List'!$B$1)*(I730-F730)*(1+'Casino List'!$F$1)^(($Q$3-TODAY()-45)/365)-K730,(1-'Casino List'!$B$1)*(I730-F730)*(1+'Casino List'!$F$1)^(($Q$3-vlookup(D730,C730:E$1003,3,FALSE)-10)/365)-K730+J730))</f>
        <v/>
      </c>
      <c r="M730" s="10" t="str">
        <f>if(isblank(G730),,G730*(1+'Casino List'!$F$1)^(($Q$3-E730-10)/365))</f>
        <v/>
      </c>
      <c r="N730" s="4" t="str">
        <f>if(ISBLANK(M730),,(M730-G730)*(1-'Casino List'!$B$1))</f>
        <v/>
      </c>
      <c r="O730" s="4" t="str">
        <f>if(isblank(D730),,if(ISBLANK(M730),-F730*'Casino List'!$B$1,M730*'Casino List'!$B$1))</f>
        <v/>
      </c>
      <c r="P730" s="4"/>
      <c r="Q730" s="4"/>
      <c r="R730" s="4"/>
      <c r="S730" s="4"/>
      <c r="T730" s="4"/>
      <c r="U730" s="4"/>
      <c r="V730" s="4"/>
      <c r="W730" s="4"/>
      <c r="X730" s="4"/>
      <c r="Y730" s="4"/>
      <c r="Z730" s="4"/>
      <c r="AA730" s="4"/>
      <c r="AB730" s="4"/>
      <c r="AC730" s="4"/>
      <c r="AD730" s="4"/>
      <c r="AE730" s="4"/>
    </row>
    <row r="731">
      <c r="A731" s="4"/>
      <c r="B731" s="4"/>
      <c r="C731" s="1" t="str">
        <f t="shared" si="8"/>
        <v/>
      </c>
      <c r="D731" s="79"/>
      <c r="E731" s="79"/>
      <c r="F731" s="74"/>
      <c r="G731" s="74"/>
      <c r="H731" s="74"/>
      <c r="I731" s="29" t="str">
        <f>if(isblank(F731),,VLOOKUP(D731,'Casino List'!$C$4:$AA$100,25,FALSE)*H731)</f>
        <v/>
      </c>
      <c r="J731" s="10" t="str">
        <f>if(ISBLANK(F731),,F731*'Casino List'!$D$1)</f>
        <v/>
      </c>
      <c r="K731" s="10" t="str">
        <f>if(isblank(F731),,(F731*(1+'Casino List'!$F$1)^(($Q$3-E731-45)/365)-F731)*(1-'Casino List'!$B$1))</f>
        <v/>
      </c>
      <c r="L731" s="10" t="str">
        <f>if(isblank(F731),,if(isna((1-'Casino List'!$B$1)*(I731-F731)*(1+'Casino List'!$F$1)^(($Q$3-vlookup(D731,C731:E$1003,3,FALSE)-10)/365)-K731+J731),(1-'Casino List'!$B$1)*(I731-F731)*(1+'Casino List'!$F$1)^(($Q$3-TODAY()-45)/365)-K731,(1-'Casino List'!$B$1)*(I731-F731)*(1+'Casino List'!$F$1)^(($Q$3-vlookup(D731,C731:E$1003,3,FALSE)-10)/365)-K731+J731))</f>
        <v/>
      </c>
      <c r="M731" s="10" t="str">
        <f>if(isblank(G731),,G731*(1+'Casino List'!$F$1)^(($Q$3-E731-10)/365))</f>
        <v/>
      </c>
      <c r="N731" s="4" t="str">
        <f>if(ISBLANK(M731),,(M731-G731)*(1-'Casino List'!$B$1))</f>
        <v/>
      </c>
      <c r="O731" s="4" t="str">
        <f>if(isblank(D731),,if(ISBLANK(M731),-F731*'Casino List'!$B$1,M731*'Casino List'!$B$1))</f>
        <v/>
      </c>
      <c r="P731" s="4"/>
      <c r="Q731" s="4"/>
      <c r="R731" s="4"/>
      <c r="S731" s="4"/>
      <c r="T731" s="4"/>
      <c r="U731" s="4"/>
      <c r="V731" s="4"/>
      <c r="W731" s="4"/>
      <c r="X731" s="4"/>
      <c r="Y731" s="4"/>
      <c r="Z731" s="4"/>
      <c r="AA731" s="4"/>
      <c r="AB731" s="4"/>
      <c r="AC731" s="4"/>
      <c r="AD731" s="4"/>
      <c r="AE731" s="4"/>
    </row>
    <row r="732">
      <c r="A732" s="4"/>
      <c r="B732" s="4"/>
      <c r="C732" s="1" t="str">
        <f t="shared" si="8"/>
        <v/>
      </c>
      <c r="D732" s="79"/>
      <c r="E732" s="79"/>
      <c r="F732" s="74"/>
      <c r="G732" s="74"/>
      <c r="H732" s="74"/>
      <c r="I732" s="29" t="str">
        <f>if(isblank(F732),,VLOOKUP(D732,'Casino List'!$C$4:$AA$100,25,FALSE)*H732)</f>
        <v/>
      </c>
      <c r="J732" s="10" t="str">
        <f>if(ISBLANK(F732),,F732*'Casino List'!$D$1)</f>
        <v/>
      </c>
      <c r="K732" s="10" t="str">
        <f>if(isblank(F732),,(F732*(1+'Casino List'!$F$1)^(($Q$3-E732-45)/365)-F732)*(1-'Casino List'!$B$1))</f>
        <v/>
      </c>
      <c r="L732" s="10" t="str">
        <f>if(isblank(F732),,if(isna((1-'Casino List'!$B$1)*(I732-F732)*(1+'Casino List'!$F$1)^(($Q$3-vlookup(D732,C732:E$1003,3,FALSE)-10)/365)-K732+J732),(1-'Casino List'!$B$1)*(I732-F732)*(1+'Casino List'!$F$1)^(($Q$3-TODAY()-45)/365)-K732,(1-'Casino List'!$B$1)*(I732-F732)*(1+'Casino List'!$F$1)^(($Q$3-vlookup(D732,C732:E$1003,3,FALSE)-10)/365)-K732+J732))</f>
        <v/>
      </c>
      <c r="M732" s="10" t="str">
        <f>if(isblank(G732),,G732*(1+'Casino List'!$F$1)^(($Q$3-E732-10)/365))</f>
        <v/>
      </c>
      <c r="N732" s="4" t="str">
        <f>if(ISBLANK(M732),,(M732-G732)*(1-'Casino List'!$B$1))</f>
        <v/>
      </c>
      <c r="O732" s="4" t="str">
        <f>if(isblank(D732),,if(ISBLANK(M732),-F732*'Casino List'!$B$1,M732*'Casino List'!$B$1))</f>
        <v/>
      </c>
      <c r="P732" s="4"/>
      <c r="Q732" s="4"/>
      <c r="R732" s="4"/>
      <c r="S732" s="4"/>
      <c r="T732" s="4"/>
      <c r="U732" s="4"/>
      <c r="V732" s="4"/>
      <c r="W732" s="4"/>
      <c r="X732" s="4"/>
      <c r="Y732" s="4"/>
      <c r="Z732" s="4"/>
      <c r="AA732" s="4"/>
      <c r="AB732" s="4"/>
      <c r="AC732" s="4"/>
      <c r="AD732" s="4"/>
      <c r="AE732" s="4"/>
    </row>
    <row r="733">
      <c r="A733" s="4"/>
      <c r="B733" s="4"/>
      <c r="C733" s="1" t="str">
        <f t="shared" si="8"/>
        <v/>
      </c>
      <c r="D733" s="79"/>
      <c r="E733" s="79"/>
      <c r="F733" s="74"/>
      <c r="G733" s="74"/>
      <c r="H733" s="74"/>
      <c r="I733" s="29" t="str">
        <f>if(isblank(F733),,VLOOKUP(D733,'Casino List'!$C$4:$AA$100,25,FALSE)*H733)</f>
        <v/>
      </c>
      <c r="J733" s="10" t="str">
        <f>if(ISBLANK(F733),,F733*'Casino List'!$D$1)</f>
        <v/>
      </c>
      <c r="K733" s="10" t="str">
        <f>if(isblank(F733),,(F733*(1+'Casino List'!$F$1)^(($Q$3-E733-45)/365)-F733)*(1-'Casino List'!$B$1))</f>
        <v/>
      </c>
      <c r="L733" s="10" t="str">
        <f>if(isblank(F733),,if(isna((1-'Casino List'!$B$1)*(I733-F733)*(1+'Casino List'!$F$1)^(($Q$3-vlookup(D733,C733:E$1003,3,FALSE)-10)/365)-K733+J733),(1-'Casino List'!$B$1)*(I733-F733)*(1+'Casino List'!$F$1)^(($Q$3-TODAY()-45)/365)-K733,(1-'Casino List'!$B$1)*(I733-F733)*(1+'Casino List'!$F$1)^(($Q$3-vlookup(D733,C733:E$1003,3,FALSE)-10)/365)-K733+J733))</f>
        <v/>
      </c>
      <c r="M733" s="10" t="str">
        <f>if(isblank(G733),,G733*(1+'Casino List'!$F$1)^(($Q$3-E733-10)/365))</f>
        <v/>
      </c>
      <c r="N733" s="4" t="str">
        <f>if(ISBLANK(M733),,(M733-G733)*(1-'Casino List'!$B$1))</f>
        <v/>
      </c>
      <c r="O733" s="4" t="str">
        <f>if(isblank(D733),,if(ISBLANK(M733),-F733*'Casino List'!$B$1,M733*'Casino List'!$B$1))</f>
        <v/>
      </c>
      <c r="P733" s="4"/>
      <c r="Q733" s="4"/>
      <c r="R733" s="4"/>
      <c r="S733" s="4"/>
      <c r="T733" s="4"/>
      <c r="U733" s="4"/>
      <c r="V733" s="4"/>
      <c r="W733" s="4"/>
      <c r="X733" s="4"/>
      <c r="Y733" s="4"/>
      <c r="Z733" s="4"/>
      <c r="AA733" s="4"/>
      <c r="AB733" s="4"/>
      <c r="AC733" s="4"/>
      <c r="AD733" s="4"/>
      <c r="AE733" s="4"/>
    </row>
    <row r="734">
      <c r="A734" s="4"/>
      <c r="B734" s="4"/>
      <c r="C734" s="1" t="str">
        <f t="shared" si="8"/>
        <v/>
      </c>
      <c r="D734" s="79"/>
      <c r="E734" s="79"/>
      <c r="F734" s="74"/>
      <c r="G734" s="74"/>
      <c r="H734" s="74"/>
      <c r="I734" s="29" t="str">
        <f>if(isblank(F734),,VLOOKUP(D734,'Casino List'!$C$4:$AA$100,25,FALSE)*H734)</f>
        <v/>
      </c>
      <c r="J734" s="10" t="str">
        <f>if(ISBLANK(F734),,F734*'Casino List'!$D$1)</f>
        <v/>
      </c>
      <c r="K734" s="10" t="str">
        <f>if(isblank(F734),,(F734*(1+'Casino List'!$F$1)^(($Q$3-E734-45)/365)-F734)*(1-'Casino List'!$B$1))</f>
        <v/>
      </c>
      <c r="L734" s="10" t="str">
        <f>if(isblank(F734),,if(isna((1-'Casino List'!$B$1)*(I734-F734)*(1+'Casino List'!$F$1)^(($Q$3-vlookup(D734,C734:E$1003,3,FALSE)-10)/365)-K734+J734),(1-'Casino List'!$B$1)*(I734-F734)*(1+'Casino List'!$F$1)^(($Q$3-TODAY()-45)/365)-K734,(1-'Casino List'!$B$1)*(I734-F734)*(1+'Casino List'!$F$1)^(($Q$3-vlookup(D734,C734:E$1003,3,FALSE)-10)/365)-K734+J734))</f>
        <v/>
      </c>
      <c r="M734" s="10" t="str">
        <f>if(isblank(G734),,G734*(1+'Casino List'!$F$1)^(($Q$3-E734-10)/365))</f>
        <v/>
      </c>
      <c r="N734" s="4" t="str">
        <f>if(ISBLANK(M734),,(M734-G734)*(1-'Casino List'!$B$1))</f>
        <v/>
      </c>
      <c r="O734" s="4" t="str">
        <f>if(isblank(D734),,if(ISBLANK(M734),-F734*'Casino List'!$B$1,M734*'Casino List'!$B$1))</f>
        <v/>
      </c>
      <c r="P734" s="4"/>
      <c r="Q734" s="4"/>
      <c r="R734" s="4"/>
      <c r="S734" s="4"/>
      <c r="T734" s="4"/>
      <c r="U734" s="4"/>
      <c r="V734" s="4"/>
      <c r="W734" s="4"/>
      <c r="X734" s="4"/>
      <c r="Y734" s="4"/>
      <c r="Z734" s="4"/>
      <c r="AA734" s="4"/>
      <c r="AB734" s="4"/>
      <c r="AC734" s="4"/>
      <c r="AD734" s="4"/>
      <c r="AE734" s="4"/>
    </row>
    <row r="735">
      <c r="A735" s="4"/>
      <c r="B735" s="4"/>
      <c r="C735" s="1" t="str">
        <f t="shared" si="8"/>
        <v/>
      </c>
      <c r="D735" s="79"/>
      <c r="E735" s="79"/>
      <c r="F735" s="74"/>
      <c r="G735" s="74"/>
      <c r="H735" s="74"/>
      <c r="I735" s="29" t="str">
        <f>if(isblank(F735),,VLOOKUP(D735,'Casino List'!$C$4:$AA$100,25,FALSE)*H735)</f>
        <v/>
      </c>
      <c r="J735" s="10" t="str">
        <f>if(ISBLANK(F735),,F735*'Casino List'!$D$1)</f>
        <v/>
      </c>
      <c r="K735" s="10" t="str">
        <f>if(isblank(F735),,(F735*(1+'Casino List'!$F$1)^(($Q$3-E735-45)/365)-F735)*(1-'Casino List'!$B$1))</f>
        <v/>
      </c>
      <c r="L735" s="10" t="str">
        <f>if(isblank(F735),,if(isna((1-'Casino List'!$B$1)*(I735-F735)*(1+'Casino List'!$F$1)^(($Q$3-vlookup(D735,C735:E$1003,3,FALSE)-10)/365)-K735+J735),(1-'Casino List'!$B$1)*(I735-F735)*(1+'Casino List'!$F$1)^(($Q$3-TODAY()-45)/365)-K735,(1-'Casino List'!$B$1)*(I735-F735)*(1+'Casino List'!$F$1)^(($Q$3-vlookup(D735,C735:E$1003,3,FALSE)-10)/365)-K735+J735))</f>
        <v/>
      </c>
      <c r="M735" s="10" t="str">
        <f>if(isblank(G735),,G735*(1+'Casino List'!$F$1)^(($Q$3-E735-10)/365))</f>
        <v/>
      </c>
      <c r="N735" s="4" t="str">
        <f>if(ISBLANK(M735),,(M735-G735)*(1-'Casino List'!$B$1))</f>
        <v/>
      </c>
      <c r="O735" s="4" t="str">
        <f>if(isblank(D735),,if(ISBLANK(M735),-F735*'Casino List'!$B$1,M735*'Casino List'!$B$1))</f>
        <v/>
      </c>
      <c r="P735" s="4"/>
      <c r="Q735" s="4"/>
      <c r="R735" s="4"/>
      <c r="S735" s="4"/>
      <c r="T735" s="4"/>
      <c r="U735" s="4"/>
      <c r="V735" s="4"/>
      <c r="W735" s="4"/>
      <c r="X735" s="4"/>
      <c r="Y735" s="4"/>
      <c r="Z735" s="4"/>
      <c r="AA735" s="4"/>
      <c r="AB735" s="4"/>
      <c r="AC735" s="4"/>
      <c r="AD735" s="4"/>
      <c r="AE735" s="4"/>
    </row>
    <row r="736">
      <c r="A736" s="4"/>
      <c r="B736" s="4"/>
      <c r="C736" s="1" t="str">
        <f t="shared" si="8"/>
        <v/>
      </c>
      <c r="D736" s="79"/>
      <c r="E736" s="79"/>
      <c r="F736" s="74"/>
      <c r="G736" s="74"/>
      <c r="H736" s="74"/>
      <c r="I736" s="29" t="str">
        <f>if(isblank(F736),,VLOOKUP(D736,'Casino List'!$C$4:$AA$100,25,FALSE)*H736)</f>
        <v/>
      </c>
      <c r="J736" s="10" t="str">
        <f>if(ISBLANK(F736),,F736*'Casino List'!$D$1)</f>
        <v/>
      </c>
      <c r="K736" s="10" t="str">
        <f>if(isblank(F736),,(F736*(1+'Casino List'!$F$1)^(($Q$3-E736-45)/365)-F736)*(1-'Casino List'!$B$1))</f>
        <v/>
      </c>
      <c r="L736" s="10" t="str">
        <f>if(isblank(F736),,if(isna((1-'Casino List'!$B$1)*(I736-F736)*(1+'Casino List'!$F$1)^(($Q$3-vlookup(D736,C736:E$1003,3,FALSE)-10)/365)-K736+J736),(1-'Casino List'!$B$1)*(I736-F736)*(1+'Casino List'!$F$1)^(($Q$3-TODAY()-45)/365)-K736,(1-'Casino List'!$B$1)*(I736-F736)*(1+'Casino List'!$F$1)^(($Q$3-vlookup(D736,C736:E$1003,3,FALSE)-10)/365)-K736+J736))</f>
        <v/>
      </c>
      <c r="M736" s="10" t="str">
        <f>if(isblank(G736),,G736*(1+'Casino List'!$F$1)^(($Q$3-E736-10)/365))</f>
        <v/>
      </c>
      <c r="N736" s="4" t="str">
        <f>if(ISBLANK(M736),,(M736-G736)*(1-'Casino List'!$B$1))</f>
        <v/>
      </c>
      <c r="O736" s="4" t="str">
        <f>if(isblank(D736),,if(ISBLANK(M736),-F736*'Casino List'!$B$1,M736*'Casino List'!$B$1))</f>
        <v/>
      </c>
      <c r="P736" s="4"/>
      <c r="Q736" s="4"/>
      <c r="R736" s="4"/>
      <c r="S736" s="4"/>
      <c r="T736" s="4"/>
      <c r="U736" s="4"/>
      <c r="V736" s="4"/>
      <c r="W736" s="4"/>
      <c r="X736" s="4"/>
      <c r="Y736" s="4"/>
      <c r="Z736" s="4"/>
      <c r="AA736" s="4"/>
      <c r="AB736" s="4"/>
      <c r="AC736" s="4"/>
      <c r="AD736" s="4"/>
      <c r="AE736" s="4"/>
    </row>
    <row r="737">
      <c r="A737" s="4"/>
      <c r="B737" s="4"/>
      <c r="C737" s="1" t="str">
        <f t="shared" si="8"/>
        <v/>
      </c>
      <c r="D737" s="79"/>
      <c r="E737" s="79"/>
      <c r="F737" s="74"/>
      <c r="G737" s="74"/>
      <c r="H737" s="74"/>
      <c r="I737" s="29" t="str">
        <f>if(isblank(F737),,VLOOKUP(D737,'Casino List'!$C$4:$AA$100,25,FALSE)*H737)</f>
        <v/>
      </c>
      <c r="J737" s="10" t="str">
        <f>if(ISBLANK(F737),,F737*'Casino List'!$D$1)</f>
        <v/>
      </c>
      <c r="K737" s="10" t="str">
        <f>if(isblank(F737),,(F737*(1+'Casino List'!$F$1)^(($Q$3-E737-45)/365)-F737)*(1-'Casino List'!$B$1))</f>
        <v/>
      </c>
      <c r="L737" s="10" t="str">
        <f>if(isblank(F737),,if(isna((1-'Casino List'!$B$1)*(I737-F737)*(1+'Casino List'!$F$1)^(($Q$3-vlookup(D737,C737:E$1003,3,FALSE)-10)/365)-K737+J737),(1-'Casino List'!$B$1)*(I737-F737)*(1+'Casino List'!$F$1)^(($Q$3-TODAY()-45)/365)-K737,(1-'Casino List'!$B$1)*(I737-F737)*(1+'Casino List'!$F$1)^(($Q$3-vlookup(D737,C737:E$1003,3,FALSE)-10)/365)-K737+J737))</f>
        <v/>
      </c>
      <c r="M737" s="10" t="str">
        <f>if(isblank(G737),,G737*(1+'Casino List'!$F$1)^(($Q$3-E737-10)/365))</f>
        <v/>
      </c>
      <c r="N737" s="4" t="str">
        <f>if(ISBLANK(M737),,(M737-G737)*(1-'Casino List'!$B$1))</f>
        <v/>
      </c>
      <c r="O737" s="4" t="str">
        <f>if(isblank(D737),,if(ISBLANK(M737),-F737*'Casino List'!$B$1,M737*'Casino List'!$B$1))</f>
        <v/>
      </c>
      <c r="P737" s="4"/>
      <c r="Q737" s="4"/>
      <c r="R737" s="4"/>
      <c r="S737" s="4"/>
      <c r="T737" s="4"/>
      <c r="U737" s="4"/>
      <c r="V737" s="4"/>
      <c r="W737" s="4"/>
      <c r="X737" s="4"/>
      <c r="Y737" s="4"/>
      <c r="Z737" s="4"/>
      <c r="AA737" s="4"/>
      <c r="AB737" s="4"/>
      <c r="AC737" s="4"/>
      <c r="AD737" s="4"/>
      <c r="AE737" s="4"/>
    </row>
    <row r="738">
      <c r="A738" s="4"/>
      <c r="B738" s="4"/>
      <c r="C738" s="1" t="str">
        <f t="shared" si="8"/>
        <v/>
      </c>
      <c r="D738" s="79"/>
      <c r="E738" s="79"/>
      <c r="F738" s="74"/>
      <c r="G738" s="74"/>
      <c r="H738" s="74"/>
      <c r="I738" s="29" t="str">
        <f>if(isblank(F738),,VLOOKUP(D738,'Casino List'!$C$4:$AA$100,25,FALSE)*H738)</f>
        <v/>
      </c>
      <c r="J738" s="10" t="str">
        <f>if(ISBLANK(F738),,F738*'Casino List'!$D$1)</f>
        <v/>
      </c>
      <c r="K738" s="10" t="str">
        <f>if(isblank(F738),,(F738*(1+'Casino List'!$F$1)^(($Q$3-E738-45)/365)-F738)*(1-'Casino List'!$B$1))</f>
        <v/>
      </c>
      <c r="L738" s="10" t="str">
        <f>if(isblank(F738),,if(isna((1-'Casino List'!$B$1)*(I738-F738)*(1+'Casino List'!$F$1)^(($Q$3-vlookup(D738,C738:E$1003,3,FALSE)-10)/365)-K738+J738),(1-'Casino List'!$B$1)*(I738-F738)*(1+'Casino List'!$F$1)^(($Q$3-TODAY()-45)/365)-K738,(1-'Casino List'!$B$1)*(I738-F738)*(1+'Casino List'!$F$1)^(($Q$3-vlookup(D738,C738:E$1003,3,FALSE)-10)/365)-K738+J738))</f>
        <v/>
      </c>
      <c r="M738" s="10" t="str">
        <f>if(isblank(G738),,G738*(1+'Casino List'!$F$1)^(($Q$3-E738-10)/365))</f>
        <v/>
      </c>
      <c r="N738" s="4" t="str">
        <f>if(ISBLANK(M738),,(M738-G738)*(1-'Casino List'!$B$1))</f>
        <v/>
      </c>
      <c r="O738" s="4" t="str">
        <f>if(isblank(D738),,if(ISBLANK(M738),-F738*'Casino List'!$B$1,M738*'Casino List'!$B$1))</f>
        <v/>
      </c>
      <c r="P738" s="4"/>
      <c r="Q738" s="4"/>
      <c r="R738" s="4"/>
      <c r="S738" s="4"/>
      <c r="T738" s="4"/>
      <c r="U738" s="4"/>
      <c r="V738" s="4"/>
      <c r="W738" s="4"/>
      <c r="X738" s="4"/>
      <c r="Y738" s="4"/>
      <c r="Z738" s="4"/>
      <c r="AA738" s="4"/>
      <c r="AB738" s="4"/>
      <c r="AC738" s="4"/>
      <c r="AD738" s="4"/>
      <c r="AE738" s="4"/>
    </row>
    <row r="739">
      <c r="A739" s="4"/>
      <c r="B739" s="4"/>
      <c r="C739" s="1" t="str">
        <f t="shared" si="8"/>
        <v/>
      </c>
      <c r="D739" s="79"/>
      <c r="E739" s="79"/>
      <c r="F739" s="74"/>
      <c r="G739" s="74"/>
      <c r="H739" s="74"/>
      <c r="I739" s="29" t="str">
        <f>if(isblank(F739),,VLOOKUP(D739,'Casino List'!$C$4:$AA$100,25,FALSE)*H739)</f>
        <v/>
      </c>
      <c r="J739" s="10" t="str">
        <f>if(ISBLANK(F739),,F739*'Casino List'!$D$1)</f>
        <v/>
      </c>
      <c r="K739" s="10" t="str">
        <f>if(isblank(F739),,(F739*(1+'Casino List'!$F$1)^(($Q$3-E739-45)/365)-F739)*(1-'Casino List'!$B$1))</f>
        <v/>
      </c>
      <c r="L739" s="10" t="str">
        <f>if(isblank(F739),,if(isna((1-'Casino List'!$B$1)*(I739-F739)*(1+'Casino List'!$F$1)^(($Q$3-vlookup(D739,C739:E$1003,3,FALSE)-10)/365)-K739+J739),(1-'Casino List'!$B$1)*(I739-F739)*(1+'Casino List'!$F$1)^(($Q$3-TODAY()-45)/365)-K739,(1-'Casino List'!$B$1)*(I739-F739)*(1+'Casino List'!$F$1)^(($Q$3-vlookup(D739,C739:E$1003,3,FALSE)-10)/365)-K739+J739))</f>
        <v/>
      </c>
      <c r="M739" s="10" t="str">
        <f>if(isblank(G739),,G739*(1+'Casino List'!$F$1)^(($Q$3-E739-10)/365))</f>
        <v/>
      </c>
      <c r="N739" s="4" t="str">
        <f>if(ISBLANK(M739),,(M739-G739)*(1-'Casino List'!$B$1))</f>
        <v/>
      </c>
      <c r="O739" s="4" t="str">
        <f>if(isblank(D739),,if(ISBLANK(M739),-F739*'Casino List'!$B$1,M739*'Casino List'!$B$1))</f>
        <v/>
      </c>
      <c r="P739" s="4"/>
      <c r="Q739" s="4"/>
      <c r="R739" s="4"/>
      <c r="S739" s="4"/>
      <c r="T739" s="4"/>
      <c r="U739" s="4"/>
      <c r="V739" s="4"/>
      <c r="W739" s="4"/>
      <c r="X739" s="4"/>
      <c r="Y739" s="4"/>
      <c r="Z739" s="4"/>
      <c r="AA739" s="4"/>
      <c r="AB739" s="4"/>
      <c r="AC739" s="4"/>
      <c r="AD739" s="4"/>
      <c r="AE739" s="4"/>
    </row>
    <row r="740">
      <c r="A740" s="4"/>
      <c r="B740" s="4"/>
      <c r="C740" s="1" t="str">
        <f t="shared" si="8"/>
        <v/>
      </c>
      <c r="D740" s="79"/>
      <c r="E740" s="79"/>
      <c r="F740" s="74"/>
      <c r="G740" s="74"/>
      <c r="H740" s="74"/>
      <c r="I740" s="29" t="str">
        <f>if(isblank(F740),,VLOOKUP(D740,'Casino List'!$C$4:$AA$100,25,FALSE)*H740)</f>
        <v/>
      </c>
      <c r="J740" s="10" t="str">
        <f>if(ISBLANK(F740),,F740*'Casino List'!$D$1)</f>
        <v/>
      </c>
      <c r="K740" s="10" t="str">
        <f>if(isblank(F740),,(F740*(1+'Casino List'!$F$1)^(($Q$3-E740-45)/365)-F740)*(1-'Casino List'!$B$1))</f>
        <v/>
      </c>
      <c r="L740" s="10" t="str">
        <f>if(isblank(F740),,if(isna((1-'Casino List'!$B$1)*(I740-F740)*(1+'Casino List'!$F$1)^(($Q$3-vlookup(D740,C740:E$1003,3,FALSE)-10)/365)-K740+J740),(1-'Casino List'!$B$1)*(I740-F740)*(1+'Casino List'!$F$1)^(($Q$3-TODAY()-45)/365)-K740,(1-'Casino List'!$B$1)*(I740-F740)*(1+'Casino List'!$F$1)^(($Q$3-vlookup(D740,C740:E$1003,3,FALSE)-10)/365)-K740+J740))</f>
        <v/>
      </c>
      <c r="M740" s="10" t="str">
        <f>if(isblank(G740),,G740*(1+'Casino List'!$F$1)^(($Q$3-E740-10)/365))</f>
        <v/>
      </c>
      <c r="N740" s="4" t="str">
        <f>if(ISBLANK(M740),,(M740-G740)*(1-'Casino List'!$B$1))</f>
        <v/>
      </c>
      <c r="O740" s="4" t="str">
        <f>if(isblank(D740),,if(ISBLANK(M740),-F740*'Casino List'!$B$1,M740*'Casino List'!$B$1))</f>
        <v/>
      </c>
      <c r="P740" s="4"/>
      <c r="Q740" s="4"/>
      <c r="R740" s="4"/>
      <c r="S740" s="4"/>
      <c r="T740" s="4"/>
      <c r="U740" s="4"/>
      <c r="V740" s="4"/>
      <c r="W740" s="4"/>
      <c r="X740" s="4"/>
      <c r="Y740" s="4"/>
      <c r="Z740" s="4"/>
      <c r="AA740" s="4"/>
      <c r="AB740" s="4"/>
      <c r="AC740" s="4"/>
      <c r="AD740" s="4"/>
      <c r="AE740" s="4"/>
    </row>
    <row r="741">
      <c r="A741" s="4"/>
      <c r="B741" s="4"/>
      <c r="C741" s="1" t="str">
        <f t="shared" si="8"/>
        <v/>
      </c>
      <c r="D741" s="79"/>
      <c r="E741" s="79"/>
      <c r="F741" s="74"/>
      <c r="G741" s="74"/>
      <c r="H741" s="74"/>
      <c r="I741" s="29" t="str">
        <f>if(isblank(F741),,VLOOKUP(D741,'Casino List'!$C$4:$AA$100,25,FALSE)*H741)</f>
        <v/>
      </c>
      <c r="J741" s="10" t="str">
        <f>if(ISBLANK(F741),,F741*'Casino List'!$D$1)</f>
        <v/>
      </c>
      <c r="K741" s="10" t="str">
        <f>if(isblank(F741),,(F741*(1+'Casino List'!$F$1)^(($Q$3-E741-45)/365)-F741)*(1-'Casino List'!$B$1))</f>
        <v/>
      </c>
      <c r="L741" s="10" t="str">
        <f>if(isblank(F741),,if(isna((1-'Casino List'!$B$1)*(I741-F741)*(1+'Casino List'!$F$1)^(($Q$3-vlookup(D741,C741:E$1003,3,FALSE)-10)/365)-K741+J741),(1-'Casino List'!$B$1)*(I741-F741)*(1+'Casino List'!$F$1)^(($Q$3-TODAY()-45)/365)-K741,(1-'Casino List'!$B$1)*(I741-F741)*(1+'Casino List'!$F$1)^(($Q$3-vlookup(D741,C741:E$1003,3,FALSE)-10)/365)-K741+J741))</f>
        <v/>
      </c>
      <c r="M741" s="10" t="str">
        <f>if(isblank(G741),,G741*(1+'Casino List'!$F$1)^(($Q$3-E741-10)/365))</f>
        <v/>
      </c>
      <c r="N741" s="4" t="str">
        <f>if(ISBLANK(M741),,(M741-G741)*(1-'Casino List'!$B$1))</f>
        <v/>
      </c>
      <c r="O741" s="4" t="str">
        <f>if(isblank(D741),,if(ISBLANK(M741),-F741*'Casino List'!$B$1,M741*'Casino List'!$B$1))</f>
        <v/>
      </c>
      <c r="P741" s="4"/>
      <c r="Q741" s="4"/>
      <c r="R741" s="4"/>
      <c r="S741" s="4"/>
      <c r="T741" s="4"/>
      <c r="U741" s="4"/>
      <c r="V741" s="4"/>
      <c r="W741" s="4"/>
      <c r="X741" s="4"/>
      <c r="Y741" s="4"/>
      <c r="Z741" s="4"/>
      <c r="AA741" s="4"/>
      <c r="AB741" s="4"/>
      <c r="AC741" s="4"/>
      <c r="AD741" s="4"/>
      <c r="AE741" s="4"/>
    </row>
    <row r="742">
      <c r="A742" s="4"/>
      <c r="B742" s="4"/>
      <c r="C742" s="1" t="str">
        <f t="shared" si="8"/>
        <v/>
      </c>
      <c r="D742" s="79"/>
      <c r="E742" s="79"/>
      <c r="F742" s="74"/>
      <c r="G742" s="74"/>
      <c r="H742" s="74"/>
      <c r="I742" s="29" t="str">
        <f>if(isblank(F742),,VLOOKUP(D742,'Casino List'!$C$4:$AA$100,25,FALSE)*H742)</f>
        <v/>
      </c>
      <c r="J742" s="10" t="str">
        <f>if(ISBLANK(F742),,F742*'Casino List'!$D$1)</f>
        <v/>
      </c>
      <c r="K742" s="10" t="str">
        <f>if(isblank(F742),,(F742*(1+'Casino List'!$F$1)^(($Q$3-E742-45)/365)-F742)*(1-'Casino List'!$B$1))</f>
        <v/>
      </c>
      <c r="L742" s="10" t="str">
        <f>if(isblank(F742),,if(isna((1-'Casino List'!$B$1)*(I742-F742)*(1+'Casino List'!$F$1)^(($Q$3-vlookup(D742,C742:E$1003,3,FALSE)-10)/365)-K742+J742),(1-'Casino List'!$B$1)*(I742-F742)*(1+'Casino List'!$F$1)^(($Q$3-TODAY()-45)/365)-K742,(1-'Casino List'!$B$1)*(I742-F742)*(1+'Casino List'!$F$1)^(($Q$3-vlookup(D742,C742:E$1003,3,FALSE)-10)/365)-K742+J742))</f>
        <v/>
      </c>
      <c r="M742" s="10" t="str">
        <f>if(isblank(G742),,G742*(1+'Casino List'!$F$1)^(($Q$3-E742-10)/365))</f>
        <v/>
      </c>
      <c r="N742" s="4" t="str">
        <f>if(ISBLANK(M742),,(M742-G742)*(1-'Casino List'!$B$1))</f>
        <v/>
      </c>
      <c r="O742" s="4" t="str">
        <f>if(isblank(D742),,if(ISBLANK(M742),-F742*'Casino List'!$B$1,M742*'Casino List'!$B$1))</f>
        <v/>
      </c>
      <c r="P742" s="4"/>
      <c r="Q742" s="4"/>
      <c r="R742" s="4"/>
      <c r="S742" s="4"/>
      <c r="T742" s="4"/>
      <c r="U742" s="4"/>
      <c r="V742" s="4"/>
      <c r="W742" s="4"/>
      <c r="X742" s="4"/>
      <c r="Y742" s="4"/>
      <c r="Z742" s="4"/>
      <c r="AA742" s="4"/>
      <c r="AB742" s="4"/>
      <c r="AC742" s="4"/>
      <c r="AD742" s="4"/>
      <c r="AE742" s="4"/>
    </row>
    <row r="743">
      <c r="A743" s="4"/>
      <c r="B743" s="4"/>
      <c r="C743" s="1" t="str">
        <f t="shared" si="8"/>
        <v/>
      </c>
      <c r="D743" s="79"/>
      <c r="E743" s="79"/>
      <c r="F743" s="74"/>
      <c r="G743" s="74"/>
      <c r="H743" s="74"/>
      <c r="I743" s="29" t="str">
        <f>if(isblank(F743),,VLOOKUP(D743,'Casino List'!$C$4:$AA$100,25,FALSE)*H743)</f>
        <v/>
      </c>
      <c r="J743" s="10" t="str">
        <f>if(ISBLANK(F743),,F743*'Casino List'!$D$1)</f>
        <v/>
      </c>
      <c r="K743" s="10" t="str">
        <f>if(isblank(F743),,(F743*(1+'Casino List'!$F$1)^(($Q$3-E743-45)/365)-F743)*(1-'Casino List'!$B$1))</f>
        <v/>
      </c>
      <c r="L743" s="10" t="str">
        <f>if(isblank(F743),,if(isna((1-'Casino List'!$B$1)*(I743-F743)*(1+'Casino List'!$F$1)^(($Q$3-vlookup(D743,C743:E$1003,3,FALSE)-10)/365)-K743+J743),(1-'Casino List'!$B$1)*(I743-F743)*(1+'Casino List'!$F$1)^(($Q$3-TODAY()-45)/365)-K743,(1-'Casino List'!$B$1)*(I743-F743)*(1+'Casino List'!$F$1)^(($Q$3-vlookup(D743,C743:E$1003,3,FALSE)-10)/365)-K743+J743))</f>
        <v/>
      </c>
      <c r="M743" s="10" t="str">
        <f>if(isblank(G743),,G743*(1+'Casino List'!$F$1)^(($Q$3-E743-10)/365))</f>
        <v/>
      </c>
      <c r="N743" s="4" t="str">
        <f>if(ISBLANK(M743),,(M743-G743)*(1-'Casino List'!$B$1))</f>
        <v/>
      </c>
      <c r="O743" s="4" t="str">
        <f>if(isblank(D743),,if(ISBLANK(M743),-F743*'Casino List'!$B$1,M743*'Casino List'!$B$1))</f>
        <v/>
      </c>
      <c r="P743" s="4"/>
      <c r="Q743" s="4"/>
      <c r="R743" s="4"/>
      <c r="S743" s="4"/>
      <c r="T743" s="4"/>
      <c r="U743" s="4"/>
      <c r="V743" s="4"/>
      <c r="W743" s="4"/>
      <c r="X743" s="4"/>
      <c r="Y743" s="4"/>
      <c r="Z743" s="4"/>
      <c r="AA743" s="4"/>
      <c r="AB743" s="4"/>
      <c r="AC743" s="4"/>
      <c r="AD743" s="4"/>
      <c r="AE743" s="4"/>
    </row>
    <row r="744">
      <c r="A744" s="4"/>
      <c r="B744" s="4"/>
      <c r="C744" s="1" t="str">
        <f t="shared" si="8"/>
        <v/>
      </c>
      <c r="D744" s="79"/>
      <c r="E744" s="79"/>
      <c r="F744" s="74"/>
      <c r="G744" s="74"/>
      <c r="H744" s="74"/>
      <c r="I744" s="29" t="str">
        <f>if(isblank(F744),,VLOOKUP(D744,'Casino List'!$C$4:$AA$100,25,FALSE)*H744)</f>
        <v/>
      </c>
      <c r="J744" s="10" t="str">
        <f>if(ISBLANK(F744),,F744*'Casino List'!$D$1)</f>
        <v/>
      </c>
      <c r="K744" s="10" t="str">
        <f>if(isblank(F744),,(F744*(1+'Casino List'!$F$1)^(($Q$3-E744-45)/365)-F744)*(1-'Casino List'!$B$1))</f>
        <v/>
      </c>
      <c r="L744" s="10" t="str">
        <f>if(isblank(F744),,if(isna((1-'Casino List'!$B$1)*(I744-F744)*(1+'Casino List'!$F$1)^(($Q$3-vlookup(D744,C744:E$1003,3,FALSE)-10)/365)-K744+J744),(1-'Casino List'!$B$1)*(I744-F744)*(1+'Casino List'!$F$1)^(($Q$3-TODAY()-45)/365)-K744,(1-'Casino List'!$B$1)*(I744-F744)*(1+'Casino List'!$F$1)^(($Q$3-vlookup(D744,C744:E$1003,3,FALSE)-10)/365)-K744+J744))</f>
        <v/>
      </c>
      <c r="M744" s="10" t="str">
        <f>if(isblank(G744),,G744*(1+'Casino List'!$F$1)^(($Q$3-E744-10)/365))</f>
        <v/>
      </c>
      <c r="N744" s="4" t="str">
        <f>if(ISBLANK(M744),,(M744-G744)*(1-'Casino List'!$B$1))</f>
        <v/>
      </c>
      <c r="O744" s="4" t="str">
        <f>if(isblank(D744),,if(ISBLANK(M744),-F744*'Casino List'!$B$1,M744*'Casino List'!$B$1))</f>
        <v/>
      </c>
      <c r="P744" s="4"/>
      <c r="Q744" s="4"/>
      <c r="R744" s="4"/>
      <c r="S744" s="4"/>
      <c r="T744" s="4"/>
      <c r="U744" s="4"/>
      <c r="V744" s="4"/>
      <c r="W744" s="4"/>
      <c r="X744" s="4"/>
      <c r="Y744" s="4"/>
      <c r="Z744" s="4"/>
      <c r="AA744" s="4"/>
      <c r="AB744" s="4"/>
      <c r="AC744" s="4"/>
      <c r="AD744" s="4"/>
      <c r="AE744" s="4"/>
    </row>
    <row r="745">
      <c r="A745" s="4"/>
      <c r="B745" s="4"/>
      <c r="C745" s="1" t="str">
        <f t="shared" si="8"/>
        <v/>
      </c>
      <c r="D745" s="79"/>
      <c r="E745" s="79"/>
      <c r="F745" s="74"/>
      <c r="G745" s="74"/>
      <c r="H745" s="74"/>
      <c r="I745" s="29" t="str">
        <f>if(isblank(F745),,VLOOKUP(D745,'Casino List'!$C$4:$AA$100,25,FALSE)*H745)</f>
        <v/>
      </c>
      <c r="J745" s="10" t="str">
        <f>if(ISBLANK(F745),,F745*'Casino List'!$D$1)</f>
        <v/>
      </c>
      <c r="K745" s="10" t="str">
        <f>if(isblank(F745),,(F745*(1+'Casino List'!$F$1)^(($Q$3-E745-45)/365)-F745)*(1-'Casino List'!$B$1))</f>
        <v/>
      </c>
      <c r="L745" s="10" t="str">
        <f>if(isblank(F745),,if(isna((1-'Casino List'!$B$1)*(I745-F745)*(1+'Casino List'!$F$1)^(($Q$3-vlookup(D745,C745:E$1003,3,FALSE)-10)/365)-K745+J745),(1-'Casino List'!$B$1)*(I745-F745)*(1+'Casino List'!$F$1)^(($Q$3-TODAY()-45)/365)-K745,(1-'Casino List'!$B$1)*(I745-F745)*(1+'Casino List'!$F$1)^(($Q$3-vlookup(D745,C745:E$1003,3,FALSE)-10)/365)-K745+J745))</f>
        <v/>
      </c>
      <c r="M745" s="10" t="str">
        <f>if(isblank(G745),,G745*(1+'Casino List'!$F$1)^(($Q$3-E745-10)/365))</f>
        <v/>
      </c>
      <c r="N745" s="4" t="str">
        <f>if(ISBLANK(M745),,(M745-G745)*(1-'Casino List'!$B$1))</f>
        <v/>
      </c>
      <c r="O745" s="4" t="str">
        <f>if(isblank(D745),,if(ISBLANK(M745),-F745*'Casino List'!$B$1,M745*'Casino List'!$B$1))</f>
        <v/>
      </c>
      <c r="P745" s="4"/>
      <c r="Q745" s="4"/>
      <c r="R745" s="4"/>
      <c r="S745" s="4"/>
      <c r="T745" s="4"/>
      <c r="U745" s="4"/>
      <c r="V745" s="4"/>
      <c r="W745" s="4"/>
      <c r="X745" s="4"/>
      <c r="Y745" s="4"/>
      <c r="Z745" s="4"/>
      <c r="AA745" s="4"/>
      <c r="AB745" s="4"/>
      <c r="AC745" s="4"/>
      <c r="AD745" s="4"/>
      <c r="AE745" s="4"/>
    </row>
    <row r="746">
      <c r="A746" s="4"/>
      <c r="B746" s="4"/>
      <c r="C746" s="1" t="str">
        <f t="shared" si="8"/>
        <v/>
      </c>
      <c r="D746" s="79"/>
      <c r="E746" s="79"/>
      <c r="F746" s="74"/>
      <c r="G746" s="74"/>
      <c r="H746" s="74"/>
      <c r="I746" s="29" t="str">
        <f>if(isblank(F746),,VLOOKUP(D746,'Casino List'!$C$4:$AA$100,25,FALSE)*H746)</f>
        <v/>
      </c>
      <c r="J746" s="10" t="str">
        <f>if(ISBLANK(F746),,F746*'Casino List'!$D$1)</f>
        <v/>
      </c>
      <c r="K746" s="10" t="str">
        <f>if(isblank(F746),,(F746*(1+'Casino List'!$F$1)^(($Q$3-E746-45)/365)-F746)*(1-'Casino List'!$B$1))</f>
        <v/>
      </c>
      <c r="L746" s="10" t="str">
        <f>if(isblank(F746),,if(isna((1-'Casino List'!$B$1)*(I746-F746)*(1+'Casino List'!$F$1)^(($Q$3-vlookup(D746,C746:E$1003,3,FALSE)-10)/365)-K746+J746),(1-'Casino List'!$B$1)*(I746-F746)*(1+'Casino List'!$F$1)^(($Q$3-TODAY()-45)/365)-K746,(1-'Casino List'!$B$1)*(I746-F746)*(1+'Casino List'!$F$1)^(($Q$3-vlookup(D746,C746:E$1003,3,FALSE)-10)/365)-K746+J746))</f>
        <v/>
      </c>
      <c r="M746" s="10" t="str">
        <f>if(isblank(G746),,G746*(1+'Casino List'!$F$1)^(($Q$3-E746-10)/365))</f>
        <v/>
      </c>
      <c r="N746" s="4" t="str">
        <f>if(ISBLANK(M746),,(M746-G746)*(1-'Casino List'!$B$1))</f>
        <v/>
      </c>
      <c r="O746" s="4" t="str">
        <f>if(isblank(D746),,if(ISBLANK(M746),-F746*'Casino List'!$B$1,M746*'Casino List'!$B$1))</f>
        <v/>
      </c>
      <c r="P746" s="4"/>
      <c r="Q746" s="4"/>
      <c r="R746" s="4"/>
      <c r="S746" s="4"/>
      <c r="T746" s="4"/>
      <c r="U746" s="4"/>
      <c r="V746" s="4"/>
      <c r="W746" s="4"/>
      <c r="X746" s="4"/>
      <c r="Y746" s="4"/>
      <c r="Z746" s="4"/>
      <c r="AA746" s="4"/>
      <c r="AB746" s="4"/>
      <c r="AC746" s="4"/>
      <c r="AD746" s="4"/>
      <c r="AE746" s="4"/>
    </row>
    <row r="747">
      <c r="A747" s="4"/>
      <c r="B747" s="4"/>
      <c r="C747" s="1" t="str">
        <f t="shared" si="8"/>
        <v/>
      </c>
      <c r="D747" s="79"/>
      <c r="E747" s="79"/>
      <c r="F747" s="74"/>
      <c r="G747" s="74"/>
      <c r="H747" s="74"/>
      <c r="I747" s="29" t="str">
        <f>if(isblank(F747),,VLOOKUP(D747,'Casino List'!$C$4:$AA$100,25,FALSE)*H747)</f>
        <v/>
      </c>
      <c r="J747" s="10" t="str">
        <f>if(ISBLANK(F747),,F747*'Casino List'!$D$1)</f>
        <v/>
      </c>
      <c r="K747" s="10" t="str">
        <f>if(isblank(F747),,(F747*(1+'Casino List'!$F$1)^(($Q$3-E747-45)/365)-F747)*(1-'Casino List'!$B$1))</f>
        <v/>
      </c>
      <c r="L747" s="10" t="str">
        <f>if(isblank(F747),,if(isna((1-'Casino List'!$B$1)*(I747-F747)*(1+'Casino List'!$F$1)^(($Q$3-vlookup(D747,C747:E$1003,3,FALSE)-10)/365)-K747+J747),(1-'Casino List'!$B$1)*(I747-F747)*(1+'Casino List'!$F$1)^(($Q$3-TODAY()-45)/365)-K747,(1-'Casino List'!$B$1)*(I747-F747)*(1+'Casino List'!$F$1)^(($Q$3-vlookup(D747,C747:E$1003,3,FALSE)-10)/365)-K747+J747))</f>
        <v/>
      </c>
      <c r="M747" s="10" t="str">
        <f>if(isblank(G747),,G747*(1+'Casino List'!$F$1)^(($Q$3-E747-10)/365))</f>
        <v/>
      </c>
      <c r="N747" s="4" t="str">
        <f>if(ISBLANK(M747),,(M747-G747)*(1-'Casino List'!$B$1))</f>
        <v/>
      </c>
      <c r="O747" s="4" t="str">
        <f>if(isblank(D747),,if(ISBLANK(M747),-F747*'Casino List'!$B$1,M747*'Casino List'!$B$1))</f>
        <v/>
      </c>
      <c r="P747" s="4"/>
      <c r="Q747" s="4"/>
      <c r="R747" s="4"/>
      <c r="S747" s="4"/>
      <c r="T747" s="4"/>
      <c r="U747" s="4"/>
      <c r="V747" s="4"/>
      <c r="W747" s="4"/>
      <c r="X747" s="4"/>
      <c r="Y747" s="4"/>
      <c r="Z747" s="4"/>
      <c r="AA747" s="4"/>
      <c r="AB747" s="4"/>
      <c r="AC747" s="4"/>
      <c r="AD747" s="4"/>
      <c r="AE747" s="4"/>
    </row>
    <row r="748">
      <c r="A748" s="4"/>
      <c r="B748" s="4"/>
      <c r="C748" s="1" t="str">
        <f t="shared" si="8"/>
        <v/>
      </c>
      <c r="D748" s="79"/>
      <c r="E748" s="79"/>
      <c r="F748" s="74"/>
      <c r="G748" s="74"/>
      <c r="H748" s="74"/>
      <c r="I748" s="29" t="str">
        <f>if(isblank(F748),,VLOOKUP(D748,'Casino List'!$C$4:$AA$100,25,FALSE)*H748)</f>
        <v/>
      </c>
      <c r="J748" s="10" t="str">
        <f>if(ISBLANK(F748),,F748*'Casino List'!$D$1)</f>
        <v/>
      </c>
      <c r="K748" s="10" t="str">
        <f>if(isblank(F748),,(F748*(1+'Casino List'!$F$1)^(($Q$3-E748-45)/365)-F748)*(1-'Casino List'!$B$1))</f>
        <v/>
      </c>
      <c r="L748" s="10" t="str">
        <f>if(isblank(F748),,if(isna((1-'Casino List'!$B$1)*(I748-F748)*(1+'Casino List'!$F$1)^(($Q$3-vlookup(D748,C748:E$1003,3,FALSE)-10)/365)-K748+J748),(1-'Casino List'!$B$1)*(I748-F748)*(1+'Casino List'!$F$1)^(($Q$3-TODAY()-45)/365)-K748,(1-'Casino List'!$B$1)*(I748-F748)*(1+'Casino List'!$F$1)^(($Q$3-vlookup(D748,C748:E$1003,3,FALSE)-10)/365)-K748+J748))</f>
        <v/>
      </c>
      <c r="M748" s="10" t="str">
        <f>if(isblank(G748),,G748*(1+'Casino List'!$F$1)^(($Q$3-E748-10)/365))</f>
        <v/>
      </c>
      <c r="N748" s="4" t="str">
        <f>if(ISBLANK(M748),,(M748-G748)*(1-'Casino List'!$B$1))</f>
        <v/>
      </c>
      <c r="O748" s="4" t="str">
        <f>if(isblank(D748),,if(ISBLANK(M748),-F748*'Casino List'!$B$1,M748*'Casino List'!$B$1))</f>
        <v/>
      </c>
      <c r="P748" s="4"/>
      <c r="Q748" s="4"/>
      <c r="R748" s="4"/>
      <c r="S748" s="4"/>
      <c r="T748" s="4"/>
      <c r="U748" s="4"/>
      <c r="V748" s="4"/>
      <c r="W748" s="4"/>
      <c r="X748" s="4"/>
      <c r="Y748" s="4"/>
      <c r="Z748" s="4"/>
      <c r="AA748" s="4"/>
      <c r="AB748" s="4"/>
      <c r="AC748" s="4"/>
      <c r="AD748" s="4"/>
      <c r="AE748" s="4"/>
    </row>
    <row r="749">
      <c r="A749" s="4"/>
      <c r="B749" s="4"/>
      <c r="C749" s="1" t="str">
        <f t="shared" si="8"/>
        <v/>
      </c>
      <c r="D749" s="79"/>
      <c r="E749" s="79"/>
      <c r="F749" s="74"/>
      <c r="G749" s="74"/>
      <c r="H749" s="74"/>
      <c r="I749" s="29" t="str">
        <f>if(isblank(F749),,VLOOKUP(D749,'Casino List'!$C$4:$AA$100,25,FALSE)*H749)</f>
        <v/>
      </c>
      <c r="J749" s="10" t="str">
        <f>if(ISBLANK(F749),,F749*'Casino List'!$D$1)</f>
        <v/>
      </c>
      <c r="K749" s="10" t="str">
        <f>if(isblank(F749),,(F749*(1+'Casino List'!$F$1)^(($Q$3-E749-45)/365)-F749)*(1-'Casino List'!$B$1))</f>
        <v/>
      </c>
      <c r="L749" s="10" t="str">
        <f>if(isblank(F749),,if(isna((1-'Casino List'!$B$1)*(I749-F749)*(1+'Casino List'!$F$1)^(($Q$3-vlookup(D749,C749:E$1003,3,FALSE)-10)/365)-K749+J749),(1-'Casino List'!$B$1)*(I749-F749)*(1+'Casino List'!$F$1)^(($Q$3-TODAY()-45)/365)-K749,(1-'Casino List'!$B$1)*(I749-F749)*(1+'Casino List'!$F$1)^(($Q$3-vlookup(D749,C749:E$1003,3,FALSE)-10)/365)-K749+J749))</f>
        <v/>
      </c>
      <c r="M749" s="10" t="str">
        <f>if(isblank(G749),,G749*(1+'Casino List'!$F$1)^(($Q$3-E749-10)/365))</f>
        <v/>
      </c>
      <c r="N749" s="4" t="str">
        <f>if(ISBLANK(M749),,(M749-G749)*(1-'Casino List'!$B$1))</f>
        <v/>
      </c>
      <c r="O749" s="4" t="str">
        <f>if(isblank(D749),,if(ISBLANK(M749),-F749*'Casino List'!$B$1,M749*'Casino List'!$B$1))</f>
        <v/>
      </c>
      <c r="P749" s="4"/>
      <c r="Q749" s="4"/>
      <c r="R749" s="4"/>
      <c r="S749" s="4"/>
      <c r="T749" s="4"/>
      <c r="U749" s="4"/>
      <c r="V749" s="4"/>
      <c r="W749" s="4"/>
      <c r="X749" s="4"/>
      <c r="Y749" s="4"/>
      <c r="Z749" s="4"/>
      <c r="AA749" s="4"/>
      <c r="AB749" s="4"/>
      <c r="AC749" s="4"/>
      <c r="AD749" s="4"/>
      <c r="AE749" s="4"/>
    </row>
    <row r="750">
      <c r="A750" s="4"/>
      <c r="B750" s="4"/>
      <c r="C750" s="1" t="str">
        <f t="shared" si="8"/>
        <v/>
      </c>
      <c r="D750" s="79"/>
      <c r="E750" s="79"/>
      <c r="F750" s="74"/>
      <c r="G750" s="74"/>
      <c r="H750" s="74"/>
      <c r="I750" s="29" t="str">
        <f>if(isblank(F750),,VLOOKUP(D750,'Casino List'!$C$4:$AA$100,25,FALSE)*H750)</f>
        <v/>
      </c>
      <c r="J750" s="10" t="str">
        <f>if(ISBLANK(F750),,F750*'Casino List'!$D$1)</f>
        <v/>
      </c>
      <c r="K750" s="10" t="str">
        <f>if(isblank(F750),,(F750*(1+'Casino List'!$F$1)^(($Q$3-E750-45)/365)-F750)*(1-'Casino List'!$B$1))</f>
        <v/>
      </c>
      <c r="L750" s="10" t="str">
        <f>if(isblank(F750),,if(isna((1-'Casino List'!$B$1)*(I750-F750)*(1+'Casino List'!$F$1)^(($Q$3-vlookup(D750,C750:E$1003,3,FALSE)-10)/365)-K750+J750),(1-'Casino List'!$B$1)*(I750-F750)*(1+'Casino List'!$F$1)^(($Q$3-TODAY()-45)/365)-K750,(1-'Casino List'!$B$1)*(I750-F750)*(1+'Casino List'!$F$1)^(($Q$3-vlookup(D750,C750:E$1003,3,FALSE)-10)/365)-K750+J750))</f>
        <v/>
      </c>
      <c r="M750" s="10" t="str">
        <f>if(isblank(G750),,G750*(1+'Casino List'!$F$1)^(($Q$3-E750-10)/365))</f>
        <v/>
      </c>
      <c r="N750" s="4" t="str">
        <f>if(ISBLANK(M750),,(M750-G750)*(1-'Casino List'!$B$1))</f>
        <v/>
      </c>
      <c r="O750" s="4" t="str">
        <f>if(isblank(D750),,if(ISBLANK(M750),-F750*'Casino List'!$B$1,M750*'Casino List'!$B$1))</f>
        <v/>
      </c>
      <c r="P750" s="4"/>
      <c r="Q750" s="4"/>
      <c r="R750" s="4"/>
      <c r="S750" s="4"/>
      <c r="T750" s="4"/>
      <c r="U750" s="4"/>
      <c r="V750" s="4"/>
      <c r="W750" s="4"/>
      <c r="X750" s="4"/>
      <c r="Y750" s="4"/>
      <c r="Z750" s="4"/>
      <c r="AA750" s="4"/>
      <c r="AB750" s="4"/>
      <c r="AC750" s="4"/>
      <c r="AD750" s="4"/>
      <c r="AE750" s="4"/>
    </row>
    <row r="751">
      <c r="A751" s="4"/>
      <c r="B751" s="4"/>
      <c r="C751" s="1" t="str">
        <f t="shared" si="8"/>
        <v/>
      </c>
      <c r="D751" s="79"/>
      <c r="E751" s="79"/>
      <c r="F751" s="74"/>
      <c r="G751" s="74"/>
      <c r="H751" s="74"/>
      <c r="I751" s="29" t="str">
        <f>if(isblank(F751),,VLOOKUP(D751,'Casino List'!$C$4:$AA$100,25,FALSE)*H751)</f>
        <v/>
      </c>
      <c r="J751" s="10" t="str">
        <f>if(ISBLANK(F751),,F751*'Casino List'!$D$1)</f>
        <v/>
      </c>
      <c r="K751" s="10" t="str">
        <f>if(isblank(F751),,(F751*(1+'Casino List'!$F$1)^(($Q$3-E751-45)/365)-F751)*(1-'Casino List'!$B$1))</f>
        <v/>
      </c>
      <c r="L751" s="10" t="str">
        <f>if(isblank(F751),,if(isna((1-'Casino List'!$B$1)*(I751-F751)*(1+'Casino List'!$F$1)^(($Q$3-vlookup(D751,C751:E$1003,3,FALSE)-10)/365)-K751+J751),(1-'Casino List'!$B$1)*(I751-F751)*(1+'Casino List'!$F$1)^(($Q$3-TODAY()-45)/365)-K751,(1-'Casino List'!$B$1)*(I751-F751)*(1+'Casino List'!$F$1)^(($Q$3-vlookup(D751,C751:E$1003,3,FALSE)-10)/365)-K751+J751))</f>
        <v/>
      </c>
      <c r="M751" s="10" t="str">
        <f>if(isblank(G751),,G751*(1+'Casino List'!$F$1)^(($Q$3-E751-10)/365))</f>
        <v/>
      </c>
      <c r="N751" s="4" t="str">
        <f>if(ISBLANK(M751),,(M751-G751)*(1-'Casino List'!$B$1))</f>
        <v/>
      </c>
      <c r="O751" s="4" t="str">
        <f>if(isblank(D751),,if(ISBLANK(M751),-F751*'Casino List'!$B$1,M751*'Casino List'!$B$1))</f>
        <v/>
      </c>
      <c r="P751" s="4"/>
      <c r="Q751" s="4"/>
      <c r="R751" s="4"/>
      <c r="S751" s="4"/>
      <c r="T751" s="4"/>
      <c r="U751" s="4"/>
      <c r="V751" s="4"/>
      <c r="W751" s="4"/>
      <c r="X751" s="4"/>
      <c r="Y751" s="4"/>
      <c r="Z751" s="4"/>
      <c r="AA751" s="4"/>
      <c r="AB751" s="4"/>
      <c r="AC751" s="4"/>
      <c r="AD751" s="4"/>
      <c r="AE751" s="4"/>
    </row>
    <row r="752">
      <c r="A752" s="4"/>
      <c r="B752" s="4"/>
      <c r="C752" s="1" t="str">
        <f t="shared" si="8"/>
        <v/>
      </c>
      <c r="D752" s="79"/>
      <c r="E752" s="79"/>
      <c r="F752" s="74"/>
      <c r="G752" s="74"/>
      <c r="H752" s="74"/>
      <c r="I752" s="29" t="str">
        <f>if(isblank(F752),,VLOOKUP(D752,'Casino List'!$C$4:$AA$100,25,FALSE)*H752)</f>
        <v/>
      </c>
      <c r="J752" s="10" t="str">
        <f>if(ISBLANK(F752),,F752*'Casino List'!$D$1)</f>
        <v/>
      </c>
      <c r="K752" s="10" t="str">
        <f>if(isblank(F752),,(F752*(1+'Casino List'!$F$1)^(($Q$3-E752-45)/365)-F752)*(1-'Casino List'!$B$1))</f>
        <v/>
      </c>
      <c r="L752" s="10" t="str">
        <f>if(isblank(F752),,if(isna((1-'Casino List'!$B$1)*(I752-F752)*(1+'Casino List'!$F$1)^(($Q$3-vlookup(D752,C752:E$1003,3,FALSE)-10)/365)-K752+J752),(1-'Casino List'!$B$1)*(I752-F752)*(1+'Casino List'!$F$1)^(($Q$3-TODAY()-45)/365)-K752,(1-'Casino List'!$B$1)*(I752-F752)*(1+'Casino List'!$F$1)^(($Q$3-vlookup(D752,C752:E$1003,3,FALSE)-10)/365)-K752+J752))</f>
        <v/>
      </c>
      <c r="M752" s="10" t="str">
        <f>if(isblank(G752),,G752*(1+'Casino List'!$F$1)^(($Q$3-E752-10)/365))</f>
        <v/>
      </c>
      <c r="N752" s="4" t="str">
        <f>if(ISBLANK(M752),,(M752-G752)*(1-'Casino List'!$B$1))</f>
        <v/>
      </c>
      <c r="O752" s="4" t="str">
        <f>if(isblank(D752),,if(ISBLANK(M752),-F752*'Casino List'!$B$1,M752*'Casino List'!$B$1))</f>
        <v/>
      </c>
      <c r="P752" s="4"/>
      <c r="Q752" s="4"/>
      <c r="R752" s="4"/>
      <c r="S752" s="4"/>
      <c r="T752" s="4"/>
      <c r="U752" s="4"/>
      <c r="V752" s="4"/>
      <c r="W752" s="4"/>
      <c r="X752" s="4"/>
      <c r="Y752" s="4"/>
      <c r="Z752" s="4"/>
      <c r="AA752" s="4"/>
      <c r="AB752" s="4"/>
      <c r="AC752" s="4"/>
      <c r="AD752" s="4"/>
      <c r="AE752" s="4"/>
    </row>
    <row r="753">
      <c r="A753" s="4"/>
      <c r="B753" s="4"/>
      <c r="C753" s="1" t="str">
        <f t="shared" si="8"/>
        <v/>
      </c>
      <c r="D753" s="79"/>
      <c r="E753" s="79"/>
      <c r="F753" s="74"/>
      <c r="G753" s="74"/>
      <c r="H753" s="74"/>
      <c r="I753" s="29" t="str">
        <f>if(isblank(F753),,VLOOKUP(D753,'Casino List'!$C$4:$AA$100,25,FALSE)*H753)</f>
        <v/>
      </c>
      <c r="J753" s="10" t="str">
        <f>if(ISBLANK(F753),,F753*'Casino List'!$D$1)</f>
        <v/>
      </c>
      <c r="K753" s="10" t="str">
        <f>if(isblank(F753),,(F753*(1+'Casino List'!$F$1)^(($Q$3-E753-45)/365)-F753)*(1-'Casino List'!$B$1))</f>
        <v/>
      </c>
      <c r="L753" s="10" t="str">
        <f>if(isblank(F753),,if(isna((1-'Casino List'!$B$1)*(I753-F753)*(1+'Casino List'!$F$1)^(($Q$3-vlookup(D753,C753:E$1003,3,FALSE)-10)/365)-K753+J753),(1-'Casino List'!$B$1)*(I753-F753)*(1+'Casino List'!$F$1)^(($Q$3-TODAY()-45)/365)-K753,(1-'Casino List'!$B$1)*(I753-F753)*(1+'Casino List'!$F$1)^(($Q$3-vlookup(D753,C753:E$1003,3,FALSE)-10)/365)-K753+J753))</f>
        <v/>
      </c>
      <c r="M753" s="10" t="str">
        <f>if(isblank(G753),,G753*(1+'Casino List'!$F$1)^(($Q$3-E753-10)/365))</f>
        <v/>
      </c>
      <c r="N753" s="4" t="str">
        <f>if(ISBLANK(M753),,(M753-G753)*(1-'Casino List'!$B$1))</f>
        <v/>
      </c>
      <c r="O753" s="4" t="str">
        <f>if(isblank(D753),,if(ISBLANK(M753),-F753*'Casino List'!$B$1,M753*'Casino List'!$B$1))</f>
        <v/>
      </c>
      <c r="P753" s="4"/>
      <c r="Q753" s="4"/>
      <c r="R753" s="4"/>
      <c r="S753" s="4"/>
      <c r="T753" s="4"/>
      <c r="U753" s="4"/>
      <c r="V753" s="4"/>
      <c r="W753" s="4"/>
      <c r="X753" s="4"/>
      <c r="Y753" s="4"/>
      <c r="Z753" s="4"/>
      <c r="AA753" s="4"/>
      <c r="AB753" s="4"/>
      <c r="AC753" s="4"/>
      <c r="AD753" s="4"/>
      <c r="AE753" s="4"/>
    </row>
    <row r="754">
      <c r="A754" s="4"/>
      <c r="B754" s="4"/>
      <c r="C754" s="1" t="str">
        <f t="shared" si="8"/>
        <v/>
      </c>
      <c r="D754" s="79"/>
      <c r="E754" s="79"/>
      <c r="F754" s="74"/>
      <c r="G754" s="74"/>
      <c r="H754" s="74"/>
      <c r="I754" s="29" t="str">
        <f>if(isblank(F754),,VLOOKUP(D754,'Casino List'!$C$4:$AA$100,25,FALSE)*H754)</f>
        <v/>
      </c>
      <c r="J754" s="10" t="str">
        <f>if(ISBLANK(F754),,F754*'Casino List'!$D$1)</f>
        <v/>
      </c>
      <c r="K754" s="10" t="str">
        <f>if(isblank(F754),,(F754*(1+'Casino List'!$F$1)^(($Q$3-E754-45)/365)-F754)*(1-'Casino List'!$B$1))</f>
        <v/>
      </c>
      <c r="L754" s="10" t="str">
        <f>if(isblank(F754),,if(isna((1-'Casino List'!$B$1)*(I754-F754)*(1+'Casino List'!$F$1)^(($Q$3-vlookup(D754,C754:E$1003,3,FALSE)-10)/365)-K754+J754),(1-'Casino List'!$B$1)*(I754-F754)*(1+'Casino List'!$F$1)^(($Q$3-TODAY()-45)/365)-K754,(1-'Casino List'!$B$1)*(I754-F754)*(1+'Casino List'!$F$1)^(($Q$3-vlookup(D754,C754:E$1003,3,FALSE)-10)/365)-K754+J754))</f>
        <v/>
      </c>
      <c r="M754" s="10" t="str">
        <f>if(isblank(G754),,G754*(1+'Casino List'!$F$1)^(($Q$3-E754-10)/365))</f>
        <v/>
      </c>
      <c r="N754" s="4" t="str">
        <f>if(ISBLANK(M754),,(M754-G754)*(1-'Casino List'!$B$1))</f>
        <v/>
      </c>
      <c r="O754" s="4" t="str">
        <f>if(isblank(D754),,if(ISBLANK(M754),-F754*'Casino List'!$B$1,M754*'Casino List'!$B$1))</f>
        <v/>
      </c>
      <c r="P754" s="4"/>
      <c r="Q754" s="4"/>
      <c r="R754" s="4"/>
      <c r="S754" s="4"/>
      <c r="T754" s="4"/>
      <c r="U754" s="4"/>
      <c r="V754" s="4"/>
      <c r="W754" s="4"/>
      <c r="X754" s="4"/>
      <c r="Y754" s="4"/>
      <c r="Z754" s="4"/>
      <c r="AA754" s="4"/>
      <c r="AB754" s="4"/>
      <c r="AC754" s="4"/>
      <c r="AD754" s="4"/>
      <c r="AE754" s="4"/>
    </row>
    <row r="755">
      <c r="A755" s="4"/>
      <c r="B755" s="4"/>
      <c r="C755" s="1" t="str">
        <f t="shared" si="8"/>
        <v/>
      </c>
      <c r="D755" s="79"/>
      <c r="E755" s="79"/>
      <c r="F755" s="74"/>
      <c r="G755" s="74"/>
      <c r="H755" s="74"/>
      <c r="I755" s="29" t="str">
        <f>if(isblank(F755),,VLOOKUP(D755,'Casino List'!$C$4:$AA$100,25,FALSE)*H755)</f>
        <v/>
      </c>
      <c r="J755" s="10" t="str">
        <f>if(ISBLANK(F755),,F755*'Casino List'!$D$1)</f>
        <v/>
      </c>
      <c r="K755" s="10" t="str">
        <f>if(isblank(F755),,(F755*(1+'Casino List'!$F$1)^(($Q$3-E755-45)/365)-F755)*(1-'Casino List'!$B$1))</f>
        <v/>
      </c>
      <c r="L755" s="10" t="str">
        <f>if(isblank(F755),,if(isna((1-'Casino List'!$B$1)*(I755-F755)*(1+'Casino List'!$F$1)^(($Q$3-vlookup(D755,C755:E$1003,3,FALSE)-10)/365)-K755+J755),(1-'Casino List'!$B$1)*(I755-F755)*(1+'Casino List'!$F$1)^(($Q$3-TODAY()-45)/365)-K755,(1-'Casino List'!$B$1)*(I755-F755)*(1+'Casino List'!$F$1)^(($Q$3-vlookup(D755,C755:E$1003,3,FALSE)-10)/365)-K755+J755))</f>
        <v/>
      </c>
      <c r="M755" s="10" t="str">
        <f>if(isblank(G755),,G755*(1+'Casino List'!$F$1)^(($Q$3-E755-10)/365))</f>
        <v/>
      </c>
      <c r="N755" s="4" t="str">
        <f>if(ISBLANK(M755),,(M755-G755)*(1-'Casino List'!$B$1))</f>
        <v/>
      </c>
      <c r="O755" s="4" t="str">
        <f>if(isblank(D755),,if(ISBLANK(M755),-F755*'Casino List'!$B$1,M755*'Casino List'!$B$1))</f>
        <v/>
      </c>
      <c r="P755" s="4"/>
      <c r="Q755" s="4"/>
      <c r="R755" s="4"/>
      <c r="S755" s="4"/>
      <c r="T755" s="4"/>
      <c r="U755" s="4"/>
      <c r="V755" s="4"/>
      <c r="W755" s="4"/>
      <c r="X755" s="4"/>
      <c r="Y755" s="4"/>
      <c r="Z755" s="4"/>
      <c r="AA755" s="4"/>
      <c r="AB755" s="4"/>
      <c r="AC755" s="4"/>
      <c r="AD755" s="4"/>
      <c r="AE755" s="4"/>
    </row>
    <row r="756">
      <c r="A756" s="4"/>
      <c r="B756" s="4"/>
      <c r="C756" s="1" t="str">
        <f t="shared" si="8"/>
        <v/>
      </c>
      <c r="D756" s="79"/>
      <c r="E756" s="79"/>
      <c r="F756" s="74"/>
      <c r="G756" s="74"/>
      <c r="H756" s="74"/>
      <c r="I756" s="29" t="str">
        <f>if(isblank(F756),,VLOOKUP(D756,'Casino List'!$C$4:$AA$100,25,FALSE)*H756)</f>
        <v/>
      </c>
      <c r="J756" s="10" t="str">
        <f>if(ISBLANK(F756),,F756*'Casino List'!$D$1)</f>
        <v/>
      </c>
      <c r="K756" s="10" t="str">
        <f>if(isblank(F756),,(F756*(1+'Casino List'!$F$1)^(($Q$3-E756-45)/365)-F756)*(1-'Casino List'!$B$1))</f>
        <v/>
      </c>
      <c r="L756" s="10" t="str">
        <f>if(isblank(F756),,if(isna((1-'Casino List'!$B$1)*(I756-F756)*(1+'Casino List'!$F$1)^(($Q$3-vlookup(D756,C756:E$1003,3,FALSE)-10)/365)-K756+J756),(1-'Casino List'!$B$1)*(I756-F756)*(1+'Casino List'!$F$1)^(($Q$3-TODAY()-45)/365)-K756,(1-'Casino List'!$B$1)*(I756-F756)*(1+'Casino List'!$F$1)^(($Q$3-vlookup(D756,C756:E$1003,3,FALSE)-10)/365)-K756+J756))</f>
        <v/>
      </c>
      <c r="M756" s="10" t="str">
        <f>if(isblank(G756),,G756*(1+'Casino List'!$F$1)^(($Q$3-E756-10)/365))</f>
        <v/>
      </c>
      <c r="N756" s="4" t="str">
        <f>if(ISBLANK(M756),,(M756-G756)*(1-'Casino List'!$B$1))</f>
        <v/>
      </c>
      <c r="O756" s="4" t="str">
        <f>if(isblank(D756),,if(ISBLANK(M756),-F756*'Casino List'!$B$1,M756*'Casino List'!$B$1))</f>
        <v/>
      </c>
      <c r="P756" s="4"/>
      <c r="Q756" s="4"/>
      <c r="R756" s="4"/>
      <c r="S756" s="4"/>
      <c r="T756" s="4"/>
      <c r="U756" s="4"/>
      <c r="V756" s="4"/>
      <c r="W756" s="4"/>
      <c r="X756" s="4"/>
      <c r="Y756" s="4"/>
      <c r="Z756" s="4"/>
      <c r="AA756" s="4"/>
      <c r="AB756" s="4"/>
      <c r="AC756" s="4"/>
      <c r="AD756" s="4"/>
      <c r="AE756" s="4"/>
    </row>
    <row r="757">
      <c r="A757" s="4"/>
      <c r="B757" s="4"/>
      <c r="C757" s="1" t="str">
        <f t="shared" si="8"/>
        <v/>
      </c>
      <c r="D757" s="79"/>
      <c r="E757" s="79"/>
      <c r="F757" s="74"/>
      <c r="G757" s="74"/>
      <c r="H757" s="74"/>
      <c r="I757" s="29" t="str">
        <f>if(isblank(F757),,VLOOKUP(D757,'Casino List'!$C$4:$AA$100,25,FALSE)*H757)</f>
        <v/>
      </c>
      <c r="J757" s="10" t="str">
        <f>if(ISBLANK(F757),,F757*'Casino List'!$D$1)</f>
        <v/>
      </c>
      <c r="K757" s="10" t="str">
        <f>if(isblank(F757),,(F757*(1+'Casino List'!$F$1)^(($Q$3-E757-45)/365)-F757)*(1-'Casino List'!$B$1))</f>
        <v/>
      </c>
      <c r="L757" s="10" t="str">
        <f>if(isblank(F757),,if(isna((1-'Casino List'!$B$1)*(I757-F757)*(1+'Casino List'!$F$1)^(($Q$3-vlookup(D757,C757:E$1003,3,FALSE)-10)/365)-K757+J757),(1-'Casino List'!$B$1)*(I757-F757)*(1+'Casino List'!$F$1)^(($Q$3-TODAY()-45)/365)-K757,(1-'Casino List'!$B$1)*(I757-F757)*(1+'Casino List'!$F$1)^(($Q$3-vlookup(D757,C757:E$1003,3,FALSE)-10)/365)-K757+J757))</f>
        <v/>
      </c>
      <c r="M757" s="10" t="str">
        <f>if(isblank(G757),,G757*(1+'Casino List'!$F$1)^(($Q$3-E757-10)/365))</f>
        <v/>
      </c>
      <c r="N757" s="4" t="str">
        <f>if(ISBLANK(M757),,(M757-G757)*(1-'Casino List'!$B$1))</f>
        <v/>
      </c>
      <c r="O757" s="4" t="str">
        <f>if(isblank(D757),,if(ISBLANK(M757),-F757*'Casino List'!$B$1,M757*'Casino List'!$B$1))</f>
        <v/>
      </c>
      <c r="P757" s="4"/>
      <c r="Q757" s="4"/>
      <c r="R757" s="4"/>
      <c r="S757" s="4"/>
      <c r="T757" s="4"/>
      <c r="U757" s="4"/>
      <c r="V757" s="4"/>
      <c r="W757" s="4"/>
      <c r="X757" s="4"/>
      <c r="Y757" s="4"/>
      <c r="Z757" s="4"/>
      <c r="AA757" s="4"/>
      <c r="AB757" s="4"/>
      <c r="AC757" s="4"/>
      <c r="AD757" s="4"/>
      <c r="AE757" s="4"/>
    </row>
    <row r="758">
      <c r="A758" s="4"/>
      <c r="B758" s="4"/>
      <c r="C758" s="1" t="str">
        <f t="shared" si="8"/>
        <v/>
      </c>
      <c r="D758" s="79"/>
      <c r="E758" s="79"/>
      <c r="F758" s="74"/>
      <c r="G758" s="74"/>
      <c r="H758" s="74"/>
      <c r="I758" s="29" t="str">
        <f>if(isblank(F758),,VLOOKUP(D758,'Casino List'!$C$4:$AA$100,25,FALSE)*H758)</f>
        <v/>
      </c>
      <c r="J758" s="10" t="str">
        <f>if(ISBLANK(F758),,F758*'Casino List'!$D$1)</f>
        <v/>
      </c>
      <c r="K758" s="10" t="str">
        <f>if(isblank(F758),,(F758*(1+'Casino List'!$F$1)^(($Q$3-E758-45)/365)-F758)*(1-'Casino List'!$B$1))</f>
        <v/>
      </c>
      <c r="L758" s="10" t="str">
        <f>if(isblank(F758),,if(isna((1-'Casino List'!$B$1)*(I758-F758)*(1+'Casino List'!$F$1)^(($Q$3-vlookup(D758,C758:E$1003,3,FALSE)-10)/365)-K758+J758),(1-'Casino List'!$B$1)*(I758-F758)*(1+'Casino List'!$F$1)^(($Q$3-TODAY()-45)/365)-K758,(1-'Casino List'!$B$1)*(I758-F758)*(1+'Casino List'!$F$1)^(($Q$3-vlookup(D758,C758:E$1003,3,FALSE)-10)/365)-K758+J758))</f>
        <v/>
      </c>
      <c r="M758" s="10" t="str">
        <f>if(isblank(G758),,G758*(1+'Casino List'!$F$1)^(($Q$3-E758-10)/365))</f>
        <v/>
      </c>
      <c r="N758" s="4" t="str">
        <f>if(ISBLANK(M758),,(M758-G758)*(1-'Casino List'!$B$1))</f>
        <v/>
      </c>
      <c r="O758" s="4" t="str">
        <f>if(isblank(D758),,if(ISBLANK(M758),-F758*'Casino List'!$B$1,M758*'Casino List'!$B$1))</f>
        <v/>
      </c>
      <c r="P758" s="4"/>
      <c r="Q758" s="4"/>
      <c r="R758" s="4"/>
      <c r="S758" s="4"/>
      <c r="T758" s="4"/>
      <c r="U758" s="4"/>
      <c r="V758" s="4"/>
      <c r="W758" s="4"/>
      <c r="X758" s="4"/>
      <c r="Y758" s="4"/>
      <c r="Z758" s="4"/>
      <c r="AA758" s="4"/>
      <c r="AB758" s="4"/>
      <c r="AC758" s="4"/>
      <c r="AD758" s="4"/>
      <c r="AE758" s="4"/>
    </row>
    <row r="759">
      <c r="A759" s="4"/>
      <c r="B759" s="4"/>
      <c r="C759" s="1" t="str">
        <f t="shared" si="8"/>
        <v/>
      </c>
      <c r="D759" s="79"/>
      <c r="E759" s="79"/>
      <c r="F759" s="74"/>
      <c r="G759" s="74"/>
      <c r="H759" s="74"/>
      <c r="I759" s="29" t="str">
        <f>if(isblank(F759),,VLOOKUP(D759,'Casino List'!$C$4:$AA$100,25,FALSE)*H759)</f>
        <v/>
      </c>
      <c r="J759" s="10" t="str">
        <f>if(ISBLANK(F759),,F759*'Casino List'!$D$1)</f>
        <v/>
      </c>
      <c r="K759" s="10" t="str">
        <f>if(isblank(F759),,(F759*(1+'Casino List'!$F$1)^(($Q$3-E759-45)/365)-F759)*(1-'Casino List'!$B$1))</f>
        <v/>
      </c>
      <c r="L759" s="10" t="str">
        <f>if(isblank(F759),,if(isna((1-'Casino List'!$B$1)*(I759-F759)*(1+'Casino List'!$F$1)^(($Q$3-vlookup(D759,C759:E$1003,3,FALSE)-10)/365)-K759+J759),(1-'Casino List'!$B$1)*(I759-F759)*(1+'Casino List'!$F$1)^(($Q$3-TODAY()-45)/365)-K759,(1-'Casino List'!$B$1)*(I759-F759)*(1+'Casino List'!$F$1)^(($Q$3-vlookup(D759,C759:E$1003,3,FALSE)-10)/365)-K759+J759))</f>
        <v/>
      </c>
      <c r="M759" s="10" t="str">
        <f>if(isblank(G759),,G759*(1+'Casino List'!$F$1)^(($Q$3-E759-10)/365))</f>
        <v/>
      </c>
      <c r="N759" s="4" t="str">
        <f>if(ISBLANK(M759),,(M759-G759)*(1-'Casino List'!$B$1))</f>
        <v/>
      </c>
      <c r="O759" s="4" t="str">
        <f>if(isblank(D759),,if(ISBLANK(M759),-F759*'Casino List'!$B$1,M759*'Casino List'!$B$1))</f>
        <v/>
      </c>
      <c r="P759" s="4"/>
      <c r="Q759" s="4"/>
      <c r="R759" s="4"/>
      <c r="S759" s="4"/>
      <c r="T759" s="4"/>
      <c r="U759" s="4"/>
      <c r="V759" s="4"/>
      <c r="W759" s="4"/>
      <c r="X759" s="4"/>
      <c r="Y759" s="4"/>
      <c r="Z759" s="4"/>
      <c r="AA759" s="4"/>
      <c r="AB759" s="4"/>
      <c r="AC759" s="4"/>
      <c r="AD759" s="4"/>
      <c r="AE759" s="4"/>
    </row>
    <row r="760">
      <c r="A760" s="4"/>
      <c r="B760" s="4"/>
      <c r="C760" s="1" t="str">
        <f t="shared" si="8"/>
        <v/>
      </c>
      <c r="D760" s="79"/>
      <c r="E760" s="79"/>
      <c r="F760" s="74"/>
      <c r="G760" s="74"/>
      <c r="H760" s="74"/>
      <c r="I760" s="29" t="str">
        <f>if(isblank(F760),,VLOOKUP(D760,'Casino List'!$C$4:$AA$100,25,FALSE)*H760)</f>
        <v/>
      </c>
      <c r="J760" s="10" t="str">
        <f>if(ISBLANK(F760),,F760*'Casino List'!$D$1)</f>
        <v/>
      </c>
      <c r="K760" s="10" t="str">
        <f>if(isblank(F760),,(F760*(1+'Casino List'!$F$1)^(($Q$3-E760-45)/365)-F760)*(1-'Casino List'!$B$1))</f>
        <v/>
      </c>
      <c r="L760" s="10" t="str">
        <f>if(isblank(F760),,if(isna((1-'Casino List'!$B$1)*(I760-F760)*(1+'Casino List'!$F$1)^(($Q$3-vlookup(D760,C760:E$1003,3,FALSE)-10)/365)-K760+J760),(1-'Casino List'!$B$1)*(I760-F760)*(1+'Casino List'!$F$1)^(($Q$3-TODAY()-45)/365)-K760,(1-'Casino List'!$B$1)*(I760-F760)*(1+'Casino List'!$F$1)^(($Q$3-vlookup(D760,C760:E$1003,3,FALSE)-10)/365)-K760+J760))</f>
        <v/>
      </c>
      <c r="M760" s="10" t="str">
        <f>if(isblank(G760),,G760*(1+'Casino List'!$F$1)^(($Q$3-E760-10)/365))</f>
        <v/>
      </c>
      <c r="N760" s="4" t="str">
        <f>if(ISBLANK(M760),,(M760-G760)*(1-'Casino List'!$B$1))</f>
        <v/>
      </c>
      <c r="O760" s="4" t="str">
        <f>if(isblank(D760),,if(ISBLANK(M760),-F760*'Casino List'!$B$1,M760*'Casino List'!$B$1))</f>
        <v/>
      </c>
      <c r="P760" s="4"/>
      <c r="Q760" s="4"/>
      <c r="R760" s="4"/>
      <c r="S760" s="4"/>
      <c r="T760" s="4"/>
      <c r="U760" s="4"/>
      <c r="V760" s="4"/>
      <c r="W760" s="4"/>
      <c r="X760" s="4"/>
      <c r="Y760" s="4"/>
      <c r="Z760" s="4"/>
      <c r="AA760" s="4"/>
      <c r="AB760" s="4"/>
      <c r="AC760" s="4"/>
      <c r="AD760" s="4"/>
      <c r="AE760" s="4"/>
    </row>
    <row r="761">
      <c r="A761" s="4"/>
      <c r="B761" s="4"/>
      <c r="C761" s="1" t="str">
        <f t="shared" si="8"/>
        <v/>
      </c>
      <c r="D761" s="79"/>
      <c r="E761" s="79"/>
      <c r="F761" s="74"/>
      <c r="G761" s="74"/>
      <c r="H761" s="74"/>
      <c r="I761" s="29" t="str">
        <f>if(isblank(F761),,VLOOKUP(D761,'Casino List'!$C$4:$AA$100,25,FALSE)*H761)</f>
        <v/>
      </c>
      <c r="J761" s="10" t="str">
        <f>if(ISBLANK(F761),,F761*'Casino List'!$D$1)</f>
        <v/>
      </c>
      <c r="K761" s="10" t="str">
        <f>if(isblank(F761),,(F761*(1+'Casino List'!$F$1)^(($Q$3-E761-45)/365)-F761)*(1-'Casino List'!$B$1))</f>
        <v/>
      </c>
      <c r="L761" s="10" t="str">
        <f>if(isblank(F761),,if(isna((1-'Casino List'!$B$1)*(I761-F761)*(1+'Casino List'!$F$1)^(($Q$3-vlookup(D761,C761:E$1003,3,FALSE)-10)/365)-K761+J761),(1-'Casino List'!$B$1)*(I761-F761)*(1+'Casino List'!$F$1)^(($Q$3-TODAY()-45)/365)-K761,(1-'Casino List'!$B$1)*(I761-F761)*(1+'Casino List'!$F$1)^(($Q$3-vlookup(D761,C761:E$1003,3,FALSE)-10)/365)-K761+J761))</f>
        <v/>
      </c>
      <c r="M761" s="10" t="str">
        <f>if(isblank(G761),,G761*(1+'Casino List'!$F$1)^(($Q$3-E761-10)/365))</f>
        <v/>
      </c>
      <c r="N761" s="4" t="str">
        <f>if(ISBLANK(M761),,(M761-G761)*(1-'Casino List'!$B$1))</f>
        <v/>
      </c>
      <c r="O761" s="4" t="str">
        <f>if(isblank(D761),,if(ISBLANK(M761),-F761*'Casino List'!$B$1,M761*'Casino List'!$B$1))</f>
        <v/>
      </c>
      <c r="P761" s="4"/>
      <c r="Q761" s="4"/>
      <c r="R761" s="4"/>
      <c r="S761" s="4"/>
      <c r="T761" s="4"/>
      <c r="U761" s="4"/>
      <c r="V761" s="4"/>
      <c r="W761" s="4"/>
      <c r="X761" s="4"/>
      <c r="Y761" s="4"/>
      <c r="Z761" s="4"/>
      <c r="AA761" s="4"/>
      <c r="AB761" s="4"/>
      <c r="AC761" s="4"/>
      <c r="AD761" s="4"/>
      <c r="AE761" s="4"/>
    </row>
    <row r="762">
      <c r="A762" s="4"/>
      <c r="B762" s="4"/>
      <c r="C762" s="1" t="str">
        <f t="shared" si="8"/>
        <v/>
      </c>
      <c r="D762" s="79"/>
      <c r="E762" s="79"/>
      <c r="F762" s="74"/>
      <c r="G762" s="74"/>
      <c r="H762" s="74"/>
      <c r="I762" s="29" t="str">
        <f>if(isblank(F762),,VLOOKUP(D762,'Casino List'!$C$4:$AA$100,25,FALSE)*H762)</f>
        <v/>
      </c>
      <c r="J762" s="10" t="str">
        <f>if(ISBLANK(F762),,F762*'Casino List'!$D$1)</f>
        <v/>
      </c>
      <c r="K762" s="10" t="str">
        <f>if(isblank(F762),,(F762*(1+'Casino List'!$F$1)^(($Q$3-E762-45)/365)-F762)*(1-'Casino List'!$B$1))</f>
        <v/>
      </c>
      <c r="L762" s="10" t="str">
        <f>if(isblank(F762),,if(isna((1-'Casino List'!$B$1)*(I762-F762)*(1+'Casino List'!$F$1)^(($Q$3-vlookup(D762,C762:E$1003,3,FALSE)-10)/365)-K762+J762),(1-'Casino List'!$B$1)*(I762-F762)*(1+'Casino List'!$F$1)^(($Q$3-TODAY()-45)/365)-K762,(1-'Casino List'!$B$1)*(I762-F762)*(1+'Casino List'!$F$1)^(($Q$3-vlookup(D762,C762:E$1003,3,FALSE)-10)/365)-K762+J762))</f>
        <v/>
      </c>
      <c r="M762" s="10" t="str">
        <f>if(isblank(G762),,G762*(1+'Casino List'!$F$1)^(($Q$3-E762-10)/365))</f>
        <v/>
      </c>
      <c r="N762" s="4" t="str">
        <f>if(ISBLANK(M762),,(M762-G762)*(1-'Casino List'!$B$1))</f>
        <v/>
      </c>
      <c r="O762" s="4" t="str">
        <f>if(isblank(D762),,if(ISBLANK(M762),-F762*'Casino List'!$B$1,M762*'Casino List'!$B$1))</f>
        <v/>
      </c>
      <c r="P762" s="4"/>
      <c r="Q762" s="4"/>
      <c r="R762" s="4"/>
      <c r="S762" s="4"/>
      <c r="T762" s="4"/>
      <c r="U762" s="4"/>
      <c r="V762" s="4"/>
      <c r="W762" s="4"/>
      <c r="X762" s="4"/>
      <c r="Y762" s="4"/>
      <c r="Z762" s="4"/>
      <c r="AA762" s="4"/>
      <c r="AB762" s="4"/>
      <c r="AC762" s="4"/>
      <c r="AD762" s="4"/>
      <c r="AE762" s="4"/>
    </row>
    <row r="763">
      <c r="A763" s="4"/>
      <c r="B763" s="4"/>
      <c r="C763" s="1" t="str">
        <f t="shared" si="8"/>
        <v/>
      </c>
      <c r="D763" s="79"/>
      <c r="E763" s="79"/>
      <c r="F763" s="74"/>
      <c r="G763" s="74"/>
      <c r="H763" s="74"/>
      <c r="I763" s="29" t="str">
        <f>if(isblank(F763),,VLOOKUP(D763,'Casino List'!$C$4:$AA$100,25,FALSE)*H763)</f>
        <v/>
      </c>
      <c r="J763" s="10" t="str">
        <f>if(ISBLANK(F763),,F763*'Casino List'!$D$1)</f>
        <v/>
      </c>
      <c r="K763" s="10" t="str">
        <f>if(isblank(F763),,(F763*(1+'Casino List'!$F$1)^(($Q$3-E763-45)/365)-F763)*(1-'Casino List'!$B$1))</f>
        <v/>
      </c>
      <c r="L763" s="10" t="str">
        <f>if(isblank(F763),,if(isna((1-'Casino List'!$B$1)*(I763-F763)*(1+'Casino List'!$F$1)^(($Q$3-vlookup(D763,C763:E$1003,3,FALSE)-10)/365)-K763+J763),(1-'Casino List'!$B$1)*(I763-F763)*(1+'Casino List'!$F$1)^(($Q$3-TODAY()-45)/365)-K763,(1-'Casino List'!$B$1)*(I763-F763)*(1+'Casino List'!$F$1)^(($Q$3-vlookup(D763,C763:E$1003,3,FALSE)-10)/365)-K763+J763))</f>
        <v/>
      </c>
      <c r="M763" s="10" t="str">
        <f>if(isblank(G763),,G763*(1+'Casino List'!$F$1)^(($Q$3-E763-10)/365))</f>
        <v/>
      </c>
      <c r="N763" s="4" t="str">
        <f>if(ISBLANK(M763),,(M763-G763)*(1-'Casino List'!$B$1))</f>
        <v/>
      </c>
      <c r="O763" s="4" t="str">
        <f>if(isblank(D763),,if(ISBLANK(M763),-F763*'Casino List'!$B$1,M763*'Casino List'!$B$1))</f>
        <v/>
      </c>
      <c r="P763" s="4"/>
      <c r="Q763" s="4"/>
      <c r="R763" s="4"/>
      <c r="S763" s="4"/>
      <c r="T763" s="4"/>
      <c r="U763" s="4"/>
      <c r="V763" s="4"/>
      <c r="W763" s="4"/>
      <c r="X763" s="4"/>
      <c r="Y763" s="4"/>
      <c r="Z763" s="4"/>
      <c r="AA763" s="4"/>
      <c r="AB763" s="4"/>
      <c r="AC763" s="4"/>
      <c r="AD763" s="4"/>
      <c r="AE763" s="4"/>
    </row>
    <row r="764">
      <c r="A764" s="4"/>
      <c r="B764" s="4"/>
      <c r="C764" s="1" t="str">
        <f t="shared" si="8"/>
        <v/>
      </c>
      <c r="D764" s="79"/>
      <c r="E764" s="79"/>
      <c r="F764" s="74"/>
      <c r="G764" s="74"/>
      <c r="H764" s="74"/>
      <c r="I764" s="29" t="str">
        <f>if(isblank(F764),,VLOOKUP(D764,'Casino List'!$C$4:$AA$100,25,FALSE)*H764)</f>
        <v/>
      </c>
      <c r="J764" s="10" t="str">
        <f>if(ISBLANK(F764),,F764*'Casino List'!$D$1)</f>
        <v/>
      </c>
      <c r="K764" s="10" t="str">
        <f>if(isblank(F764),,(F764*(1+'Casino List'!$F$1)^(($Q$3-E764-45)/365)-F764)*(1-'Casino List'!$B$1))</f>
        <v/>
      </c>
      <c r="L764" s="10" t="str">
        <f>if(isblank(F764),,if(isna((1-'Casino List'!$B$1)*(I764-F764)*(1+'Casino List'!$F$1)^(($Q$3-vlookup(D764,C764:E$1003,3,FALSE)-10)/365)-K764+J764),(1-'Casino List'!$B$1)*(I764-F764)*(1+'Casino List'!$F$1)^(($Q$3-TODAY()-45)/365)-K764,(1-'Casino List'!$B$1)*(I764-F764)*(1+'Casino List'!$F$1)^(($Q$3-vlookup(D764,C764:E$1003,3,FALSE)-10)/365)-K764+J764))</f>
        <v/>
      </c>
      <c r="M764" s="10" t="str">
        <f>if(isblank(G764),,G764*(1+'Casino List'!$F$1)^(($Q$3-E764-10)/365))</f>
        <v/>
      </c>
      <c r="N764" s="4" t="str">
        <f>if(ISBLANK(M764),,(M764-G764)*(1-'Casino List'!$B$1))</f>
        <v/>
      </c>
      <c r="O764" s="4" t="str">
        <f>if(isblank(D764),,if(ISBLANK(M764),-F764*'Casino List'!$B$1,M764*'Casino List'!$B$1))</f>
        <v/>
      </c>
      <c r="P764" s="4"/>
      <c r="Q764" s="4"/>
      <c r="R764" s="4"/>
      <c r="S764" s="4"/>
      <c r="T764" s="4"/>
      <c r="U764" s="4"/>
      <c r="V764" s="4"/>
      <c r="W764" s="4"/>
      <c r="X764" s="4"/>
      <c r="Y764" s="4"/>
      <c r="Z764" s="4"/>
      <c r="AA764" s="4"/>
      <c r="AB764" s="4"/>
      <c r="AC764" s="4"/>
      <c r="AD764" s="4"/>
      <c r="AE764" s="4"/>
    </row>
    <row r="765">
      <c r="A765" s="4"/>
      <c r="B765" s="4"/>
      <c r="C765" s="1" t="str">
        <f t="shared" si="8"/>
        <v/>
      </c>
      <c r="D765" s="79"/>
      <c r="E765" s="79"/>
      <c r="F765" s="74"/>
      <c r="G765" s="74"/>
      <c r="H765" s="74"/>
      <c r="I765" s="29" t="str">
        <f>if(isblank(F765),,VLOOKUP(D765,'Casino List'!$C$4:$AA$100,25,FALSE)*H765)</f>
        <v/>
      </c>
      <c r="J765" s="10" t="str">
        <f>if(ISBLANK(F765),,F765*'Casino List'!$D$1)</f>
        <v/>
      </c>
      <c r="K765" s="10" t="str">
        <f>if(isblank(F765),,(F765*(1+'Casino List'!$F$1)^(($Q$3-E765-45)/365)-F765)*(1-'Casino List'!$B$1))</f>
        <v/>
      </c>
      <c r="L765" s="10" t="str">
        <f>if(isblank(F765),,if(isna((1-'Casino List'!$B$1)*(I765-F765)*(1+'Casino List'!$F$1)^(($Q$3-vlookup(D765,C765:E$1003,3,FALSE)-10)/365)-K765+J765),(1-'Casino List'!$B$1)*(I765-F765)*(1+'Casino List'!$F$1)^(($Q$3-TODAY()-45)/365)-K765,(1-'Casino List'!$B$1)*(I765-F765)*(1+'Casino List'!$F$1)^(($Q$3-vlookup(D765,C765:E$1003,3,FALSE)-10)/365)-K765+J765))</f>
        <v/>
      </c>
      <c r="M765" s="10" t="str">
        <f>if(isblank(G765),,G765*(1+'Casino List'!$F$1)^(($Q$3-E765-10)/365))</f>
        <v/>
      </c>
      <c r="N765" s="4" t="str">
        <f>if(ISBLANK(M765),,(M765-G765)*(1-'Casino List'!$B$1))</f>
        <v/>
      </c>
      <c r="O765" s="4" t="str">
        <f>if(isblank(D765),,if(ISBLANK(M765),-F765*'Casino List'!$B$1,M765*'Casino List'!$B$1))</f>
        <v/>
      </c>
      <c r="P765" s="4"/>
      <c r="Q765" s="4"/>
      <c r="R765" s="4"/>
      <c r="S765" s="4"/>
      <c r="T765" s="4"/>
      <c r="U765" s="4"/>
      <c r="V765" s="4"/>
      <c r="W765" s="4"/>
      <c r="X765" s="4"/>
      <c r="Y765" s="4"/>
      <c r="Z765" s="4"/>
      <c r="AA765" s="4"/>
      <c r="AB765" s="4"/>
      <c r="AC765" s="4"/>
      <c r="AD765" s="4"/>
      <c r="AE765" s="4"/>
    </row>
    <row r="766">
      <c r="A766" s="4"/>
      <c r="B766" s="4"/>
      <c r="C766" s="1" t="str">
        <f t="shared" si="8"/>
        <v/>
      </c>
      <c r="D766" s="79"/>
      <c r="E766" s="79"/>
      <c r="F766" s="74"/>
      <c r="G766" s="74"/>
      <c r="H766" s="74"/>
      <c r="I766" s="29" t="str">
        <f>if(isblank(F766),,VLOOKUP(D766,'Casino List'!$C$4:$AA$100,25,FALSE)*H766)</f>
        <v/>
      </c>
      <c r="J766" s="10" t="str">
        <f>if(ISBLANK(F766),,F766*'Casino List'!$D$1)</f>
        <v/>
      </c>
      <c r="K766" s="10" t="str">
        <f>if(isblank(F766),,(F766*(1+'Casino List'!$F$1)^(($Q$3-E766-45)/365)-F766)*(1-'Casino List'!$B$1))</f>
        <v/>
      </c>
      <c r="L766" s="10" t="str">
        <f>if(isblank(F766),,if(isna((1-'Casino List'!$B$1)*(I766-F766)*(1+'Casino List'!$F$1)^(($Q$3-vlookup(D766,C766:E$1003,3,FALSE)-10)/365)-K766+J766),(1-'Casino List'!$B$1)*(I766-F766)*(1+'Casino List'!$F$1)^(($Q$3-TODAY()-45)/365)-K766,(1-'Casino List'!$B$1)*(I766-F766)*(1+'Casino List'!$F$1)^(($Q$3-vlookup(D766,C766:E$1003,3,FALSE)-10)/365)-K766+J766))</f>
        <v/>
      </c>
      <c r="M766" s="10" t="str">
        <f>if(isblank(G766),,G766*(1+'Casino List'!$F$1)^(($Q$3-E766-10)/365))</f>
        <v/>
      </c>
      <c r="N766" s="4" t="str">
        <f>if(ISBLANK(M766),,(M766-G766)*(1-'Casino List'!$B$1))</f>
        <v/>
      </c>
      <c r="O766" s="4" t="str">
        <f>if(isblank(D766),,if(ISBLANK(M766),-F766*'Casino List'!$B$1,M766*'Casino List'!$B$1))</f>
        <v/>
      </c>
      <c r="P766" s="4"/>
      <c r="Q766" s="4"/>
      <c r="R766" s="4"/>
      <c r="S766" s="4"/>
      <c r="T766" s="4"/>
      <c r="U766" s="4"/>
      <c r="V766" s="4"/>
      <c r="W766" s="4"/>
      <c r="X766" s="4"/>
      <c r="Y766" s="4"/>
      <c r="Z766" s="4"/>
      <c r="AA766" s="4"/>
      <c r="AB766" s="4"/>
      <c r="AC766" s="4"/>
      <c r="AD766" s="4"/>
      <c r="AE766" s="4"/>
    </row>
    <row r="767">
      <c r="A767" s="4"/>
      <c r="B767" s="4"/>
      <c r="C767" s="1" t="str">
        <f t="shared" si="8"/>
        <v/>
      </c>
      <c r="D767" s="79"/>
      <c r="E767" s="79"/>
      <c r="F767" s="74"/>
      <c r="G767" s="74"/>
      <c r="H767" s="74"/>
      <c r="I767" s="29" t="str">
        <f>if(isblank(F767),,VLOOKUP(D767,'Casino List'!$C$4:$AA$100,25,FALSE)*H767)</f>
        <v/>
      </c>
      <c r="J767" s="10" t="str">
        <f>if(ISBLANK(F767),,F767*'Casino List'!$D$1)</f>
        <v/>
      </c>
      <c r="K767" s="10" t="str">
        <f>if(isblank(F767),,(F767*(1+'Casino List'!$F$1)^(($Q$3-E767-45)/365)-F767)*(1-'Casino List'!$B$1))</f>
        <v/>
      </c>
      <c r="L767" s="10" t="str">
        <f>if(isblank(F767),,if(isna((1-'Casino List'!$B$1)*(I767-F767)*(1+'Casino List'!$F$1)^(($Q$3-vlookup(D767,C767:E$1003,3,FALSE)-10)/365)-K767+J767),(1-'Casino List'!$B$1)*(I767-F767)*(1+'Casino List'!$F$1)^(($Q$3-TODAY()-45)/365)-K767,(1-'Casino List'!$B$1)*(I767-F767)*(1+'Casino List'!$F$1)^(($Q$3-vlookup(D767,C767:E$1003,3,FALSE)-10)/365)-K767+J767))</f>
        <v/>
      </c>
      <c r="M767" s="10" t="str">
        <f>if(isblank(G767),,G767*(1+'Casino List'!$F$1)^(($Q$3-E767-10)/365))</f>
        <v/>
      </c>
      <c r="N767" s="4" t="str">
        <f>if(ISBLANK(M767),,(M767-G767)*(1-'Casino List'!$B$1))</f>
        <v/>
      </c>
      <c r="O767" s="4" t="str">
        <f>if(isblank(D767),,if(ISBLANK(M767),-F767*'Casino List'!$B$1,M767*'Casino List'!$B$1))</f>
        <v/>
      </c>
      <c r="P767" s="4"/>
      <c r="Q767" s="4"/>
      <c r="R767" s="4"/>
      <c r="S767" s="4"/>
      <c r="T767" s="4"/>
      <c r="U767" s="4"/>
      <c r="V767" s="4"/>
      <c r="W767" s="4"/>
      <c r="X767" s="4"/>
      <c r="Y767" s="4"/>
      <c r="Z767" s="4"/>
      <c r="AA767" s="4"/>
      <c r="AB767" s="4"/>
      <c r="AC767" s="4"/>
      <c r="AD767" s="4"/>
      <c r="AE767" s="4"/>
    </row>
    <row r="768">
      <c r="A768" s="4"/>
      <c r="B768" s="4"/>
      <c r="C768" s="1" t="str">
        <f t="shared" si="8"/>
        <v/>
      </c>
      <c r="D768" s="79"/>
      <c r="E768" s="79"/>
      <c r="F768" s="74"/>
      <c r="G768" s="74"/>
      <c r="H768" s="74"/>
      <c r="I768" s="29" t="str">
        <f>if(isblank(F768),,VLOOKUP(D768,'Casino List'!$C$4:$AA$100,25,FALSE)*H768)</f>
        <v/>
      </c>
      <c r="J768" s="10" t="str">
        <f>if(ISBLANK(F768),,F768*'Casino List'!$D$1)</f>
        <v/>
      </c>
      <c r="K768" s="10" t="str">
        <f>if(isblank(F768),,(F768*(1+'Casino List'!$F$1)^(($Q$3-E768-45)/365)-F768)*(1-'Casino List'!$B$1))</f>
        <v/>
      </c>
      <c r="L768" s="10" t="str">
        <f>if(isblank(F768),,if(isna((1-'Casino List'!$B$1)*(I768-F768)*(1+'Casino List'!$F$1)^(($Q$3-vlookup(D768,C768:E$1003,3,FALSE)-10)/365)-K768+J768),(1-'Casino List'!$B$1)*(I768-F768)*(1+'Casino List'!$F$1)^(($Q$3-TODAY()-45)/365)-K768,(1-'Casino List'!$B$1)*(I768-F768)*(1+'Casino List'!$F$1)^(($Q$3-vlookup(D768,C768:E$1003,3,FALSE)-10)/365)-K768+J768))</f>
        <v/>
      </c>
      <c r="M768" s="10" t="str">
        <f>if(isblank(G768),,G768*(1+'Casino List'!$F$1)^(($Q$3-E768-10)/365))</f>
        <v/>
      </c>
      <c r="N768" s="4" t="str">
        <f>if(ISBLANK(M768),,(M768-G768)*(1-'Casino List'!$B$1))</f>
        <v/>
      </c>
      <c r="O768" s="4" t="str">
        <f>if(isblank(D768),,if(ISBLANK(M768),-F768*'Casino List'!$B$1,M768*'Casino List'!$B$1))</f>
        <v/>
      </c>
      <c r="P768" s="4"/>
      <c r="Q768" s="4"/>
      <c r="R768" s="4"/>
      <c r="S768" s="4"/>
      <c r="T768" s="4"/>
      <c r="U768" s="4"/>
      <c r="V768" s="4"/>
      <c r="W768" s="4"/>
      <c r="X768" s="4"/>
      <c r="Y768" s="4"/>
      <c r="Z768" s="4"/>
      <c r="AA768" s="4"/>
      <c r="AB768" s="4"/>
      <c r="AC768" s="4"/>
      <c r="AD768" s="4"/>
      <c r="AE768" s="4"/>
    </row>
    <row r="769">
      <c r="A769" s="4"/>
      <c r="B769" s="4"/>
      <c r="C769" s="1" t="str">
        <f t="shared" si="8"/>
        <v/>
      </c>
      <c r="D769" s="79"/>
      <c r="E769" s="79"/>
      <c r="F769" s="74"/>
      <c r="G769" s="74"/>
      <c r="H769" s="74"/>
      <c r="I769" s="29" t="str">
        <f>if(isblank(F769),,VLOOKUP(D769,'Casino List'!$C$4:$AA$100,25,FALSE)*H769)</f>
        <v/>
      </c>
      <c r="J769" s="10" t="str">
        <f>if(ISBLANK(F769),,F769*'Casino List'!$D$1)</f>
        <v/>
      </c>
      <c r="K769" s="10" t="str">
        <f>if(isblank(F769),,(F769*(1+'Casino List'!$F$1)^(($Q$3-E769-45)/365)-F769)*(1-'Casino List'!$B$1))</f>
        <v/>
      </c>
      <c r="L769" s="10" t="str">
        <f>if(isblank(F769),,if(isna((1-'Casino List'!$B$1)*(I769-F769)*(1+'Casino List'!$F$1)^(($Q$3-vlookup(D769,C769:E$1003,3,FALSE)-10)/365)-K769+J769),(1-'Casino List'!$B$1)*(I769-F769)*(1+'Casino List'!$F$1)^(($Q$3-TODAY()-45)/365)-K769,(1-'Casino List'!$B$1)*(I769-F769)*(1+'Casino List'!$F$1)^(($Q$3-vlookup(D769,C769:E$1003,3,FALSE)-10)/365)-K769+J769))</f>
        <v/>
      </c>
      <c r="M769" s="10" t="str">
        <f>if(isblank(G769),,G769*(1+'Casino List'!$F$1)^(($Q$3-E769-10)/365))</f>
        <v/>
      </c>
      <c r="N769" s="4" t="str">
        <f>if(ISBLANK(M769),,(M769-G769)*(1-'Casino List'!$B$1))</f>
        <v/>
      </c>
      <c r="O769" s="4" t="str">
        <f>if(isblank(D769),,if(ISBLANK(M769),-F769*'Casino List'!$B$1,M769*'Casino List'!$B$1))</f>
        <v/>
      </c>
      <c r="P769" s="4"/>
      <c r="Q769" s="4"/>
      <c r="R769" s="4"/>
      <c r="S769" s="4"/>
      <c r="T769" s="4"/>
      <c r="U769" s="4"/>
      <c r="V769" s="4"/>
      <c r="W769" s="4"/>
      <c r="X769" s="4"/>
      <c r="Y769" s="4"/>
      <c r="Z769" s="4"/>
      <c r="AA769" s="4"/>
      <c r="AB769" s="4"/>
      <c r="AC769" s="4"/>
      <c r="AD769" s="4"/>
      <c r="AE769" s="4"/>
    </row>
    <row r="770">
      <c r="A770" s="4"/>
      <c r="B770" s="4"/>
      <c r="C770" s="1" t="str">
        <f t="shared" si="8"/>
        <v/>
      </c>
      <c r="D770" s="79"/>
      <c r="E770" s="79"/>
      <c r="F770" s="74"/>
      <c r="G770" s="74"/>
      <c r="H770" s="74"/>
      <c r="I770" s="29" t="str">
        <f>if(isblank(F770),,VLOOKUP(D770,'Casino List'!$C$4:$AA$100,25,FALSE)*H770)</f>
        <v/>
      </c>
      <c r="J770" s="10" t="str">
        <f>if(ISBLANK(F770),,F770*'Casino List'!$D$1)</f>
        <v/>
      </c>
      <c r="K770" s="10" t="str">
        <f>if(isblank(F770),,(F770*(1+'Casino List'!$F$1)^(($Q$3-E770-45)/365)-F770)*(1-'Casino List'!$B$1))</f>
        <v/>
      </c>
      <c r="L770" s="10" t="str">
        <f>if(isblank(F770),,if(isna((1-'Casino List'!$B$1)*(I770-F770)*(1+'Casino List'!$F$1)^(($Q$3-vlookup(D770,C770:E$1003,3,FALSE)-10)/365)-K770+J770),(1-'Casino List'!$B$1)*(I770-F770)*(1+'Casino List'!$F$1)^(($Q$3-TODAY()-45)/365)-K770,(1-'Casino List'!$B$1)*(I770-F770)*(1+'Casino List'!$F$1)^(($Q$3-vlookup(D770,C770:E$1003,3,FALSE)-10)/365)-K770+J770))</f>
        <v/>
      </c>
      <c r="M770" s="10" t="str">
        <f>if(isblank(G770),,G770*(1+'Casino List'!$F$1)^(($Q$3-E770-10)/365))</f>
        <v/>
      </c>
      <c r="N770" s="4" t="str">
        <f>if(ISBLANK(M770),,(M770-G770)*(1-'Casino List'!$B$1))</f>
        <v/>
      </c>
      <c r="O770" s="4" t="str">
        <f>if(isblank(D770),,if(ISBLANK(M770),-F770*'Casino List'!$B$1,M770*'Casino List'!$B$1))</f>
        <v/>
      </c>
      <c r="P770" s="4"/>
      <c r="Q770" s="4"/>
      <c r="R770" s="4"/>
      <c r="S770" s="4"/>
      <c r="T770" s="4"/>
      <c r="U770" s="4"/>
      <c r="V770" s="4"/>
      <c r="W770" s="4"/>
      <c r="X770" s="4"/>
      <c r="Y770" s="4"/>
      <c r="Z770" s="4"/>
      <c r="AA770" s="4"/>
      <c r="AB770" s="4"/>
      <c r="AC770" s="4"/>
      <c r="AD770" s="4"/>
      <c r="AE770" s="4"/>
    </row>
    <row r="771">
      <c r="A771" s="4"/>
      <c r="B771" s="4"/>
      <c r="C771" s="1" t="str">
        <f t="shared" si="8"/>
        <v/>
      </c>
      <c r="D771" s="79"/>
      <c r="E771" s="79"/>
      <c r="F771" s="74"/>
      <c r="G771" s="74"/>
      <c r="H771" s="74"/>
      <c r="I771" s="29" t="str">
        <f>if(isblank(F771),,VLOOKUP(D771,'Casino List'!$C$4:$AA$100,25,FALSE)*H771)</f>
        <v/>
      </c>
      <c r="J771" s="10" t="str">
        <f>if(ISBLANK(F771),,F771*'Casino List'!$D$1)</f>
        <v/>
      </c>
      <c r="K771" s="10" t="str">
        <f>if(isblank(F771),,(F771*(1+'Casino List'!$F$1)^(($Q$3-E771-45)/365)-F771)*(1-'Casino List'!$B$1))</f>
        <v/>
      </c>
      <c r="L771" s="10" t="str">
        <f>if(isblank(F771),,if(isna((1-'Casino List'!$B$1)*(I771-F771)*(1+'Casino List'!$F$1)^(($Q$3-vlookup(D771,C771:E$1003,3,FALSE)-10)/365)-K771+J771),(1-'Casino List'!$B$1)*(I771-F771)*(1+'Casino List'!$F$1)^(($Q$3-TODAY()-45)/365)-K771,(1-'Casino List'!$B$1)*(I771-F771)*(1+'Casino List'!$F$1)^(($Q$3-vlookup(D771,C771:E$1003,3,FALSE)-10)/365)-K771+J771))</f>
        <v/>
      </c>
      <c r="M771" s="10" t="str">
        <f>if(isblank(G771),,G771*(1+'Casino List'!$F$1)^(($Q$3-E771-10)/365))</f>
        <v/>
      </c>
      <c r="N771" s="4" t="str">
        <f>if(ISBLANK(M771),,(M771-G771)*(1-'Casino List'!$B$1))</f>
        <v/>
      </c>
      <c r="O771" s="4" t="str">
        <f>if(isblank(D771),,if(ISBLANK(M771),-F771*'Casino List'!$B$1,M771*'Casino List'!$B$1))</f>
        <v/>
      </c>
      <c r="P771" s="4"/>
      <c r="Q771" s="4"/>
      <c r="R771" s="4"/>
      <c r="S771" s="4"/>
      <c r="T771" s="4"/>
      <c r="U771" s="4"/>
      <c r="V771" s="4"/>
      <c r="W771" s="4"/>
      <c r="X771" s="4"/>
      <c r="Y771" s="4"/>
      <c r="Z771" s="4"/>
      <c r="AA771" s="4"/>
      <c r="AB771" s="4"/>
      <c r="AC771" s="4"/>
      <c r="AD771" s="4"/>
      <c r="AE771" s="4"/>
    </row>
    <row r="772">
      <c r="A772" s="4"/>
      <c r="B772" s="4"/>
      <c r="C772" s="1" t="str">
        <f t="shared" si="8"/>
        <v/>
      </c>
      <c r="D772" s="79"/>
      <c r="E772" s="79"/>
      <c r="F772" s="74"/>
      <c r="G772" s="74"/>
      <c r="H772" s="74"/>
      <c r="I772" s="29" t="str">
        <f>if(isblank(F772),,VLOOKUP(D772,'Casino List'!$C$4:$AA$100,25,FALSE)*H772)</f>
        <v/>
      </c>
      <c r="J772" s="10" t="str">
        <f>if(ISBLANK(F772),,F772*'Casino List'!$D$1)</f>
        <v/>
      </c>
      <c r="K772" s="10" t="str">
        <f>if(isblank(F772),,(F772*(1+'Casino List'!$F$1)^(($Q$3-E772-45)/365)-F772)*(1-'Casino List'!$B$1))</f>
        <v/>
      </c>
      <c r="L772" s="10" t="str">
        <f>if(isblank(F772),,if(isna((1-'Casino List'!$B$1)*(I772-F772)*(1+'Casino List'!$F$1)^(($Q$3-vlookup(D772,C772:E$1003,3,FALSE)-10)/365)-K772+J772),(1-'Casino List'!$B$1)*(I772-F772)*(1+'Casino List'!$F$1)^(($Q$3-TODAY()-45)/365)-K772,(1-'Casino List'!$B$1)*(I772-F772)*(1+'Casino List'!$F$1)^(($Q$3-vlookup(D772,C772:E$1003,3,FALSE)-10)/365)-K772+J772))</f>
        <v/>
      </c>
      <c r="M772" s="10" t="str">
        <f>if(isblank(G772),,G772*(1+'Casino List'!$F$1)^(($Q$3-E772-10)/365))</f>
        <v/>
      </c>
      <c r="N772" s="4" t="str">
        <f>if(ISBLANK(M772),,(M772-G772)*(1-'Casino List'!$B$1))</f>
        <v/>
      </c>
      <c r="O772" s="4" t="str">
        <f>if(isblank(D772),,if(ISBLANK(M772),-F772*'Casino List'!$B$1,M772*'Casino List'!$B$1))</f>
        <v/>
      </c>
      <c r="P772" s="4"/>
      <c r="Q772" s="4"/>
      <c r="R772" s="4"/>
      <c r="S772" s="4"/>
      <c r="T772" s="4"/>
      <c r="U772" s="4"/>
      <c r="V772" s="4"/>
      <c r="W772" s="4"/>
      <c r="X772" s="4"/>
      <c r="Y772" s="4"/>
      <c r="Z772" s="4"/>
      <c r="AA772" s="4"/>
      <c r="AB772" s="4"/>
      <c r="AC772" s="4"/>
      <c r="AD772" s="4"/>
      <c r="AE772" s="4"/>
    </row>
    <row r="773">
      <c r="A773" s="4"/>
      <c r="B773" s="4"/>
      <c r="C773" s="1" t="str">
        <f t="shared" si="8"/>
        <v/>
      </c>
      <c r="D773" s="79"/>
      <c r="E773" s="79"/>
      <c r="F773" s="74"/>
      <c r="G773" s="74"/>
      <c r="H773" s="74"/>
      <c r="I773" s="29" t="str">
        <f>if(isblank(F773),,VLOOKUP(D773,'Casino List'!$C$4:$AA$100,25,FALSE)*H773)</f>
        <v/>
      </c>
      <c r="J773" s="10" t="str">
        <f>if(ISBLANK(F773),,F773*'Casino List'!$D$1)</f>
        <v/>
      </c>
      <c r="K773" s="10" t="str">
        <f>if(isblank(F773),,(F773*(1+'Casino List'!$F$1)^(($Q$3-E773-45)/365)-F773)*(1-'Casino List'!$B$1))</f>
        <v/>
      </c>
      <c r="L773" s="10" t="str">
        <f>if(isblank(F773),,if(isna((1-'Casino List'!$B$1)*(I773-F773)*(1+'Casino List'!$F$1)^(($Q$3-vlookup(D773,C773:E$1003,3,FALSE)-10)/365)-K773+J773),(1-'Casino List'!$B$1)*(I773-F773)*(1+'Casino List'!$F$1)^(($Q$3-TODAY()-45)/365)-K773,(1-'Casino List'!$B$1)*(I773-F773)*(1+'Casino List'!$F$1)^(($Q$3-vlookup(D773,C773:E$1003,3,FALSE)-10)/365)-K773+J773))</f>
        <v/>
      </c>
      <c r="M773" s="10" t="str">
        <f>if(isblank(G773),,G773*(1+'Casino List'!$F$1)^(($Q$3-E773-10)/365))</f>
        <v/>
      </c>
      <c r="N773" s="4" t="str">
        <f>if(ISBLANK(M773),,(M773-G773)*(1-'Casino List'!$B$1))</f>
        <v/>
      </c>
      <c r="O773" s="4" t="str">
        <f>if(isblank(D773),,if(ISBLANK(M773),-F773*'Casino List'!$B$1,M773*'Casino List'!$B$1))</f>
        <v/>
      </c>
      <c r="P773" s="4"/>
      <c r="Q773" s="4"/>
      <c r="R773" s="4"/>
      <c r="S773" s="4"/>
      <c r="T773" s="4"/>
      <c r="U773" s="4"/>
      <c r="V773" s="4"/>
      <c r="W773" s="4"/>
      <c r="X773" s="4"/>
      <c r="Y773" s="4"/>
      <c r="Z773" s="4"/>
      <c r="AA773" s="4"/>
      <c r="AB773" s="4"/>
      <c r="AC773" s="4"/>
      <c r="AD773" s="4"/>
      <c r="AE773" s="4"/>
    </row>
    <row r="774">
      <c r="A774" s="4"/>
      <c r="B774" s="4"/>
      <c r="C774" s="1" t="str">
        <f t="shared" si="8"/>
        <v/>
      </c>
      <c r="D774" s="79"/>
      <c r="E774" s="79"/>
      <c r="F774" s="74"/>
      <c r="G774" s="74"/>
      <c r="H774" s="74"/>
      <c r="I774" s="29" t="str">
        <f>if(isblank(F774),,VLOOKUP(D774,'Casino List'!$C$4:$AA$100,25,FALSE)*H774)</f>
        <v/>
      </c>
      <c r="J774" s="10" t="str">
        <f>if(ISBLANK(F774),,F774*'Casino List'!$D$1)</f>
        <v/>
      </c>
      <c r="K774" s="10" t="str">
        <f>if(isblank(F774),,(F774*(1+'Casino List'!$F$1)^(($Q$3-E774-45)/365)-F774)*(1-'Casino List'!$B$1))</f>
        <v/>
      </c>
      <c r="L774" s="10" t="str">
        <f>if(isblank(F774),,if(isna((1-'Casino List'!$B$1)*(I774-F774)*(1+'Casino List'!$F$1)^(($Q$3-vlookup(D774,C774:E$1003,3,FALSE)-10)/365)-K774+J774),(1-'Casino List'!$B$1)*(I774-F774)*(1+'Casino List'!$F$1)^(($Q$3-TODAY()-45)/365)-K774,(1-'Casino List'!$B$1)*(I774-F774)*(1+'Casino List'!$F$1)^(($Q$3-vlookup(D774,C774:E$1003,3,FALSE)-10)/365)-K774+J774))</f>
        <v/>
      </c>
      <c r="M774" s="10" t="str">
        <f>if(isblank(G774),,G774*(1+'Casino List'!$F$1)^(($Q$3-E774-10)/365))</f>
        <v/>
      </c>
      <c r="N774" s="4" t="str">
        <f>if(ISBLANK(M774),,(M774-G774)*(1-'Casino List'!$B$1))</f>
        <v/>
      </c>
      <c r="O774" s="4" t="str">
        <f>if(isblank(D774),,if(ISBLANK(M774),-F774*'Casino List'!$B$1,M774*'Casino List'!$B$1))</f>
        <v/>
      </c>
      <c r="P774" s="4"/>
      <c r="Q774" s="4"/>
      <c r="R774" s="4"/>
      <c r="S774" s="4"/>
      <c r="T774" s="4"/>
      <c r="U774" s="4"/>
      <c r="V774" s="4"/>
      <c r="W774" s="4"/>
      <c r="X774" s="4"/>
      <c r="Y774" s="4"/>
      <c r="Z774" s="4"/>
      <c r="AA774" s="4"/>
      <c r="AB774" s="4"/>
      <c r="AC774" s="4"/>
      <c r="AD774" s="4"/>
      <c r="AE774" s="4"/>
    </row>
    <row r="775">
      <c r="A775" s="4"/>
      <c r="B775" s="4"/>
      <c r="C775" s="1" t="str">
        <f t="shared" si="8"/>
        <v/>
      </c>
      <c r="D775" s="79"/>
      <c r="E775" s="79"/>
      <c r="F775" s="74"/>
      <c r="G775" s="74"/>
      <c r="H775" s="74"/>
      <c r="I775" s="29" t="str">
        <f>if(isblank(F775),,VLOOKUP(D775,'Casino List'!$C$4:$AA$100,25,FALSE)*H775)</f>
        <v/>
      </c>
      <c r="J775" s="10" t="str">
        <f>if(ISBLANK(F775),,F775*'Casino List'!$D$1)</f>
        <v/>
      </c>
      <c r="K775" s="10" t="str">
        <f>if(isblank(F775),,(F775*(1+'Casino List'!$F$1)^(($Q$3-E775-45)/365)-F775)*(1-'Casino List'!$B$1))</f>
        <v/>
      </c>
      <c r="L775" s="10" t="str">
        <f>if(isblank(F775),,if(isna((1-'Casino List'!$B$1)*(I775-F775)*(1+'Casino List'!$F$1)^(($Q$3-vlookup(D775,C775:E$1003,3,FALSE)-10)/365)-K775+J775),(1-'Casino List'!$B$1)*(I775-F775)*(1+'Casino List'!$F$1)^(($Q$3-TODAY()-45)/365)-K775,(1-'Casino List'!$B$1)*(I775-F775)*(1+'Casino List'!$F$1)^(($Q$3-vlookup(D775,C775:E$1003,3,FALSE)-10)/365)-K775+J775))</f>
        <v/>
      </c>
      <c r="M775" s="10" t="str">
        <f>if(isblank(G775),,G775*(1+'Casino List'!$F$1)^(($Q$3-E775-10)/365))</f>
        <v/>
      </c>
      <c r="N775" s="4" t="str">
        <f>if(ISBLANK(M775),,(M775-G775)*(1-'Casino List'!$B$1))</f>
        <v/>
      </c>
      <c r="O775" s="4" t="str">
        <f>if(isblank(D775),,if(ISBLANK(M775),-F775*'Casino List'!$B$1,M775*'Casino List'!$B$1))</f>
        <v/>
      </c>
      <c r="P775" s="4"/>
      <c r="Q775" s="4"/>
      <c r="R775" s="4"/>
      <c r="S775" s="4"/>
      <c r="T775" s="4"/>
      <c r="U775" s="4"/>
      <c r="V775" s="4"/>
      <c r="W775" s="4"/>
      <c r="X775" s="4"/>
      <c r="Y775" s="4"/>
      <c r="Z775" s="4"/>
      <c r="AA775" s="4"/>
      <c r="AB775" s="4"/>
      <c r="AC775" s="4"/>
      <c r="AD775" s="4"/>
      <c r="AE775" s="4"/>
    </row>
    <row r="776">
      <c r="A776" s="4"/>
      <c r="B776" s="4"/>
      <c r="C776" s="1" t="str">
        <f t="shared" si="8"/>
        <v/>
      </c>
      <c r="D776" s="79"/>
      <c r="E776" s="79"/>
      <c r="F776" s="74"/>
      <c r="G776" s="74"/>
      <c r="H776" s="74"/>
      <c r="I776" s="29" t="str">
        <f>if(isblank(F776),,VLOOKUP(D776,'Casino List'!$C$4:$AA$100,25,FALSE)*H776)</f>
        <v/>
      </c>
      <c r="J776" s="10" t="str">
        <f>if(ISBLANK(F776),,F776*'Casino List'!$D$1)</f>
        <v/>
      </c>
      <c r="K776" s="10" t="str">
        <f>if(isblank(F776),,(F776*(1+'Casino List'!$F$1)^(($Q$3-E776-45)/365)-F776)*(1-'Casino List'!$B$1))</f>
        <v/>
      </c>
      <c r="L776" s="10" t="str">
        <f>if(isblank(F776),,if(isna((1-'Casino List'!$B$1)*(I776-F776)*(1+'Casino List'!$F$1)^(($Q$3-vlookup(D776,C776:E$1003,3,FALSE)-10)/365)-K776+J776),(1-'Casino List'!$B$1)*(I776-F776)*(1+'Casino List'!$F$1)^(($Q$3-TODAY()-45)/365)-K776,(1-'Casino List'!$B$1)*(I776-F776)*(1+'Casino List'!$F$1)^(($Q$3-vlookup(D776,C776:E$1003,3,FALSE)-10)/365)-K776+J776))</f>
        <v/>
      </c>
      <c r="M776" s="10" t="str">
        <f>if(isblank(G776),,G776*(1+'Casino List'!$F$1)^(($Q$3-E776-10)/365))</f>
        <v/>
      </c>
      <c r="N776" s="4" t="str">
        <f>if(ISBLANK(M776),,(M776-G776)*(1-'Casino List'!$B$1))</f>
        <v/>
      </c>
      <c r="O776" s="4" t="str">
        <f>if(isblank(D776),,if(ISBLANK(M776),-F776*'Casino List'!$B$1,M776*'Casino List'!$B$1))</f>
        <v/>
      </c>
      <c r="P776" s="4"/>
      <c r="Q776" s="4"/>
      <c r="R776" s="4"/>
      <c r="S776" s="4"/>
      <c r="T776" s="4"/>
      <c r="U776" s="4"/>
      <c r="V776" s="4"/>
      <c r="W776" s="4"/>
      <c r="X776" s="4"/>
      <c r="Y776" s="4"/>
      <c r="Z776" s="4"/>
      <c r="AA776" s="4"/>
      <c r="AB776" s="4"/>
      <c r="AC776" s="4"/>
      <c r="AD776" s="4"/>
      <c r="AE776" s="4"/>
    </row>
    <row r="777">
      <c r="A777" s="4"/>
      <c r="B777" s="4"/>
      <c r="C777" s="1" t="str">
        <f t="shared" si="8"/>
        <v/>
      </c>
      <c r="D777" s="79"/>
      <c r="E777" s="79"/>
      <c r="F777" s="74"/>
      <c r="G777" s="74"/>
      <c r="H777" s="74"/>
      <c r="I777" s="29" t="str">
        <f>if(isblank(F777),,VLOOKUP(D777,'Casino List'!$C$4:$AA$100,25,FALSE)*H777)</f>
        <v/>
      </c>
      <c r="J777" s="10" t="str">
        <f>if(ISBLANK(F777),,F777*'Casino List'!$D$1)</f>
        <v/>
      </c>
      <c r="K777" s="10" t="str">
        <f>if(isblank(F777),,(F777*(1+'Casino List'!$F$1)^(($Q$3-E777-45)/365)-F777)*(1-'Casino List'!$B$1))</f>
        <v/>
      </c>
      <c r="L777" s="10" t="str">
        <f>if(isblank(F777),,if(isna((1-'Casino List'!$B$1)*(I777-F777)*(1+'Casino List'!$F$1)^(($Q$3-vlookup(D777,C777:E$1003,3,FALSE)-10)/365)-K777+J777),(1-'Casino List'!$B$1)*(I777-F777)*(1+'Casino List'!$F$1)^(($Q$3-TODAY()-45)/365)-K777,(1-'Casino List'!$B$1)*(I777-F777)*(1+'Casino List'!$F$1)^(($Q$3-vlookup(D777,C777:E$1003,3,FALSE)-10)/365)-K777+J777))</f>
        <v/>
      </c>
      <c r="M777" s="10" t="str">
        <f>if(isblank(G777),,G777*(1+'Casino List'!$F$1)^(($Q$3-E777-10)/365))</f>
        <v/>
      </c>
      <c r="N777" s="4" t="str">
        <f>if(ISBLANK(M777),,(M777-G777)*(1-'Casino List'!$B$1))</f>
        <v/>
      </c>
      <c r="O777" s="4" t="str">
        <f>if(isblank(D777),,if(ISBLANK(M777),-F777*'Casino List'!$B$1,M777*'Casino List'!$B$1))</f>
        <v/>
      </c>
      <c r="P777" s="4"/>
      <c r="Q777" s="4"/>
      <c r="R777" s="4"/>
      <c r="S777" s="4"/>
      <c r="T777" s="4"/>
      <c r="U777" s="4"/>
      <c r="V777" s="4"/>
      <c r="W777" s="4"/>
      <c r="X777" s="4"/>
      <c r="Y777" s="4"/>
      <c r="Z777" s="4"/>
      <c r="AA777" s="4"/>
      <c r="AB777" s="4"/>
      <c r="AC777" s="4"/>
      <c r="AD777" s="4"/>
      <c r="AE777" s="4"/>
    </row>
    <row r="778">
      <c r="A778" s="4"/>
      <c r="B778" s="4"/>
      <c r="C778" s="1" t="str">
        <f t="shared" si="8"/>
        <v/>
      </c>
      <c r="D778" s="79"/>
      <c r="E778" s="79"/>
      <c r="F778" s="74"/>
      <c r="G778" s="74"/>
      <c r="H778" s="74"/>
      <c r="I778" s="29" t="str">
        <f>if(isblank(F778),,VLOOKUP(D778,'Casino List'!$C$4:$AA$100,25,FALSE)*H778)</f>
        <v/>
      </c>
      <c r="J778" s="10" t="str">
        <f>if(ISBLANK(F778),,F778*'Casino List'!$D$1)</f>
        <v/>
      </c>
      <c r="K778" s="10" t="str">
        <f>if(isblank(F778),,(F778*(1+'Casino List'!$F$1)^(($Q$3-E778-45)/365)-F778)*(1-'Casino List'!$B$1))</f>
        <v/>
      </c>
      <c r="L778" s="10" t="str">
        <f>if(isblank(F778),,if(isna((1-'Casino List'!$B$1)*(I778-F778)*(1+'Casino List'!$F$1)^(($Q$3-vlookup(D778,C778:E$1003,3,FALSE)-10)/365)-K778+J778),(1-'Casino List'!$B$1)*(I778-F778)*(1+'Casino List'!$F$1)^(($Q$3-TODAY()-45)/365)-K778,(1-'Casino List'!$B$1)*(I778-F778)*(1+'Casino List'!$F$1)^(($Q$3-vlookup(D778,C778:E$1003,3,FALSE)-10)/365)-K778+J778))</f>
        <v/>
      </c>
      <c r="M778" s="10" t="str">
        <f>if(isblank(G778),,G778*(1+'Casino List'!$F$1)^(($Q$3-E778-10)/365))</f>
        <v/>
      </c>
      <c r="N778" s="4" t="str">
        <f>if(ISBLANK(M778),,(M778-G778)*(1-'Casino List'!$B$1))</f>
        <v/>
      </c>
      <c r="O778" s="4" t="str">
        <f>if(isblank(D778),,if(ISBLANK(M778),-F778*'Casino List'!$B$1,M778*'Casino List'!$B$1))</f>
        <v/>
      </c>
      <c r="P778" s="4"/>
      <c r="Q778" s="4"/>
      <c r="R778" s="4"/>
      <c r="S778" s="4"/>
      <c r="T778" s="4"/>
      <c r="U778" s="4"/>
      <c r="V778" s="4"/>
      <c r="W778" s="4"/>
      <c r="X778" s="4"/>
      <c r="Y778" s="4"/>
      <c r="Z778" s="4"/>
      <c r="AA778" s="4"/>
      <c r="AB778" s="4"/>
      <c r="AC778" s="4"/>
      <c r="AD778" s="4"/>
      <c r="AE778" s="4"/>
    </row>
    <row r="779">
      <c r="A779" s="4"/>
      <c r="B779" s="4"/>
      <c r="C779" s="1" t="str">
        <f t="shared" si="8"/>
        <v/>
      </c>
      <c r="D779" s="79"/>
      <c r="E779" s="79"/>
      <c r="F779" s="74"/>
      <c r="G779" s="74"/>
      <c r="H779" s="74"/>
      <c r="I779" s="29" t="str">
        <f>if(isblank(F779),,VLOOKUP(D779,'Casino List'!$C$4:$AA$100,25,FALSE)*H779)</f>
        <v/>
      </c>
      <c r="J779" s="10" t="str">
        <f>if(ISBLANK(F779),,F779*'Casino List'!$D$1)</f>
        <v/>
      </c>
      <c r="K779" s="10" t="str">
        <f>if(isblank(F779),,(F779*(1+'Casino List'!$F$1)^(($Q$3-E779-45)/365)-F779)*(1-'Casino List'!$B$1))</f>
        <v/>
      </c>
      <c r="L779" s="10" t="str">
        <f>if(isblank(F779),,if(isna((1-'Casino List'!$B$1)*(I779-F779)*(1+'Casino List'!$F$1)^(($Q$3-vlookup(D779,C779:E$1003,3,FALSE)-10)/365)-K779+J779),(1-'Casino List'!$B$1)*(I779-F779)*(1+'Casino List'!$F$1)^(($Q$3-TODAY()-45)/365)-K779,(1-'Casino List'!$B$1)*(I779-F779)*(1+'Casino List'!$F$1)^(($Q$3-vlookup(D779,C779:E$1003,3,FALSE)-10)/365)-K779+J779))</f>
        <v/>
      </c>
      <c r="M779" s="10" t="str">
        <f>if(isblank(G779),,G779*(1+'Casino List'!$F$1)^(($Q$3-E779-10)/365))</f>
        <v/>
      </c>
      <c r="N779" s="4" t="str">
        <f>if(ISBLANK(M779),,(M779-G779)*(1-'Casino List'!$B$1))</f>
        <v/>
      </c>
      <c r="O779" s="4" t="str">
        <f>if(isblank(D779),,if(ISBLANK(M779),-F779*'Casino List'!$B$1,M779*'Casino List'!$B$1))</f>
        <v/>
      </c>
      <c r="P779" s="4"/>
      <c r="Q779" s="4"/>
      <c r="R779" s="4"/>
      <c r="S779" s="4"/>
      <c r="T779" s="4"/>
      <c r="U779" s="4"/>
      <c r="V779" s="4"/>
      <c r="W779" s="4"/>
      <c r="X779" s="4"/>
      <c r="Y779" s="4"/>
      <c r="Z779" s="4"/>
      <c r="AA779" s="4"/>
      <c r="AB779" s="4"/>
      <c r="AC779" s="4"/>
      <c r="AD779" s="4"/>
      <c r="AE779" s="4"/>
    </row>
    <row r="780">
      <c r="A780" s="4"/>
      <c r="B780" s="4"/>
      <c r="C780" s="1" t="str">
        <f t="shared" si="8"/>
        <v/>
      </c>
      <c r="D780" s="79"/>
      <c r="E780" s="79"/>
      <c r="F780" s="74"/>
      <c r="G780" s="74"/>
      <c r="H780" s="74"/>
      <c r="I780" s="29" t="str">
        <f>if(isblank(F780),,VLOOKUP(D780,'Casino List'!$C$4:$AA$100,25,FALSE)*H780)</f>
        <v/>
      </c>
      <c r="J780" s="10" t="str">
        <f>if(ISBLANK(F780),,F780*'Casino List'!$D$1)</f>
        <v/>
      </c>
      <c r="K780" s="10" t="str">
        <f>if(isblank(F780),,(F780*(1+'Casino List'!$F$1)^(($Q$3-E780-45)/365)-F780)*(1-'Casino List'!$B$1))</f>
        <v/>
      </c>
      <c r="L780" s="10" t="str">
        <f>if(isblank(F780),,if(isna((1-'Casino List'!$B$1)*(I780-F780)*(1+'Casino List'!$F$1)^(($Q$3-vlookup(D780,C780:E$1003,3,FALSE)-10)/365)-K780+J780),(1-'Casino List'!$B$1)*(I780-F780)*(1+'Casino List'!$F$1)^(($Q$3-TODAY()-45)/365)-K780,(1-'Casino List'!$B$1)*(I780-F780)*(1+'Casino List'!$F$1)^(($Q$3-vlookup(D780,C780:E$1003,3,FALSE)-10)/365)-K780+J780))</f>
        <v/>
      </c>
      <c r="M780" s="10" t="str">
        <f>if(isblank(G780),,G780*(1+'Casino List'!$F$1)^(($Q$3-E780-10)/365))</f>
        <v/>
      </c>
      <c r="N780" s="4" t="str">
        <f>if(ISBLANK(M780),,(M780-G780)*(1-'Casino List'!$B$1))</f>
        <v/>
      </c>
      <c r="O780" s="4" t="str">
        <f>if(isblank(D780),,if(ISBLANK(M780),-F780*'Casino List'!$B$1,M780*'Casino List'!$B$1))</f>
        <v/>
      </c>
      <c r="P780" s="4"/>
      <c r="Q780" s="4"/>
      <c r="R780" s="4"/>
      <c r="S780" s="4"/>
      <c r="T780" s="4"/>
      <c r="U780" s="4"/>
      <c r="V780" s="4"/>
      <c r="W780" s="4"/>
      <c r="X780" s="4"/>
      <c r="Y780" s="4"/>
      <c r="Z780" s="4"/>
      <c r="AA780" s="4"/>
      <c r="AB780" s="4"/>
      <c r="AC780" s="4"/>
      <c r="AD780" s="4"/>
      <c r="AE780" s="4"/>
    </row>
    <row r="781">
      <c r="A781" s="4"/>
      <c r="B781" s="4"/>
      <c r="C781" s="1" t="str">
        <f t="shared" si="8"/>
        <v/>
      </c>
      <c r="D781" s="79"/>
      <c r="E781" s="79"/>
      <c r="F781" s="74"/>
      <c r="G781" s="74"/>
      <c r="H781" s="74"/>
      <c r="I781" s="29" t="str">
        <f>if(isblank(F781),,VLOOKUP(D781,'Casino List'!$C$4:$AA$100,25,FALSE)*H781)</f>
        <v/>
      </c>
      <c r="J781" s="10" t="str">
        <f>if(ISBLANK(F781),,F781*'Casino List'!$D$1)</f>
        <v/>
      </c>
      <c r="K781" s="10" t="str">
        <f>if(isblank(F781),,(F781*(1+'Casino List'!$F$1)^(($Q$3-E781-45)/365)-F781)*(1-'Casino List'!$B$1))</f>
        <v/>
      </c>
      <c r="L781" s="10" t="str">
        <f>if(isblank(F781),,if(isna((1-'Casino List'!$B$1)*(I781-F781)*(1+'Casino List'!$F$1)^(($Q$3-vlookup(D781,C781:E$1003,3,FALSE)-10)/365)-K781+J781),(1-'Casino List'!$B$1)*(I781-F781)*(1+'Casino List'!$F$1)^(($Q$3-TODAY()-45)/365)-K781,(1-'Casino List'!$B$1)*(I781-F781)*(1+'Casino List'!$F$1)^(($Q$3-vlookup(D781,C781:E$1003,3,FALSE)-10)/365)-K781+J781))</f>
        <v/>
      </c>
      <c r="M781" s="10" t="str">
        <f>if(isblank(G781),,G781*(1+'Casino List'!$F$1)^(($Q$3-E781-10)/365))</f>
        <v/>
      </c>
      <c r="N781" s="4" t="str">
        <f>if(ISBLANK(M781),,(M781-G781)*(1-'Casino List'!$B$1))</f>
        <v/>
      </c>
      <c r="O781" s="4" t="str">
        <f>if(isblank(D781),,if(ISBLANK(M781),-F781*'Casino List'!$B$1,M781*'Casino List'!$B$1))</f>
        <v/>
      </c>
      <c r="P781" s="4"/>
      <c r="Q781" s="4"/>
      <c r="R781" s="4"/>
      <c r="S781" s="4"/>
      <c r="T781" s="4"/>
      <c r="U781" s="4"/>
      <c r="V781" s="4"/>
      <c r="W781" s="4"/>
      <c r="X781" s="4"/>
      <c r="Y781" s="4"/>
      <c r="Z781" s="4"/>
      <c r="AA781" s="4"/>
      <c r="AB781" s="4"/>
      <c r="AC781" s="4"/>
      <c r="AD781" s="4"/>
      <c r="AE781" s="4"/>
    </row>
    <row r="782">
      <c r="A782" s="4"/>
      <c r="B782" s="4"/>
      <c r="C782" s="1" t="str">
        <f t="shared" si="8"/>
        <v/>
      </c>
      <c r="D782" s="79"/>
      <c r="E782" s="79"/>
      <c r="F782" s="74"/>
      <c r="G782" s="74"/>
      <c r="H782" s="74"/>
      <c r="I782" s="29" t="str">
        <f>if(isblank(F782),,VLOOKUP(D782,'Casino List'!$C$4:$AA$100,25,FALSE)*H782)</f>
        <v/>
      </c>
      <c r="J782" s="10" t="str">
        <f>if(ISBLANK(F782),,F782*'Casino List'!$D$1)</f>
        <v/>
      </c>
      <c r="K782" s="10" t="str">
        <f>if(isblank(F782),,(F782*(1+'Casino List'!$F$1)^(($Q$3-E782-45)/365)-F782)*(1-'Casino List'!$B$1))</f>
        <v/>
      </c>
      <c r="L782" s="10" t="str">
        <f>if(isblank(F782),,if(isna((1-'Casino List'!$B$1)*(I782-F782)*(1+'Casino List'!$F$1)^(($Q$3-vlookup(D782,C782:E$1003,3,FALSE)-10)/365)-K782+J782),(1-'Casino List'!$B$1)*(I782-F782)*(1+'Casino List'!$F$1)^(($Q$3-TODAY()-45)/365)-K782,(1-'Casino List'!$B$1)*(I782-F782)*(1+'Casino List'!$F$1)^(($Q$3-vlookup(D782,C782:E$1003,3,FALSE)-10)/365)-K782+J782))</f>
        <v/>
      </c>
      <c r="M782" s="10" t="str">
        <f>if(isblank(G782),,G782*(1+'Casino List'!$F$1)^(($Q$3-E782-10)/365))</f>
        <v/>
      </c>
      <c r="N782" s="4" t="str">
        <f>if(ISBLANK(M782),,(M782-G782)*(1-'Casino List'!$B$1))</f>
        <v/>
      </c>
      <c r="O782" s="4" t="str">
        <f>if(isblank(D782),,if(ISBLANK(M782),-F782*'Casino List'!$B$1,M782*'Casino List'!$B$1))</f>
        <v/>
      </c>
      <c r="P782" s="4"/>
      <c r="Q782" s="4"/>
      <c r="R782" s="4"/>
      <c r="S782" s="4"/>
      <c r="T782" s="4"/>
      <c r="U782" s="4"/>
      <c r="V782" s="4"/>
      <c r="W782" s="4"/>
      <c r="X782" s="4"/>
      <c r="Y782" s="4"/>
      <c r="Z782" s="4"/>
      <c r="AA782" s="4"/>
      <c r="AB782" s="4"/>
      <c r="AC782" s="4"/>
      <c r="AD782" s="4"/>
      <c r="AE782" s="4"/>
    </row>
    <row r="783">
      <c r="A783" s="4"/>
      <c r="B783" s="4"/>
      <c r="C783" s="1" t="str">
        <f t="shared" si="8"/>
        <v/>
      </c>
      <c r="D783" s="79"/>
      <c r="E783" s="79"/>
      <c r="F783" s="74"/>
      <c r="G783" s="74"/>
      <c r="H783" s="74"/>
      <c r="I783" s="29" t="str">
        <f>if(isblank(F783),,VLOOKUP(D783,'Casino List'!$C$4:$AA$100,25,FALSE)*H783)</f>
        <v/>
      </c>
      <c r="J783" s="10" t="str">
        <f>if(ISBLANK(F783),,F783*'Casino List'!$D$1)</f>
        <v/>
      </c>
      <c r="K783" s="10" t="str">
        <f>if(isblank(F783),,(F783*(1+'Casino List'!$F$1)^(($Q$3-E783-45)/365)-F783)*(1-'Casino List'!$B$1))</f>
        <v/>
      </c>
      <c r="L783" s="10" t="str">
        <f>if(isblank(F783),,if(isna((1-'Casino List'!$B$1)*(I783-F783)*(1+'Casino List'!$F$1)^(($Q$3-vlookup(D783,C783:E$1003,3,FALSE)-10)/365)-K783+J783),(1-'Casino List'!$B$1)*(I783-F783)*(1+'Casino List'!$F$1)^(($Q$3-TODAY()-45)/365)-K783,(1-'Casino List'!$B$1)*(I783-F783)*(1+'Casino List'!$F$1)^(($Q$3-vlookup(D783,C783:E$1003,3,FALSE)-10)/365)-K783+J783))</f>
        <v/>
      </c>
      <c r="M783" s="10" t="str">
        <f>if(isblank(G783),,G783*(1+'Casino List'!$F$1)^(($Q$3-E783-10)/365))</f>
        <v/>
      </c>
      <c r="N783" s="4" t="str">
        <f>if(ISBLANK(M783),,(M783-G783)*(1-'Casino List'!$B$1))</f>
        <v/>
      </c>
      <c r="O783" s="4" t="str">
        <f>if(isblank(D783),,if(ISBLANK(M783),-F783*'Casino List'!$B$1,M783*'Casino List'!$B$1))</f>
        <v/>
      </c>
      <c r="P783" s="4"/>
      <c r="Q783" s="4"/>
      <c r="R783" s="4"/>
      <c r="S783" s="4"/>
      <c r="T783" s="4"/>
      <c r="U783" s="4"/>
      <c r="V783" s="4"/>
      <c r="W783" s="4"/>
      <c r="X783" s="4"/>
      <c r="Y783" s="4"/>
      <c r="Z783" s="4"/>
      <c r="AA783" s="4"/>
      <c r="AB783" s="4"/>
      <c r="AC783" s="4"/>
      <c r="AD783" s="4"/>
      <c r="AE783" s="4"/>
    </row>
    <row r="784">
      <c r="A784" s="4"/>
      <c r="B784" s="4"/>
      <c r="C784" s="1" t="str">
        <f t="shared" si="8"/>
        <v/>
      </c>
      <c r="D784" s="79"/>
      <c r="E784" s="79"/>
      <c r="F784" s="74"/>
      <c r="G784" s="74"/>
      <c r="H784" s="74"/>
      <c r="I784" s="29" t="str">
        <f>if(isblank(F784),,VLOOKUP(D784,'Casino List'!$C$4:$AA$100,25,FALSE)*H784)</f>
        <v/>
      </c>
      <c r="J784" s="10" t="str">
        <f>if(ISBLANK(F784),,F784*'Casino List'!$D$1)</f>
        <v/>
      </c>
      <c r="K784" s="10" t="str">
        <f>if(isblank(F784),,(F784*(1+'Casino List'!$F$1)^(($Q$3-E784-45)/365)-F784)*(1-'Casino List'!$B$1))</f>
        <v/>
      </c>
      <c r="L784" s="10" t="str">
        <f>if(isblank(F784),,if(isna((1-'Casino List'!$B$1)*(I784-F784)*(1+'Casino List'!$F$1)^(($Q$3-vlookup(D784,C784:E$1003,3,FALSE)-10)/365)-K784+J784),(1-'Casino List'!$B$1)*(I784-F784)*(1+'Casino List'!$F$1)^(($Q$3-TODAY()-45)/365)-K784,(1-'Casino List'!$B$1)*(I784-F784)*(1+'Casino List'!$F$1)^(($Q$3-vlookup(D784,C784:E$1003,3,FALSE)-10)/365)-K784+J784))</f>
        <v/>
      </c>
      <c r="M784" s="10" t="str">
        <f>if(isblank(G784),,G784*(1+'Casino List'!$F$1)^(($Q$3-E784-10)/365))</f>
        <v/>
      </c>
      <c r="N784" s="4" t="str">
        <f>if(ISBLANK(M784),,(M784-G784)*(1-'Casino List'!$B$1))</f>
        <v/>
      </c>
      <c r="O784" s="4" t="str">
        <f>if(isblank(D784),,if(ISBLANK(M784),-F784*'Casino List'!$B$1,M784*'Casino List'!$B$1))</f>
        <v/>
      </c>
      <c r="P784" s="4"/>
      <c r="Q784" s="4"/>
      <c r="R784" s="4"/>
      <c r="S784" s="4"/>
      <c r="T784" s="4"/>
      <c r="U784" s="4"/>
      <c r="V784" s="4"/>
      <c r="W784" s="4"/>
      <c r="X784" s="4"/>
      <c r="Y784" s="4"/>
      <c r="Z784" s="4"/>
      <c r="AA784" s="4"/>
      <c r="AB784" s="4"/>
      <c r="AC784" s="4"/>
      <c r="AD784" s="4"/>
      <c r="AE784" s="4"/>
    </row>
    <row r="785">
      <c r="A785" s="4"/>
      <c r="B785" s="4"/>
      <c r="C785" s="1" t="str">
        <f t="shared" si="8"/>
        <v/>
      </c>
      <c r="D785" s="79"/>
      <c r="E785" s="79"/>
      <c r="F785" s="74"/>
      <c r="G785" s="74"/>
      <c r="H785" s="74"/>
      <c r="I785" s="29" t="str">
        <f>if(isblank(F785),,VLOOKUP(D785,'Casino List'!$C$4:$AA$100,25,FALSE)*H785)</f>
        <v/>
      </c>
      <c r="J785" s="10" t="str">
        <f>if(ISBLANK(F785),,F785*'Casino List'!$D$1)</f>
        <v/>
      </c>
      <c r="K785" s="10" t="str">
        <f>if(isblank(F785),,(F785*(1+'Casino List'!$F$1)^(($Q$3-E785-45)/365)-F785)*(1-'Casino List'!$B$1))</f>
        <v/>
      </c>
      <c r="L785" s="10" t="str">
        <f>if(isblank(F785),,if(isna((1-'Casino List'!$B$1)*(I785-F785)*(1+'Casino List'!$F$1)^(($Q$3-vlookup(D785,C785:E$1003,3,FALSE)-10)/365)-K785+J785),(1-'Casino List'!$B$1)*(I785-F785)*(1+'Casino List'!$F$1)^(($Q$3-TODAY()-45)/365)-K785,(1-'Casino List'!$B$1)*(I785-F785)*(1+'Casino List'!$F$1)^(($Q$3-vlookup(D785,C785:E$1003,3,FALSE)-10)/365)-K785+J785))</f>
        <v/>
      </c>
      <c r="M785" s="10" t="str">
        <f>if(isblank(G785),,G785*(1+'Casino List'!$F$1)^(($Q$3-E785-10)/365))</f>
        <v/>
      </c>
      <c r="N785" s="4" t="str">
        <f>if(ISBLANK(M785),,(M785-G785)*(1-'Casino List'!$B$1))</f>
        <v/>
      </c>
      <c r="O785" s="4" t="str">
        <f>if(isblank(D785),,if(ISBLANK(M785),-F785*'Casino List'!$B$1,M785*'Casino List'!$B$1))</f>
        <v/>
      </c>
      <c r="P785" s="4"/>
      <c r="Q785" s="4"/>
      <c r="R785" s="4"/>
      <c r="S785" s="4"/>
      <c r="T785" s="4"/>
      <c r="U785" s="4"/>
      <c r="V785" s="4"/>
      <c r="W785" s="4"/>
      <c r="X785" s="4"/>
      <c r="Y785" s="4"/>
      <c r="Z785" s="4"/>
      <c r="AA785" s="4"/>
      <c r="AB785" s="4"/>
      <c r="AC785" s="4"/>
      <c r="AD785" s="4"/>
      <c r="AE785" s="4"/>
    </row>
    <row r="786">
      <c r="A786" s="4"/>
      <c r="B786" s="4"/>
      <c r="C786" s="1" t="str">
        <f t="shared" si="8"/>
        <v/>
      </c>
      <c r="D786" s="79"/>
      <c r="E786" s="79"/>
      <c r="F786" s="74"/>
      <c r="G786" s="74"/>
      <c r="H786" s="74"/>
      <c r="I786" s="29" t="str">
        <f>if(isblank(F786),,VLOOKUP(D786,'Casino List'!$C$4:$AA$100,25,FALSE)*H786)</f>
        <v/>
      </c>
      <c r="J786" s="10" t="str">
        <f>if(ISBLANK(F786),,F786*'Casino List'!$D$1)</f>
        <v/>
      </c>
      <c r="K786" s="10" t="str">
        <f>if(isblank(F786),,(F786*(1+'Casino List'!$F$1)^(($Q$3-E786-45)/365)-F786)*(1-'Casino List'!$B$1))</f>
        <v/>
      </c>
      <c r="L786" s="10" t="str">
        <f>if(isblank(F786),,if(isna((1-'Casino List'!$B$1)*(I786-F786)*(1+'Casino List'!$F$1)^(($Q$3-vlookup(D786,C786:E$1003,3,FALSE)-10)/365)-K786+J786),(1-'Casino List'!$B$1)*(I786-F786)*(1+'Casino List'!$F$1)^(($Q$3-TODAY()-45)/365)-K786,(1-'Casino List'!$B$1)*(I786-F786)*(1+'Casino List'!$F$1)^(($Q$3-vlookup(D786,C786:E$1003,3,FALSE)-10)/365)-K786+J786))</f>
        <v/>
      </c>
      <c r="M786" s="10" t="str">
        <f>if(isblank(G786),,G786*(1+'Casino List'!$F$1)^(($Q$3-E786-10)/365))</f>
        <v/>
      </c>
      <c r="N786" s="4" t="str">
        <f>if(ISBLANK(M786),,(M786-G786)*(1-'Casino List'!$B$1))</f>
        <v/>
      </c>
      <c r="O786" s="4" t="str">
        <f>if(isblank(D786),,if(ISBLANK(M786),-F786*'Casino List'!$B$1,M786*'Casino List'!$B$1))</f>
        <v/>
      </c>
      <c r="P786" s="4"/>
      <c r="Q786" s="4"/>
      <c r="R786" s="4"/>
      <c r="S786" s="4"/>
      <c r="T786" s="4"/>
      <c r="U786" s="4"/>
      <c r="V786" s="4"/>
      <c r="W786" s="4"/>
      <c r="X786" s="4"/>
      <c r="Y786" s="4"/>
      <c r="Z786" s="4"/>
      <c r="AA786" s="4"/>
      <c r="AB786" s="4"/>
      <c r="AC786" s="4"/>
      <c r="AD786" s="4"/>
      <c r="AE786" s="4"/>
    </row>
    <row r="787">
      <c r="A787" s="4"/>
      <c r="B787" s="4"/>
      <c r="C787" s="1" t="str">
        <f t="shared" si="8"/>
        <v/>
      </c>
      <c r="D787" s="79"/>
      <c r="E787" s="79"/>
      <c r="F787" s="74"/>
      <c r="G787" s="74"/>
      <c r="H787" s="74"/>
      <c r="I787" s="29" t="str">
        <f>if(isblank(F787),,VLOOKUP(D787,'Casino List'!$C$4:$AA$100,25,FALSE)*H787)</f>
        <v/>
      </c>
      <c r="J787" s="10" t="str">
        <f>if(ISBLANK(F787),,F787*'Casino List'!$D$1)</f>
        <v/>
      </c>
      <c r="K787" s="10" t="str">
        <f>if(isblank(F787),,(F787*(1+'Casino List'!$F$1)^(($Q$3-E787-45)/365)-F787)*(1-'Casino List'!$B$1))</f>
        <v/>
      </c>
      <c r="L787" s="10" t="str">
        <f>if(isblank(F787),,if(isna((1-'Casino List'!$B$1)*(I787-F787)*(1+'Casino List'!$F$1)^(($Q$3-vlookup(D787,C787:E$1003,3,FALSE)-10)/365)-K787+J787),(1-'Casino List'!$B$1)*(I787-F787)*(1+'Casino List'!$F$1)^(($Q$3-TODAY()-45)/365)-K787,(1-'Casino List'!$B$1)*(I787-F787)*(1+'Casino List'!$F$1)^(($Q$3-vlookup(D787,C787:E$1003,3,FALSE)-10)/365)-K787+J787))</f>
        <v/>
      </c>
      <c r="M787" s="10" t="str">
        <f>if(isblank(G787),,G787*(1+'Casino List'!$F$1)^(($Q$3-E787-10)/365))</f>
        <v/>
      </c>
      <c r="N787" s="4" t="str">
        <f>if(ISBLANK(M787),,(M787-G787)*(1-'Casino List'!$B$1))</f>
        <v/>
      </c>
      <c r="O787" s="4" t="str">
        <f>if(isblank(D787),,if(ISBLANK(M787),-F787*'Casino List'!$B$1,M787*'Casino List'!$B$1))</f>
        <v/>
      </c>
      <c r="P787" s="4"/>
      <c r="Q787" s="4"/>
      <c r="R787" s="4"/>
      <c r="S787" s="4"/>
      <c r="T787" s="4"/>
      <c r="U787" s="4"/>
      <c r="V787" s="4"/>
      <c r="W787" s="4"/>
      <c r="X787" s="4"/>
      <c r="Y787" s="4"/>
      <c r="Z787" s="4"/>
      <c r="AA787" s="4"/>
      <c r="AB787" s="4"/>
      <c r="AC787" s="4"/>
      <c r="AD787" s="4"/>
      <c r="AE787" s="4"/>
    </row>
    <row r="788">
      <c r="A788" s="4"/>
      <c r="B788" s="4"/>
      <c r="C788" s="1" t="str">
        <f t="shared" si="8"/>
        <v/>
      </c>
      <c r="D788" s="79"/>
      <c r="E788" s="79"/>
      <c r="F788" s="74"/>
      <c r="G788" s="74"/>
      <c r="H788" s="74"/>
      <c r="I788" s="29" t="str">
        <f>if(isblank(F788),,VLOOKUP(D788,'Casino List'!$C$4:$AA$100,25,FALSE)*H788)</f>
        <v/>
      </c>
      <c r="J788" s="10" t="str">
        <f>if(ISBLANK(F788),,F788*'Casino List'!$D$1)</f>
        <v/>
      </c>
      <c r="K788" s="10" t="str">
        <f>if(isblank(F788),,(F788*(1+'Casino List'!$F$1)^(($Q$3-E788-45)/365)-F788)*(1-'Casino List'!$B$1))</f>
        <v/>
      </c>
      <c r="L788" s="10" t="str">
        <f>if(isblank(F788),,if(isna((1-'Casino List'!$B$1)*(I788-F788)*(1+'Casino List'!$F$1)^(($Q$3-vlookup(D788,C788:E$1003,3,FALSE)-10)/365)-K788+J788),(1-'Casino List'!$B$1)*(I788-F788)*(1+'Casino List'!$F$1)^(($Q$3-TODAY()-45)/365)-K788,(1-'Casino List'!$B$1)*(I788-F788)*(1+'Casino List'!$F$1)^(($Q$3-vlookup(D788,C788:E$1003,3,FALSE)-10)/365)-K788+J788))</f>
        <v/>
      </c>
      <c r="M788" s="10" t="str">
        <f>if(isblank(G788),,G788*(1+'Casino List'!$F$1)^(($Q$3-E788-10)/365))</f>
        <v/>
      </c>
      <c r="N788" s="4" t="str">
        <f>if(ISBLANK(M788),,(M788-G788)*(1-'Casino List'!$B$1))</f>
        <v/>
      </c>
      <c r="O788" s="4" t="str">
        <f>if(isblank(D788),,if(ISBLANK(M788),-F788*'Casino List'!$B$1,M788*'Casino List'!$B$1))</f>
        <v/>
      </c>
      <c r="P788" s="4"/>
      <c r="Q788" s="4"/>
      <c r="R788" s="4"/>
      <c r="S788" s="4"/>
      <c r="T788" s="4"/>
      <c r="U788" s="4"/>
      <c r="V788" s="4"/>
      <c r="W788" s="4"/>
      <c r="X788" s="4"/>
      <c r="Y788" s="4"/>
      <c r="Z788" s="4"/>
      <c r="AA788" s="4"/>
      <c r="AB788" s="4"/>
      <c r="AC788" s="4"/>
      <c r="AD788" s="4"/>
      <c r="AE788" s="4"/>
    </row>
    <row r="789">
      <c r="A789" s="4"/>
      <c r="B789" s="4"/>
      <c r="C789" s="1" t="str">
        <f t="shared" si="8"/>
        <v/>
      </c>
      <c r="D789" s="79"/>
      <c r="E789" s="79"/>
      <c r="F789" s="74"/>
      <c r="G789" s="74"/>
      <c r="H789" s="74"/>
      <c r="I789" s="29" t="str">
        <f>if(isblank(F789),,VLOOKUP(D789,'Casino List'!$C$4:$AA$100,25,FALSE)*H789)</f>
        <v/>
      </c>
      <c r="J789" s="10" t="str">
        <f>if(ISBLANK(F789),,F789*'Casino List'!$D$1)</f>
        <v/>
      </c>
      <c r="K789" s="10" t="str">
        <f>if(isblank(F789),,(F789*(1+'Casino List'!$F$1)^(($Q$3-E789-45)/365)-F789)*(1-'Casino List'!$B$1))</f>
        <v/>
      </c>
      <c r="L789" s="10" t="str">
        <f>if(isblank(F789),,if(isna((1-'Casino List'!$B$1)*(I789-F789)*(1+'Casino List'!$F$1)^(($Q$3-vlookup(D789,C789:E$1003,3,FALSE)-10)/365)-K789+J789),(1-'Casino List'!$B$1)*(I789-F789)*(1+'Casino List'!$F$1)^(($Q$3-TODAY()-45)/365)-K789,(1-'Casino List'!$B$1)*(I789-F789)*(1+'Casino List'!$F$1)^(($Q$3-vlookup(D789,C789:E$1003,3,FALSE)-10)/365)-K789+J789))</f>
        <v/>
      </c>
      <c r="M789" s="10" t="str">
        <f>if(isblank(G789),,G789*(1+'Casino List'!$F$1)^(($Q$3-E789-10)/365))</f>
        <v/>
      </c>
      <c r="N789" s="4" t="str">
        <f>if(ISBLANK(M789),,(M789-G789)*(1-'Casino List'!$B$1))</f>
        <v/>
      </c>
      <c r="O789" s="4" t="str">
        <f>if(isblank(D789),,if(ISBLANK(M789),-F789*'Casino List'!$B$1,M789*'Casino List'!$B$1))</f>
        <v/>
      </c>
      <c r="P789" s="4"/>
      <c r="Q789" s="4"/>
      <c r="R789" s="4"/>
      <c r="S789" s="4"/>
      <c r="T789" s="4"/>
      <c r="U789" s="4"/>
      <c r="V789" s="4"/>
      <c r="W789" s="4"/>
      <c r="X789" s="4"/>
      <c r="Y789" s="4"/>
      <c r="Z789" s="4"/>
      <c r="AA789" s="4"/>
      <c r="AB789" s="4"/>
      <c r="AC789" s="4"/>
      <c r="AD789" s="4"/>
      <c r="AE789" s="4"/>
    </row>
    <row r="790">
      <c r="A790" s="4"/>
      <c r="B790" s="4"/>
      <c r="C790" s="1" t="str">
        <f t="shared" si="8"/>
        <v/>
      </c>
      <c r="D790" s="79"/>
      <c r="E790" s="79"/>
      <c r="F790" s="74"/>
      <c r="G790" s="74"/>
      <c r="H790" s="74"/>
      <c r="I790" s="29" t="str">
        <f>if(isblank(F790),,VLOOKUP(D790,'Casino List'!$C$4:$AA$100,25,FALSE)*H790)</f>
        <v/>
      </c>
      <c r="J790" s="10" t="str">
        <f>if(ISBLANK(F790),,F790*'Casino List'!$D$1)</f>
        <v/>
      </c>
      <c r="K790" s="10" t="str">
        <f>if(isblank(F790),,(F790*(1+'Casino List'!$F$1)^(($Q$3-E790-45)/365)-F790)*(1-'Casino List'!$B$1))</f>
        <v/>
      </c>
      <c r="L790" s="10" t="str">
        <f>if(isblank(F790),,if(isna((1-'Casino List'!$B$1)*(I790-F790)*(1+'Casino List'!$F$1)^(($Q$3-vlookup(D790,C790:E$1003,3,FALSE)-10)/365)-K790+J790),(1-'Casino List'!$B$1)*(I790-F790)*(1+'Casino List'!$F$1)^(($Q$3-TODAY()-45)/365)-K790,(1-'Casino List'!$B$1)*(I790-F790)*(1+'Casino List'!$F$1)^(($Q$3-vlookup(D790,C790:E$1003,3,FALSE)-10)/365)-K790+J790))</f>
        <v/>
      </c>
      <c r="M790" s="10" t="str">
        <f>if(isblank(G790),,G790*(1+'Casino List'!$F$1)^(($Q$3-E790-10)/365))</f>
        <v/>
      </c>
      <c r="N790" s="4" t="str">
        <f>if(ISBLANK(M790),,(M790-G790)*(1-'Casino List'!$B$1))</f>
        <v/>
      </c>
      <c r="O790" s="4" t="str">
        <f>if(isblank(D790),,if(ISBLANK(M790),-F790*'Casino List'!$B$1,M790*'Casino List'!$B$1))</f>
        <v/>
      </c>
      <c r="P790" s="4"/>
      <c r="Q790" s="4"/>
      <c r="R790" s="4"/>
      <c r="S790" s="4"/>
      <c r="T790" s="4"/>
      <c r="U790" s="4"/>
      <c r="V790" s="4"/>
      <c r="W790" s="4"/>
      <c r="X790" s="4"/>
      <c r="Y790" s="4"/>
      <c r="Z790" s="4"/>
      <c r="AA790" s="4"/>
      <c r="AB790" s="4"/>
      <c r="AC790" s="4"/>
      <c r="AD790" s="4"/>
      <c r="AE790" s="4"/>
    </row>
    <row r="791">
      <c r="A791" s="4"/>
      <c r="B791" s="4"/>
      <c r="C791" s="1" t="str">
        <f t="shared" si="8"/>
        <v/>
      </c>
      <c r="D791" s="79"/>
      <c r="E791" s="79"/>
      <c r="F791" s="74"/>
      <c r="G791" s="74"/>
      <c r="H791" s="74"/>
      <c r="I791" s="29" t="str">
        <f>if(isblank(F791),,VLOOKUP(D791,'Casino List'!$C$4:$AA$100,25,FALSE)*H791)</f>
        <v/>
      </c>
      <c r="J791" s="10" t="str">
        <f>if(ISBLANK(F791),,F791*'Casino List'!$D$1)</f>
        <v/>
      </c>
      <c r="K791" s="10" t="str">
        <f>if(isblank(F791),,(F791*(1+'Casino List'!$F$1)^(($Q$3-E791-45)/365)-F791)*(1-'Casino List'!$B$1))</f>
        <v/>
      </c>
      <c r="L791" s="10" t="str">
        <f>if(isblank(F791),,if(isna((1-'Casino List'!$B$1)*(I791-F791)*(1+'Casino List'!$F$1)^(($Q$3-vlookup(D791,C791:E$1003,3,FALSE)-10)/365)-K791+J791),(1-'Casino List'!$B$1)*(I791-F791)*(1+'Casino List'!$F$1)^(($Q$3-TODAY()-45)/365)-K791,(1-'Casino List'!$B$1)*(I791-F791)*(1+'Casino List'!$F$1)^(($Q$3-vlookup(D791,C791:E$1003,3,FALSE)-10)/365)-K791+J791))</f>
        <v/>
      </c>
      <c r="M791" s="10" t="str">
        <f>if(isblank(G791),,G791*(1+'Casino List'!$F$1)^(($Q$3-E791-10)/365))</f>
        <v/>
      </c>
      <c r="N791" s="4" t="str">
        <f>if(ISBLANK(M791),,(M791-G791)*(1-'Casino List'!$B$1))</f>
        <v/>
      </c>
      <c r="O791" s="4" t="str">
        <f>if(isblank(D791),,if(ISBLANK(M791),-F791*'Casino List'!$B$1,M791*'Casino List'!$B$1))</f>
        <v/>
      </c>
      <c r="P791" s="4"/>
      <c r="Q791" s="4"/>
      <c r="R791" s="4"/>
      <c r="S791" s="4"/>
      <c r="T791" s="4"/>
      <c r="U791" s="4"/>
      <c r="V791" s="4"/>
      <c r="W791" s="4"/>
      <c r="X791" s="4"/>
      <c r="Y791" s="4"/>
      <c r="Z791" s="4"/>
      <c r="AA791" s="4"/>
      <c r="AB791" s="4"/>
      <c r="AC791" s="4"/>
      <c r="AD791" s="4"/>
      <c r="AE791" s="4"/>
    </row>
    <row r="792">
      <c r="A792" s="4"/>
      <c r="B792" s="4"/>
      <c r="C792" s="1" t="str">
        <f t="shared" si="8"/>
        <v/>
      </c>
      <c r="D792" s="79"/>
      <c r="E792" s="79"/>
      <c r="F792" s="74"/>
      <c r="G792" s="74"/>
      <c r="H792" s="74"/>
      <c r="I792" s="29" t="str">
        <f>if(isblank(F792),,VLOOKUP(D792,'Casino List'!$C$4:$AA$100,25,FALSE)*H792)</f>
        <v/>
      </c>
      <c r="J792" s="10" t="str">
        <f>if(ISBLANK(F792),,F792*'Casino List'!$D$1)</f>
        <v/>
      </c>
      <c r="K792" s="10" t="str">
        <f>if(isblank(F792),,(F792*(1+'Casino List'!$F$1)^(($Q$3-E792-45)/365)-F792)*(1-'Casino List'!$B$1))</f>
        <v/>
      </c>
      <c r="L792" s="10" t="str">
        <f>if(isblank(F792),,if(isna((1-'Casino List'!$B$1)*(I792-F792)*(1+'Casino List'!$F$1)^(($Q$3-vlookup(D792,C792:E$1003,3,FALSE)-10)/365)-K792+J792),(1-'Casino List'!$B$1)*(I792-F792)*(1+'Casino List'!$F$1)^(($Q$3-TODAY()-45)/365)-K792,(1-'Casino List'!$B$1)*(I792-F792)*(1+'Casino List'!$F$1)^(($Q$3-vlookup(D792,C792:E$1003,3,FALSE)-10)/365)-K792+J792))</f>
        <v/>
      </c>
      <c r="M792" s="10" t="str">
        <f>if(isblank(G792),,G792*(1+'Casino List'!$F$1)^(($Q$3-E792-10)/365))</f>
        <v/>
      </c>
      <c r="N792" s="4" t="str">
        <f>if(ISBLANK(M792),,(M792-G792)*(1-'Casino List'!$B$1))</f>
        <v/>
      </c>
      <c r="O792" s="4" t="str">
        <f>if(isblank(D792),,if(ISBLANK(M792),-F792*'Casino List'!$B$1,M792*'Casino List'!$B$1))</f>
        <v/>
      </c>
      <c r="P792" s="4"/>
      <c r="Q792" s="4"/>
      <c r="R792" s="4"/>
      <c r="S792" s="4"/>
      <c r="T792" s="4"/>
      <c r="U792" s="4"/>
      <c r="V792" s="4"/>
      <c r="W792" s="4"/>
      <c r="X792" s="4"/>
      <c r="Y792" s="4"/>
      <c r="Z792" s="4"/>
      <c r="AA792" s="4"/>
      <c r="AB792" s="4"/>
      <c r="AC792" s="4"/>
      <c r="AD792" s="4"/>
      <c r="AE792" s="4"/>
    </row>
    <row r="793">
      <c r="A793" s="4"/>
      <c r="B793" s="4"/>
      <c r="C793" s="1" t="str">
        <f t="shared" si="8"/>
        <v/>
      </c>
      <c r="D793" s="79"/>
      <c r="E793" s="79"/>
      <c r="F793" s="74"/>
      <c r="G793" s="74"/>
      <c r="H793" s="74"/>
      <c r="I793" s="29" t="str">
        <f>if(isblank(F793),,VLOOKUP(D793,'Casino List'!$C$4:$AA$100,25,FALSE)*H793)</f>
        <v/>
      </c>
      <c r="J793" s="10" t="str">
        <f>if(ISBLANK(F793),,F793*'Casino List'!$D$1)</f>
        <v/>
      </c>
      <c r="K793" s="10" t="str">
        <f>if(isblank(F793),,(F793*(1+'Casino List'!$F$1)^(($Q$3-E793-45)/365)-F793)*(1-'Casino List'!$B$1))</f>
        <v/>
      </c>
      <c r="L793" s="10" t="str">
        <f>if(isblank(F793),,if(isna((1-'Casino List'!$B$1)*(I793-F793)*(1+'Casino List'!$F$1)^(($Q$3-vlookup(D793,C793:E$1003,3,FALSE)-10)/365)-K793+J793),(1-'Casino List'!$B$1)*(I793-F793)*(1+'Casino List'!$F$1)^(($Q$3-TODAY()-45)/365)-K793,(1-'Casino List'!$B$1)*(I793-F793)*(1+'Casino List'!$F$1)^(($Q$3-vlookup(D793,C793:E$1003,3,FALSE)-10)/365)-K793+J793))</f>
        <v/>
      </c>
      <c r="M793" s="10" t="str">
        <f>if(isblank(G793),,G793*(1+'Casino List'!$F$1)^(($Q$3-E793-10)/365))</f>
        <v/>
      </c>
      <c r="N793" s="4" t="str">
        <f>if(ISBLANK(M793),,(M793-G793)*(1-'Casino List'!$B$1))</f>
        <v/>
      </c>
      <c r="O793" s="4" t="str">
        <f>if(isblank(D793),,if(ISBLANK(M793),-F793*'Casino List'!$B$1,M793*'Casino List'!$B$1))</f>
        <v/>
      </c>
      <c r="P793" s="4"/>
      <c r="Q793" s="4"/>
      <c r="R793" s="4"/>
      <c r="S793" s="4"/>
      <c r="T793" s="4"/>
      <c r="U793" s="4"/>
      <c r="V793" s="4"/>
      <c r="W793" s="4"/>
      <c r="X793" s="4"/>
      <c r="Y793" s="4"/>
      <c r="Z793" s="4"/>
      <c r="AA793" s="4"/>
      <c r="AB793" s="4"/>
      <c r="AC793" s="4"/>
      <c r="AD793" s="4"/>
      <c r="AE793" s="4"/>
    </row>
    <row r="794">
      <c r="A794" s="4"/>
      <c r="B794" s="4"/>
      <c r="C794" s="1" t="str">
        <f t="shared" si="8"/>
        <v/>
      </c>
      <c r="D794" s="79"/>
      <c r="E794" s="79"/>
      <c r="F794" s="74"/>
      <c r="G794" s="74"/>
      <c r="H794" s="74"/>
      <c r="I794" s="29" t="str">
        <f>if(isblank(F794),,VLOOKUP(D794,'Casino List'!$C$4:$AA$100,25,FALSE)*H794)</f>
        <v/>
      </c>
      <c r="J794" s="10" t="str">
        <f>if(ISBLANK(F794),,F794*'Casino List'!$D$1)</f>
        <v/>
      </c>
      <c r="K794" s="10" t="str">
        <f>if(isblank(F794),,(F794*(1+'Casino List'!$F$1)^(($Q$3-E794-45)/365)-F794)*(1-'Casino List'!$B$1))</f>
        <v/>
      </c>
      <c r="L794" s="10" t="str">
        <f>if(isblank(F794),,if(isna((1-'Casino List'!$B$1)*(I794-F794)*(1+'Casino List'!$F$1)^(($Q$3-vlookup(D794,C794:E$1003,3,FALSE)-10)/365)-K794+J794),(1-'Casino List'!$B$1)*(I794-F794)*(1+'Casino List'!$F$1)^(($Q$3-TODAY()-45)/365)-K794,(1-'Casino List'!$B$1)*(I794-F794)*(1+'Casino List'!$F$1)^(($Q$3-vlookup(D794,C794:E$1003,3,FALSE)-10)/365)-K794+J794))</f>
        <v/>
      </c>
      <c r="M794" s="10" t="str">
        <f>if(isblank(G794),,G794*(1+'Casino List'!$F$1)^(($Q$3-E794-10)/365))</f>
        <v/>
      </c>
      <c r="N794" s="4" t="str">
        <f>if(ISBLANK(M794),,(M794-G794)*(1-'Casino List'!$B$1))</f>
        <v/>
      </c>
      <c r="O794" s="4" t="str">
        <f>if(isblank(D794),,if(ISBLANK(M794),-F794*'Casino List'!$B$1,M794*'Casino List'!$B$1))</f>
        <v/>
      </c>
      <c r="P794" s="4"/>
      <c r="Q794" s="4"/>
      <c r="R794" s="4"/>
      <c r="S794" s="4"/>
      <c r="T794" s="4"/>
      <c r="U794" s="4"/>
      <c r="V794" s="4"/>
      <c r="W794" s="4"/>
      <c r="X794" s="4"/>
      <c r="Y794" s="4"/>
      <c r="Z794" s="4"/>
      <c r="AA794" s="4"/>
      <c r="AB794" s="4"/>
      <c r="AC794" s="4"/>
      <c r="AD794" s="4"/>
      <c r="AE794" s="4"/>
    </row>
    <row r="795">
      <c r="A795" s="4"/>
      <c r="B795" s="4"/>
      <c r="C795" s="1" t="str">
        <f t="shared" si="8"/>
        <v/>
      </c>
      <c r="D795" s="79"/>
      <c r="E795" s="79"/>
      <c r="F795" s="74"/>
      <c r="G795" s="74"/>
      <c r="H795" s="74"/>
      <c r="I795" s="29" t="str">
        <f>if(isblank(F795),,VLOOKUP(D795,'Casino List'!$C$4:$AA$100,25,FALSE)*H795)</f>
        <v/>
      </c>
      <c r="J795" s="10" t="str">
        <f>if(ISBLANK(F795),,F795*'Casino List'!$D$1)</f>
        <v/>
      </c>
      <c r="K795" s="10" t="str">
        <f>if(isblank(F795),,(F795*(1+'Casino List'!$F$1)^(($Q$3-E795-45)/365)-F795)*(1-'Casino List'!$B$1))</f>
        <v/>
      </c>
      <c r="L795" s="10" t="str">
        <f>if(isblank(F795),,if(isna((1-'Casino List'!$B$1)*(I795-F795)*(1+'Casino List'!$F$1)^(($Q$3-vlookup(D795,C795:E$1003,3,FALSE)-10)/365)-K795+J795),(1-'Casino List'!$B$1)*(I795-F795)*(1+'Casino List'!$F$1)^(($Q$3-TODAY()-45)/365)-K795,(1-'Casino List'!$B$1)*(I795-F795)*(1+'Casino List'!$F$1)^(($Q$3-vlookup(D795,C795:E$1003,3,FALSE)-10)/365)-K795+J795))</f>
        <v/>
      </c>
      <c r="M795" s="10" t="str">
        <f>if(isblank(G795),,G795*(1+'Casino List'!$F$1)^(($Q$3-E795-10)/365))</f>
        <v/>
      </c>
      <c r="N795" s="4" t="str">
        <f>if(ISBLANK(M795),,(M795-G795)*(1-'Casino List'!$B$1))</f>
        <v/>
      </c>
      <c r="O795" s="4" t="str">
        <f>if(isblank(D795),,if(ISBLANK(M795),-F795*'Casino List'!$B$1,M795*'Casino List'!$B$1))</f>
        <v/>
      </c>
      <c r="P795" s="4"/>
      <c r="Q795" s="4"/>
      <c r="R795" s="4"/>
      <c r="S795" s="4"/>
      <c r="T795" s="4"/>
      <c r="U795" s="4"/>
      <c r="V795" s="4"/>
      <c r="W795" s="4"/>
      <c r="X795" s="4"/>
      <c r="Y795" s="4"/>
      <c r="Z795" s="4"/>
      <c r="AA795" s="4"/>
      <c r="AB795" s="4"/>
      <c r="AC795" s="4"/>
      <c r="AD795" s="4"/>
      <c r="AE795" s="4"/>
    </row>
    <row r="796">
      <c r="A796" s="4"/>
      <c r="B796" s="4"/>
      <c r="C796" s="1" t="str">
        <f t="shared" si="8"/>
        <v/>
      </c>
      <c r="D796" s="79"/>
      <c r="E796" s="79"/>
      <c r="F796" s="74"/>
      <c r="G796" s="74"/>
      <c r="H796" s="74"/>
      <c r="I796" s="29" t="str">
        <f>if(isblank(F796),,VLOOKUP(D796,'Casino List'!$C$4:$AA$100,25,FALSE)*H796)</f>
        <v/>
      </c>
      <c r="J796" s="10" t="str">
        <f>if(ISBLANK(F796),,F796*'Casino List'!$D$1)</f>
        <v/>
      </c>
      <c r="K796" s="10" t="str">
        <f>if(isblank(F796),,(F796*(1+'Casino List'!$F$1)^(($Q$3-E796-45)/365)-F796)*(1-'Casino List'!$B$1))</f>
        <v/>
      </c>
      <c r="L796" s="10" t="str">
        <f>if(isblank(F796),,if(isna((1-'Casino List'!$B$1)*(I796-F796)*(1+'Casino List'!$F$1)^(($Q$3-vlookup(D796,C796:E$1003,3,FALSE)-10)/365)-K796+J796),(1-'Casino List'!$B$1)*(I796-F796)*(1+'Casino List'!$F$1)^(($Q$3-TODAY()-45)/365)-K796,(1-'Casino List'!$B$1)*(I796-F796)*(1+'Casino List'!$F$1)^(($Q$3-vlookup(D796,C796:E$1003,3,FALSE)-10)/365)-K796+J796))</f>
        <v/>
      </c>
      <c r="M796" s="10" t="str">
        <f>if(isblank(G796),,G796*(1+'Casino List'!$F$1)^(($Q$3-E796-10)/365))</f>
        <v/>
      </c>
      <c r="N796" s="4" t="str">
        <f>if(ISBLANK(M796),,(M796-G796)*(1-'Casino List'!$B$1))</f>
        <v/>
      </c>
      <c r="O796" s="4" t="str">
        <f>if(isblank(D796),,if(ISBLANK(M796),-F796*'Casino List'!$B$1,M796*'Casino List'!$B$1))</f>
        <v/>
      </c>
      <c r="P796" s="4"/>
      <c r="Q796" s="4"/>
      <c r="R796" s="4"/>
      <c r="S796" s="4"/>
      <c r="T796" s="4"/>
      <c r="U796" s="4"/>
      <c r="V796" s="4"/>
      <c r="W796" s="4"/>
      <c r="X796" s="4"/>
      <c r="Y796" s="4"/>
      <c r="Z796" s="4"/>
      <c r="AA796" s="4"/>
      <c r="AB796" s="4"/>
      <c r="AC796" s="4"/>
      <c r="AD796" s="4"/>
      <c r="AE796" s="4"/>
    </row>
    <row r="797">
      <c r="A797" s="4"/>
      <c r="B797" s="4"/>
      <c r="C797" s="1" t="str">
        <f t="shared" si="8"/>
        <v/>
      </c>
      <c r="D797" s="79"/>
      <c r="E797" s="79"/>
      <c r="F797" s="74"/>
      <c r="G797" s="74"/>
      <c r="H797" s="74"/>
      <c r="I797" s="29" t="str">
        <f>if(isblank(F797),,VLOOKUP(D797,'Casino List'!$C$4:$AA$100,25,FALSE)*H797)</f>
        <v/>
      </c>
      <c r="J797" s="10" t="str">
        <f>if(ISBLANK(F797),,F797*'Casino List'!$D$1)</f>
        <v/>
      </c>
      <c r="K797" s="10" t="str">
        <f>if(isblank(F797),,(F797*(1+'Casino List'!$F$1)^(($Q$3-E797-45)/365)-F797)*(1-'Casino List'!$B$1))</f>
        <v/>
      </c>
      <c r="L797" s="10" t="str">
        <f>if(isblank(F797),,if(isna((1-'Casino List'!$B$1)*(I797-F797)*(1+'Casino List'!$F$1)^(($Q$3-vlookup(D797,C797:E$1003,3,FALSE)-10)/365)-K797+J797),(1-'Casino List'!$B$1)*(I797-F797)*(1+'Casino List'!$F$1)^(($Q$3-TODAY()-45)/365)-K797,(1-'Casino List'!$B$1)*(I797-F797)*(1+'Casino List'!$F$1)^(($Q$3-vlookup(D797,C797:E$1003,3,FALSE)-10)/365)-K797+J797))</f>
        <v/>
      </c>
      <c r="M797" s="10" t="str">
        <f>if(isblank(G797),,G797*(1+'Casino List'!$F$1)^(($Q$3-E797-10)/365))</f>
        <v/>
      </c>
      <c r="N797" s="4" t="str">
        <f>if(ISBLANK(M797),,(M797-G797)*(1-'Casino List'!$B$1))</f>
        <v/>
      </c>
      <c r="O797" s="4" t="str">
        <f>if(isblank(D797),,if(ISBLANK(M797),-F797*'Casino List'!$B$1,M797*'Casino List'!$B$1))</f>
        <v/>
      </c>
      <c r="P797" s="4"/>
      <c r="Q797" s="4"/>
      <c r="R797" s="4"/>
      <c r="S797" s="4"/>
      <c r="T797" s="4"/>
      <c r="U797" s="4"/>
      <c r="V797" s="4"/>
      <c r="W797" s="4"/>
      <c r="X797" s="4"/>
      <c r="Y797" s="4"/>
      <c r="Z797" s="4"/>
      <c r="AA797" s="4"/>
      <c r="AB797" s="4"/>
      <c r="AC797" s="4"/>
      <c r="AD797" s="4"/>
      <c r="AE797" s="4"/>
    </row>
    <row r="798">
      <c r="A798" s="4"/>
      <c r="B798" s="4"/>
      <c r="C798" s="1" t="str">
        <f t="shared" si="8"/>
        <v/>
      </c>
      <c r="D798" s="79"/>
      <c r="E798" s="79"/>
      <c r="F798" s="74"/>
      <c r="G798" s="74"/>
      <c r="H798" s="74"/>
      <c r="I798" s="29" t="str">
        <f>if(isblank(F798),,VLOOKUP(D798,'Casino List'!$C$4:$AA$100,25,FALSE)*H798)</f>
        <v/>
      </c>
      <c r="J798" s="10" t="str">
        <f>if(ISBLANK(F798),,F798*'Casino List'!$D$1)</f>
        <v/>
      </c>
      <c r="K798" s="10" t="str">
        <f>if(isblank(F798),,(F798*(1+'Casino List'!$F$1)^(($Q$3-E798-45)/365)-F798)*(1-'Casino List'!$B$1))</f>
        <v/>
      </c>
      <c r="L798" s="10" t="str">
        <f>if(isblank(F798),,if(isna((1-'Casino List'!$B$1)*(I798-F798)*(1+'Casino List'!$F$1)^(($Q$3-vlookup(D798,C798:E$1003,3,FALSE)-10)/365)-K798+J798),(1-'Casino List'!$B$1)*(I798-F798)*(1+'Casino List'!$F$1)^(($Q$3-TODAY()-45)/365)-K798,(1-'Casino List'!$B$1)*(I798-F798)*(1+'Casino List'!$F$1)^(($Q$3-vlookup(D798,C798:E$1003,3,FALSE)-10)/365)-K798+J798))</f>
        <v/>
      </c>
      <c r="M798" s="10" t="str">
        <f>if(isblank(G798),,G798*(1+'Casino List'!$F$1)^(($Q$3-E798-10)/365))</f>
        <v/>
      </c>
      <c r="N798" s="4" t="str">
        <f>if(ISBLANK(M798),,(M798-G798)*(1-'Casino List'!$B$1))</f>
        <v/>
      </c>
      <c r="O798" s="4" t="str">
        <f>if(isblank(D798),,if(ISBLANK(M798),-F798*'Casino List'!$B$1,M798*'Casino List'!$B$1))</f>
        <v/>
      </c>
      <c r="P798" s="4"/>
      <c r="Q798" s="4"/>
      <c r="R798" s="4"/>
      <c r="S798" s="4"/>
      <c r="T798" s="4"/>
      <c r="U798" s="4"/>
      <c r="V798" s="4"/>
      <c r="W798" s="4"/>
      <c r="X798" s="4"/>
      <c r="Y798" s="4"/>
      <c r="Z798" s="4"/>
      <c r="AA798" s="4"/>
      <c r="AB798" s="4"/>
      <c r="AC798" s="4"/>
      <c r="AD798" s="4"/>
      <c r="AE798" s="4"/>
    </row>
    <row r="799">
      <c r="A799" s="4"/>
      <c r="B799" s="4"/>
      <c r="C799" s="1" t="str">
        <f t="shared" si="8"/>
        <v/>
      </c>
      <c r="D799" s="79"/>
      <c r="E799" s="79"/>
      <c r="F799" s="74"/>
      <c r="G799" s="74"/>
      <c r="H799" s="74"/>
      <c r="I799" s="29" t="str">
        <f>if(isblank(F799),,VLOOKUP(D799,'Casino List'!$C$4:$AA$100,25,FALSE)*H799)</f>
        <v/>
      </c>
      <c r="J799" s="10" t="str">
        <f>if(ISBLANK(F799),,F799*'Casino List'!$D$1)</f>
        <v/>
      </c>
      <c r="K799" s="10" t="str">
        <f>if(isblank(F799),,(F799*(1+'Casino List'!$F$1)^(($Q$3-E799-45)/365)-F799)*(1-'Casino List'!$B$1))</f>
        <v/>
      </c>
      <c r="L799" s="10" t="str">
        <f>if(isblank(F799),,if(isna((1-'Casino List'!$B$1)*(I799-F799)*(1+'Casino List'!$F$1)^(($Q$3-vlookup(D799,C799:E$1003,3,FALSE)-10)/365)-K799+J799),(1-'Casino List'!$B$1)*(I799-F799)*(1+'Casino List'!$F$1)^(($Q$3-TODAY()-45)/365)-K799,(1-'Casino List'!$B$1)*(I799-F799)*(1+'Casino List'!$F$1)^(($Q$3-vlookup(D799,C799:E$1003,3,FALSE)-10)/365)-K799+J799))</f>
        <v/>
      </c>
      <c r="M799" s="10" t="str">
        <f>if(isblank(G799),,G799*(1+'Casino List'!$F$1)^(($Q$3-E799-10)/365))</f>
        <v/>
      </c>
      <c r="N799" s="4" t="str">
        <f>if(ISBLANK(M799),,(M799-G799)*(1-'Casino List'!$B$1))</f>
        <v/>
      </c>
      <c r="O799" s="4" t="str">
        <f>if(isblank(D799),,if(ISBLANK(M799),-F799*'Casino List'!$B$1,M799*'Casino List'!$B$1))</f>
        <v/>
      </c>
      <c r="P799" s="4"/>
      <c r="Q799" s="4"/>
      <c r="R799" s="4"/>
      <c r="S799" s="4"/>
      <c r="T799" s="4"/>
      <c r="U799" s="4"/>
      <c r="V799" s="4"/>
      <c r="W799" s="4"/>
      <c r="X799" s="4"/>
      <c r="Y799" s="4"/>
      <c r="Z799" s="4"/>
      <c r="AA799" s="4"/>
      <c r="AB799" s="4"/>
      <c r="AC799" s="4"/>
      <c r="AD799" s="4"/>
      <c r="AE799" s="4"/>
    </row>
    <row r="800">
      <c r="A800" s="4"/>
      <c r="B800" s="4"/>
      <c r="C800" s="1" t="str">
        <f t="shared" si="8"/>
        <v/>
      </c>
      <c r="D800" s="79"/>
      <c r="E800" s="79"/>
      <c r="F800" s="74"/>
      <c r="G800" s="74"/>
      <c r="H800" s="74"/>
      <c r="I800" s="29" t="str">
        <f>if(isblank(F800),,VLOOKUP(D800,'Casino List'!$C$4:$AA$100,25,FALSE)*H800)</f>
        <v/>
      </c>
      <c r="J800" s="10" t="str">
        <f>if(ISBLANK(F800),,F800*'Casino List'!$D$1)</f>
        <v/>
      </c>
      <c r="K800" s="10" t="str">
        <f>if(isblank(F800),,(F800*(1+'Casino List'!$F$1)^(($Q$3-E800-45)/365)-F800)*(1-'Casino List'!$B$1))</f>
        <v/>
      </c>
      <c r="L800" s="10" t="str">
        <f>if(isblank(F800),,if(isna((1-'Casino List'!$B$1)*(I800-F800)*(1+'Casino List'!$F$1)^(($Q$3-vlookup(D800,C800:E$1003,3,FALSE)-10)/365)-K800+J800),(1-'Casino List'!$B$1)*(I800-F800)*(1+'Casino List'!$F$1)^(($Q$3-TODAY()-45)/365)-K800,(1-'Casino List'!$B$1)*(I800-F800)*(1+'Casino List'!$F$1)^(($Q$3-vlookup(D800,C800:E$1003,3,FALSE)-10)/365)-K800+J800))</f>
        <v/>
      </c>
      <c r="M800" s="10" t="str">
        <f>if(isblank(G800),,G800*(1+'Casino List'!$F$1)^(($Q$3-E800-10)/365))</f>
        <v/>
      </c>
      <c r="N800" s="4" t="str">
        <f>if(ISBLANK(M800),,(M800-G800)*(1-'Casino List'!$B$1))</f>
        <v/>
      </c>
      <c r="O800" s="4" t="str">
        <f>if(isblank(D800),,if(ISBLANK(M800),-F800*'Casino List'!$B$1,M800*'Casino List'!$B$1))</f>
        <v/>
      </c>
      <c r="P800" s="4"/>
      <c r="Q800" s="4"/>
      <c r="R800" s="4"/>
      <c r="S800" s="4"/>
      <c r="T800" s="4"/>
      <c r="U800" s="4"/>
      <c r="V800" s="4"/>
      <c r="W800" s="4"/>
      <c r="X800" s="4"/>
      <c r="Y800" s="4"/>
      <c r="Z800" s="4"/>
      <c r="AA800" s="4"/>
      <c r="AB800" s="4"/>
      <c r="AC800" s="4"/>
      <c r="AD800" s="4"/>
      <c r="AE800" s="4"/>
    </row>
    <row r="801">
      <c r="A801" s="4"/>
      <c r="B801" s="4"/>
      <c r="C801" s="1" t="str">
        <f t="shared" si="8"/>
        <v/>
      </c>
      <c r="D801" s="79"/>
      <c r="E801" s="79"/>
      <c r="F801" s="74"/>
      <c r="G801" s="74"/>
      <c r="H801" s="74"/>
      <c r="I801" s="29" t="str">
        <f>if(isblank(F801),,VLOOKUP(D801,'Casino List'!$C$4:$AA$100,25,FALSE)*H801)</f>
        <v/>
      </c>
      <c r="J801" s="10" t="str">
        <f>if(ISBLANK(F801),,F801*'Casino List'!$D$1)</f>
        <v/>
      </c>
      <c r="K801" s="10" t="str">
        <f>if(isblank(F801),,(F801*(1+'Casino List'!$F$1)^(($Q$3-E801-45)/365)-F801)*(1-'Casino List'!$B$1))</f>
        <v/>
      </c>
      <c r="L801" s="10" t="str">
        <f>if(isblank(F801),,if(isna((1-'Casino List'!$B$1)*(I801-F801)*(1+'Casino List'!$F$1)^(($Q$3-vlookup(D801,C801:E$1003,3,FALSE)-10)/365)-K801+J801),(1-'Casino List'!$B$1)*(I801-F801)*(1+'Casino List'!$F$1)^(($Q$3-TODAY()-45)/365)-K801,(1-'Casino List'!$B$1)*(I801-F801)*(1+'Casino List'!$F$1)^(($Q$3-vlookup(D801,C801:E$1003,3,FALSE)-10)/365)-K801+J801))</f>
        <v/>
      </c>
      <c r="M801" s="10" t="str">
        <f>if(isblank(G801),,G801*(1+'Casino List'!$F$1)^(($Q$3-E801-10)/365))</f>
        <v/>
      </c>
      <c r="N801" s="4" t="str">
        <f>if(ISBLANK(M801),,(M801-G801)*(1-'Casino List'!$B$1))</f>
        <v/>
      </c>
      <c r="O801" s="4" t="str">
        <f>if(isblank(D801),,if(ISBLANK(M801),-F801*'Casino List'!$B$1,M801*'Casino List'!$B$1))</f>
        <v/>
      </c>
      <c r="P801" s="4"/>
      <c r="Q801" s="4"/>
      <c r="R801" s="4"/>
      <c r="S801" s="4"/>
      <c r="T801" s="4"/>
      <c r="U801" s="4"/>
      <c r="V801" s="4"/>
      <c r="W801" s="4"/>
      <c r="X801" s="4"/>
      <c r="Y801" s="4"/>
      <c r="Z801" s="4"/>
      <c r="AA801" s="4"/>
      <c r="AB801" s="4"/>
      <c r="AC801" s="4"/>
      <c r="AD801" s="4"/>
      <c r="AE801" s="4"/>
    </row>
    <row r="802">
      <c r="A802" s="4"/>
      <c r="B802" s="4"/>
      <c r="C802" s="1" t="str">
        <f t="shared" si="8"/>
        <v/>
      </c>
      <c r="D802" s="79"/>
      <c r="E802" s="79"/>
      <c r="F802" s="74"/>
      <c r="G802" s="74"/>
      <c r="H802" s="74"/>
      <c r="I802" s="29" t="str">
        <f>if(isblank(F802),,VLOOKUP(D802,'Casino List'!$C$4:$AA$100,25,FALSE)*H802)</f>
        <v/>
      </c>
      <c r="J802" s="10" t="str">
        <f>if(ISBLANK(F802),,F802*'Casino List'!$D$1)</f>
        <v/>
      </c>
      <c r="K802" s="10" t="str">
        <f>if(isblank(F802),,(F802*(1+'Casino List'!$F$1)^(($Q$3-E802-45)/365)-F802)*(1-'Casino List'!$B$1))</f>
        <v/>
      </c>
      <c r="L802" s="10" t="str">
        <f>if(isblank(F802),,if(isna((1-'Casino List'!$B$1)*(I802-F802)*(1+'Casino List'!$F$1)^(($Q$3-vlookup(D802,C802:E$1003,3,FALSE)-10)/365)-K802+J802),(1-'Casino List'!$B$1)*(I802-F802)*(1+'Casino List'!$F$1)^(($Q$3-TODAY()-45)/365)-K802,(1-'Casino List'!$B$1)*(I802-F802)*(1+'Casino List'!$F$1)^(($Q$3-vlookup(D802,C802:E$1003,3,FALSE)-10)/365)-K802+J802))</f>
        <v/>
      </c>
      <c r="M802" s="10" t="str">
        <f>if(isblank(G802),,G802*(1+'Casino List'!$F$1)^(($Q$3-E802-10)/365))</f>
        <v/>
      </c>
      <c r="N802" s="4" t="str">
        <f>if(ISBLANK(M802),,(M802-G802)*(1-'Casino List'!$B$1))</f>
        <v/>
      </c>
      <c r="O802" s="4" t="str">
        <f>if(isblank(D802),,if(ISBLANK(M802),-F802*'Casino List'!$B$1,M802*'Casino List'!$B$1))</f>
        <v/>
      </c>
      <c r="P802" s="4"/>
      <c r="Q802" s="4"/>
      <c r="R802" s="4"/>
      <c r="S802" s="4"/>
      <c r="T802" s="4"/>
      <c r="U802" s="4"/>
      <c r="V802" s="4"/>
      <c r="W802" s="4"/>
      <c r="X802" s="4"/>
      <c r="Y802" s="4"/>
      <c r="Z802" s="4"/>
      <c r="AA802" s="4"/>
      <c r="AB802" s="4"/>
      <c r="AC802" s="4"/>
      <c r="AD802" s="4"/>
      <c r="AE802" s="4"/>
    </row>
    <row r="803">
      <c r="A803" s="4"/>
      <c r="B803" s="4"/>
      <c r="C803" s="1" t="str">
        <f t="shared" si="8"/>
        <v/>
      </c>
      <c r="D803" s="79"/>
      <c r="E803" s="79"/>
      <c r="F803" s="74"/>
      <c r="G803" s="74"/>
      <c r="H803" s="74"/>
      <c r="I803" s="29" t="str">
        <f>if(isblank(F803),,VLOOKUP(D803,'Casino List'!$C$4:$AA$100,25,FALSE)*H803)</f>
        <v/>
      </c>
      <c r="J803" s="10" t="str">
        <f>if(ISBLANK(F803),,F803*'Casino List'!$D$1)</f>
        <v/>
      </c>
      <c r="K803" s="10" t="str">
        <f>if(isblank(F803),,(F803*(1+'Casino List'!$F$1)^(($Q$3-E803-45)/365)-F803)*(1-'Casino List'!$B$1))</f>
        <v/>
      </c>
      <c r="L803" s="10" t="str">
        <f>if(isblank(F803),,if(isna((1-'Casino List'!$B$1)*(I803-F803)*(1+'Casino List'!$F$1)^(($Q$3-vlookup(D803,C803:E$1003,3,FALSE)-10)/365)-K803+J803),(1-'Casino List'!$B$1)*(I803-F803)*(1+'Casino List'!$F$1)^(($Q$3-TODAY()-45)/365)-K803,(1-'Casino List'!$B$1)*(I803-F803)*(1+'Casino List'!$F$1)^(($Q$3-vlookup(D803,C803:E$1003,3,FALSE)-10)/365)-K803+J803))</f>
        <v/>
      </c>
      <c r="M803" s="10" t="str">
        <f>if(isblank(G803),,G803*(1+'Casino List'!$F$1)^(($Q$3-E803-10)/365))</f>
        <v/>
      </c>
      <c r="N803" s="4" t="str">
        <f>if(ISBLANK(M803),,(M803-G803)*(1-'Casino List'!$B$1))</f>
        <v/>
      </c>
      <c r="O803" s="4" t="str">
        <f>if(isblank(D803),,if(ISBLANK(M803),-F803*'Casino List'!$B$1,M803*'Casino List'!$B$1))</f>
        <v/>
      </c>
      <c r="P803" s="4"/>
      <c r="Q803" s="4"/>
      <c r="R803" s="4"/>
      <c r="S803" s="4"/>
      <c r="T803" s="4"/>
      <c r="U803" s="4"/>
      <c r="V803" s="4"/>
      <c r="W803" s="4"/>
      <c r="X803" s="4"/>
      <c r="Y803" s="4"/>
      <c r="Z803" s="4"/>
      <c r="AA803" s="4"/>
      <c r="AB803" s="4"/>
      <c r="AC803" s="4"/>
      <c r="AD803" s="4"/>
      <c r="AE803" s="4"/>
    </row>
    <row r="804">
      <c r="A804" s="4"/>
      <c r="B804" s="4"/>
      <c r="C804" s="1" t="str">
        <f t="shared" si="8"/>
        <v/>
      </c>
      <c r="D804" s="79"/>
      <c r="E804" s="79"/>
      <c r="F804" s="74"/>
      <c r="G804" s="74"/>
      <c r="H804" s="74"/>
      <c r="I804" s="29" t="str">
        <f>if(isblank(F804),,VLOOKUP(D804,'Casino List'!$C$4:$AA$100,25,FALSE)*H804)</f>
        <v/>
      </c>
      <c r="J804" s="10" t="str">
        <f>if(ISBLANK(F804),,F804*'Casino List'!$D$1)</f>
        <v/>
      </c>
      <c r="K804" s="10" t="str">
        <f>if(isblank(F804),,(F804*(1+'Casino List'!$F$1)^(($Q$3-E804-45)/365)-F804)*(1-'Casino List'!$B$1))</f>
        <v/>
      </c>
      <c r="L804" s="10" t="str">
        <f>if(isblank(F804),,if(isna((1-'Casino List'!$B$1)*(I804-F804)*(1+'Casino List'!$F$1)^(($Q$3-vlookup(D804,C804:E$1003,3,FALSE)-10)/365)-K804+J804),(1-'Casino List'!$B$1)*(I804-F804)*(1+'Casino List'!$F$1)^(($Q$3-TODAY()-45)/365)-K804,(1-'Casino List'!$B$1)*(I804-F804)*(1+'Casino List'!$F$1)^(($Q$3-vlookup(D804,C804:E$1003,3,FALSE)-10)/365)-K804+J804))</f>
        <v/>
      </c>
      <c r="M804" s="10" t="str">
        <f>if(isblank(G804),,G804*(1+'Casino List'!$F$1)^(($Q$3-E804-10)/365))</f>
        <v/>
      </c>
      <c r="N804" s="4" t="str">
        <f>if(ISBLANK(M804),,(M804-G804)*(1-'Casino List'!$B$1))</f>
        <v/>
      </c>
      <c r="O804" s="4" t="str">
        <f>if(isblank(D804),,if(ISBLANK(M804),-F804*'Casino List'!$B$1,M804*'Casino List'!$B$1))</f>
        <v/>
      </c>
      <c r="P804" s="4"/>
      <c r="Q804" s="4"/>
      <c r="R804" s="4"/>
      <c r="S804" s="4"/>
      <c r="T804" s="4"/>
      <c r="U804" s="4"/>
      <c r="V804" s="4"/>
      <c r="W804" s="4"/>
      <c r="X804" s="4"/>
      <c r="Y804" s="4"/>
      <c r="Z804" s="4"/>
      <c r="AA804" s="4"/>
      <c r="AB804" s="4"/>
      <c r="AC804" s="4"/>
      <c r="AD804" s="4"/>
      <c r="AE804" s="4"/>
    </row>
    <row r="805">
      <c r="A805" s="4"/>
      <c r="B805" s="4"/>
      <c r="C805" s="1" t="str">
        <f t="shared" si="8"/>
        <v/>
      </c>
      <c r="D805" s="79"/>
      <c r="E805" s="79"/>
      <c r="F805" s="74"/>
      <c r="G805" s="74"/>
      <c r="H805" s="74"/>
      <c r="I805" s="29" t="str">
        <f>if(isblank(F805),,VLOOKUP(D805,'Casino List'!$C$4:$AA$100,25,FALSE)*H805)</f>
        <v/>
      </c>
      <c r="J805" s="10" t="str">
        <f>if(ISBLANK(F805),,F805*'Casino List'!$D$1)</f>
        <v/>
      </c>
      <c r="K805" s="10" t="str">
        <f>if(isblank(F805),,(F805*(1+'Casino List'!$F$1)^(($Q$3-E805-45)/365)-F805)*(1-'Casino List'!$B$1))</f>
        <v/>
      </c>
      <c r="L805" s="10" t="str">
        <f>if(isblank(F805),,if(isna((1-'Casino List'!$B$1)*(I805-F805)*(1+'Casino List'!$F$1)^(($Q$3-vlookup(D805,C805:E$1003,3,FALSE)-10)/365)-K805+J805),(1-'Casino List'!$B$1)*(I805-F805)*(1+'Casino List'!$F$1)^(($Q$3-TODAY()-45)/365)-K805,(1-'Casino List'!$B$1)*(I805-F805)*(1+'Casino List'!$F$1)^(($Q$3-vlookup(D805,C805:E$1003,3,FALSE)-10)/365)-K805+J805))</f>
        <v/>
      </c>
      <c r="M805" s="10" t="str">
        <f>if(isblank(G805),,G805*(1+'Casino List'!$F$1)^(($Q$3-E805-10)/365))</f>
        <v/>
      </c>
      <c r="N805" s="4" t="str">
        <f>if(ISBLANK(M805),,(M805-G805)*(1-'Casino List'!$B$1))</f>
        <v/>
      </c>
      <c r="O805" s="4" t="str">
        <f>if(isblank(D805),,if(ISBLANK(M805),-F805*'Casino List'!$B$1,M805*'Casino List'!$B$1))</f>
        <v/>
      </c>
      <c r="P805" s="4"/>
      <c r="Q805" s="4"/>
      <c r="R805" s="4"/>
      <c r="S805" s="4"/>
      <c r="T805" s="4"/>
      <c r="U805" s="4"/>
      <c r="V805" s="4"/>
      <c r="W805" s="4"/>
      <c r="X805" s="4"/>
      <c r="Y805" s="4"/>
      <c r="Z805" s="4"/>
      <c r="AA805" s="4"/>
      <c r="AB805" s="4"/>
      <c r="AC805" s="4"/>
      <c r="AD805" s="4"/>
      <c r="AE805" s="4"/>
    </row>
    <row r="806">
      <c r="A806" s="4"/>
      <c r="B806" s="4"/>
      <c r="C806" s="1" t="str">
        <f t="shared" si="8"/>
        <v/>
      </c>
      <c r="D806" s="79"/>
      <c r="E806" s="79"/>
      <c r="F806" s="74"/>
      <c r="G806" s="74"/>
      <c r="H806" s="74"/>
      <c r="I806" s="29" t="str">
        <f>if(isblank(F806),,VLOOKUP(D806,'Casino List'!$C$4:$AA$100,25,FALSE)*H806)</f>
        <v/>
      </c>
      <c r="J806" s="10" t="str">
        <f>if(ISBLANK(F806),,F806*'Casino List'!$D$1)</f>
        <v/>
      </c>
      <c r="K806" s="10" t="str">
        <f>if(isblank(F806),,(F806*(1+'Casino List'!$F$1)^(($Q$3-E806-45)/365)-F806)*(1-'Casino List'!$B$1))</f>
        <v/>
      </c>
      <c r="L806" s="10" t="str">
        <f>if(isblank(F806),,if(isna((1-'Casino List'!$B$1)*(I806-F806)*(1+'Casino List'!$F$1)^(($Q$3-vlookup(D806,C806:E$1003,3,FALSE)-10)/365)-K806+J806),(1-'Casino List'!$B$1)*(I806-F806)*(1+'Casino List'!$F$1)^(($Q$3-TODAY()-45)/365)-K806,(1-'Casino List'!$B$1)*(I806-F806)*(1+'Casino List'!$F$1)^(($Q$3-vlookup(D806,C806:E$1003,3,FALSE)-10)/365)-K806+J806))</f>
        <v/>
      </c>
      <c r="M806" s="10" t="str">
        <f>if(isblank(G806),,G806*(1+'Casino List'!$F$1)^(($Q$3-E806-10)/365))</f>
        <v/>
      </c>
      <c r="N806" s="4" t="str">
        <f>if(ISBLANK(M806),,(M806-G806)*(1-'Casino List'!$B$1))</f>
        <v/>
      </c>
      <c r="O806" s="4" t="str">
        <f>if(isblank(D806),,if(ISBLANK(M806),-F806*'Casino List'!$B$1,M806*'Casino List'!$B$1))</f>
        <v/>
      </c>
      <c r="P806" s="4"/>
      <c r="Q806" s="4"/>
      <c r="R806" s="4"/>
      <c r="S806" s="4"/>
      <c r="T806" s="4"/>
      <c r="U806" s="4"/>
      <c r="V806" s="4"/>
      <c r="W806" s="4"/>
      <c r="X806" s="4"/>
      <c r="Y806" s="4"/>
      <c r="Z806" s="4"/>
      <c r="AA806" s="4"/>
      <c r="AB806" s="4"/>
      <c r="AC806" s="4"/>
      <c r="AD806" s="4"/>
      <c r="AE806" s="4"/>
    </row>
    <row r="807">
      <c r="A807" s="4"/>
      <c r="B807" s="4"/>
      <c r="C807" s="1" t="str">
        <f t="shared" si="8"/>
        <v/>
      </c>
      <c r="D807" s="79"/>
      <c r="E807" s="79"/>
      <c r="F807" s="74"/>
      <c r="G807" s="74"/>
      <c r="H807" s="74"/>
      <c r="I807" s="29" t="str">
        <f>if(isblank(F807),,VLOOKUP(D807,'Casino List'!$C$4:$AA$100,25,FALSE)*H807)</f>
        <v/>
      </c>
      <c r="J807" s="10" t="str">
        <f>if(ISBLANK(F807),,F807*'Casino List'!$D$1)</f>
        <v/>
      </c>
      <c r="K807" s="10" t="str">
        <f>if(isblank(F807),,(F807*(1+'Casino List'!$F$1)^(($Q$3-E807-45)/365)-F807)*(1-'Casino List'!$B$1))</f>
        <v/>
      </c>
      <c r="L807" s="10" t="str">
        <f>if(isblank(F807),,if(isna((1-'Casino List'!$B$1)*(I807-F807)*(1+'Casino List'!$F$1)^(($Q$3-vlookup(D807,C807:E$1003,3,FALSE)-10)/365)-K807+J807),(1-'Casino List'!$B$1)*(I807-F807)*(1+'Casino List'!$F$1)^(($Q$3-TODAY()-45)/365)-K807,(1-'Casino List'!$B$1)*(I807-F807)*(1+'Casino List'!$F$1)^(($Q$3-vlookup(D807,C807:E$1003,3,FALSE)-10)/365)-K807+J807))</f>
        <v/>
      </c>
      <c r="M807" s="10" t="str">
        <f>if(isblank(G807),,G807*(1+'Casino List'!$F$1)^(($Q$3-E807-10)/365))</f>
        <v/>
      </c>
      <c r="N807" s="4" t="str">
        <f>if(ISBLANK(M807),,(M807-G807)*(1-'Casino List'!$B$1))</f>
        <v/>
      </c>
      <c r="O807" s="4" t="str">
        <f>if(isblank(D807),,if(ISBLANK(M807),-F807*'Casino List'!$B$1,M807*'Casino List'!$B$1))</f>
        <v/>
      </c>
      <c r="P807" s="4"/>
      <c r="Q807" s="4"/>
      <c r="R807" s="4"/>
      <c r="S807" s="4"/>
      <c r="T807" s="4"/>
      <c r="U807" s="4"/>
      <c r="V807" s="4"/>
      <c r="W807" s="4"/>
      <c r="X807" s="4"/>
      <c r="Y807" s="4"/>
      <c r="Z807" s="4"/>
      <c r="AA807" s="4"/>
      <c r="AB807" s="4"/>
      <c r="AC807" s="4"/>
      <c r="AD807" s="4"/>
      <c r="AE807" s="4"/>
    </row>
    <row r="808">
      <c r="A808" s="4"/>
      <c r="B808" s="4"/>
      <c r="C808" s="1" t="str">
        <f t="shared" si="8"/>
        <v/>
      </c>
      <c r="D808" s="79"/>
      <c r="E808" s="79"/>
      <c r="F808" s="74"/>
      <c r="G808" s="74"/>
      <c r="H808" s="74"/>
      <c r="I808" s="29" t="str">
        <f>if(isblank(F808),,VLOOKUP(D808,'Casino List'!$C$4:$AA$100,25,FALSE)*H808)</f>
        <v/>
      </c>
      <c r="J808" s="10" t="str">
        <f>if(ISBLANK(F808),,F808*'Casino List'!$D$1)</f>
        <v/>
      </c>
      <c r="K808" s="10" t="str">
        <f>if(isblank(F808),,(F808*(1+'Casino List'!$F$1)^(($Q$3-E808-45)/365)-F808)*(1-'Casino List'!$B$1))</f>
        <v/>
      </c>
      <c r="L808" s="10" t="str">
        <f>if(isblank(F808),,if(isna((1-'Casino List'!$B$1)*(I808-F808)*(1+'Casino List'!$F$1)^(($Q$3-vlookup(D808,C808:E$1003,3,FALSE)-10)/365)-K808+J808),(1-'Casino List'!$B$1)*(I808-F808)*(1+'Casino List'!$F$1)^(($Q$3-TODAY()-45)/365)-K808,(1-'Casino List'!$B$1)*(I808-F808)*(1+'Casino List'!$F$1)^(($Q$3-vlookup(D808,C808:E$1003,3,FALSE)-10)/365)-K808+J808))</f>
        <v/>
      </c>
      <c r="M808" s="10" t="str">
        <f>if(isblank(G808),,G808*(1+'Casino List'!$F$1)^(($Q$3-E808-10)/365))</f>
        <v/>
      </c>
      <c r="N808" s="4" t="str">
        <f>if(ISBLANK(M808),,(M808-G808)*(1-'Casino List'!$B$1))</f>
        <v/>
      </c>
      <c r="O808" s="4" t="str">
        <f>if(isblank(D808),,if(ISBLANK(M808),-F808*'Casino List'!$B$1,M808*'Casino List'!$B$1))</f>
        <v/>
      </c>
      <c r="P808" s="4"/>
      <c r="Q808" s="4"/>
      <c r="R808" s="4"/>
      <c r="S808" s="4"/>
      <c r="T808" s="4"/>
      <c r="U808" s="4"/>
      <c r="V808" s="4"/>
      <c r="W808" s="4"/>
      <c r="X808" s="4"/>
      <c r="Y808" s="4"/>
      <c r="Z808" s="4"/>
      <c r="AA808" s="4"/>
      <c r="AB808" s="4"/>
      <c r="AC808" s="4"/>
      <c r="AD808" s="4"/>
      <c r="AE808" s="4"/>
    </row>
    <row r="809">
      <c r="A809" s="4"/>
      <c r="B809" s="4"/>
      <c r="C809" s="1" t="str">
        <f t="shared" si="8"/>
        <v/>
      </c>
      <c r="D809" s="79"/>
      <c r="E809" s="79"/>
      <c r="F809" s="74"/>
      <c r="G809" s="74"/>
      <c r="H809" s="74"/>
      <c r="I809" s="29" t="str">
        <f>if(isblank(F809),,VLOOKUP(D809,'Casino List'!$C$4:$AA$100,25,FALSE)*H809)</f>
        <v/>
      </c>
      <c r="J809" s="10" t="str">
        <f>if(ISBLANK(F809),,F809*'Casino List'!$D$1)</f>
        <v/>
      </c>
      <c r="K809" s="10" t="str">
        <f>if(isblank(F809),,(F809*(1+'Casino List'!$F$1)^(($Q$3-E809-45)/365)-F809)*(1-'Casino List'!$B$1))</f>
        <v/>
      </c>
      <c r="L809" s="10" t="str">
        <f>if(isblank(F809),,if(isna((1-'Casino List'!$B$1)*(I809-F809)*(1+'Casino List'!$F$1)^(($Q$3-vlookup(D809,C809:E$1003,3,FALSE)-10)/365)-K809+J809),(1-'Casino List'!$B$1)*(I809-F809)*(1+'Casino List'!$F$1)^(($Q$3-TODAY()-45)/365)-K809,(1-'Casino List'!$B$1)*(I809-F809)*(1+'Casino List'!$F$1)^(($Q$3-vlookup(D809,C809:E$1003,3,FALSE)-10)/365)-K809+J809))</f>
        <v/>
      </c>
      <c r="M809" s="10" t="str">
        <f>if(isblank(G809),,G809*(1+'Casino List'!$F$1)^(($Q$3-E809-10)/365))</f>
        <v/>
      </c>
      <c r="N809" s="4" t="str">
        <f>if(ISBLANK(M809),,(M809-G809)*(1-'Casino List'!$B$1))</f>
        <v/>
      </c>
      <c r="O809" s="4" t="str">
        <f>if(isblank(D809),,if(ISBLANK(M809),-F809*'Casino List'!$B$1,M809*'Casino List'!$B$1))</f>
        <v/>
      </c>
      <c r="P809" s="4"/>
      <c r="Q809" s="4"/>
      <c r="R809" s="4"/>
      <c r="S809" s="4"/>
      <c r="T809" s="4"/>
      <c r="U809" s="4"/>
      <c r="V809" s="4"/>
      <c r="W809" s="4"/>
      <c r="X809" s="4"/>
      <c r="Y809" s="4"/>
      <c r="Z809" s="4"/>
      <c r="AA809" s="4"/>
      <c r="AB809" s="4"/>
      <c r="AC809" s="4"/>
      <c r="AD809" s="4"/>
      <c r="AE809" s="4"/>
    </row>
    <row r="810">
      <c r="A810" s="4"/>
      <c r="B810" s="4"/>
      <c r="C810" s="1" t="str">
        <f t="shared" si="8"/>
        <v/>
      </c>
      <c r="D810" s="79"/>
      <c r="E810" s="79"/>
      <c r="F810" s="74"/>
      <c r="G810" s="74"/>
      <c r="H810" s="74"/>
      <c r="I810" s="29" t="str">
        <f>if(isblank(F810),,VLOOKUP(D810,'Casino List'!$C$4:$AA$100,25,FALSE)*H810)</f>
        <v/>
      </c>
      <c r="J810" s="10" t="str">
        <f>if(ISBLANK(F810),,F810*'Casino List'!$D$1)</f>
        <v/>
      </c>
      <c r="K810" s="10" t="str">
        <f>if(isblank(F810),,(F810*(1+'Casino List'!$F$1)^(($Q$3-E810-45)/365)-F810)*(1-'Casino List'!$B$1))</f>
        <v/>
      </c>
      <c r="L810" s="10" t="str">
        <f>if(isblank(F810),,if(isna((1-'Casino List'!$B$1)*(I810-F810)*(1+'Casino List'!$F$1)^(($Q$3-vlookup(D810,C810:E$1003,3,FALSE)-10)/365)-K810+J810),(1-'Casino List'!$B$1)*(I810-F810)*(1+'Casino List'!$F$1)^(($Q$3-TODAY()-45)/365)-K810,(1-'Casino List'!$B$1)*(I810-F810)*(1+'Casino List'!$F$1)^(($Q$3-vlookup(D810,C810:E$1003,3,FALSE)-10)/365)-K810+J810))</f>
        <v/>
      </c>
      <c r="M810" s="10" t="str">
        <f>if(isblank(G810),,G810*(1+'Casino List'!$F$1)^(($Q$3-E810-10)/365))</f>
        <v/>
      </c>
      <c r="N810" s="4" t="str">
        <f>if(ISBLANK(M810),,(M810-G810)*(1-'Casino List'!$B$1))</f>
        <v/>
      </c>
      <c r="O810" s="4" t="str">
        <f>if(isblank(D810),,if(ISBLANK(M810),-F810*'Casino List'!$B$1,M810*'Casino List'!$B$1))</f>
        <v/>
      </c>
      <c r="P810" s="4"/>
      <c r="Q810" s="4"/>
      <c r="R810" s="4"/>
      <c r="S810" s="4"/>
      <c r="T810" s="4"/>
      <c r="U810" s="4"/>
      <c r="V810" s="4"/>
      <c r="W810" s="4"/>
      <c r="X810" s="4"/>
      <c r="Y810" s="4"/>
      <c r="Z810" s="4"/>
      <c r="AA810" s="4"/>
      <c r="AB810" s="4"/>
      <c r="AC810" s="4"/>
      <c r="AD810" s="4"/>
      <c r="AE810" s="4"/>
    </row>
    <row r="811">
      <c r="A811" s="4"/>
      <c r="B811" s="4"/>
      <c r="C811" s="1" t="str">
        <f t="shared" si="8"/>
        <v/>
      </c>
      <c r="D811" s="79"/>
      <c r="E811" s="79"/>
      <c r="F811" s="74"/>
      <c r="G811" s="74"/>
      <c r="H811" s="74"/>
      <c r="I811" s="29" t="str">
        <f>if(isblank(F811),,VLOOKUP(D811,'Casino List'!$C$4:$AA$100,25,FALSE)*H811)</f>
        <v/>
      </c>
      <c r="J811" s="10" t="str">
        <f>if(ISBLANK(F811),,F811*'Casino List'!$D$1)</f>
        <v/>
      </c>
      <c r="K811" s="10" t="str">
        <f>if(isblank(F811),,(F811*(1+'Casino List'!$F$1)^(($Q$3-E811-45)/365)-F811)*(1-'Casino List'!$B$1))</f>
        <v/>
      </c>
      <c r="L811" s="10" t="str">
        <f>if(isblank(F811),,if(isna((1-'Casino List'!$B$1)*(I811-F811)*(1+'Casino List'!$F$1)^(($Q$3-vlookup(D811,C811:E$1003,3,FALSE)-10)/365)-K811+J811),(1-'Casino List'!$B$1)*(I811-F811)*(1+'Casino List'!$F$1)^(($Q$3-TODAY()-45)/365)-K811,(1-'Casino List'!$B$1)*(I811-F811)*(1+'Casino List'!$F$1)^(($Q$3-vlookup(D811,C811:E$1003,3,FALSE)-10)/365)-K811+J811))</f>
        <v/>
      </c>
      <c r="M811" s="10" t="str">
        <f>if(isblank(G811),,G811*(1+'Casino List'!$F$1)^(($Q$3-E811-10)/365))</f>
        <v/>
      </c>
      <c r="N811" s="4" t="str">
        <f>if(ISBLANK(M811),,(M811-G811)*(1-'Casino List'!$B$1))</f>
        <v/>
      </c>
      <c r="O811" s="4" t="str">
        <f>if(isblank(D811),,if(ISBLANK(M811),-F811*'Casino List'!$B$1,M811*'Casino List'!$B$1))</f>
        <v/>
      </c>
      <c r="P811" s="4"/>
      <c r="Q811" s="4"/>
      <c r="R811" s="4"/>
      <c r="S811" s="4"/>
      <c r="T811" s="4"/>
      <c r="U811" s="4"/>
      <c r="V811" s="4"/>
      <c r="W811" s="4"/>
      <c r="X811" s="4"/>
      <c r="Y811" s="4"/>
      <c r="Z811" s="4"/>
      <c r="AA811" s="4"/>
      <c r="AB811" s="4"/>
      <c r="AC811" s="4"/>
      <c r="AD811" s="4"/>
      <c r="AE811" s="4"/>
    </row>
    <row r="812">
      <c r="A812" s="4"/>
      <c r="B812" s="4"/>
      <c r="C812" s="1" t="str">
        <f t="shared" si="8"/>
        <v/>
      </c>
      <c r="D812" s="79"/>
      <c r="E812" s="79"/>
      <c r="F812" s="74"/>
      <c r="G812" s="74"/>
      <c r="H812" s="74"/>
      <c r="I812" s="29" t="str">
        <f>if(isblank(F812),,VLOOKUP(D812,'Casino List'!$C$4:$AA$100,25,FALSE)*H812)</f>
        <v/>
      </c>
      <c r="J812" s="10" t="str">
        <f>if(ISBLANK(F812),,F812*'Casino List'!$D$1)</f>
        <v/>
      </c>
      <c r="K812" s="10" t="str">
        <f>if(isblank(F812),,(F812*(1+'Casino List'!$F$1)^(($Q$3-E812-45)/365)-F812)*(1-'Casino List'!$B$1))</f>
        <v/>
      </c>
      <c r="L812" s="10" t="str">
        <f>if(isblank(F812),,if(isna((1-'Casino List'!$B$1)*(I812-F812)*(1+'Casino List'!$F$1)^(($Q$3-vlookup(D812,C812:E$1003,3,FALSE)-10)/365)-K812+J812),(1-'Casino List'!$B$1)*(I812-F812)*(1+'Casino List'!$F$1)^(($Q$3-TODAY()-45)/365)-K812,(1-'Casino List'!$B$1)*(I812-F812)*(1+'Casino List'!$F$1)^(($Q$3-vlookup(D812,C812:E$1003,3,FALSE)-10)/365)-K812+J812))</f>
        <v/>
      </c>
      <c r="M812" s="10" t="str">
        <f>if(isblank(G812),,G812*(1+'Casino List'!$F$1)^(($Q$3-E812-10)/365))</f>
        <v/>
      </c>
      <c r="N812" s="4" t="str">
        <f>if(ISBLANK(M812),,(M812-G812)*(1-'Casino List'!$B$1))</f>
        <v/>
      </c>
      <c r="O812" s="4" t="str">
        <f>if(isblank(D812),,if(ISBLANK(M812),-F812*'Casino List'!$B$1,M812*'Casino List'!$B$1))</f>
        <v/>
      </c>
      <c r="P812" s="4"/>
      <c r="Q812" s="4"/>
      <c r="R812" s="4"/>
      <c r="S812" s="4"/>
      <c r="T812" s="4"/>
      <c r="U812" s="4"/>
      <c r="V812" s="4"/>
      <c r="W812" s="4"/>
      <c r="X812" s="4"/>
      <c r="Y812" s="4"/>
      <c r="Z812" s="4"/>
      <c r="AA812" s="4"/>
      <c r="AB812" s="4"/>
      <c r="AC812" s="4"/>
      <c r="AD812" s="4"/>
      <c r="AE812" s="4"/>
    </row>
    <row r="813">
      <c r="A813" s="4"/>
      <c r="B813" s="4"/>
      <c r="C813" s="1" t="str">
        <f t="shared" si="8"/>
        <v/>
      </c>
      <c r="D813" s="79"/>
      <c r="E813" s="79"/>
      <c r="F813" s="74"/>
      <c r="G813" s="74"/>
      <c r="H813" s="74"/>
      <c r="I813" s="29" t="str">
        <f>if(isblank(F813),,VLOOKUP(D813,'Casino List'!$C$4:$AA$100,25,FALSE)*H813)</f>
        <v/>
      </c>
      <c r="J813" s="10" t="str">
        <f>if(ISBLANK(F813),,F813*'Casino List'!$D$1)</f>
        <v/>
      </c>
      <c r="K813" s="10" t="str">
        <f>if(isblank(F813),,(F813*(1+'Casino List'!$F$1)^(($Q$3-E813-45)/365)-F813)*(1-'Casino List'!$B$1))</f>
        <v/>
      </c>
      <c r="L813" s="10" t="str">
        <f>if(isblank(F813),,if(isna((1-'Casino List'!$B$1)*(I813-F813)*(1+'Casino List'!$F$1)^(($Q$3-vlookup(D813,C813:E$1003,3,FALSE)-10)/365)-K813+J813),(1-'Casino List'!$B$1)*(I813-F813)*(1+'Casino List'!$F$1)^(($Q$3-TODAY()-45)/365)-K813,(1-'Casino List'!$B$1)*(I813-F813)*(1+'Casino List'!$F$1)^(($Q$3-vlookup(D813,C813:E$1003,3,FALSE)-10)/365)-K813+J813))</f>
        <v/>
      </c>
      <c r="M813" s="10" t="str">
        <f>if(isblank(G813),,G813*(1+'Casino List'!$F$1)^(($Q$3-E813-10)/365))</f>
        <v/>
      </c>
      <c r="N813" s="4" t="str">
        <f>if(ISBLANK(M813),,(M813-G813)*(1-'Casino List'!$B$1))</f>
        <v/>
      </c>
      <c r="O813" s="4" t="str">
        <f>if(isblank(D813),,if(ISBLANK(M813),-F813*'Casino List'!$B$1,M813*'Casino List'!$B$1))</f>
        <v/>
      </c>
      <c r="P813" s="4"/>
      <c r="Q813" s="4"/>
      <c r="R813" s="4"/>
      <c r="S813" s="4"/>
      <c r="T813" s="4"/>
      <c r="U813" s="4"/>
      <c r="V813" s="4"/>
      <c r="W813" s="4"/>
      <c r="X813" s="4"/>
      <c r="Y813" s="4"/>
      <c r="Z813" s="4"/>
      <c r="AA813" s="4"/>
      <c r="AB813" s="4"/>
      <c r="AC813" s="4"/>
      <c r="AD813" s="4"/>
      <c r="AE813" s="4"/>
    </row>
    <row r="814">
      <c r="A814" s="4"/>
      <c r="B814" s="4"/>
      <c r="C814" s="1" t="str">
        <f t="shared" si="8"/>
        <v/>
      </c>
      <c r="D814" s="79"/>
      <c r="E814" s="79"/>
      <c r="F814" s="74"/>
      <c r="G814" s="74"/>
      <c r="H814" s="74"/>
      <c r="I814" s="29" t="str">
        <f>if(isblank(F814),,VLOOKUP(D814,'Casino List'!$C$4:$AA$100,25,FALSE)*H814)</f>
        <v/>
      </c>
      <c r="J814" s="10" t="str">
        <f>if(ISBLANK(F814),,F814*'Casino List'!$D$1)</f>
        <v/>
      </c>
      <c r="K814" s="10" t="str">
        <f>if(isblank(F814),,(F814*(1+'Casino List'!$F$1)^(($Q$3-E814-45)/365)-F814)*(1-'Casino List'!$B$1))</f>
        <v/>
      </c>
      <c r="L814" s="10" t="str">
        <f>if(isblank(F814),,if(isna((1-'Casino List'!$B$1)*(I814-F814)*(1+'Casino List'!$F$1)^(($Q$3-vlookup(D814,C814:E$1003,3,FALSE)-10)/365)-K814+J814),(1-'Casino List'!$B$1)*(I814-F814)*(1+'Casino List'!$F$1)^(($Q$3-TODAY()-45)/365)-K814,(1-'Casino List'!$B$1)*(I814-F814)*(1+'Casino List'!$F$1)^(($Q$3-vlookup(D814,C814:E$1003,3,FALSE)-10)/365)-K814+J814))</f>
        <v/>
      </c>
      <c r="M814" s="10" t="str">
        <f>if(isblank(G814),,G814*(1+'Casino List'!$F$1)^(($Q$3-E814-10)/365))</f>
        <v/>
      </c>
      <c r="N814" s="4" t="str">
        <f>if(ISBLANK(M814),,(M814-G814)*(1-'Casino List'!$B$1))</f>
        <v/>
      </c>
      <c r="O814" s="4" t="str">
        <f>if(isblank(D814),,if(ISBLANK(M814),-F814*'Casino List'!$B$1,M814*'Casino List'!$B$1))</f>
        <v/>
      </c>
      <c r="P814" s="4"/>
      <c r="Q814" s="4"/>
      <c r="R814" s="4"/>
      <c r="S814" s="4"/>
      <c r="T814" s="4"/>
      <c r="U814" s="4"/>
      <c r="V814" s="4"/>
      <c r="W814" s="4"/>
      <c r="X814" s="4"/>
      <c r="Y814" s="4"/>
      <c r="Z814" s="4"/>
      <c r="AA814" s="4"/>
      <c r="AB814" s="4"/>
      <c r="AC814" s="4"/>
      <c r="AD814" s="4"/>
      <c r="AE814" s="4"/>
    </row>
    <row r="815">
      <c r="A815" s="4"/>
      <c r="B815" s="4"/>
      <c r="C815" s="1" t="str">
        <f t="shared" si="8"/>
        <v/>
      </c>
      <c r="D815" s="79"/>
      <c r="E815" s="79"/>
      <c r="F815" s="74"/>
      <c r="G815" s="74"/>
      <c r="H815" s="74"/>
      <c r="I815" s="29" t="str">
        <f>if(isblank(F815),,VLOOKUP(D815,'Casino List'!$C$4:$AA$100,25,FALSE)*H815)</f>
        <v/>
      </c>
      <c r="J815" s="10" t="str">
        <f>if(ISBLANK(F815),,F815*'Casino List'!$D$1)</f>
        <v/>
      </c>
      <c r="K815" s="10" t="str">
        <f>if(isblank(F815),,(F815*(1+'Casino List'!$F$1)^(($Q$3-E815-45)/365)-F815)*(1-'Casino List'!$B$1))</f>
        <v/>
      </c>
      <c r="L815" s="10" t="str">
        <f>if(isblank(F815),,if(isna((1-'Casino List'!$B$1)*(I815-F815)*(1+'Casino List'!$F$1)^(($Q$3-vlookup(D815,C815:E$1003,3,FALSE)-10)/365)-K815+J815),(1-'Casino List'!$B$1)*(I815-F815)*(1+'Casino List'!$F$1)^(($Q$3-TODAY()-45)/365)-K815,(1-'Casino List'!$B$1)*(I815-F815)*(1+'Casino List'!$F$1)^(($Q$3-vlookup(D815,C815:E$1003,3,FALSE)-10)/365)-K815+J815))</f>
        <v/>
      </c>
      <c r="M815" s="10" t="str">
        <f>if(isblank(G815),,G815*(1+'Casino List'!$F$1)^(($Q$3-E815-10)/365))</f>
        <v/>
      </c>
      <c r="N815" s="4" t="str">
        <f>if(ISBLANK(M815),,(M815-G815)*(1-'Casino List'!$B$1))</f>
        <v/>
      </c>
      <c r="O815" s="4" t="str">
        <f>if(isblank(D815),,if(ISBLANK(M815),-F815*'Casino List'!$B$1,M815*'Casino List'!$B$1))</f>
        <v/>
      </c>
      <c r="P815" s="4"/>
      <c r="Q815" s="4"/>
      <c r="R815" s="4"/>
      <c r="S815" s="4"/>
      <c r="T815" s="4"/>
      <c r="U815" s="4"/>
      <c r="V815" s="4"/>
      <c r="W815" s="4"/>
      <c r="X815" s="4"/>
      <c r="Y815" s="4"/>
      <c r="Z815" s="4"/>
      <c r="AA815" s="4"/>
      <c r="AB815" s="4"/>
      <c r="AC815" s="4"/>
      <c r="AD815" s="4"/>
      <c r="AE815" s="4"/>
    </row>
    <row r="816">
      <c r="A816" s="4"/>
      <c r="B816" s="4"/>
      <c r="C816" s="1" t="str">
        <f t="shared" si="8"/>
        <v/>
      </c>
      <c r="D816" s="79"/>
      <c r="E816" s="79"/>
      <c r="F816" s="74"/>
      <c r="G816" s="74"/>
      <c r="H816" s="74"/>
      <c r="I816" s="29" t="str">
        <f>if(isblank(F816),,VLOOKUP(D816,'Casino List'!$C$4:$AA$100,25,FALSE)*H816)</f>
        <v/>
      </c>
      <c r="J816" s="10" t="str">
        <f>if(ISBLANK(F816),,F816*'Casino List'!$D$1)</f>
        <v/>
      </c>
      <c r="K816" s="10" t="str">
        <f>if(isblank(F816),,(F816*(1+'Casino List'!$F$1)^(($Q$3-E816-45)/365)-F816)*(1-'Casino List'!$B$1))</f>
        <v/>
      </c>
      <c r="L816" s="10" t="str">
        <f>if(isblank(F816),,if(isna((1-'Casino List'!$B$1)*(I816-F816)*(1+'Casino List'!$F$1)^(($Q$3-vlookup(D816,C816:E$1003,3,FALSE)-10)/365)-K816+J816),(1-'Casino List'!$B$1)*(I816-F816)*(1+'Casino List'!$F$1)^(($Q$3-TODAY()-45)/365)-K816,(1-'Casino List'!$B$1)*(I816-F816)*(1+'Casino List'!$F$1)^(($Q$3-vlookup(D816,C816:E$1003,3,FALSE)-10)/365)-K816+J816))</f>
        <v/>
      </c>
      <c r="M816" s="10" t="str">
        <f>if(isblank(G816),,G816*(1+'Casino List'!$F$1)^(($Q$3-E816-10)/365))</f>
        <v/>
      </c>
      <c r="N816" s="4" t="str">
        <f>if(ISBLANK(M816),,(M816-G816)*(1-'Casino List'!$B$1))</f>
        <v/>
      </c>
      <c r="O816" s="4" t="str">
        <f>if(isblank(D816),,if(ISBLANK(M816),-F816*'Casino List'!$B$1,M816*'Casino List'!$B$1))</f>
        <v/>
      </c>
      <c r="P816" s="4"/>
      <c r="Q816" s="4"/>
      <c r="R816" s="4"/>
      <c r="S816" s="4"/>
      <c r="T816" s="4"/>
      <c r="U816" s="4"/>
      <c r="V816" s="4"/>
      <c r="W816" s="4"/>
      <c r="X816" s="4"/>
      <c r="Y816" s="4"/>
      <c r="Z816" s="4"/>
      <c r="AA816" s="4"/>
      <c r="AB816" s="4"/>
      <c r="AC816" s="4"/>
      <c r="AD816" s="4"/>
      <c r="AE816" s="4"/>
    </row>
    <row r="817">
      <c r="A817" s="4"/>
      <c r="B817" s="4"/>
      <c r="C817" s="1" t="str">
        <f t="shared" si="8"/>
        <v/>
      </c>
      <c r="D817" s="79"/>
      <c r="E817" s="79"/>
      <c r="F817" s="74"/>
      <c r="G817" s="74"/>
      <c r="H817" s="74"/>
      <c r="I817" s="29" t="str">
        <f>if(isblank(F817),,VLOOKUP(D817,'Casino List'!$C$4:$AA$100,25,FALSE)*H817)</f>
        <v/>
      </c>
      <c r="J817" s="10" t="str">
        <f>if(ISBLANK(F817),,F817*'Casino List'!$D$1)</f>
        <v/>
      </c>
      <c r="K817" s="10" t="str">
        <f>if(isblank(F817),,(F817*(1+'Casino List'!$F$1)^(($Q$3-E817-45)/365)-F817)*(1-'Casino List'!$B$1))</f>
        <v/>
      </c>
      <c r="L817" s="10" t="str">
        <f>if(isblank(F817),,if(isna((1-'Casino List'!$B$1)*(I817-F817)*(1+'Casino List'!$F$1)^(($Q$3-vlookup(D817,C817:E$1003,3,FALSE)-10)/365)-K817+J817),(1-'Casino List'!$B$1)*(I817-F817)*(1+'Casino List'!$F$1)^(($Q$3-TODAY()-45)/365)-K817,(1-'Casino List'!$B$1)*(I817-F817)*(1+'Casino List'!$F$1)^(($Q$3-vlookup(D817,C817:E$1003,3,FALSE)-10)/365)-K817+J817))</f>
        <v/>
      </c>
      <c r="M817" s="10" t="str">
        <f>if(isblank(G817),,G817*(1+'Casino List'!$F$1)^(($Q$3-E817-10)/365))</f>
        <v/>
      </c>
      <c r="N817" s="4" t="str">
        <f>if(ISBLANK(M817),,(M817-G817)*(1-'Casino List'!$B$1))</f>
        <v/>
      </c>
      <c r="O817" s="4" t="str">
        <f>if(isblank(D817),,if(ISBLANK(M817),-F817*'Casino List'!$B$1,M817*'Casino List'!$B$1))</f>
        <v/>
      </c>
      <c r="P817" s="4"/>
      <c r="Q817" s="4"/>
      <c r="R817" s="4"/>
      <c r="S817" s="4"/>
      <c r="T817" s="4"/>
      <c r="U817" s="4"/>
      <c r="V817" s="4"/>
      <c r="W817" s="4"/>
      <c r="X817" s="4"/>
      <c r="Y817" s="4"/>
      <c r="Z817" s="4"/>
      <c r="AA817" s="4"/>
      <c r="AB817" s="4"/>
      <c r="AC817" s="4"/>
      <c r="AD817" s="4"/>
      <c r="AE817" s="4"/>
    </row>
    <row r="818">
      <c r="A818" s="4"/>
      <c r="B818" s="4"/>
      <c r="C818" s="1" t="str">
        <f t="shared" si="8"/>
        <v/>
      </c>
      <c r="D818" s="79"/>
      <c r="E818" s="79"/>
      <c r="F818" s="74"/>
      <c r="G818" s="74"/>
      <c r="H818" s="74"/>
      <c r="I818" s="29" t="str">
        <f>if(isblank(F818),,VLOOKUP(D818,'Casino List'!$C$4:$AA$100,25,FALSE)*H818)</f>
        <v/>
      </c>
      <c r="J818" s="10" t="str">
        <f>if(ISBLANK(F818),,F818*'Casino List'!$D$1)</f>
        <v/>
      </c>
      <c r="K818" s="10" t="str">
        <f>if(isblank(F818),,(F818*(1+'Casino List'!$F$1)^(($Q$3-E818-45)/365)-F818)*(1-'Casino List'!$B$1))</f>
        <v/>
      </c>
      <c r="L818" s="10" t="str">
        <f>if(isblank(F818),,if(isna((1-'Casino List'!$B$1)*(I818-F818)*(1+'Casino List'!$F$1)^(($Q$3-vlookup(D818,C818:E$1003,3,FALSE)-10)/365)-K818+J818),(1-'Casino List'!$B$1)*(I818-F818)*(1+'Casino List'!$F$1)^(($Q$3-TODAY()-45)/365)-K818,(1-'Casino List'!$B$1)*(I818-F818)*(1+'Casino List'!$F$1)^(($Q$3-vlookup(D818,C818:E$1003,3,FALSE)-10)/365)-K818+J818))</f>
        <v/>
      </c>
      <c r="M818" s="10" t="str">
        <f>if(isblank(G818),,G818*(1+'Casino List'!$F$1)^(($Q$3-E818-10)/365))</f>
        <v/>
      </c>
      <c r="N818" s="4" t="str">
        <f>if(ISBLANK(M818),,(M818-G818)*(1-'Casino List'!$B$1))</f>
        <v/>
      </c>
      <c r="O818" s="4" t="str">
        <f>if(isblank(D818),,if(ISBLANK(M818),-F818*'Casino List'!$B$1,M818*'Casino List'!$B$1))</f>
        <v/>
      </c>
      <c r="P818" s="4"/>
      <c r="Q818" s="4"/>
      <c r="R818" s="4"/>
      <c r="S818" s="4"/>
      <c r="T818" s="4"/>
      <c r="U818" s="4"/>
      <c r="V818" s="4"/>
      <c r="W818" s="4"/>
      <c r="X818" s="4"/>
      <c r="Y818" s="4"/>
      <c r="Z818" s="4"/>
      <c r="AA818" s="4"/>
      <c r="AB818" s="4"/>
      <c r="AC818" s="4"/>
      <c r="AD818" s="4"/>
      <c r="AE818" s="4"/>
    </row>
    <row r="819">
      <c r="A819" s="4"/>
      <c r="B819" s="4"/>
      <c r="C819" s="1" t="str">
        <f t="shared" si="8"/>
        <v/>
      </c>
      <c r="D819" s="79"/>
      <c r="E819" s="79"/>
      <c r="F819" s="74"/>
      <c r="G819" s="74"/>
      <c r="H819" s="74"/>
      <c r="I819" s="29" t="str">
        <f>if(isblank(F819),,VLOOKUP(D819,'Casino List'!$C$4:$AA$100,25,FALSE)*H819)</f>
        <v/>
      </c>
      <c r="J819" s="10" t="str">
        <f>if(ISBLANK(F819),,F819*'Casino List'!$D$1)</f>
        <v/>
      </c>
      <c r="K819" s="10" t="str">
        <f>if(isblank(F819),,(F819*(1+'Casino List'!$F$1)^(($Q$3-E819-45)/365)-F819)*(1-'Casino List'!$B$1))</f>
        <v/>
      </c>
      <c r="L819" s="10" t="str">
        <f>if(isblank(F819),,if(isna((1-'Casino List'!$B$1)*(I819-F819)*(1+'Casino List'!$F$1)^(($Q$3-vlookup(D819,C819:E$1003,3,FALSE)-10)/365)-K819+J819),(1-'Casino List'!$B$1)*(I819-F819)*(1+'Casino List'!$F$1)^(($Q$3-TODAY()-45)/365)-K819,(1-'Casino List'!$B$1)*(I819-F819)*(1+'Casino List'!$F$1)^(($Q$3-vlookup(D819,C819:E$1003,3,FALSE)-10)/365)-K819+J819))</f>
        <v/>
      </c>
      <c r="M819" s="10" t="str">
        <f>if(isblank(G819),,G819*(1+'Casino List'!$F$1)^(($Q$3-E819-10)/365))</f>
        <v/>
      </c>
      <c r="N819" s="4" t="str">
        <f>if(ISBLANK(M819),,(M819-G819)*(1-'Casino List'!$B$1))</f>
        <v/>
      </c>
      <c r="O819" s="4" t="str">
        <f>if(isblank(D819),,if(ISBLANK(M819),-F819*'Casino List'!$B$1,M819*'Casino List'!$B$1))</f>
        <v/>
      </c>
      <c r="P819" s="4"/>
      <c r="Q819" s="4"/>
      <c r="R819" s="4"/>
      <c r="S819" s="4"/>
      <c r="T819" s="4"/>
      <c r="U819" s="4"/>
      <c r="V819" s="4"/>
      <c r="W819" s="4"/>
      <c r="X819" s="4"/>
      <c r="Y819" s="4"/>
      <c r="Z819" s="4"/>
      <c r="AA819" s="4"/>
      <c r="AB819" s="4"/>
      <c r="AC819" s="4"/>
      <c r="AD819" s="4"/>
      <c r="AE819" s="4"/>
    </row>
    <row r="820">
      <c r="A820" s="4"/>
      <c r="B820" s="4"/>
      <c r="C820" s="1" t="str">
        <f t="shared" si="8"/>
        <v/>
      </c>
      <c r="D820" s="79"/>
      <c r="E820" s="79"/>
      <c r="F820" s="74"/>
      <c r="G820" s="74"/>
      <c r="H820" s="74"/>
      <c r="I820" s="29" t="str">
        <f>if(isblank(F820),,VLOOKUP(D820,'Casino List'!$C$4:$AA$100,25,FALSE)*H820)</f>
        <v/>
      </c>
      <c r="J820" s="10" t="str">
        <f>if(ISBLANK(F820),,F820*'Casino List'!$D$1)</f>
        <v/>
      </c>
      <c r="K820" s="10" t="str">
        <f>if(isblank(F820),,(F820*(1+'Casino List'!$F$1)^(($Q$3-E820-45)/365)-F820)*(1-'Casino List'!$B$1))</f>
        <v/>
      </c>
      <c r="L820" s="10" t="str">
        <f>if(isblank(F820),,if(isna((1-'Casino List'!$B$1)*(I820-F820)*(1+'Casino List'!$F$1)^(($Q$3-vlookup(D820,C820:E$1003,3,FALSE)-10)/365)-K820+J820),(1-'Casino List'!$B$1)*(I820-F820)*(1+'Casino List'!$F$1)^(($Q$3-TODAY()-45)/365)-K820,(1-'Casino List'!$B$1)*(I820-F820)*(1+'Casino List'!$F$1)^(($Q$3-vlookup(D820,C820:E$1003,3,FALSE)-10)/365)-K820+J820))</f>
        <v/>
      </c>
      <c r="M820" s="10" t="str">
        <f>if(isblank(G820),,G820*(1+'Casino List'!$F$1)^(($Q$3-E820-10)/365))</f>
        <v/>
      </c>
      <c r="N820" s="4" t="str">
        <f>if(ISBLANK(M820),,(M820-G820)*(1-'Casino List'!$B$1))</f>
        <v/>
      </c>
      <c r="O820" s="4" t="str">
        <f>if(isblank(D820),,if(ISBLANK(M820),-F820*'Casino List'!$B$1,M820*'Casino List'!$B$1))</f>
        <v/>
      </c>
      <c r="P820" s="4"/>
      <c r="Q820" s="4"/>
      <c r="R820" s="4"/>
      <c r="S820" s="4"/>
      <c r="T820" s="4"/>
      <c r="U820" s="4"/>
      <c r="V820" s="4"/>
      <c r="W820" s="4"/>
      <c r="X820" s="4"/>
      <c r="Y820" s="4"/>
      <c r="Z820" s="4"/>
      <c r="AA820" s="4"/>
      <c r="AB820" s="4"/>
      <c r="AC820" s="4"/>
      <c r="AD820" s="4"/>
      <c r="AE820" s="4"/>
    </row>
    <row r="821">
      <c r="A821" s="4"/>
      <c r="B821" s="4"/>
      <c r="C821" s="1" t="str">
        <f t="shared" si="8"/>
        <v/>
      </c>
      <c r="D821" s="79"/>
      <c r="E821" s="79"/>
      <c r="F821" s="74"/>
      <c r="G821" s="74"/>
      <c r="H821" s="74"/>
      <c r="I821" s="29" t="str">
        <f>if(isblank(F821),,VLOOKUP(D821,'Casino List'!$C$4:$AA$100,25,FALSE)*H821)</f>
        <v/>
      </c>
      <c r="J821" s="10" t="str">
        <f>if(ISBLANK(F821),,F821*'Casino List'!$D$1)</f>
        <v/>
      </c>
      <c r="K821" s="10" t="str">
        <f>if(isblank(F821),,(F821*(1+'Casino List'!$F$1)^(($Q$3-E821-45)/365)-F821)*(1-'Casino List'!$B$1))</f>
        <v/>
      </c>
      <c r="L821" s="10" t="str">
        <f>if(isblank(F821),,if(isna((1-'Casino List'!$B$1)*(I821-F821)*(1+'Casino List'!$F$1)^(($Q$3-vlookup(D821,C821:E$1003,3,FALSE)-10)/365)-K821+J821),(1-'Casino List'!$B$1)*(I821-F821)*(1+'Casino List'!$F$1)^(($Q$3-TODAY()-45)/365)-K821,(1-'Casino List'!$B$1)*(I821-F821)*(1+'Casino List'!$F$1)^(($Q$3-vlookup(D821,C821:E$1003,3,FALSE)-10)/365)-K821+J821))</f>
        <v/>
      </c>
      <c r="M821" s="10" t="str">
        <f>if(isblank(G821),,G821*(1+'Casino List'!$F$1)^(($Q$3-E821-10)/365))</f>
        <v/>
      </c>
      <c r="N821" s="4" t="str">
        <f>if(ISBLANK(M821),,(M821-G821)*(1-'Casino List'!$B$1))</f>
        <v/>
      </c>
      <c r="O821" s="4" t="str">
        <f>if(isblank(D821),,if(ISBLANK(M821),-F821*'Casino List'!$B$1,M821*'Casino List'!$B$1))</f>
        <v/>
      </c>
      <c r="P821" s="4"/>
      <c r="Q821" s="4"/>
      <c r="R821" s="4"/>
      <c r="S821" s="4"/>
      <c r="T821" s="4"/>
      <c r="U821" s="4"/>
      <c r="V821" s="4"/>
      <c r="W821" s="4"/>
      <c r="X821" s="4"/>
      <c r="Y821" s="4"/>
      <c r="Z821" s="4"/>
      <c r="AA821" s="4"/>
      <c r="AB821" s="4"/>
      <c r="AC821" s="4"/>
      <c r="AD821" s="4"/>
      <c r="AE821" s="4"/>
    </row>
    <row r="822">
      <c r="A822" s="4"/>
      <c r="B822" s="4"/>
      <c r="C822" s="1" t="str">
        <f t="shared" si="8"/>
        <v/>
      </c>
      <c r="D822" s="79"/>
      <c r="E822" s="79"/>
      <c r="F822" s="74"/>
      <c r="G822" s="74"/>
      <c r="H822" s="74"/>
      <c r="I822" s="29" t="str">
        <f>if(isblank(F822),,VLOOKUP(D822,'Casino List'!$C$4:$AA$100,25,FALSE)*H822)</f>
        <v/>
      </c>
      <c r="J822" s="10" t="str">
        <f>if(ISBLANK(F822),,F822*'Casino List'!$D$1)</f>
        <v/>
      </c>
      <c r="K822" s="10" t="str">
        <f>if(isblank(F822),,(F822*(1+'Casino List'!$F$1)^(($Q$3-E822-45)/365)-F822)*(1-'Casino List'!$B$1))</f>
        <v/>
      </c>
      <c r="L822" s="10" t="str">
        <f>if(isblank(F822),,if(isna((1-'Casino List'!$B$1)*(I822-F822)*(1+'Casino List'!$F$1)^(($Q$3-vlookup(D822,C822:E$1003,3,FALSE)-10)/365)-K822+J822),(1-'Casino List'!$B$1)*(I822-F822)*(1+'Casino List'!$F$1)^(($Q$3-TODAY()-45)/365)-K822,(1-'Casino List'!$B$1)*(I822-F822)*(1+'Casino List'!$F$1)^(($Q$3-vlookup(D822,C822:E$1003,3,FALSE)-10)/365)-K822+J822))</f>
        <v/>
      </c>
      <c r="M822" s="10" t="str">
        <f>if(isblank(G822),,G822*(1+'Casino List'!$F$1)^(($Q$3-E822-10)/365))</f>
        <v/>
      </c>
      <c r="N822" s="4" t="str">
        <f>if(ISBLANK(M822),,(M822-G822)*(1-'Casino List'!$B$1))</f>
        <v/>
      </c>
      <c r="O822" s="4" t="str">
        <f>if(isblank(D822),,if(ISBLANK(M822),-F822*'Casino List'!$B$1,M822*'Casino List'!$B$1))</f>
        <v/>
      </c>
      <c r="P822" s="4"/>
      <c r="Q822" s="4"/>
      <c r="R822" s="4"/>
      <c r="S822" s="4"/>
      <c r="T822" s="4"/>
      <c r="U822" s="4"/>
      <c r="V822" s="4"/>
      <c r="W822" s="4"/>
      <c r="X822" s="4"/>
      <c r="Y822" s="4"/>
      <c r="Z822" s="4"/>
      <c r="AA822" s="4"/>
      <c r="AB822" s="4"/>
      <c r="AC822" s="4"/>
      <c r="AD822" s="4"/>
      <c r="AE822" s="4"/>
    </row>
    <row r="823">
      <c r="A823" s="4"/>
      <c r="B823" s="4"/>
      <c r="C823" s="1" t="str">
        <f t="shared" si="8"/>
        <v/>
      </c>
      <c r="D823" s="79"/>
      <c r="E823" s="79"/>
      <c r="F823" s="74"/>
      <c r="G823" s="74"/>
      <c r="H823" s="74"/>
      <c r="I823" s="29" t="str">
        <f>if(isblank(F823),,VLOOKUP(D823,'Casino List'!$C$4:$AA$100,25,FALSE)*H823)</f>
        <v/>
      </c>
      <c r="J823" s="10" t="str">
        <f>if(ISBLANK(F823),,F823*'Casino List'!$D$1)</f>
        <v/>
      </c>
      <c r="K823" s="10" t="str">
        <f>if(isblank(F823),,(F823*(1+'Casino List'!$F$1)^(($Q$3-E823-45)/365)-F823)*(1-'Casino List'!$B$1))</f>
        <v/>
      </c>
      <c r="L823" s="10" t="str">
        <f>if(isblank(F823),,if(isna((1-'Casino List'!$B$1)*(I823-F823)*(1+'Casino List'!$F$1)^(($Q$3-vlookup(D823,C823:E$1003,3,FALSE)-10)/365)-K823+J823),(1-'Casino List'!$B$1)*(I823-F823)*(1+'Casino List'!$F$1)^(($Q$3-TODAY()-45)/365)-K823,(1-'Casino List'!$B$1)*(I823-F823)*(1+'Casino List'!$F$1)^(($Q$3-vlookup(D823,C823:E$1003,3,FALSE)-10)/365)-K823+J823))</f>
        <v/>
      </c>
      <c r="M823" s="10" t="str">
        <f>if(isblank(G823),,G823*(1+'Casino List'!$F$1)^(($Q$3-E823-10)/365))</f>
        <v/>
      </c>
      <c r="N823" s="4" t="str">
        <f>if(ISBLANK(M823),,(M823-G823)*(1-'Casino List'!$B$1))</f>
        <v/>
      </c>
      <c r="O823" s="4" t="str">
        <f>if(isblank(D823),,if(ISBLANK(M823),-F823*'Casino List'!$B$1,M823*'Casino List'!$B$1))</f>
        <v/>
      </c>
      <c r="P823" s="4"/>
      <c r="Q823" s="4"/>
      <c r="R823" s="4"/>
      <c r="S823" s="4"/>
      <c r="T823" s="4"/>
      <c r="U823" s="4"/>
      <c r="V823" s="4"/>
      <c r="W823" s="4"/>
      <c r="X823" s="4"/>
      <c r="Y823" s="4"/>
      <c r="Z823" s="4"/>
      <c r="AA823" s="4"/>
      <c r="AB823" s="4"/>
      <c r="AC823" s="4"/>
      <c r="AD823" s="4"/>
      <c r="AE823" s="4"/>
    </row>
    <row r="824">
      <c r="A824" s="4"/>
      <c r="B824" s="4"/>
      <c r="C824" s="1" t="str">
        <f t="shared" si="8"/>
        <v/>
      </c>
      <c r="D824" s="79"/>
      <c r="E824" s="79"/>
      <c r="F824" s="74"/>
      <c r="G824" s="74"/>
      <c r="H824" s="74"/>
      <c r="I824" s="29" t="str">
        <f>if(isblank(F824),,VLOOKUP(D824,'Casino List'!$C$4:$AA$100,25,FALSE)*H824)</f>
        <v/>
      </c>
      <c r="J824" s="10" t="str">
        <f>if(ISBLANK(F824),,F824*'Casino List'!$D$1)</f>
        <v/>
      </c>
      <c r="K824" s="10" t="str">
        <f>if(isblank(F824),,(F824*(1+'Casino List'!$F$1)^(($Q$3-E824-45)/365)-F824)*(1-'Casino List'!$B$1))</f>
        <v/>
      </c>
      <c r="L824" s="10" t="str">
        <f>if(isblank(F824),,if(isna((1-'Casino List'!$B$1)*(I824-F824)*(1+'Casino List'!$F$1)^(($Q$3-vlookup(D824,C824:E$1003,3,FALSE)-10)/365)-K824+J824),(1-'Casino List'!$B$1)*(I824-F824)*(1+'Casino List'!$F$1)^(($Q$3-TODAY()-45)/365)-K824,(1-'Casino List'!$B$1)*(I824-F824)*(1+'Casino List'!$F$1)^(($Q$3-vlookup(D824,C824:E$1003,3,FALSE)-10)/365)-K824+J824))</f>
        <v/>
      </c>
      <c r="M824" s="10" t="str">
        <f>if(isblank(G824),,G824*(1+'Casino List'!$F$1)^(($Q$3-E824-10)/365))</f>
        <v/>
      </c>
      <c r="N824" s="4" t="str">
        <f>if(ISBLANK(M824),,(M824-G824)*(1-'Casino List'!$B$1))</f>
        <v/>
      </c>
      <c r="O824" s="4" t="str">
        <f>if(isblank(D824),,if(ISBLANK(M824),-F824*'Casino List'!$B$1,M824*'Casino List'!$B$1))</f>
        <v/>
      </c>
      <c r="P824" s="4"/>
      <c r="Q824" s="4"/>
      <c r="R824" s="4"/>
      <c r="S824" s="4"/>
      <c r="T824" s="4"/>
      <c r="U824" s="4"/>
      <c r="V824" s="4"/>
      <c r="W824" s="4"/>
      <c r="X824" s="4"/>
      <c r="Y824" s="4"/>
      <c r="Z824" s="4"/>
      <c r="AA824" s="4"/>
      <c r="AB824" s="4"/>
      <c r="AC824" s="4"/>
      <c r="AD824" s="4"/>
      <c r="AE824" s="4"/>
    </row>
    <row r="825">
      <c r="A825" s="4"/>
      <c r="B825" s="4"/>
      <c r="C825" s="1" t="str">
        <f t="shared" si="8"/>
        <v/>
      </c>
      <c r="D825" s="79"/>
      <c r="E825" s="79"/>
      <c r="F825" s="74"/>
      <c r="G825" s="74"/>
      <c r="H825" s="74"/>
      <c r="I825" s="29" t="str">
        <f>if(isblank(F825),,VLOOKUP(D825,'Casino List'!$C$4:$AA$100,25,FALSE)*H825)</f>
        <v/>
      </c>
      <c r="J825" s="10" t="str">
        <f>if(ISBLANK(F825),,F825*'Casino List'!$D$1)</f>
        <v/>
      </c>
      <c r="K825" s="10" t="str">
        <f>if(isblank(F825),,(F825*(1+'Casino List'!$F$1)^(($Q$3-E825-45)/365)-F825)*(1-'Casino List'!$B$1))</f>
        <v/>
      </c>
      <c r="L825" s="10" t="str">
        <f>if(isblank(F825),,if(isna((1-'Casino List'!$B$1)*(I825-F825)*(1+'Casino List'!$F$1)^(($Q$3-vlookup(D825,C825:E$1003,3,FALSE)-10)/365)-K825+J825),(1-'Casino List'!$B$1)*(I825-F825)*(1+'Casino List'!$F$1)^(($Q$3-TODAY()-45)/365)-K825,(1-'Casino List'!$B$1)*(I825-F825)*(1+'Casino List'!$F$1)^(($Q$3-vlookup(D825,C825:E$1003,3,FALSE)-10)/365)-K825+J825))</f>
        <v/>
      </c>
      <c r="M825" s="10" t="str">
        <f>if(isblank(G825),,G825*(1+'Casino List'!$F$1)^(($Q$3-E825-10)/365))</f>
        <v/>
      </c>
      <c r="N825" s="4" t="str">
        <f>if(ISBLANK(M825),,(M825-G825)*(1-'Casino List'!$B$1))</f>
        <v/>
      </c>
      <c r="O825" s="4" t="str">
        <f>if(isblank(D825),,if(ISBLANK(M825),-F825*'Casino List'!$B$1,M825*'Casino List'!$B$1))</f>
        <v/>
      </c>
      <c r="P825" s="4"/>
      <c r="Q825" s="4"/>
      <c r="R825" s="4"/>
      <c r="S825" s="4"/>
      <c r="T825" s="4"/>
      <c r="U825" s="4"/>
      <c r="V825" s="4"/>
      <c r="W825" s="4"/>
      <c r="X825" s="4"/>
      <c r="Y825" s="4"/>
      <c r="Z825" s="4"/>
      <c r="AA825" s="4"/>
      <c r="AB825" s="4"/>
      <c r="AC825" s="4"/>
      <c r="AD825" s="4"/>
      <c r="AE825" s="4"/>
    </row>
    <row r="826">
      <c r="A826" s="4"/>
      <c r="B826" s="4"/>
      <c r="C826" s="1" t="str">
        <f t="shared" si="8"/>
        <v/>
      </c>
      <c r="D826" s="79"/>
      <c r="E826" s="79"/>
      <c r="F826" s="74"/>
      <c r="G826" s="74"/>
      <c r="H826" s="74"/>
      <c r="I826" s="29" t="str">
        <f>if(isblank(F826),,VLOOKUP(D826,'Casino List'!$C$4:$AA$100,25,FALSE)*H826)</f>
        <v/>
      </c>
      <c r="J826" s="10" t="str">
        <f>if(ISBLANK(F826),,F826*'Casino List'!$D$1)</f>
        <v/>
      </c>
      <c r="K826" s="10" t="str">
        <f>if(isblank(F826),,(F826*(1+'Casino List'!$F$1)^(($Q$3-E826-45)/365)-F826)*(1-'Casino List'!$B$1))</f>
        <v/>
      </c>
      <c r="L826" s="10" t="str">
        <f>if(isblank(F826),,if(isna((1-'Casino List'!$B$1)*(I826-F826)*(1+'Casino List'!$F$1)^(($Q$3-vlookup(D826,C826:E$1003,3,FALSE)-10)/365)-K826+J826),(1-'Casino List'!$B$1)*(I826-F826)*(1+'Casino List'!$F$1)^(($Q$3-TODAY()-45)/365)-K826,(1-'Casino List'!$B$1)*(I826-F826)*(1+'Casino List'!$F$1)^(($Q$3-vlookup(D826,C826:E$1003,3,FALSE)-10)/365)-K826+J826))</f>
        <v/>
      </c>
      <c r="M826" s="10" t="str">
        <f>if(isblank(G826),,G826*(1+'Casino List'!$F$1)^(($Q$3-E826-10)/365))</f>
        <v/>
      </c>
      <c r="N826" s="4" t="str">
        <f>if(ISBLANK(M826),,(M826-G826)*(1-'Casino List'!$B$1))</f>
        <v/>
      </c>
      <c r="O826" s="4" t="str">
        <f>if(isblank(D826),,if(ISBLANK(M826),-F826*'Casino List'!$B$1,M826*'Casino List'!$B$1))</f>
        <v/>
      </c>
      <c r="P826" s="4"/>
      <c r="Q826" s="4"/>
      <c r="R826" s="4"/>
      <c r="S826" s="4"/>
      <c r="T826" s="4"/>
      <c r="U826" s="4"/>
      <c r="V826" s="4"/>
      <c r="W826" s="4"/>
      <c r="X826" s="4"/>
      <c r="Y826" s="4"/>
      <c r="Z826" s="4"/>
      <c r="AA826" s="4"/>
      <c r="AB826" s="4"/>
      <c r="AC826" s="4"/>
      <c r="AD826" s="4"/>
      <c r="AE826" s="4"/>
    </row>
    <row r="827">
      <c r="A827" s="4"/>
      <c r="B827" s="4"/>
      <c r="C827" s="1" t="str">
        <f t="shared" si="8"/>
        <v/>
      </c>
      <c r="D827" s="79"/>
      <c r="E827" s="79"/>
      <c r="F827" s="74"/>
      <c r="G827" s="74"/>
      <c r="H827" s="74"/>
      <c r="I827" s="29" t="str">
        <f>if(isblank(F827),,VLOOKUP(D827,'Casino List'!$C$4:$AA$100,25,FALSE)*H827)</f>
        <v/>
      </c>
      <c r="J827" s="10" t="str">
        <f>if(ISBLANK(F827),,F827*'Casino List'!$D$1)</f>
        <v/>
      </c>
      <c r="K827" s="10" t="str">
        <f>if(isblank(F827),,(F827*(1+'Casino List'!$F$1)^(($Q$3-E827-45)/365)-F827)*(1-'Casino List'!$B$1))</f>
        <v/>
      </c>
      <c r="L827" s="10" t="str">
        <f>if(isblank(F827),,if(isna((1-'Casino List'!$B$1)*(I827-F827)*(1+'Casino List'!$F$1)^(($Q$3-vlookup(D827,C827:E$1003,3,FALSE)-10)/365)-K827+J827),(1-'Casino List'!$B$1)*(I827-F827)*(1+'Casino List'!$F$1)^(($Q$3-TODAY()-45)/365)-K827,(1-'Casino List'!$B$1)*(I827-F827)*(1+'Casino List'!$F$1)^(($Q$3-vlookup(D827,C827:E$1003,3,FALSE)-10)/365)-K827+J827))</f>
        <v/>
      </c>
      <c r="M827" s="10" t="str">
        <f>if(isblank(G827),,G827*(1+'Casino List'!$F$1)^(($Q$3-E827-10)/365))</f>
        <v/>
      </c>
      <c r="N827" s="4" t="str">
        <f>if(ISBLANK(M827),,(M827-G827)*(1-'Casino List'!$B$1))</f>
        <v/>
      </c>
      <c r="O827" s="4" t="str">
        <f>if(isblank(D827),,if(ISBLANK(M827),-F827*'Casino List'!$B$1,M827*'Casino List'!$B$1))</f>
        <v/>
      </c>
      <c r="P827" s="4"/>
      <c r="Q827" s="4"/>
      <c r="R827" s="4"/>
      <c r="S827" s="4"/>
      <c r="T827" s="4"/>
      <c r="U827" s="4"/>
      <c r="V827" s="4"/>
      <c r="W827" s="4"/>
      <c r="X827" s="4"/>
      <c r="Y827" s="4"/>
      <c r="Z827" s="4"/>
      <c r="AA827" s="4"/>
      <c r="AB827" s="4"/>
      <c r="AC827" s="4"/>
      <c r="AD827" s="4"/>
      <c r="AE827" s="4"/>
    </row>
    <row r="828">
      <c r="A828" s="4"/>
      <c r="B828" s="4"/>
      <c r="C828" s="1" t="str">
        <f t="shared" si="8"/>
        <v/>
      </c>
      <c r="D828" s="79"/>
      <c r="E828" s="79"/>
      <c r="F828" s="74"/>
      <c r="G828" s="74"/>
      <c r="H828" s="74"/>
      <c r="I828" s="29" t="str">
        <f>if(isblank(F828),,VLOOKUP(D828,'Casino List'!$C$4:$AA$100,25,FALSE)*H828)</f>
        <v/>
      </c>
      <c r="J828" s="10" t="str">
        <f>if(ISBLANK(F828),,F828*'Casino List'!$D$1)</f>
        <v/>
      </c>
      <c r="K828" s="10" t="str">
        <f>if(isblank(F828),,(F828*(1+'Casino List'!$F$1)^(($Q$3-E828-45)/365)-F828)*(1-'Casino List'!$B$1))</f>
        <v/>
      </c>
      <c r="L828" s="10" t="str">
        <f>if(isblank(F828),,if(isna((1-'Casino List'!$B$1)*(I828-F828)*(1+'Casino List'!$F$1)^(($Q$3-vlookup(D828,C828:E$1003,3,FALSE)-10)/365)-K828+J828),(1-'Casino List'!$B$1)*(I828-F828)*(1+'Casino List'!$F$1)^(($Q$3-TODAY()-45)/365)-K828,(1-'Casino List'!$B$1)*(I828-F828)*(1+'Casino List'!$F$1)^(($Q$3-vlookup(D828,C828:E$1003,3,FALSE)-10)/365)-K828+J828))</f>
        <v/>
      </c>
      <c r="M828" s="10" t="str">
        <f>if(isblank(G828),,G828*(1+'Casino List'!$F$1)^(($Q$3-E828-10)/365))</f>
        <v/>
      </c>
      <c r="N828" s="4" t="str">
        <f>if(ISBLANK(M828),,(M828-G828)*(1-'Casino List'!$B$1))</f>
        <v/>
      </c>
      <c r="O828" s="4" t="str">
        <f>if(isblank(D828),,if(ISBLANK(M828),-F828*'Casino List'!$B$1,M828*'Casino List'!$B$1))</f>
        <v/>
      </c>
      <c r="P828" s="4"/>
      <c r="Q828" s="4"/>
      <c r="R828" s="4"/>
      <c r="S828" s="4"/>
      <c r="T828" s="4"/>
      <c r="U828" s="4"/>
      <c r="V828" s="4"/>
      <c r="W828" s="4"/>
      <c r="X828" s="4"/>
      <c r="Y828" s="4"/>
      <c r="Z828" s="4"/>
      <c r="AA828" s="4"/>
      <c r="AB828" s="4"/>
      <c r="AC828" s="4"/>
      <c r="AD828" s="4"/>
      <c r="AE828" s="4"/>
    </row>
    <row r="829">
      <c r="A829" s="4"/>
      <c r="B829" s="4"/>
      <c r="C829" s="1" t="str">
        <f t="shared" si="8"/>
        <v/>
      </c>
      <c r="D829" s="79"/>
      <c r="E829" s="79"/>
      <c r="F829" s="74"/>
      <c r="G829" s="74"/>
      <c r="H829" s="74"/>
      <c r="I829" s="29" t="str">
        <f>if(isblank(F829),,VLOOKUP(D829,'Casino List'!$C$4:$AA$100,25,FALSE)*H829)</f>
        <v/>
      </c>
      <c r="J829" s="10" t="str">
        <f>if(ISBLANK(F829),,F829*'Casino List'!$D$1)</f>
        <v/>
      </c>
      <c r="K829" s="10" t="str">
        <f>if(isblank(F829),,(F829*(1+'Casino List'!$F$1)^(($Q$3-E829-45)/365)-F829)*(1-'Casino List'!$B$1))</f>
        <v/>
      </c>
      <c r="L829" s="10" t="str">
        <f>if(isblank(F829),,if(isna((1-'Casino List'!$B$1)*(I829-F829)*(1+'Casino List'!$F$1)^(($Q$3-vlookup(D829,C829:E$1003,3,FALSE)-10)/365)-K829+J829),(1-'Casino List'!$B$1)*(I829-F829)*(1+'Casino List'!$F$1)^(($Q$3-TODAY()-45)/365)-K829,(1-'Casino List'!$B$1)*(I829-F829)*(1+'Casino List'!$F$1)^(($Q$3-vlookup(D829,C829:E$1003,3,FALSE)-10)/365)-K829+J829))</f>
        <v/>
      </c>
      <c r="M829" s="10" t="str">
        <f>if(isblank(G829),,G829*(1+'Casino List'!$F$1)^(($Q$3-E829-10)/365))</f>
        <v/>
      </c>
      <c r="N829" s="4" t="str">
        <f>if(ISBLANK(M829),,(M829-G829)*(1-'Casino List'!$B$1))</f>
        <v/>
      </c>
      <c r="O829" s="4" t="str">
        <f>if(isblank(D829),,if(ISBLANK(M829),-F829*'Casino List'!$B$1,M829*'Casino List'!$B$1))</f>
        <v/>
      </c>
      <c r="P829" s="4"/>
      <c r="Q829" s="4"/>
      <c r="R829" s="4"/>
      <c r="S829" s="4"/>
      <c r="T829" s="4"/>
      <c r="U829" s="4"/>
      <c r="V829" s="4"/>
      <c r="W829" s="4"/>
      <c r="X829" s="4"/>
      <c r="Y829" s="4"/>
      <c r="Z829" s="4"/>
      <c r="AA829" s="4"/>
      <c r="AB829" s="4"/>
      <c r="AC829" s="4"/>
      <c r="AD829" s="4"/>
      <c r="AE829" s="4"/>
    </row>
    <row r="830">
      <c r="A830" s="4"/>
      <c r="B830" s="4"/>
      <c r="C830" s="1" t="str">
        <f t="shared" si="8"/>
        <v/>
      </c>
      <c r="D830" s="79"/>
      <c r="E830" s="79"/>
      <c r="F830" s="74"/>
      <c r="G830" s="74"/>
      <c r="H830" s="74"/>
      <c r="I830" s="29" t="str">
        <f>if(isblank(F830),,VLOOKUP(D830,'Casino List'!$C$4:$AA$100,25,FALSE)*H830)</f>
        <v/>
      </c>
      <c r="J830" s="10" t="str">
        <f>if(ISBLANK(F830),,F830*'Casino List'!$D$1)</f>
        <v/>
      </c>
      <c r="K830" s="10" t="str">
        <f>if(isblank(F830),,(F830*(1+'Casino List'!$F$1)^(($Q$3-E830-45)/365)-F830)*(1-'Casino List'!$B$1))</f>
        <v/>
      </c>
      <c r="L830" s="10" t="str">
        <f>if(isblank(F830),,if(isna((1-'Casino List'!$B$1)*(I830-F830)*(1+'Casino List'!$F$1)^(($Q$3-vlookup(D830,C830:E$1003,3,FALSE)-10)/365)-K830+J830),(1-'Casino List'!$B$1)*(I830-F830)*(1+'Casino List'!$F$1)^(($Q$3-TODAY()-45)/365)-K830,(1-'Casino List'!$B$1)*(I830-F830)*(1+'Casino List'!$F$1)^(($Q$3-vlookup(D830,C830:E$1003,3,FALSE)-10)/365)-K830+J830))</f>
        <v/>
      </c>
      <c r="M830" s="10" t="str">
        <f>if(isblank(G830),,G830*(1+'Casino List'!$F$1)^(($Q$3-E830-10)/365))</f>
        <v/>
      </c>
      <c r="N830" s="4" t="str">
        <f>if(ISBLANK(M830),,(M830-G830)*(1-'Casino List'!$B$1))</f>
        <v/>
      </c>
      <c r="O830" s="4" t="str">
        <f>if(isblank(D830),,if(ISBLANK(M830),-F830*'Casino List'!$B$1,M830*'Casino List'!$B$1))</f>
        <v/>
      </c>
      <c r="P830" s="4"/>
      <c r="Q830" s="4"/>
      <c r="R830" s="4"/>
      <c r="S830" s="4"/>
      <c r="T830" s="4"/>
      <c r="U830" s="4"/>
      <c r="V830" s="4"/>
      <c r="W830" s="4"/>
      <c r="X830" s="4"/>
      <c r="Y830" s="4"/>
      <c r="Z830" s="4"/>
      <c r="AA830" s="4"/>
      <c r="AB830" s="4"/>
      <c r="AC830" s="4"/>
      <c r="AD830" s="4"/>
      <c r="AE830" s="4"/>
    </row>
    <row r="831">
      <c r="A831" s="4"/>
      <c r="B831" s="4"/>
      <c r="C831" s="1" t="str">
        <f t="shared" si="8"/>
        <v/>
      </c>
      <c r="D831" s="79"/>
      <c r="E831" s="79"/>
      <c r="F831" s="74"/>
      <c r="G831" s="74"/>
      <c r="H831" s="74"/>
      <c r="I831" s="29" t="str">
        <f>if(isblank(F831),,VLOOKUP(D831,'Casino List'!$C$4:$AA$100,25,FALSE)*H831)</f>
        <v/>
      </c>
      <c r="J831" s="10" t="str">
        <f>if(ISBLANK(F831),,F831*'Casino List'!$D$1)</f>
        <v/>
      </c>
      <c r="K831" s="10" t="str">
        <f>if(isblank(F831),,(F831*(1+'Casino List'!$F$1)^(($Q$3-E831-45)/365)-F831)*(1-'Casino List'!$B$1))</f>
        <v/>
      </c>
      <c r="L831" s="10" t="str">
        <f>if(isblank(F831),,if(isna((1-'Casino List'!$B$1)*(I831-F831)*(1+'Casino List'!$F$1)^(($Q$3-vlookup(D831,C831:E$1003,3,FALSE)-10)/365)-K831+J831),(1-'Casino List'!$B$1)*(I831-F831)*(1+'Casino List'!$F$1)^(($Q$3-TODAY()-45)/365)-K831,(1-'Casino List'!$B$1)*(I831-F831)*(1+'Casino List'!$F$1)^(($Q$3-vlookup(D831,C831:E$1003,3,FALSE)-10)/365)-K831+J831))</f>
        <v/>
      </c>
      <c r="M831" s="10" t="str">
        <f>if(isblank(G831),,G831*(1+'Casino List'!$F$1)^(($Q$3-E831-10)/365))</f>
        <v/>
      </c>
      <c r="N831" s="4" t="str">
        <f>if(ISBLANK(M831),,(M831-G831)*(1-'Casino List'!$B$1))</f>
        <v/>
      </c>
      <c r="O831" s="4" t="str">
        <f>if(isblank(D831),,if(ISBLANK(M831),-F831*'Casino List'!$B$1,M831*'Casino List'!$B$1))</f>
        <v/>
      </c>
      <c r="P831" s="4"/>
      <c r="Q831" s="4"/>
      <c r="R831" s="4"/>
      <c r="S831" s="4"/>
      <c r="T831" s="4"/>
      <c r="U831" s="4"/>
      <c r="V831" s="4"/>
      <c r="W831" s="4"/>
      <c r="X831" s="4"/>
      <c r="Y831" s="4"/>
      <c r="Z831" s="4"/>
      <c r="AA831" s="4"/>
      <c r="AB831" s="4"/>
      <c r="AC831" s="4"/>
      <c r="AD831" s="4"/>
      <c r="AE831" s="4"/>
    </row>
    <row r="832">
      <c r="A832" s="4"/>
      <c r="B832" s="4"/>
      <c r="C832" s="1" t="str">
        <f t="shared" si="8"/>
        <v/>
      </c>
      <c r="D832" s="79"/>
      <c r="E832" s="79"/>
      <c r="F832" s="74"/>
      <c r="G832" s="74"/>
      <c r="H832" s="74"/>
      <c r="I832" s="29" t="str">
        <f>if(isblank(F832),,VLOOKUP(D832,'Casino List'!$C$4:$AA$100,25,FALSE)*H832)</f>
        <v/>
      </c>
      <c r="J832" s="10" t="str">
        <f>if(ISBLANK(F832),,F832*'Casino List'!$D$1)</f>
        <v/>
      </c>
      <c r="K832" s="10" t="str">
        <f>if(isblank(F832),,(F832*(1+'Casino List'!$F$1)^(($Q$3-E832-45)/365)-F832)*(1-'Casino List'!$B$1))</f>
        <v/>
      </c>
      <c r="L832" s="10" t="str">
        <f>if(isblank(F832),,if(isna((1-'Casino List'!$B$1)*(I832-F832)*(1+'Casino List'!$F$1)^(($Q$3-vlookup(D832,C832:E$1003,3,FALSE)-10)/365)-K832+J832),(1-'Casino List'!$B$1)*(I832-F832)*(1+'Casino List'!$F$1)^(($Q$3-TODAY()-45)/365)-K832,(1-'Casino List'!$B$1)*(I832-F832)*(1+'Casino List'!$F$1)^(($Q$3-vlookup(D832,C832:E$1003,3,FALSE)-10)/365)-K832+J832))</f>
        <v/>
      </c>
      <c r="M832" s="10" t="str">
        <f>if(isblank(G832),,G832*(1+'Casino List'!$F$1)^(($Q$3-E832-10)/365))</f>
        <v/>
      </c>
      <c r="N832" s="4" t="str">
        <f>if(ISBLANK(M832),,(M832-G832)*(1-'Casino List'!$B$1))</f>
        <v/>
      </c>
      <c r="O832" s="4" t="str">
        <f>if(isblank(D832),,if(ISBLANK(M832),-F832*'Casino List'!$B$1,M832*'Casino List'!$B$1))</f>
        <v/>
      </c>
      <c r="P832" s="4"/>
      <c r="Q832" s="4"/>
      <c r="R832" s="4"/>
      <c r="S832" s="4"/>
      <c r="T832" s="4"/>
      <c r="U832" s="4"/>
      <c r="V832" s="4"/>
      <c r="W832" s="4"/>
      <c r="X832" s="4"/>
      <c r="Y832" s="4"/>
      <c r="Z832" s="4"/>
      <c r="AA832" s="4"/>
      <c r="AB832" s="4"/>
      <c r="AC832" s="4"/>
      <c r="AD832" s="4"/>
      <c r="AE832" s="4"/>
    </row>
    <row r="833">
      <c r="A833" s="4"/>
      <c r="B833" s="4"/>
      <c r="C833" s="1" t="str">
        <f t="shared" si="8"/>
        <v/>
      </c>
      <c r="D833" s="79"/>
      <c r="E833" s="79"/>
      <c r="F833" s="74"/>
      <c r="G833" s="74"/>
      <c r="H833" s="74"/>
      <c r="I833" s="29" t="str">
        <f>if(isblank(F833),,VLOOKUP(D833,'Casino List'!$C$4:$AA$100,25,FALSE)*H833)</f>
        <v/>
      </c>
      <c r="J833" s="10" t="str">
        <f>if(ISBLANK(F833),,F833*'Casino List'!$D$1)</f>
        <v/>
      </c>
      <c r="K833" s="10" t="str">
        <f>if(isblank(F833),,(F833*(1+'Casino List'!$F$1)^(($Q$3-E833-45)/365)-F833)*(1-'Casino List'!$B$1))</f>
        <v/>
      </c>
      <c r="L833" s="10" t="str">
        <f>if(isblank(F833),,if(isna((1-'Casino List'!$B$1)*(I833-F833)*(1+'Casino List'!$F$1)^(($Q$3-vlookup(D833,C833:E$1003,3,FALSE)-10)/365)-K833+J833),(1-'Casino List'!$B$1)*(I833-F833)*(1+'Casino List'!$F$1)^(($Q$3-TODAY()-45)/365)-K833,(1-'Casino List'!$B$1)*(I833-F833)*(1+'Casino List'!$F$1)^(($Q$3-vlookup(D833,C833:E$1003,3,FALSE)-10)/365)-K833+J833))</f>
        <v/>
      </c>
      <c r="M833" s="10" t="str">
        <f>if(isblank(G833),,G833*(1+'Casino List'!$F$1)^(($Q$3-E833-10)/365))</f>
        <v/>
      </c>
      <c r="N833" s="4" t="str">
        <f>if(ISBLANK(M833),,(M833-G833)*(1-'Casino List'!$B$1))</f>
        <v/>
      </c>
      <c r="O833" s="4" t="str">
        <f>if(isblank(D833),,if(ISBLANK(M833),-F833*'Casino List'!$B$1,M833*'Casino List'!$B$1))</f>
        <v/>
      </c>
      <c r="P833" s="4"/>
      <c r="Q833" s="4"/>
      <c r="R833" s="4"/>
      <c r="S833" s="4"/>
      <c r="T833" s="4"/>
      <c r="U833" s="4"/>
      <c r="V833" s="4"/>
      <c r="W833" s="4"/>
      <c r="X833" s="4"/>
      <c r="Y833" s="4"/>
      <c r="Z833" s="4"/>
      <c r="AA833" s="4"/>
      <c r="AB833" s="4"/>
      <c r="AC833" s="4"/>
      <c r="AD833" s="4"/>
      <c r="AE833" s="4"/>
    </row>
    <row r="834">
      <c r="A834" s="4"/>
      <c r="B834" s="4"/>
      <c r="C834" s="1" t="str">
        <f t="shared" si="8"/>
        <v/>
      </c>
      <c r="D834" s="79"/>
      <c r="E834" s="79"/>
      <c r="F834" s="74"/>
      <c r="G834" s="74"/>
      <c r="H834" s="74"/>
      <c r="I834" s="29" t="str">
        <f>if(isblank(F834),,VLOOKUP(D834,'Casino List'!$C$4:$AA$100,25,FALSE)*H834)</f>
        <v/>
      </c>
      <c r="J834" s="10" t="str">
        <f>if(ISBLANK(F834),,F834*'Casino List'!$D$1)</f>
        <v/>
      </c>
      <c r="K834" s="10" t="str">
        <f>if(isblank(F834),,(F834*(1+'Casino List'!$F$1)^(($Q$3-E834-45)/365)-F834)*(1-'Casino List'!$B$1))</f>
        <v/>
      </c>
      <c r="L834" s="10" t="str">
        <f>if(isblank(F834),,if(isna((1-'Casino List'!$B$1)*(I834-F834)*(1+'Casino List'!$F$1)^(($Q$3-vlookup(D834,C834:E$1003,3,FALSE)-10)/365)-K834+J834),(1-'Casino List'!$B$1)*(I834-F834)*(1+'Casino List'!$F$1)^(($Q$3-TODAY()-45)/365)-K834,(1-'Casino List'!$B$1)*(I834-F834)*(1+'Casino List'!$F$1)^(($Q$3-vlookup(D834,C834:E$1003,3,FALSE)-10)/365)-K834+J834))</f>
        <v/>
      </c>
      <c r="M834" s="10" t="str">
        <f>if(isblank(G834),,G834*(1+'Casino List'!$F$1)^(($Q$3-E834-10)/365))</f>
        <v/>
      </c>
      <c r="N834" s="4" t="str">
        <f>if(ISBLANK(M834),,(M834-G834)*(1-'Casino List'!$B$1))</f>
        <v/>
      </c>
      <c r="O834" s="4" t="str">
        <f>if(isblank(D834),,if(ISBLANK(M834),-F834*'Casino List'!$B$1,M834*'Casino List'!$B$1))</f>
        <v/>
      </c>
      <c r="P834" s="4"/>
      <c r="Q834" s="4"/>
      <c r="R834" s="4"/>
      <c r="S834" s="4"/>
      <c r="T834" s="4"/>
      <c r="U834" s="4"/>
      <c r="V834" s="4"/>
      <c r="W834" s="4"/>
      <c r="X834" s="4"/>
      <c r="Y834" s="4"/>
      <c r="Z834" s="4"/>
      <c r="AA834" s="4"/>
      <c r="AB834" s="4"/>
      <c r="AC834" s="4"/>
      <c r="AD834" s="4"/>
      <c r="AE834" s="4"/>
    </row>
    <row r="835">
      <c r="A835" s="4"/>
      <c r="B835" s="4"/>
      <c r="C835" s="1" t="str">
        <f t="shared" si="8"/>
        <v/>
      </c>
      <c r="D835" s="79"/>
      <c r="E835" s="79"/>
      <c r="F835" s="74"/>
      <c r="G835" s="74"/>
      <c r="H835" s="74"/>
      <c r="I835" s="29" t="str">
        <f>if(isblank(F835),,VLOOKUP(D835,'Casino List'!$C$4:$AA$100,25,FALSE)*H835)</f>
        <v/>
      </c>
      <c r="J835" s="10" t="str">
        <f>if(ISBLANK(F835),,F835*'Casino List'!$D$1)</f>
        <v/>
      </c>
      <c r="K835" s="10" t="str">
        <f>if(isblank(F835),,(F835*(1+'Casino List'!$F$1)^(($Q$3-E835-45)/365)-F835)*(1-'Casino List'!$B$1))</f>
        <v/>
      </c>
      <c r="L835" s="10" t="str">
        <f>if(isblank(F835),,if(isna((1-'Casino List'!$B$1)*(I835-F835)*(1+'Casino List'!$F$1)^(($Q$3-vlookup(D835,C835:E$1003,3,FALSE)-10)/365)-K835+J835),(1-'Casino List'!$B$1)*(I835-F835)*(1+'Casino List'!$F$1)^(($Q$3-TODAY()-45)/365)-K835,(1-'Casino List'!$B$1)*(I835-F835)*(1+'Casino List'!$F$1)^(($Q$3-vlookup(D835,C835:E$1003,3,FALSE)-10)/365)-K835+J835))</f>
        <v/>
      </c>
      <c r="M835" s="10" t="str">
        <f>if(isblank(G835),,G835*(1+'Casino List'!$F$1)^(($Q$3-E835-10)/365))</f>
        <v/>
      </c>
      <c r="N835" s="4" t="str">
        <f>if(ISBLANK(M835),,(M835-G835)*(1-'Casino List'!$B$1))</f>
        <v/>
      </c>
      <c r="O835" s="4" t="str">
        <f>if(isblank(D835),,if(ISBLANK(M835),-F835*'Casino List'!$B$1,M835*'Casino List'!$B$1))</f>
        <v/>
      </c>
      <c r="P835" s="4"/>
      <c r="Q835" s="4"/>
      <c r="R835" s="4"/>
      <c r="S835" s="4"/>
      <c r="T835" s="4"/>
      <c r="U835" s="4"/>
      <c r="V835" s="4"/>
      <c r="W835" s="4"/>
      <c r="X835" s="4"/>
      <c r="Y835" s="4"/>
      <c r="Z835" s="4"/>
      <c r="AA835" s="4"/>
      <c r="AB835" s="4"/>
      <c r="AC835" s="4"/>
      <c r="AD835" s="4"/>
      <c r="AE835" s="4"/>
    </row>
    <row r="836">
      <c r="A836" s="4"/>
      <c r="B836" s="4"/>
      <c r="C836" s="1" t="str">
        <f t="shared" si="8"/>
        <v/>
      </c>
      <c r="D836" s="79"/>
      <c r="E836" s="79"/>
      <c r="F836" s="74"/>
      <c r="G836" s="74"/>
      <c r="H836" s="74"/>
      <c r="I836" s="29" t="str">
        <f>if(isblank(F836),,VLOOKUP(D836,'Casino List'!$C$4:$AA$100,25,FALSE)*H836)</f>
        <v/>
      </c>
      <c r="J836" s="10" t="str">
        <f>if(ISBLANK(F836),,F836*'Casino List'!$D$1)</f>
        <v/>
      </c>
      <c r="K836" s="10" t="str">
        <f>if(isblank(F836),,(F836*(1+'Casino List'!$F$1)^(($Q$3-E836-45)/365)-F836)*(1-'Casino List'!$B$1))</f>
        <v/>
      </c>
      <c r="L836" s="10" t="str">
        <f>if(isblank(F836),,if(isna((1-'Casino List'!$B$1)*(I836-F836)*(1+'Casino List'!$F$1)^(($Q$3-vlookup(D836,C836:E$1003,3,FALSE)-10)/365)-K836+J836),(1-'Casino List'!$B$1)*(I836-F836)*(1+'Casino List'!$F$1)^(($Q$3-TODAY()-45)/365)-K836,(1-'Casino List'!$B$1)*(I836-F836)*(1+'Casino List'!$F$1)^(($Q$3-vlookup(D836,C836:E$1003,3,FALSE)-10)/365)-K836+J836))</f>
        <v/>
      </c>
      <c r="M836" s="10" t="str">
        <f>if(isblank(G836),,G836*(1+'Casino List'!$F$1)^(($Q$3-E836-10)/365))</f>
        <v/>
      </c>
      <c r="N836" s="4" t="str">
        <f>if(ISBLANK(M836),,(M836-G836)*(1-'Casino List'!$B$1))</f>
        <v/>
      </c>
      <c r="O836" s="4" t="str">
        <f>if(isblank(D836),,if(ISBLANK(M836),-F836*'Casino List'!$B$1,M836*'Casino List'!$B$1))</f>
        <v/>
      </c>
      <c r="P836" s="4"/>
      <c r="Q836" s="4"/>
      <c r="R836" s="4"/>
      <c r="S836" s="4"/>
      <c r="T836" s="4"/>
      <c r="U836" s="4"/>
      <c r="V836" s="4"/>
      <c r="W836" s="4"/>
      <c r="X836" s="4"/>
      <c r="Y836" s="4"/>
      <c r="Z836" s="4"/>
      <c r="AA836" s="4"/>
      <c r="AB836" s="4"/>
      <c r="AC836" s="4"/>
      <c r="AD836" s="4"/>
      <c r="AE836" s="4"/>
    </row>
    <row r="837">
      <c r="A837" s="4"/>
      <c r="B837" s="4"/>
      <c r="C837" s="1" t="str">
        <f t="shared" si="8"/>
        <v/>
      </c>
      <c r="D837" s="79"/>
      <c r="E837" s="79"/>
      <c r="F837" s="74"/>
      <c r="G837" s="74"/>
      <c r="H837" s="74"/>
      <c r="I837" s="29" t="str">
        <f>if(isblank(F837),,VLOOKUP(D837,'Casino List'!$C$4:$AA$100,25,FALSE)*H837)</f>
        <v/>
      </c>
      <c r="J837" s="10" t="str">
        <f>if(ISBLANK(F837),,F837*'Casino List'!$D$1)</f>
        <v/>
      </c>
      <c r="K837" s="10" t="str">
        <f>if(isblank(F837),,(F837*(1+'Casino List'!$F$1)^(($Q$3-E837-45)/365)-F837)*(1-'Casino List'!$B$1))</f>
        <v/>
      </c>
      <c r="L837" s="10" t="str">
        <f>if(isblank(F837),,if(isna((1-'Casino List'!$B$1)*(I837-F837)*(1+'Casino List'!$F$1)^(($Q$3-vlookup(D837,C837:E$1003,3,FALSE)-10)/365)-K837+J837),(1-'Casino List'!$B$1)*(I837-F837)*(1+'Casino List'!$F$1)^(($Q$3-TODAY()-45)/365)-K837,(1-'Casino List'!$B$1)*(I837-F837)*(1+'Casino List'!$F$1)^(($Q$3-vlookup(D837,C837:E$1003,3,FALSE)-10)/365)-K837+J837))</f>
        <v/>
      </c>
      <c r="M837" s="10" t="str">
        <f>if(isblank(G837),,G837*(1+'Casino List'!$F$1)^(($Q$3-E837-10)/365))</f>
        <v/>
      </c>
      <c r="N837" s="4" t="str">
        <f>if(ISBLANK(M837),,(M837-G837)*(1-'Casino List'!$B$1))</f>
        <v/>
      </c>
      <c r="O837" s="4" t="str">
        <f>if(isblank(D837),,if(ISBLANK(M837),-F837*'Casino List'!$B$1,M837*'Casino List'!$B$1))</f>
        <v/>
      </c>
      <c r="P837" s="4"/>
      <c r="Q837" s="4"/>
      <c r="R837" s="4"/>
      <c r="S837" s="4"/>
      <c r="T837" s="4"/>
      <c r="U837" s="4"/>
      <c r="V837" s="4"/>
      <c r="W837" s="4"/>
      <c r="X837" s="4"/>
      <c r="Y837" s="4"/>
      <c r="Z837" s="4"/>
      <c r="AA837" s="4"/>
      <c r="AB837" s="4"/>
      <c r="AC837" s="4"/>
      <c r="AD837" s="4"/>
      <c r="AE837" s="4"/>
    </row>
    <row r="838">
      <c r="A838" s="4"/>
      <c r="B838" s="4"/>
      <c r="C838" s="1" t="str">
        <f t="shared" si="8"/>
        <v/>
      </c>
      <c r="D838" s="79"/>
      <c r="E838" s="79"/>
      <c r="F838" s="74"/>
      <c r="G838" s="74"/>
      <c r="H838" s="74"/>
      <c r="I838" s="29" t="str">
        <f>if(isblank(F838),,VLOOKUP(D838,'Casino List'!$C$4:$AA$100,25,FALSE)*H838)</f>
        <v/>
      </c>
      <c r="J838" s="10" t="str">
        <f>if(ISBLANK(F838),,F838*'Casino List'!$D$1)</f>
        <v/>
      </c>
      <c r="K838" s="10" t="str">
        <f>if(isblank(F838),,(F838*(1+'Casino List'!$F$1)^(($Q$3-E838-45)/365)-F838)*(1-'Casino List'!$B$1))</f>
        <v/>
      </c>
      <c r="L838" s="10" t="str">
        <f>if(isblank(F838),,if(isna((1-'Casino List'!$B$1)*(I838-F838)*(1+'Casino List'!$F$1)^(($Q$3-vlookup(D838,C838:E$1003,3,FALSE)-10)/365)-K838+J838),(1-'Casino List'!$B$1)*(I838-F838)*(1+'Casino List'!$F$1)^(($Q$3-TODAY()-45)/365)-K838,(1-'Casino List'!$B$1)*(I838-F838)*(1+'Casino List'!$F$1)^(($Q$3-vlookup(D838,C838:E$1003,3,FALSE)-10)/365)-K838+J838))</f>
        <v/>
      </c>
      <c r="M838" s="10" t="str">
        <f>if(isblank(G838),,G838*(1+'Casino List'!$F$1)^(($Q$3-E838-10)/365))</f>
        <v/>
      </c>
      <c r="N838" s="4" t="str">
        <f>if(ISBLANK(M838),,(M838-G838)*(1-'Casino List'!$B$1))</f>
        <v/>
      </c>
      <c r="O838" s="4" t="str">
        <f>if(isblank(D838),,if(ISBLANK(M838),-F838*'Casino List'!$B$1,M838*'Casino List'!$B$1))</f>
        <v/>
      </c>
      <c r="P838" s="4"/>
      <c r="Q838" s="4"/>
      <c r="R838" s="4"/>
      <c r="S838" s="4"/>
      <c r="T838" s="4"/>
      <c r="U838" s="4"/>
      <c r="V838" s="4"/>
      <c r="W838" s="4"/>
      <c r="X838" s="4"/>
      <c r="Y838" s="4"/>
      <c r="Z838" s="4"/>
      <c r="AA838" s="4"/>
      <c r="AB838" s="4"/>
      <c r="AC838" s="4"/>
      <c r="AD838" s="4"/>
      <c r="AE838" s="4"/>
    </row>
    <row r="839">
      <c r="A839" s="4"/>
      <c r="B839" s="4"/>
      <c r="C839" s="1" t="str">
        <f t="shared" si="8"/>
        <v/>
      </c>
      <c r="D839" s="79"/>
      <c r="E839" s="79"/>
      <c r="F839" s="74"/>
      <c r="G839" s="74"/>
      <c r="H839" s="74"/>
      <c r="I839" s="29" t="str">
        <f>if(isblank(F839),,VLOOKUP(D839,'Casino List'!$C$4:$AA$100,25,FALSE)*H839)</f>
        <v/>
      </c>
      <c r="J839" s="10" t="str">
        <f>if(ISBLANK(F839),,F839*'Casino List'!$D$1)</f>
        <v/>
      </c>
      <c r="K839" s="10" t="str">
        <f>if(isblank(F839),,(F839*(1+'Casino List'!$F$1)^(($Q$3-E839-45)/365)-F839)*(1-'Casino List'!$B$1))</f>
        <v/>
      </c>
      <c r="L839" s="10" t="str">
        <f>if(isblank(F839),,if(isna((1-'Casino List'!$B$1)*(I839-F839)*(1+'Casino List'!$F$1)^(($Q$3-vlookup(D839,C839:E$1003,3,FALSE)-10)/365)-K839+J839),(1-'Casino List'!$B$1)*(I839-F839)*(1+'Casino List'!$F$1)^(($Q$3-TODAY()-45)/365)-K839,(1-'Casino List'!$B$1)*(I839-F839)*(1+'Casino List'!$F$1)^(($Q$3-vlookup(D839,C839:E$1003,3,FALSE)-10)/365)-K839+J839))</f>
        <v/>
      </c>
      <c r="M839" s="10" t="str">
        <f>if(isblank(G839),,G839*(1+'Casino List'!$F$1)^(($Q$3-E839-10)/365))</f>
        <v/>
      </c>
      <c r="N839" s="4" t="str">
        <f>if(ISBLANK(M839),,(M839-G839)*(1-'Casino List'!$B$1))</f>
        <v/>
      </c>
      <c r="O839" s="4" t="str">
        <f>if(isblank(D839),,if(ISBLANK(M839),-F839*'Casino List'!$B$1,M839*'Casino List'!$B$1))</f>
        <v/>
      </c>
      <c r="P839" s="4"/>
      <c r="Q839" s="4"/>
      <c r="R839" s="4"/>
      <c r="S839" s="4"/>
      <c r="T839" s="4"/>
      <c r="U839" s="4"/>
      <c r="V839" s="4"/>
      <c r="W839" s="4"/>
      <c r="X839" s="4"/>
      <c r="Y839" s="4"/>
      <c r="Z839" s="4"/>
      <c r="AA839" s="4"/>
      <c r="AB839" s="4"/>
      <c r="AC839" s="4"/>
      <c r="AD839" s="4"/>
      <c r="AE839" s="4"/>
    </row>
    <row r="840">
      <c r="A840" s="4"/>
      <c r="B840" s="4"/>
      <c r="C840" s="1" t="str">
        <f t="shared" si="8"/>
        <v/>
      </c>
      <c r="D840" s="79"/>
      <c r="E840" s="79"/>
      <c r="F840" s="74"/>
      <c r="G840" s="74"/>
      <c r="H840" s="74"/>
      <c r="I840" s="29" t="str">
        <f>if(isblank(F840),,VLOOKUP(D840,'Casino List'!$C$4:$AA$100,25,FALSE)*H840)</f>
        <v/>
      </c>
      <c r="J840" s="10" t="str">
        <f>if(ISBLANK(F840),,F840*'Casino List'!$D$1)</f>
        <v/>
      </c>
      <c r="K840" s="10" t="str">
        <f>if(isblank(F840),,(F840*(1+'Casino List'!$F$1)^(($Q$3-E840-45)/365)-F840)*(1-'Casino List'!$B$1))</f>
        <v/>
      </c>
      <c r="L840" s="10" t="str">
        <f>if(isblank(F840),,if(isna((1-'Casino List'!$B$1)*(I840-F840)*(1+'Casino List'!$F$1)^(($Q$3-vlookup(D840,C840:E$1003,3,FALSE)-10)/365)-K840+J840),(1-'Casino List'!$B$1)*(I840-F840)*(1+'Casino List'!$F$1)^(($Q$3-TODAY()-45)/365)-K840,(1-'Casino List'!$B$1)*(I840-F840)*(1+'Casino List'!$F$1)^(($Q$3-vlookup(D840,C840:E$1003,3,FALSE)-10)/365)-K840+J840))</f>
        <v/>
      </c>
      <c r="M840" s="10" t="str">
        <f>if(isblank(G840),,G840*(1+'Casino List'!$F$1)^(($Q$3-E840-10)/365))</f>
        <v/>
      </c>
      <c r="N840" s="4" t="str">
        <f>if(ISBLANK(M840),,(M840-G840)*(1-'Casino List'!$B$1))</f>
        <v/>
      </c>
      <c r="O840" s="4" t="str">
        <f>if(isblank(D840),,if(ISBLANK(M840),-F840*'Casino List'!$B$1,M840*'Casino List'!$B$1))</f>
        <v/>
      </c>
      <c r="P840" s="4"/>
      <c r="Q840" s="4"/>
      <c r="R840" s="4"/>
      <c r="S840" s="4"/>
      <c r="T840" s="4"/>
      <c r="U840" s="4"/>
      <c r="V840" s="4"/>
      <c r="W840" s="4"/>
      <c r="X840" s="4"/>
      <c r="Y840" s="4"/>
      <c r="Z840" s="4"/>
      <c r="AA840" s="4"/>
      <c r="AB840" s="4"/>
      <c r="AC840" s="4"/>
      <c r="AD840" s="4"/>
      <c r="AE840" s="4"/>
    </row>
    <row r="841">
      <c r="A841" s="4"/>
      <c r="B841" s="4"/>
      <c r="C841" s="1" t="str">
        <f t="shared" si="8"/>
        <v/>
      </c>
      <c r="D841" s="79"/>
      <c r="E841" s="79"/>
      <c r="F841" s="74"/>
      <c r="G841" s="74"/>
      <c r="H841" s="74"/>
      <c r="I841" s="29" t="str">
        <f>if(isblank(F841),,VLOOKUP(D841,'Casino List'!$C$4:$AA$100,25,FALSE)*H841)</f>
        <v/>
      </c>
      <c r="J841" s="10" t="str">
        <f>if(ISBLANK(F841),,F841*'Casino List'!$D$1)</f>
        <v/>
      </c>
      <c r="K841" s="10" t="str">
        <f>if(isblank(F841),,(F841*(1+'Casino List'!$F$1)^(($Q$3-E841-45)/365)-F841)*(1-'Casino List'!$B$1))</f>
        <v/>
      </c>
      <c r="L841" s="10" t="str">
        <f>if(isblank(F841),,if(isna((1-'Casino List'!$B$1)*(I841-F841)*(1+'Casino List'!$F$1)^(($Q$3-vlookup(D841,C841:E$1003,3,FALSE)-10)/365)-K841+J841),(1-'Casino List'!$B$1)*(I841-F841)*(1+'Casino List'!$F$1)^(($Q$3-TODAY()-45)/365)-K841,(1-'Casino List'!$B$1)*(I841-F841)*(1+'Casino List'!$F$1)^(($Q$3-vlookup(D841,C841:E$1003,3,FALSE)-10)/365)-K841+J841))</f>
        <v/>
      </c>
      <c r="M841" s="10" t="str">
        <f>if(isblank(G841),,G841*(1+'Casino List'!$F$1)^(($Q$3-E841-10)/365))</f>
        <v/>
      </c>
      <c r="N841" s="4" t="str">
        <f>if(ISBLANK(M841),,(M841-G841)*(1-'Casino List'!$B$1))</f>
        <v/>
      </c>
      <c r="O841" s="4" t="str">
        <f>if(isblank(D841),,if(ISBLANK(M841),-F841*'Casino List'!$B$1,M841*'Casino List'!$B$1))</f>
        <v/>
      </c>
      <c r="P841" s="4"/>
      <c r="Q841" s="4"/>
      <c r="R841" s="4"/>
      <c r="S841" s="4"/>
      <c r="T841" s="4"/>
      <c r="U841" s="4"/>
      <c r="V841" s="4"/>
      <c r="W841" s="4"/>
      <c r="X841" s="4"/>
      <c r="Y841" s="4"/>
      <c r="Z841" s="4"/>
      <c r="AA841" s="4"/>
      <c r="AB841" s="4"/>
      <c r="AC841" s="4"/>
      <c r="AD841" s="4"/>
      <c r="AE841" s="4"/>
    </row>
    <row r="842">
      <c r="A842" s="4"/>
      <c r="B842" s="4"/>
      <c r="C842" s="1" t="str">
        <f t="shared" si="8"/>
        <v/>
      </c>
      <c r="D842" s="79"/>
      <c r="E842" s="79"/>
      <c r="F842" s="74"/>
      <c r="G842" s="74"/>
      <c r="H842" s="74"/>
      <c r="I842" s="29" t="str">
        <f>if(isblank(F842),,VLOOKUP(D842,'Casino List'!$C$4:$AA$100,25,FALSE)*H842)</f>
        <v/>
      </c>
      <c r="J842" s="10" t="str">
        <f>if(ISBLANK(F842),,F842*'Casino List'!$D$1)</f>
        <v/>
      </c>
      <c r="K842" s="10" t="str">
        <f>if(isblank(F842),,(F842*(1+'Casino List'!$F$1)^(($Q$3-E842-45)/365)-F842)*(1-'Casino List'!$B$1))</f>
        <v/>
      </c>
      <c r="L842" s="10" t="str">
        <f>if(isblank(F842),,if(isna((1-'Casino List'!$B$1)*(I842-F842)*(1+'Casino List'!$F$1)^(($Q$3-vlookup(D842,C842:E$1003,3,FALSE)-10)/365)-K842+J842),(1-'Casino List'!$B$1)*(I842-F842)*(1+'Casino List'!$F$1)^(($Q$3-TODAY()-45)/365)-K842,(1-'Casino List'!$B$1)*(I842-F842)*(1+'Casino List'!$F$1)^(($Q$3-vlookup(D842,C842:E$1003,3,FALSE)-10)/365)-K842+J842))</f>
        <v/>
      </c>
      <c r="M842" s="10" t="str">
        <f>if(isblank(G842),,G842*(1+'Casino List'!$F$1)^(($Q$3-E842-10)/365))</f>
        <v/>
      </c>
      <c r="N842" s="4" t="str">
        <f>if(ISBLANK(M842),,(M842-G842)*(1-'Casino List'!$B$1))</f>
        <v/>
      </c>
      <c r="O842" s="4" t="str">
        <f>if(isblank(D842),,if(ISBLANK(M842),-F842*'Casino List'!$B$1,M842*'Casino List'!$B$1))</f>
        <v/>
      </c>
      <c r="P842" s="4"/>
      <c r="Q842" s="4"/>
      <c r="R842" s="4"/>
      <c r="S842" s="4"/>
      <c r="T842" s="4"/>
      <c r="U842" s="4"/>
      <c r="V842" s="4"/>
      <c r="W842" s="4"/>
      <c r="X842" s="4"/>
      <c r="Y842" s="4"/>
      <c r="Z842" s="4"/>
      <c r="AA842" s="4"/>
      <c r="AB842" s="4"/>
      <c r="AC842" s="4"/>
      <c r="AD842" s="4"/>
      <c r="AE842" s="4"/>
    </row>
    <row r="843">
      <c r="A843" s="4"/>
      <c r="B843" s="4"/>
      <c r="C843" s="1" t="str">
        <f t="shared" si="8"/>
        <v/>
      </c>
      <c r="D843" s="79"/>
      <c r="E843" s="79"/>
      <c r="F843" s="74"/>
      <c r="G843" s="74"/>
      <c r="H843" s="74"/>
      <c r="I843" s="29" t="str">
        <f>if(isblank(F843),,VLOOKUP(D843,'Casino List'!$C$4:$AA$100,25,FALSE)*H843)</f>
        <v/>
      </c>
      <c r="J843" s="10" t="str">
        <f>if(ISBLANK(F843),,F843*'Casino List'!$D$1)</f>
        <v/>
      </c>
      <c r="K843" s="10" t="str">
        <f>if(isblank(F843),,(F843*(1+'Casino List'!$F$1)^(($Q$3-E843-45)/365)-F843)*(1-'Casino List'!$B$1))</f>
        <v/>
      </c>
      <c r="L843" s="10" t="str">
        <f>if(isblank(F843),,if(isna((1-'Casino List'!$B$1)*(I843-F843)*(1+'Casino List'!$F$1)^(($Q$3-vlookup(D843,C843:E$1003,3,FALSE)-10)/365)-K843+J843),(1-'Casino List'!$B$1)*(I843-F843)*(1+'Casino List'!$F$1)^(($Q$3-TODAY()-45)/365)-K843,(1-'Casino List'!$B$1)*(I843-F843)*(1+'Casino List'!$F$1)^(($Q$3-vlookup(D843,C843:E$1003,3,FALSE)-10)/365)-K843+J843))</f>
        <v/>
      </c>
      <c r="M843" s="10" t="str">
        <f>if(isblank(G843),,G843*(1+'Casino List'!$F$1)^(($Q$3-E843-10)/365))</f>
        <v/>
      </c>
      <c r="N843" s="4" t="str">
        <f>if(ISBLANK(M843),,(M843-G843)*(1-'Casino List'!$B$1))</f>
        <v/>
      </c>
      <c r="O843" s="4" t="str">
        <f>if(isblank(D843),,if(ISBLANK(M843),-F843*'Casino List'!$B$1,M843*'Casino List'!$B$1))</f>
        <v/>
      </c>
      <c r="P843" s="4"/>
      <c r="Q843" s="4"/>
      <c r="R843" s="4"/>
      <c r="S843" s="4"/>
      <c r="T843" s="4"/>
      <c r="U843" s="4"/>
      <c r="V843" s="4"/>
      <c r="W843" s="4"/>
      <c r="X843" s="4"/>
      <c r="Y843" s="4"/>
      <c r="Z843" s="4"/>
      <c r="AA843" s="4"/>
      <c r="AB843" s="4"/>
      <c r="AC843" s="4"/>
      <c r="AD843" s="4"/>
      <c r="AE843" s="4"/>
    </row>
    <row r="844">
      <c r="A844" s="4"/>
      <c r="B844" s="4"/>
      <c r="C844" s="1" t="str">
        <f t="shared" si="8"/>
        <v/>
      </c>
      <c r="D844" s="79"/>
      <c r="E844" s="79"/>
      <c r="F844" s="74"/>
      <c r="G844" s="74"/>
      <c r="H844" s="74"/>
      <c r="I844" s="29" t="str">
        <f>if(isblank(F844),,VLOOKUP(D844,'Casino List'!$C$4:$AA$100,25,FALSE)*H844)</f>
        <v/>
      </c>
      <c r="J844" s="10" t="str">
        <f>if(ISBLANK(F844),,F844*'Casino List'!$D$1)</f>
        <v/>
      </c>
      <c r="K844" s="10" t="str">
        <f>if(isblank(F844),,(F844*(1+'Casino List'!$F$1)^(($Q$3-E844-45)/365)-F844)*(1-'Casino List'!$B$1))</f>
        <v/>
      </c>
      <c r="L844" s="10" t="str">
        <f>if(isblank(F844),,if(isna((1-'Casino List'!$B$1)*(I844-F844)*(1+'Casino List'!$F$1)^(($Q$3-vlookup(D844,C844:E$1003,3,FALSE)-10)/365)-K844+J844),(1-'Casino List'!$B$1)*(I844-F844)*(1+'Casino List'!$F$1)^(($Q$3-TODAY()-45)/365)-K844,(1-'Casino List'!$B$1)*(I844-F844)*(1+'Casino List'!$F$1)^(($Q$3-vlookup(D844,C844:E$1003,3,FALSE)-10)/365)-K844+J844))</f>
        <v/>
      </c>
      <c r="M844" s="10" t="str">
        <f>if(isblank(G844),,G844*(1+'Casino List'!$F$1)^(($Q$3-E844-10)/365))</f>
        <v/>
      </c>
      <c r="N844" s="4" t="str">
        <f>if(ISBLANK(M844),,(M844-G844)*(1-'Casino List'!$B$1))</f>
        <v/>
      </c>
      <c r="O844" s="4" t="str">
        <f>if(isblank(D844),,if(ISBLANK(M844),-F844*'Casino List'!$B$1,M844*'Casino List'!$B$1))</f>
        <v/>
      </c>
      <c r="P844" s="4"/>
      <c r="Q844" s="4"/>
      <c r="R844" s="4"/>
      <c r="S844" s="4"/>
      <c r="T844" s="4"/>
      <c r="U844" s="4"/>
      <c r="V844" s="4"/>
      <c r="W844" s="4"/>
      <c r="X844" s="4"/>
      <c r="Y844" s="4"/>
      <c r="Z844" s="4"/>
      <c r="AA844" s="4"/>
      <c r="AB844" s="4"/>
      <c r="AC844" s="4"/>
      <c r="AD844" s="4"/>
      <c r="AE844" s="4"/>
    </row>
    <row r="845">
      <c r="A845" s="4"/>
      <c r="B845" s="4"/>
      <c r="C845" s="1" t="str">
        <f t="shared" si="8"/>
        <v/>
      </c>
      <c r="D845" s="79"/>
      <c r="E845" s="79"/>
      <c r="F845" s="74"/>
      <c r="G845" s="74"/>
      <c r="H845" s="74"/>
      <c r="I845" s="29" t="str">
        <f>if(isblank(F845),,VLOOKUP(D845,'Casino List'!$C$4:$AA$100,25,FALSE)*H845)</f>
        <v/>
      </c>
      <c r="J845" s="10" t="str">
        <f>if(ISBLANK(F845),,F845*'Casino List'!$D$1)</f>
        <v/>
      </c>
      <c r="K845" s="10" t="str">
        <f>if(isblank(F845),,(F845*(1+'Casino List'!$F$1)^(($Q$3-E845-45)/365)-F845)*(1-'Casino List'!$B$1))</f>
        <v/>
      </c>
      <c r="L845" s="10" t="str">
        <f>if(isblank(F845),,if(isna((1-'Casino List'!$B$1)*(I845-F845)*(1+'Casino List'!$F$1)^(($Q$3-vlookup(D845,C845:E$1003,3,FALSE)-10)/365)-K845+J845),(1-'Casino List'!$B$1)*(I845-F845)*(1+'Casino List'!$F$1)^(($Q$3-TODAY()-45)/365)-K845,(1-'Casino List'!$B$1)*(I845-F845)*(1+'Casino List'!$F$1)^(($Q$3-vlookup(D845,C845:E$1003,3,FALSE)-10)/365)-K845+J845))</f>
        <v/>
      </c>
      <c r="M845" s="10" t="str">
        <f>if(isblank(G845),,G845*(1+'Casino List'!$F$1)^(($Q$3-E845-10)/365))</f>
        <v/>
      </c>
      <c r="N845" s="4" t="str">
        <f>if(ISBLANK(M845),,(M845-G845)*(1-'Casino List'!$B$1))</f>
        <v/>
      </c>
      <c r="O845" s="4" t="str">
        <f>if(isblank(D845),,if(ISBLANK(M845),-F845*'Casino List'!$B$1,M845*'Casino List'!$B$1))</f>
        <v/>
      </c>
      <c r="P845" s="4"/>
      <c r="Q845" s="4"/>
      <c r="R845" s="4"/>
      <c r="S845" s="4"/>
      <c r="T845" s="4"/>
      <c r="U845" s="4"/>
      <c r="V845" s="4"/>
      <c r="W845" s="4"/>
      <c r="X845" s="4"/>
      <c r="Y845" s="4"/>
      <c r="Z845" s="4"/>
      <c r="AA845" s="4"/>
      <c r="AB845" s="4"/>
      <c r="AC845" s="4"/>
      <c r="AD845" s="4"/>
      <c r="AE845" s="4"/>
    </row>
    <row r="846">
      <c r="A846" s="4"/>
      <c r="B846" s="4"/>
      <c r="C846" s="1" t="str">
        <f t="shared" si="8"/>
        <v/>
      </c>
      <c r="D846" s="79"/>
      <c r="E846" s="79"/>
      <c r="F846" s="74"/>
      <c r="G846" s="74"/>
      <c r="H846" s="74"/>
      <c r="I846" s="29" t="str">
        <f>if(isblank(F846),,VLOOKUP(D846,'Casino List'!$C$4:$AA$100,25,FALSE)*H846)</f>
        <v/>
      </c>
      <c r="J846" s="10" t="str">
        <f>if(ISBLANK(F846),,F846*'Casino List'!$D$1)</f>
        <v/>
      </c>
      <c r="K846" s="10" t="str">
        <f>if(isblank(F846),,(F846*(1+'Casino List'!$F$1)^(($Q$3-E846-45)/365)-F846)*(1-'Casino List'!$B$1))</f>
        <v/>
      </c>
      <c r="L846" s="10" t="str">
        <f>if(isblank(F846),,if(isna((1-'Casino List'!$B$1)*(I846-F846)*(1+'Casino List'!$F$1)^(($Q$3-vlookup(D846,C846:E$1003,3,FALSE)-10)/365)-K846+J846),(1-'Casino List'!$B$1)*(I846-F846)*(1+'Casino List'!$F$1)^(($Q$3-TODAY()-45)/365)-K846,(1-'Casino List'!$B$1)*(I846-F846)*(1+'Casino List'!$F$1)^(($Q$3-vlookup(D846,C846:E$1003,3,FALSE)-10)/365)-K846+J846))</f>
        <v/>
      </c>
      <c r="M846" s="10" t="str">
        <f>if(isblank(G846),,G846*(1+'Casino List'!$F$1)^(($Q$3-E846-10)/365))</f>
        <v/>
      </c>
      <c r="N846" s="4" t="str">
        <f>if(ISBLANK(M846),,(M846-G846)*(1-'Casino List'!$B$1))</f>
        <v/>
      </c>
      <c r="O846" s="4" t="str">
        <f>if(isblank(D846),,if(ISBLANK(M846),-F846*'Casino List'!$B$1,M846*'Casino List'!$B$1))</f>
        <v/>
      </c>
      <c r="P846" s="4"/>
      <c r="Q846" s="4"/>
      <c r="R846" s="4"/>
      <c r="S846" s="4"/>
      <c r="T846" s="4"/>
      <c r="U846" s="4"/>
      <c r="V846" s="4"/>
      <c r="W846" s="4"/>
      <c r="X846" s="4"/>
      <c r="Y846" s="4"/>
      <c r="Z846" s="4"/>
      <c r="AA846" s="4"/>
      <c r="AB846" s="4"/>
      <c r="AC846" s="4"/>
      <c r="AD846" s="4"/>
      <c r="AE846" s="4"/>
    </row>
    <row r="847">
      <c r="A847" s="4"/>
      <c r="B847" s="4"/>
      <c r="C847" s="1" t="str">
        <f t="shared" si="8"/>
        <v/>
      </c>
      <c r="D847" s="79"/>
      <c r="E847" s="79"/>
      <c r="F847" s="74"/>
      <c r="G847" s="74"/>
      <c r="H847" s="74"/>
      <c r="I847" s="29" t="str">
        <f>if(isblank(F847),,VLOOKUP(D847,'Casino List'!$C$4:$AA$100,25,FALSE)*H847)</f>
        <v/>
      </c>
      <c r="J847" s="10" t="str">
        <f>if(ISBLANK(F847),,F847*'Casino List'!$D$1)</f>
        <v/>
      </c>
      <c r="K847" s="10" t="str">
        <f>if(isblank(F847),,(F847*(1+'Casino List'!$F$1)^(($Q$3-E847-45)/365)-F847)*(1-'Casino List'!$B$1))</f>
        <v/>
      </c>
      <c r="L847" s="10" t="str">
        <f>if(isblank(F847),,if(isna((1-'Casino List'!$B$1)*(I847-F847)*(1+'Casino List'!$F$1)^(($Q$3-vlookup(D847,C847:E$1003,3,FALSE)-10)/365)-K847+J847),(1-'Casino List'!$B$1)*(I847-F847)*(1+'Casino List'!$F$1)^(($Q$3-TODAY()-45)/365)-K847,(1-'Casino List'!$B$1)*(I847-F847)*(1+'Casino List'!$F$1)^(($Q$3-vlookup(D847,C847:E$1003,3,FALSE)-10)/365)-K847+J847))</f>
        <v/>
      </c>
      <c r="M847" s="10" t="str">
        <f>if(isblank(G847),,G847*(1+'Casino List'!$F$1)^(($Q$3-E847-10)/365))</f>
        <v/>
      </c>
      <c r="N847" s="4" t="str">
        <f>if(ISBLANK(M847),,(M847-G847)*(1-'Casino List'!$B$1))</f>
        <v/>
      </c>
      <c r="O847" s="4" t="str">
        <f>if(isblank(D847),,if(ISBLANK(M847),-F847*'Casino List'!$B$1,M847*'Casino List'!$B$1))</f>
        <v/>
      </c>
      <c r="P847" s="4"/>
      <c r="Q847" s="4"/>
      <c r="R847" s="4"/>
      <c r="S847" s="4"/>
      <c r="T847" s="4"/>
      <c r="U847" s="4"/>
      <c r="V847" s="4"/>
      <c r="W847" s="4"/>
      <c r="X847" s="4"/>
      <c r="Y847" s="4"/>
      <c r="Z847" s="4"/>
      <c r="AA847" s="4"/>
      <c r="AB847" s="4"/>
      <c r="AC847" s="4"/>
      <c r="AD847" s="4"/>
      <c r="AE847" s="4"/>
    </row>
    <row r="848">
      <c r="A848" s="4"/>
      <c r="B848" s="4"/>
      <c r="C848" s="1" t="str">
        <f t="shared" si="8"/>
        <v/>
      </c>
      <c r="D848" s="79"/>
      <c r="E848" s="79"/>
      <c r="F848" s="74"/>
      <c r="G848" s="74"/>
      <c r="H848" s="74"/>
      <c r="I848" s="29" t="str">
        <f>if(isblank(F848),,VLOOKUP(D848,'Casino List'!$C$4:$AA$100,25,FALSE)*H848)</f>
        <v/>
      </c>
      <c r="J848" s="10" t="str">
        <f>if(ISBLANK(F848),,F848*'Casino List'!$D$1)</f>
        <v/>
      </c>
      <c r="K848" s="10" t="str">
        <f>if(isblank(F848),,(F848*(1+'Casino List'!$F$1)^(($Q$3-E848-45)/365)-F848)*(1-'Casino List'!$B$1))</f>
        <v/>
      </c>
      <c r="L848" s="10" t="str">
        <f>if(isblank(F848),,if(isna((1-'Casino List'!$B$1)*(I848-F848)*(1+'Casino List'!$F$1)^(($Q$3-vlookup(D848,C848:E$1003,3,FALSE)-10)/365)-K848+J848),(1-'Casino List'!$B$1)*(I848-F848)*(1+'Casino List'!$F$1)^(($Q$3-TODAY()-45)/365)-K848,(1-'Casino List'!$B$1)*(I848-F848)*(1+'Casino List'!$F$1)^(($Q$3-vlookup(D848,C848:E$1003,3,FALSE)-10)/365)-K848+J848))</f>
        <v/>
      </c>
      <c r="M848" s="10" t="str">
        <f>if(isblank(G848),,G848*(1+'Casino List'!$F$1)^(($Q$3-E848-10)/365))</f>
        <v/>
      </c>
      <c r="N848" s="4" t="str">
        <f>if(ISBLANK(M848),,(M848-G848)*(1-'Casino List'!$B$1))</f>
        <v/>
      </c>
      <c r="O848" s="4" t="str">
        <f>if(isblank(D848),,if(ISBLANK(M848),-F848*'Casino List'!$B$1,M848*'Casino List'!$B$1))</f>
        <v/>
      </c>
      <c r="P848" s="4"/>
      <c r="Q848" s="4"/>
      <c r="R848" s="4"/>
      <c r="S848" s="4"/>
      <c r="T848" s="4"/>
      <c r="U848" s="4"/>
      <c r="V848" s="4"/>
      <c r="W848" s="4"/>
      <c r="X848" s="4"/>
      <c r="Y848" s="4"/>
      <c r="Z848" s="4"/>
      <c r="AA848" s="4"/>
      <c r="AB848" s="4"/>
      <c r="AC848" s="4"/>
      <c r="AD848" s="4"/>
      <c r="AE848" s="4"/>
    </row>
    <row r="849">
      <c r="A849" s="4"/>
      <c r="B849" s="4"/>
      <c r="C849" s="1" t="str">
        <f t="shared" si="8"/>
        <v/>
      </c>
      <c r="D849" s="79"/>
      <c r="E849" s="79"/>
      <c r="F849" s="74"/>
      <c r="G849" s="74"/>
      <c r="H849" s="74"/>
      <c r="I849" s="29" t="str">
        <f>if(isblank(F849),,VLOOKUP(D849,'Casino List'!$C$4:$AA$100,25,FALSE)*H849)</f>
        <v/>
      </c>
      <c r="J849" s="10" t="str">
        <f>if(ISBLANK(F849),,F849*'Casino List'!$D$1)</f>
        <v/>
      </c>
      <c r="K849" s="10" t="str">
        <f>if(isblank(F849),,(F849*(1+'Casino List'!$F$1)^(($Q$3-E849-45)/365)-F849)*(1-'Casino List'!$B$1))</f>
        <v/>
      </c>
      <c r="L849" s="10" t="str">
        <f>if(isblank(F849),,if(isna((1-'Casino List'!$B$1)*(I849-F849)*(1+'Casino List'!$F$1)^(($Q$3-vlookup(D849,C849:E$1003,3,FALSE)-10)/365)-K849+J849),(1-'Casino List'!$B$1)*(I849-F849)*(1+'Casino List'!$F$1)^(($Q$3-TODAY()-45)/365)-K849,(1-'Casino List'!$B$1)*(I849-F849)*(1+'Casino List'!$F$1)^(($Q$3-vlookup(D849,C849:E$1003,3,FALSE)-10)/365)-K849+J849))</f>
        <v/>
      </c>
      <c r="M849" s="10" t="str">
        <f>if(isblank(G849),,G849*(1+'Casino List'!$F$1)^(($Q$3-E849-10)/365))</f>
        <v/>
      </c>
      <c r="N849" s="4" t="str">
        <f>if(ISBLANK(M849),,(M849-G849)*(1-'Casino List'!$B$1))</f>
        <v/>
      </c>
      <c r="O849" s="4" t="str">
        <f>if(isblank(D849),,if(ISBLANK(M849),-F849*'Casino List'!$B$1,M849*'Casino List'!$B$1))</f>
        <v/>
      </c>
      <c r="P849" s="4"/>
      <c r="Q849" s="4"/>
      <c r="R849" s="4"/>
      <c r="S849" s="4"/>
      <c r="T849" s="4"/>
      <c r="U849" s="4"/>
      <c r="V849" s="4"/>
      <c r="W849" s="4"/>
      <c r="X849" s="4"/>
      <c r="Y849" s="4"/>
      <c r="Z849" s="4"/>
      <c r="AA849" s="4"/>
      <c r="AB849" s="4"/>
      <c r="AC849" s="4"/>
      <c r="AD849" s="4"/>
      <c r="AE849" s="4"/>
    </row>
    <row r="850">
      <c r="A850" s="4"/>
      <c r="B850" s="4"/>
      <c r="C850" s="1" t="str">
        <f t="shared" si="8"/>
        <v/>
      </c>
      <c r="D850" s="79"/>
      <c r="E850" s="79"/>
      <c r="F850" s="74"/>
      <c r="G850" s="74"/>
      <c r="H850" s="74"/>
      <c r="I850" s="29" t="str">
        <f>if(isblank(F850),,VLOOKUP(D850,'Casino List'!$C$4:$AA$100,25,FALSE)*H850)</f>
        <v/>
      </c>
      <c r="J850" s="10" t="str">
        <f>if(ISBLANK(F850),,F850*'Casino List'!$D$1)</f>
        <v/>
      </c>
      <c r="K850" s="10" t="str">
        <f>if(isblank(F850),,(F850*(1+'Casino List'!$F$1)^(($Q$3-E850-45)/365)-F850)*(1-'Casino List'!$B$1))</f>
        <v/>
      </c>
      <c r="L850" s="10" t="str">
        <f>if(isblank(F850),,if(isna((1-'Casino List'!$B$1)*(I850-F850)*(1+'Casino List'!$F$1)^(($Q$3-vlookup(D850,C850:E$1003,3,FALSE)-10)/365)-K850+J850),(1-'Casino List'!$B$1)*(I850-F850)*(1+'Casino List'!$F$1)^(($Q$3-TODAY()-45)/365)-K850,(1-'Casino List'!$B$1)*(I850-F850)*(1+'Casino List'!$F$1)^(($Q$3-vlookup(D850,C850:E$1003,3,FALSE)-10)/365)-K850+J850))</f>
        <v/>
      </c>
      <c r="M850" s="10" t="str">
        <f>if(isblank(G850),,G850*(1+'Casino List'!$F$1)^(($Q$3-E850-10)/365))</f>
        <v/>
      </c>
      <c r="N850" s="4" t="str">
        <f>if(ISBLANK(M850),,(M850-G850)*(1-'Casino List'!$B$1))</f>
        <v/>
      </c>
      <c r="O850" s="4" t="str">
        <f>if(isblank(D850),,if(ISBLANK(M850),-F850*'Casino List'!$B$1,M850*'Casino List'!$B$1))</f>
        <v/>
      </c>
      <c r="P850" s="4"/>
      <c r="Q850" s="4"/>
      <c r="R850" s="4"/>
      <c r="S850" s="4"/>
      <c r="T850" s="4"/>
      <c r="U850" s="4"/>
      <c r="V850" s="4"/>
      <c r="W850" s="4"/>
      <c r="X850" s="4"/>
      <c r="Y850" s="4"/>
      <c r="Z850" s="4"/>
      <c r="AA850" s="4"/>
      <c r="AB850" s="4"/>
      <c r="AC850" s="4"/>
      <c r="AD850" s="4"/>
      <c r="AE850" s="4"/>
    </row>
    <row r="851">
      <c r="A851" s="4"/>
      <c r="B851" s="4"/>
      <c r="C851" s="1" t="str">
        <f t="shared" si="8"/>
        <v/>
      </c>
      <c r="D851" s="79"/>
      <c r="E851" s="79"/>
      <c r="F851" s="74"/>
      <c r="G851" s="74"/>
      <c r="H851" s="74"/>
      <c r="I851" s="29" t="str">
        <f>if(isblank(F851),,VLOOKUP(D851,'Casino List'!$C$4:$AA$100,25,FALSE)*H851)</f>
        <v/>
      </c>
      <c r="J851" s="10" t="str">
        <f>if(ISBLANK(F851),,F851*'Casino List'!$D$1)</f>
        <v/>
      </c>
      <c r="K851" s="10" t="str">
        <f>if(isblank(F851),,(F851*(1+'Casino List'!$F$1)^(($Q$3-E851-45)/365)-F851)*(1-'Casino List'!$B$1))</f>
        <v/>
      </c>
      <c r="L851" s="10" t="str">
        <f>if(isblank(F851),,if(isna((1-'Casino List'!$B$1)*(I851-F851)*(1+'Casino List'!$F$1)^(($Q$3-vlookup(D851,C851:E$1003,3,FALSE)-10)/365)-K851+J851),(1-'Casino List'!$B$1)*(I851-F851)*(1+'Casino List'!$F$1)^(($Q$3-TODAY()-45)/365)-K851,(1-'Casino List'!$B$1)*(I851-F851)*(1+'Casino List'!$F$1)^(($Q$3-vlookup(D851,C851:E$1003,3,FALSE)-10)/365)-K851+J851))</f>
        <v/>
      </c>
      <c r="M851" s="10" t="str">
        <f>if(isblank(G851),,G851*(1+'Casino List'!$F$1)^(($Q$3-E851-10)/365))</f>
        <v/>
      </c>
      <c r="N851" s="4" t="str">
        <f>if(ISBLANK(M851),,(M851-G851)*(1-'Casino List'!$B$1))</f>
        <v/>
      </c>
      <c r="O851" s="4" t="str">
        <f>if(isblank(D851),,if(ISBLANK(M851),-F851*'Casino List'!$B$1,M851*'Casino List'!$B$1))</f>
        <v/>
      </c>
      <c r="P851" s="4"/>
      <c r="Q851" s="4"/>
      <c r="R851" s="4"/>
      <c r="S851" s="4"/>
      <c r="T851" s="4"/>
      <c r="U851" s="4"/>
      <c r="V851" s="4"/>
      <c r="W851" s="4"/>
      <c r="X851" s="4"/>
      <c r="Y851" s="4"/>
      <c r="Z851" s="4"/>
      <c r="AA851" s="4"/>
      <c r="AB851" s="4"/>
      <c r="AC851" s="4"/>
      <c r="AD851" s="4"/>
      <c r="AE851" s="4"/>
    </row>
    <row r="852">
      <c r="A852" s="4"/>
      <c r="B852" s="4"/>
      <c r="C852" s="1" t="str">
        <f t="shared" si="8"/>
        <v/>
      </c>
      <c r="D852" s="79"/>
      <c r="E852" s="79"/>
      <c r="F852" s="74"/>
      <c r="G852" s="74"/>
      <c r="H852" s="74"/>
      <c r="I852" s="29" t="str">
        <f>if(isblank(F852),,VLOOKUP(D852,'Casino List'!$C$4:$AA$100,25,FALSE)*H852)</f>
        <v/>
      </c>
      <c r="J852" s="10" t="str">
        <f>if(ISBLANK(F852),,F852*'Casino List'!$D$1)</f>
        <v/>
      </c>
      <c r="K852" s="10" t="str">
        <f>if(isblank(F852),,(F852*(1+'Casino List'!$F$1)^(($Q$3-E852-45)/365)-F852)*(1-'Casino List'!$B$1))</f>
        <v/>
      </c>
      <c r="L852" s="10" t="str">
        <f>if(isblank(F852),,if(isna((1-'Casino List'!$B$1)*(I852-F852)*(1+'Casino List'!$F$1)^(($Q$3-vlookup(D852,C852:E$1003,3,FALSE)-10)/365)-K852+J852),(1-'Casino List'!$B$1)*(I852-F852)*(1+'Casino List'!$F$1)^(($Q$3-TODAY()-45)/365)-K852,(1-'Casino List'!$B$1)*(I852-F852)*(1+'Casino List'!$F$1)^(($Q$3-vlookup(D852,C852:E$1003,3,FALSE)-10)/365)-K852+J852))</f>
        <v/>
      </c>
      <c r="M852" s="10" t="str">
        <f>if(isblank(G852),,G852*(1+'Casino List'!$F$1)^(($Q$3-E852-10)/365))</f>
        <v/>
      </c>
      <c r="N852" s="4" t="str">
        <f>if(ISBLANK(M852),,(M852-G852)*(1-'Casino List'!$B$1))</f>
        <v/>
      </c>
      <c r="O852" s="4" t="str">
        <f>if(isblank(D852),,if(ISBLANK(M852),-F852*'Casino List'!$B$1,M852*'Casino List'!$B$1))</f>
        <v/>
      </c>
      <c r="P852" s="4"/>
      <c r="Q852" s="4"/>
      <c r="R852" s="4"/>
      <c r="S852" s="4"/>
      <c r="T852" s="4"/>
      <c r="U852" s="4"/>
      <c r="V852" s="4"/>
      <c r="W852" s="4"/>
      <c r="X852" s="4"/>
      <c r="Y852" s="4"/>
      <c r="Z852" s="4"/>
      <c r="AA852" s="4"/>
      <c r="AB852" s="4"/>
      <c r="AC852" s="4"/>
      <c r="AD852" s="4"/>
      <c r="AE852" s="4"/>
    </row>
    <row r="853">
      <c r="A853" s="4"/>
      <c r="B853" s="4"/>
      <c r="C853" s="1" t="str">
        <f t="shared" si="8"/>
        <v/>
      </c>
      <c r="D853" s="79"/>
      <c r="E853" s="79"/>
      <c r="F853" s="74"/>
      <c r="G853" s="74"/>
      <c r="H853" s="74"/>
      <c r="I853" s="29" t="str">
        <f>if(isblank(F853),,VLOOKUP(D853,'Casino List'!$C$4:$AA$100,25,FALSE)*H853)</f>
        <v/>
      </c>
      <c r="J853" s="10" t="str">
        <f>if(ISBLANK(F853),,F853*'Casino List'!$D$1)</f>
        <v/>
      </c>
      <c r="K853" s="10" t="str">
        <f>if(isblank(F853),,(F853*(1+'Casino List'!$F$1)^(($Q$3-E853-45)/365)-F853)*(1-'Casino List'!$B$1))</f>
        <v/>
      </c>
      <c r="L853" s="10" t="str">
        <f>if(isblank(F853),,if(isna((1-'Casino List'!$B$1)*(I853-F853)*(1+'Casino List'!$F$1)^(($Q$3-vlookup(D853,C853:E$1003,3,FALSE)-10)/365)-K853+J853),(1-'Casino List'!$B$1)*(I853-F853)*(1+'Casino List'!$F$1)^(($Q$3-TODAY()-45)/365)-K853,(1-'Casino List'!$B$1)*(I853-F853)*(1+'Casino List'!$F$1)^(($Q$3-vlookup(D853,C853:E$1003,3,FALSE)-10)/365)-K853+J853))</f>
        <v/>
      </c>
      <c r="M853" s="10" t="str">
        <f>if(isblank(G853),,G853*(1+'Casino List'!$F$1)^(($Q$3-E853-10)/365))</f>
        <v/>
      </c>
      <c r="N853" s="4" t="str">
        <f>if(ISBLANK(M853),,(M853-G853)*(1-'Casino List'!$B$1))</f>
        <v/>
      </c>
      <c r="O853" s="4" t="str">
        <f>if(isblank(D853),,if(ISBLANK(M853),-F853*'Casino List'!$B$1,M853*'Casino List'!$B$1))</f>
        <v/>
      </c>
      <c r="P853" s="4"/>
      <c r="Q853" s="4"/>
      <c r="R853" s="4"/>
      <c r="S853" s="4"/>
      <c r="T853" s="4"/>
      <c r="U853" s="4"/>
      <c r="V853" s="4"/>
      <c r="W853" s="4"/>
      <c r="X853" s="4"/>
      <c r="Y853" s="4"/>
      <c r="Z853" s="4"/>
      <c r="AA853" s="4"/>
      <c r="AB853" s="4"/>
      <c r="AC853" s="4"/>
      <c r="AD853" s="4"/>
      <c r="AE853" s="4"/>
    </row>
    <row r="854">
      <c r="A854" s="4"/>
      <c r="B854" s="4"/>
      <c r="C854" s="1" t="str">
        <f t="shared" si="8"/>
        <v/>
      </c>
      <c r="D854" s="79"/>
      <c r="E854" s="79"/>
      <c r="F854" s="74"/>
      <c r="G854" s="74"/>
      <c r="H854" s="74"/>
      <c r="I854" s="29" t="str">
        <f>if(isblank(F854),,VLOOKUP(D854,'Casino List'!$C$4:$AA$100,25,FALSE)*H854)</f>
        <v/>
      </c>
      <c r="J854" s="10" t="str">
        <f>if(ISBLANK(F854),,F854*'Casino List'!$D$1)</f>
        <v/>
      </c>
      <c r="K854" s="10" t="str">
        <f>if(isblank(F854),,(F854*(1+'Casino List'!$F$1)^(($Q$3-E854-45)/365)-F854)*(1-'Casino List'!$B$1))</f>
        <v/>
      </c>
      <c r="L854" s="10" t="str">
        <f>if(isblank(F854),,if(isna((1-'Casino List'!$B$1)*(I854-F854)*(1+'Casino List'!$F$1)^(($Q$3-vlookup(D854,C854:E$1003,3,FALSE)-10)/365)-K854+J854),(1-'Casino List'!$B$1)*(I854-F854)*(1+'Casino List'!$F$1)^(($Q$3-TODAY()-45)/365)-K854,(1-'Casino List'!$B$1)*(I854-F854)*(1+'Casino List'!$F$1)^(($Q$3-vlookup(D854,C854:E$1003,3,FALSE)-10)/365)-K854+J854))</f>
        <v/>
      </c>
      <c r="M854" s="10" t="str">
        <f>if(isblank(G854),,G854*(1+'Casino List'!$F$1)^(($Q$3-E854-10)/365))</f>
        <v/>
      </c>
      <c r="N854" s="4" t="str">
        <f>if(ISBLANK(M854),,(M854-G854)*(1-'Casino List'!$B$1))</f>
        <v/>
      </c>
      <c r="O854" s="4" t="str">
        <f>if(isblank(D854),,if(ISBLANK(M854),-F854*'Casino List'!$B$1,M854*'Casino List'!$B$1))</f>
        <v/>
      </c>
      <c r="P854" s="4"/>
      <c r="Q854" s="4"/>
      <c r="R854" s="4"/>
      <c r="S854" s="4"/>
      <c r="T854" s="4"/>
      <c r="U854" s="4"/>
      <c r="V854" s="4"/>
      <c r="W854" s="4"/>
      <c r="X854" s="4"/>
      <c r="Y854" s="4"/>
      <c r="Z854" s="4"/>
      <c r="AA854" s="4"/>
      <c r="AB854" s="4"/>
      <c r="AC854" s="4"/>
      <c r="AD854" s="4"/>
      <c r="AE854" s="4"/>
    </row>
    <row r="855">
      <c r="A855" s="4"/>
      <c r="B855" s="4"/>
      <c r="C855" s="1" t="str">
        <f t="shared" si="8"/>
        <v/>
      </c>
      <c r="D855" s="79"/>
      <c r="E855" s="79"/>
      <c r="F855" s="74"/>
      <c r="G855" s="74"/>
      <c r="H855" s="74"/>
      <c r="I855" s="29" t="str">
        <f>if(isblank(F855),,VLOOKUP(D855,'Casino List'!$C$4:$AA$100,25,FALSE)*H855)</f>
        <v/>
      </c>
      <c r="J855" s="10" t="str">
        <f>if(ISBLANK(F855),,F855*'Casino List'!$D$1)</f>
        <v/>
      </c>
      <c r="K855" s="10" t="str">
        <f>if(isblank(F855),,(F855*(1+'Casino List'!$F$1)^(($Q$3-E855-45)/365)-F855)*(1-'Casino List'!$B$1))</f>
        <v/>
      </c>
      <c r="L855" s="10" t="str">
        <f>if(isblank(F855),,if(isna((1-'Casino List'!$B$1)*(I855-F855)*(1+'Casino List'!$F$1)^(($Q$3-vlookup(D855,C855:E$1003,3,FALSE)-10)/365)-K855+J855),(1-'Casino List'!$B$1)*(I855-F855)*(1+'Casino List'!$F$1)^(($Q$3-TODAY()-45)/365)-K855,(1-'Casino List'!$B$1)*(I855-F855)*(1+'Casino List'!$F$1)^(($Q$3-vlookup(D855,C855:E$1003,3,FALSE)-10)/365)-K855+J855))</f>
        <v/>
      </c>
      <c r="M855" s="10" t="str">
        <f>if(isblank(G855),,G855*(1+'Casino List'!$F$1)^(($Q$3-E855-10)/365))</f>
        <v/>
      </c>
      <c r="N855" s="4" t="str">
        <f>if(ISBLANK(M855),,(M855-G855)*(1-'Casino List'!$B$1))</f>
        <v/>
      </c>
      <c r="O855" s="4" t="str">
        <f>if(isblank(D855),,if(ISBLANK(M855),-F855*'Casino List'!$B$1,M855*'Casino List'!$B$1))</f>
        <v/>
      </c>
      <c r="P855" s="4"/>
      <c r="Q855" s="4"/>
      <c r="R855" s="4"/>
      <c r="S855" s="4"/>
      <c r="T855" s="4"/>
      <c r="U855" s="4"/>
      <c r="V855" s="4"/>
      <c r="W855" s="4"/>
      <c r="X855" s="4"/>
      <c r="Y855" s="4"/>
      <c r="Z855" s="4"/>
      <c r="AA855" s="4"/>
      <c r="AB855" s="4"/>
      <c r="AC855" s="4"/>
      <c r="AD855" s="4"/>
      <c r="AE855" s="4"/>
    </row>
    <row r="856">
      <c r="A856" s="4"/>
      <c r="B856" s="4"/>
      <c r="C856" s="1" t="str">
        <f t="shared" si="8"/>
        <v/>
      </c>
      <c r="D856" s="79"/>
      <c r="E856" s="79"/>
      <c r="F856" s="74"/>
      <c r="G856" s="74"/>
      <c r="H856" s="74"/>
      <c r="I856" s="29" t="str">
        <f>if(isblank(F856),,VLOOKUP(D856,'Casino List'!$C$4:$AA$100,25,FALSE)*H856)</f>
        <v/>
      </c>
      <c r="J856" s="10" t="str">
        <f>if(ISBLANK(F856),,F856*'Casino List'!$D$1)</f>
        <v/>
      </c>
      <c r="K856" s="10" t="str">
        <f>if(isblank(F856),,(F856*(1+'Casino List'!$F$1)^(($Q$3-E856-45)/365)-F856)*(1-'Casino List'!$B$1))</f>
        <v/>
      </c>
      <c r="L856" s="10" t="str">
        <f>if(isblank(F856),,if(isna((1-'Casino List'!$B$1)*(I856-F856)*(1+'Casino List'!$F$1)^(($Q$3-vlookup(D856,C856:E$1003,3,FALSE)-10)/365)-K856+J856),(1-'Casino List'!$B$1)*(I856-F856)*(1+'Casino List'!$F$1)^(($Q$3-TODAY()-45)/365)-K856,(1-'Casino List'!$B$1)*(I856-F856)*(1+'Casino List'!$F$1)^(($Q$3-vlookup(D856,C856:E$1003,3,FALSE)-10)/365)-K856+J856))</f>
        <v/>
      </c>
      <c r="M856" s="10" t="str">
        <f>if(isblank(G856),,G856*(1+'Casino List'!$F$1)^(($Q$3-E856-10)/365))</f>
        <v/>
      </c>
      <c r="N856" s="4" t="str">
        <f>if(ISBLANK(M856),,(M856-G856)*(1-'Casino List'!$B$1))</f>
        <v/>
      </c>
      <c r="O856" s="4" t="str">
        <f>if(isblank(D856),,if(ISBLANK(M856),-F856*'Casino List'!$B$1,M856*'Casino List'!$B$1))</f>
        <v/>
      </c>
      <c r="P856" s="4"/>
      <c r="Q856" s="4"/>
      <c r="R856" s="4"/>
      <c r="S856" s="4"/>
      <c r="T856" s="4"/>
      <c r="U856" s="4"/>
      <c r="V856" s="4"/>
      <c r="W856" s="4"/>
      <c r="X856" s="4"/>
      <c r="Y856" s="4"/>
      <c r="Z856" s="4"/>
      <c r="AA856" s="4"/>
      <c r="AB856" s="4"/>
      <c r="AC856" s="4"/>
      <c r="AD856" s="4"/>
      <c r="AE856" s="4"/>
    </row>
    <row r="857">
      <c r="A857" s="4"/>
      <c r="B857" s="4"/>
      <c r="C857" s="1" t="str">
        <f t="shared" si="8"/>
        <v/>
      </c>
      <c r="D857" s="79"/>
      <c r="E857" s="79"/>
      <c r="F857" s="74"/>
      <c r="G857" s="74"/>
      <c r="H857" s="74"/>
      <c r="I857" s="29" t="str">
        <f>if(isblank(F857),,VLOOKUP(D857,'Casino List'!$C$4:$AA$100,25,FALSE)*H857)</f>
        <v/>
      </c>
      <c r="J857" s="10" t="str">
        <f>if(ISBLANK(F857),,F857*'Casino List'!$D$1)</f>
        <v/>
      </c>
      <c r="K857" s="10" t="str">
        <f>if(isblank(F857),,(F857*(1+'Casino List'!$F$1)^(($Q$3-E857-45)/365)-F857)*(1-'Casino List'!$B$1))</f>
        <v/>
      </c>
      <c r="L857" s="10" t="str">
        <f>if(isblank(F857),,if(isna((1-'Casino List'!$B$1)*(I857-F857)*(1+'Casino List'!$F$1)^(($Q$3-vlookup(D857,C857:E$1003,3,FALSE)-10)/365)-K857+J857),(1-'Casino List'!$B$1)*(I857-F857)*(1+'Casino List'!$F$1)^(($Q$3-TODAY()-45)/365)-K857,(1-'Casino List'!$B$1)*(I857-F857)*(1+'Casino List'!$F$1)^(($Q$3-vlookup(D857,C857:E$1003,3,FALSE)-10)/365)-K857+J857))</f>
        <v/>
      </c>
      <c r="M857" s="10" t="str">
        <f>if(isblank(G857),,G857*(1+'Casino List'!$F$1)^(($Q$3-E857-10)/365))</f>
        <v/>
      </c>
      <c r="N857" s="4" t="str">
        <f>if(ISBLANK(M857),,(M857-G857)*(1-'Casino List'!$B$1))</f>
        <v/>
      </c>
      <c r="O857" s="4" t="str">
        <f>if(isblank(D857),,if(ISBLANK(M857),-F857*'Casino List'!$B$1,M857*'Casino List'!$B$1))</f>
        <v/>
      </c>
      <c r="P857" s="4"/>
      <c r="Q857" s="4"/>
      <c r="R857" s="4"/>
      <c r="S857" s="4"/>
      <c r="T857" s="4"/>
      <c r="U857" s="4"/>
      <c r="V857" s="4"/>
      <c r="W857" s="4"/>
      <c r="X857" s="4"/>
      <c r="Y857" s="4"/>
      <c r="Z857" s="4"/>
      <c r="AA857" s="4"/>
      <c r="AB857" s="4"/>
      <c r="AC857" s="4"/>
      <c r="AD857" s="4"/>
      <c r="AE857" s="4"/>
    </row>
    <row r="858">
      <c r="A858" s="4"/>
      <c r="B858" s="4"/>
      <c r="C858" s="1" t="str">
        <f t="shared" si="8"/>
        <v/>
      </c>
      <c r="D858" s="79"/>
      <c r="E858" s="79"/>
      <c r="F858" s="74"/>
      <c r="G858" s="74"/>
      <c r="H858" s="74"/>
      <c r="I858" s="29" t="str">
        <f>if(isblank(F858),,VLOOKUP(D858,'Casino List'!$C$4:$AA$100,25,FALSE)*H858)</f>
        <v/>
      </c>
      <c r="J858" s="10" t="str">
        <f>if(ISBLANK(F858),,F858*'Casino List'!$D$1)</f>
        <v/>
      </c>
      <c r="K858" s="10" t="str">
        <f>if(isblank(F858),,(F858*(1+'Casino List'!$F$1)^(($Q$3-E858-45)/365)-F858)*(1-'Casino List'!$B$1))</f>
        <v/>
      </c>
      <c r="L858" s="10" t="str">
        <f>if(isblank(F858),,if(isna((1-'Casino List'!$B$1)*(I858-F858)*(1+'Casino List'!$F$1)^(($Q$3-vlookup(D858,C858:E$1003,3,FALSE)-10)/365)-K858+J858),(1-'Casino List'!$B$1)*(I858-F858)*(1+'Casino List'!$F$1)^(($Q$3-TODAY()-45)/365)-K858,(1-'Casino List'!$B$1)*(I858-F858)*(1+'Casino List'!$F$1)^(($Q$3-vlookup(D858,C858:E$1003,3,FALSE)-10)/365)-K858+J858))</f>
        <v/>
      </c>
      <c r="M858" s="10" t="str">
        <f>if(isblank(G858),,G858*(1+'Casino List'!$F$1)^(($Q$3-E858-10)/365))</f>
        <v/>
      </c>
      <c r="N858" s="4" t="str">
        <f>if(ISBLANK(M858),,(M858-G858)*(1-'Casino List'!$B$1))</f>
        <v/>
      </c>
      <c r="O858" s="4" t="str">
        <f>if(isblank(D858),,if(ISBLANK(M858),-F858*'Casino List'!$B$1,M858*'Casino List'!$B$1))</f>
        <v/>
      </c>
      <c r="P858" s="4"/>
      <c r="Q858" s="4"/>
      <c r="R858" s="4"/>
      <c r="S858" s="4"/>
      <c r="T858" s="4"/>
      <c r="U858" s="4"/>
      <c r="V858" s="4"/>
      <c r="W858" s="4"/>
      <c r="X858" s="4"/>
      <c r="Y858" s="4"/>
      <c r="Z858" s="4"/>
      <c r="AA858" s="4"/>
      <c r="AB858" s="4"/>
      <c r="AC858" s="4"/>
      <c r="AD858" s="4"/>
      <c r="AE858" s="4"/>
    </row>
    <row r="859">
      <c r="A859" s="4"/>
      <c r="B859" s="4"/>
      <c r="C859" s="1" t="str">
        <f t="shared" si="8"/>
        <v/>
      </c>
      <c r="D859" s="79"/>
      <c r="E859" s="79"/>
      <c r="F859" s="74"/>
      <c r="G859" s="74"/>
      <c r="H859" s="74"/>
      <c r="I859" s="29" t="str">
        <f>if(isblank(F859),,VLOOKUP(D859,'Casino List'!$C$4:$AA$100,25,FALSE)*H859)</f>
        <v/>
      </c>
      <c r="J859" s="10" t="str">
        <f>if(ISBLANK(F859),,F859*'Casino List'!$D$1)</f>
        <v/>
      </c>
      <c r="K859" s="10" t="str">
        <f>if(isblank(F859),,(F859*(1+'Casino List'!$F$1)^(($Q$3-E859-45)/365)-F859)*(1-'Casino List'!$B$1))</f>
        <v/>
      </c>
      <c r="L859" s="10" t="str">
        <f>if(isblank(F859),,if(isna((1-'Casino List'!$B$1)*(I859-F859)*(1+'Casino List'!$F$1)^(($Q$3-vlookup(D859,C859:E$1003,3,FALSE)-10)/365)-K859+J859),(1-'Casino List'!$B$1)*(I859-F859)*(1+'Casino List'!$F$1)^(($Q$3-TODAY()-45)/365)-K859,(1-'Casino List'!$B$1)*(I859-F859)*(1+'Casino List'!$F$1)^(($Q$3-vlookup(D859,C859:E$1003,3,FALSE)-10)/365)-K859+J859))</f>
        <v/>
      </c>
      <c r="M859" s="10" t="str">
        <f>if(isblank(G859),,G859*(1+'Casino List'!$F$1)^(($Q$3-E859-10)/365))</f>
        <v/>
      </c>
      <c r="N859" s="4" t="str">
        <f>if(ISBLANK(M859),,(M859-G859)*(1-'Casino List'!$B$1))</f>
        <v/>
      </c>
      <c r="O859" s="4" t="str">
        <f>if(isblank(D859),,if(ISBLANK(M859),-F859*'Casino List'!$B$1,M859*'Casino List'!$B$1))</f>
        <v/>
      </c>
      <c r="P859" s="4"/>
      <c r="Q859" s="4"/>
      <c r="R859" s="4"/>
      <c r="S859" s="4"/>
      <c r="T859" s="4"/>
      <c r="U859" s="4"/>
      <c r="V859" s="4"/>
      <c r="W859" s="4"/>
      <c r="X859" s="4"/>
      <c r="Y859" s="4"/>
      <c r="Z859" s="4"/>
      <c r="AA859" s="4"/>
      <c r="AB859" s="4"/>
      <c r="AC859" s="4"/>
      <c r="AD859" s="4"/>
      <c r="AE859" s="4"/>
    </row>
    <row r="860">
      <c r="A860" s="4"/>
      <c r="B860" s="4"/>
      <c r="C860" s="1" t="str">
        <f t="shared" si="8"/>
        <v/>
      </c>
      <c r="D860" s="79"/>
      <c r="E860" s="79"/>
      <c r="F860" s="74"/>
      <c r="G860" s="74"/>
      <c r="H860" s="74"/>
      <c r="I860" s="29" t="str">
        <f>if(isblank(F860),,VLOOKUP(D860,'Casino List'!$C$4:$AA$100,25,FALSE)*H860)</f>
        <v/>
      </c>
      <c r="J860" s="10" t="str">
        <f>if(ISBLANK(F860),,F860*'Casino List'!$D$1)</f>
        <v/>
      </c>
      <c r="K860" s="10" t="str">
        <f>if(isblank(F860),,(F860*(1+'Casino List'!$F$1)^(($Q$3-E860-45)/365)-F860)*(1-'Casino List'!$B$1))</f>
        <v/>
      </c>
      <c r="L860" s="10" t="str">
        <f>if(isblank(F860),,if(isna((1-'Casino List'!$B$1)*(I860-F860)*(1+'Casino List'!$F$1)^(($Q$3-vlookup(D860,C860:E$1003,3,FALSE)-10)/365)-K860+J860),(1-'Casino List'!$B$1)*(I860-F860)*(1+'Casino List'!$F$1)^(($Q$3-TODAY()-45)/365)-K860,(1-'Casino List'!$B$1)*(I860-F860)*(1+'Casino List'!$F$1)^(($Q$3-vlookup(D860,C860:E$1003,3,FALSE)-10)/365)-K860+J860))</f>
        <v/>
      </c>
      <c r="M860" s="10" t="str">
        <f>if(isblank(G860),,G860*(1+'Casino List'!$F$1)^(($Q$3-E860-10)/365))</f>
        <v/>
      </c>
      <c r="N860" s="4" t="str">
        <f>if(ISBLANK(M860),,(M860-G860)*(1-'Casino List'!$B$1))</f>
        <v/>
      </c>
      <c r="O860" s="4" t="str">
        <f>if(isblank(D860),,if(ISBLANK(M860),-F860*'Casino List'!$B$1,M860*'Casino List'!$B$1))</f>
        <v/>
      </c>
      <c r="P860" s="4"/>
      <c r="Q860" s="4"/>
      <c r="R860" s="4"/>
      <c r="S860" s="4"/>
      <c r="T860" s="4"/>
      <c r="U860" s="4"/>
      <c r="V860" s="4"/>
      <c r="W860" s="4"/>
      <c r="X860" s="4"/>
      <c r="Y860" s="4"/>
      <c r="Z860" s="4"/>
      <c r="AA860" s="4"/>
      <c r="AB860" s="4"/>
      <c r="AC860" s="4"/>
      <c r="AD860" s="4"/>
      <c r="AE860" s="4"/>
    </row>
    <row r="861">
      <c r="A861" s="4"/>
      <c r="B861" s="4"/>
      <c r="C861" s="1" t="str">
        <f t="shared" si="8"/>
        <v/>
      </c>
      <c r="D861" s="79"/>
      <c r="E861" s="79"/>
      <c r="F861" s="74"/>
      <c r="G861" s="74"/>
      <c r="H861" s="74"/>
      <c r="I861" s="29" t="str">
        <f>if(isblank(F861),,VLOOKUP(D861,'Casino List'!$C$4:$AA$100,25,FALSE)*H861)</f>
        <v/>
      </c>
      <c r="J861" s="10" t="str">
        <f>if(ISBLANK(F861),,F861*'Casino List'!$D$1)</f>
        <v/>
      </c>
      <c r="K861" s="10" t="str">
        <f>if(isblank(F861),,(F861*(1+'Casino List'!$F$1)^(($Q$3-E861-45)/365)-F861)*(1-'Casino List'!$B$1))</f>
        <v/>
      </c>
      <c r="L861" s="10" t="str">
        <f>if(isblank(F861),,if(isna((1-'Casino List'!$B$1)*(I861-F861)*(1+'Casino List'!$F$1)^(($Q$3-vlookup(D861,C861:E$1003,3,FALSE)-10)/365)-K861+J861),(1-'Casino List'!$B$1)*(I861-F861)*(1+'Casino List'!$F$1)^(($Q$3-TODAY()-45)/365)-K861,(1-'Casino List'!$B$1)*(I861-F861)*(1+'Casino List'!$F$1)^(($Q$3-vlookup(D861,C861:E$1003,3,FALSE)-10)/365)-K861+J861))</f>
        <v/>
      </c>
      <c r="M861" s="10" t="str">
        <f>if(isblank(G861),,G861*(1+'Casino List'!$F$1)^(($Q$3-E861-10)/365))</f>
        <v/>
      </c>
      <c r="N861" s="4" t="str">
        <f>if(ISBLANK(M861),,(M861-G861)*(1-'Casino List'!$B$1))</f>
        <v/>
      </c>
      <c r="O861" s="4" t="str">
        <f>if(isblank(D861),,if(ISBLANK(M861),-F861*'Casino List'!$B$1,M861*'Casino List'!$B$1))</f>
        <v/>
      </c>
      <c r="P861" s="4"/>
      <c r="Q861" s="4"/>
      <c r="R861" s="4"/>
      <c r="S861" s="4"/>
      <c r="T861" s="4"/>
      <c r="U861" s="4"/>
      <c r="V861" s="4"/>
      <c r="W861" s="4"/>
      <c r="X861" s="4"/>
      <c r="Y861" s="4"/>
      <c r="Z861" s="4"/>
      <c r="AA861" s="4"/>
      <c r="AB861" s="4"/>
      <c r="AC861" s="4"/>
      <c r="AD861" s="4"/>
      <c r="AE861" s="4"/>
    </row>
    <row r="862">
      <c r="A862" s="4"/>
      <c r="B862" s="4"/>
      <c r="C862" s="1" t="str">
        <f t="shared" si="8"/>
        <v/>
      </c>
      <c r="D862" s="79"/>
      <c r="E862" s="79"/>
      <c r="F862" s="74"/>
      <c r="G862" s="74"/>
      <c r="H862" s="74"/>
      <c r="I862" s="29" t="str">
        <f>if(isblank(F862),,VLOOKUP(D862,'Casino List'!$C$4:$AA$100,25,FALSE)*H862)</f>
        <v/>
      </c>
      <c r="J862" s="10" t="str">
        <f>if(ISBLANK(F862),,F862*'Casino List'!$D$1)</f>
        <v/>
      </c>
      <c r="K862" s="10" t="str">
        <f>if(isblank(F862),,(F862*(1+'Casino List'!$F$1)^(($Q$3-E862-45)/365)-F862)*(1-'Casino List'!$B$1))</f>
        <v/>
      </c>
      <c r="L862" s="10" t="str">
        <f>if(isblank(F862),,if(isna((1-'Casino List'!$B$1)*(I862-F862)*(1+'Casino List'!$F$1)^(($Q$3-vlookup(D862,C862:E$1003,3,FALSE)-10)/365)-K862+J862),(1-'Casino List'!$B$1)*(I862-F862)*(1+'Casino List'!$F$1)^(($Q$3-TODAY()-45)/365)-K862,(1-'Casino List'!$B$1)*(I862-F862)*(1+'Casino List'!$F$1)^(($Q$3-vlookup(D862,C862:E$1003,3,FALSE)-10)/365)-K862+J862))</f>
        <v/>
      </c>
      <c r="M862" s="10" t="str">
        <f>if(isblank(G862),,G862*(1+'Casino List'!$F$1)^(($Q$3-E862-10)/365))</f>
        <v/>
      </c>
      <c r="N862" s="4" t="str">
        <f>if(ISBLANK(M862),,(M862-G862)*(1-'Casino List'!$B$1))</f>
        <v/>
      </c>
      <c r="O862" s="4" t="str">
        <f>if(isblank(D862),,if(ISBLANK(M862),-F862*'Casino List'!$B$1,M862*'Casino List'!$B$1))</f>
        <v/>
      </c>
      <c r="P862" s="4"/>
      <c r="Q862" s="4"/>
      <c r="R862" s="4"/>
      <c r="S862" s="4"/>
      <c r="T862" s="4"/>
      <c r="U862" s="4"/>
      <c r="V862" s="4"/>
      <c r="W862" s="4"/>
      <c r="X862" s="4"/>
      <c r="Y862" s="4"/>
      <c r="Z862" s="4"/>
      <c r="AA862" s="4"/>
      <c r="AB862" s="4"/>
      <c r="AC862" s="4"/>
      <c r="AD862" s="4"/>
      <c r="AE862" s="4"/>
    </row>
    <row r="863">
      <c r="A863" s="4"/>
      <c r="B863" s="4"/>
      <c r="C863" s="1" t="str">
        <f t="shared" si="8"/>
        <v/>
      </c>
      <c r="D863" s="79"/>
      <c r="E863" s="79"/>
      <c r="F863" s="74"/>
      <c r="G863" s="74"/>
      <c r="H863" s="74"/>
      <c r="I863" s="29" t="str">
        <f>if(isblank(F863),,VLOOKUP(D863,'Casino List'!$C$4:$AA$100,25,FALSE)*H863)</f>
        <v/>
      </c>
      <c r="J863" s="10" t="str">
        <f>if(ISBLANK(F863),,F863*'Casino List'!$D$1)</f>
        <v/>
      </c>
      <c r="K863" s="10" t="str">
        <f>if(isblank(F863),,(F863*(1+'Casino List'!$F$1)^(($Q$3-E863-45)/365)-F863)*(1-'Casino List'!$B$1))</f>
        <v/>
      </c>
      <c r="L863" s="10" t="str">
        <f>if(isblank(F863),,if(isna((1-'Casino List'!$B$1)*(I863-F863)*(1+'Casino List'!$F$1)^(($Q$3-vlookup(D863,C863:E$1003,3,FALSE)-10)/365)-K863+J863),(1-'Casino List'!$B$1)*(I863-F863)*(1+'Casino List'!$F$1)^(($Q$3-TODAY()-45)/365)-K863,(1-'Casino List'!$B$1)*(I863-F863)*(1+'Casino List'!$F$1)^(($Q$3-vlookup(D863,C863:E$1003,3,FALSE)-10)/365)-K863+J863))</f>
        <v/>
      </c>
      <c r="M863" s="10" t="str">
        <f>if(isblank(G863),,G863*(1+'Casino List'!$F$1)^(($Q$3-E863-10)/365))</f>
        <v/>
      </c>
      <c r="N863" s="4" t="str">
        <f>if(ISBLANK(M863),,(M863-G863)*(1-'Casino List'!$B$1))</f>
        <v/>
      </c>
      <c r="O863" s="4" t="str">
        <f>if(isblank(D863),,if(ISBLANK(M863),-F863*'Casino List'!$B$1,M863*'Casino List'!$B$1))</f>
        <v/>
      </c>
      <c r="P863" s="4"/>
      <c r="Q863" s="4"/>
      <c r="R863" s="4"/>
      <c r="S863" s="4"/>
      <c r="T863" s="4"/>
      <c r="U863" s="4"/>
      <c r="V863" s="4"/>
      <c r="W863" s="4"/>
      <c r="X863" s="4"/>
      <c r="Y863" s="4"/>
      <c r="Z863" s="4"/>
      <c r="AA863" s="4"/>
      <c r="AB863" s="4"/>
      <c r="AC863" s="4"/>
      <c r="AD863" s="4"/>
      <c r="AE863" s="4"/>
    </row>
    <row r="864">
      <c r="A864" s="4"/>
      <c r="B864" s="4"/>
      <c r="C864" s="1" t="str">
        <f t="shared" si="8"/>
        <v/>
      </c>
      <c r="D864" s="79"/>
      <c r="E864" s="79"/>
      <c r="F864" s="74"/>
      <c r="G864" s="74"/>
      <c r="H864" s="74"/>
      <c r="I864" s="29" t="str">
        <f>if(isblank(F864),,VLOOKUP(D864,'Casino List'!$C$4:$AA$100,25,FALSE)*H864)</f>
        <v/>
      </c>
      <c r="J864" s="10" t="str">
        <f>if(ISBLANK(F864),,F864*'Casino List'!$D$1)</f>
        <v/>
      </c>
      <c r="K864" s="10" t="str">
        <f>if(isblank(F864),,(F864*(1+'Casino List'!$F$1)^(($Q$3-E864-45)/365)-F864)*(1-'Casino List'!$B$1))</f>
        <v/>
      </c>
      <c r="L864" s="10" t="str">
        <f>if(isblank(F864),,if(isna((1-'Casino List'!$B$1)*(I864-F864)*(1+'Casino List'!$F$1)^(($Q$3-vlookup(D864,C864:E$1003,3,FALSE)-10)/365)-K864+J864),(1-'Casino List'!$B$1)*(I864-F864)*(1+'Casino List'!$F$1)^(($Q$3-TODAY()-45)/365)-K864,(1-'Casino List'!$B$1)*(I864-F864)*(1+'Casino List'!$F$1)^(($Q$3-vlookup(D864,C864:E$1003,3,FALSE)-10)/365)-K864+J864))</f>
        <v/>
      </c>
      <c r="M864" s="10" t="str">
        <f>if(isblank(G864),,G864*(1+'Casino List'!$F$1)^(($Q$3-E864-10)/365))</f>
        <v/>
      </c>
      <c r="N864" s="4" t="str">
        <f>if(ISBLANK(M864),,(M864-G864)*(1-'Casino List'!$B$1))</f>
        <v/>
      </c>
      <c r="O864" s="4" t="str">
        <f>if(isblank(D864),,if(ISBLANK(M864),-F864*'Casino List'!$B$1,M864*'Casino List'!$B$1))</f>
        <v/>
      </c>
      <c r="P864" s="4"/>
      <c r="Q864" s="4"/>
      <c r="R864" s="4"/>
      <c r="S864" s="4"/>
      <c r="T864" s="4"/>
      <c r="U864" s="4"/>
      <c r="V864" s="4"/>
      <c r="W864" s="4"/>
      <c r="X864" s="4"/>
      <c r="Y864" s="4"/>
      <c r="Z864" s="4"/>
      <c r="AA864" s="4"/>
      <c r="AB864" s="4"/>
      <c r="AC864" s="4"/>
      <c r="AD864" s="4"/>
      <c r="AE864" s="4"/>
    </row>
    <row r="865">
      <c r="A865" s="4"/>
      <c r="B865" s="4"/>
      <c r="C865" s="1" t="str">
        <f t="shared" si="8"/>
        <v/>
      </c>
      <c r="D865" s="79"/>
      <c r="E865" s="79"/>
      <c r="F865" s="74"/>
      <c r="G865" s="74"/>
      <c r="H865" s="74"/>
      <c r="I865" s="29" t="str">
        <f>if(isblank(F865),,VLOOKUP(D865,'Casino List'!$C$4:$AA$100,25,FALSE)*H865)</f>
        <v/>
      </c>
      <c r="J865" s="10" t="str">
        <f>if(ISBLANK(F865),,F865*'Casino List'!$D$1)</f>
        <v/>
      </c>
      <c r="K865" s="10" t="str">
        <f>if(isblank(F865),,(F865*(1+'Casino List'!$F$1)^(($Q$3-E865-45)/365)-F865)*(1-'Casino List'!$B$1))</f>
        <v/>
      </c>
      <c r="L865" s="10" t="str">
        <f>if(isblank(F865),,if(isna((1-'Casino List'!$B$1)*(I865-F865)*(1+'Casino List'!$F$1)^(($Q$3-vlookup(D865,C865:E$1003,3,FALSE)-10)/365)-K865+J865),(1-'Casino List'!$B$1)*(I865-F865)*(1+'Casino List'!$F$1)^(($Q$3-TODAY()-45)/365)-K865,(1-'Casino List'!$B$1)*(I865-F865)*(1+'Casino List'!$F$1)^(($Q$3-vlookup(D865,C865:E$1003,3,FALSE)-10)/365)-K865+J865))</f>
        <v/>
      </c>
      <c r="M865" s="10" t="str">
        <f>if(isblank(G865),,G865*(1+'Casino List'!$F$1)^(($Q$3-E865-10)/365))</f>
        <v/>
      </c>
      <c r="N865" s="4" t="str">
        <f>if(ISBLANK(M865),,(M865-G865)*(1-'Casino List'!$B$1))</f>
        <v/>
      </c>
      <c r="O865" s="4" t="str">
        <f>if(isblank(D865),,if(ISBLANK(M865),-F865*'Casino List'!$B$1,M865*'Casino List'!$B$1))</f>
        <v/>
      </c>
      <c r="P865" s="4"/>
      <c r="Q865" s="4"/>
      <c r="R865" s="4"/>
      <c r="S865" s="4"/>
      <c r="T865" s="4"/>
      <c r="U865" s="4"/>
      <c r="V865" s="4"/>
      <c r="W865" s="4"/>
      <c r="X865" s="4"/>
      <c r="Y865" s="4"/>
      <c r="Z865" s="4"/>
      <c r="AA865" s="4"/>
      <c r="AB865" s="4"/>
      <c r="AC865" s="4"/>
      <c r="AD865" s="4"/>
      <c r="AE865" s="4"/>
    </row>
    <row r="866">
      <c r="A866" s="4"/>
      <c r="B866" s="4"/>
      <c r="C866" s="1" t="str">
        <f t="shared" si="8"/>
        <v/>
      </c>
      <c r="D866" s="79"/>
      <c r="E866" s="79"/>
      <c r="F866" s="74"/>
      <c r="G866" s="74"/>
      <c r="H866" s="74"/>
      <c r="I866" s="29" t="str">
        <f>if(isblank(F866),,VLOOKUP(D866,'Casino List'!$C$4:$AA$100,25,FALSE)*H866)</f>
        <v/>
      </c>
      <c r="J866" s="10" t="str">
        <f>if(ISBLANK(F866),,F866*'Casino List'!$D$1)</f>
        <v/>
      </c>
      <c r="K866" s="10" t="str">
        <f>if(isblank(F866),,(F866*(1+'Casino List'!$F$1)^(($Q$3-E866-45)/365)-F866)*(1-'Casino List'!$B$1))</f>
        <v/>
      </c>
      <c r="L866" s="10" t="str">
        <f>if(isblank(F866),,if(isna((1-'Casino List'!$B$1)*(I866-F866)*(1+'Casino List'!$F$1)^(($Q$3-vlookup(D866,C866:E$1003,3,FALSE)-10)/365)-K866+J866),(1-'Casino List'!$B$1)*(I866-F866)*(1+'Casino List'!$F$1)^(($Q$3-TODAY()-45)/365)-K866,(1-'Casino List'!$B$1)*(I866-F866)*(1+'Casino List'!$F$1)^(($Q$3-vlookup(D866,C866:E$1003,3,FALSE)-10)/365)-K866+J866))</f>
        <v/>
      </c>
      <c r="M866" s="10" t="str">
        <f>if(isblank(G866),,G866*(1+'Casino List'!$F$1)^(($Q$3-E866-10)/365))</f>
        <v/>
      </c>
      <c r="N866" s="4" t="str">
        <f>if(ISBLANK(M866),,(M866-G866)*(1-'Casino List'!$B$1))</f>
        <v/>
      </c>
      <c r="O866" s="4" t="str">
        <f>if(isblank(D866),,if(ISBLANK(M866),-F866*'Casino List'!$B$1,M866*'Casino List'!$B$1))</f>
        <v/>
      </c>
      <c r="P866" s="4"/>
      <c r="Q866" s="4"/>
      <c r="R866" s="4"/>
      <c r="S866" s="4"/>
      <c r="T866" s="4"/>
      <c r="U866" s="4"/>
      <c r="V866" s="4"/>
      <c r="W866" s="4"/>
      <c r="X866" s="4"/>
      <c r="Y866" s="4"/>
      <c r="Z866" s="4"/>
      <c r="AA866" s="4"/>
      <c r="AB866" s="4"/>
      <c r="AC866" s="4"/>
      <c r="AD866" s="4"/>
      <c r="AE866" s="4"/>
    </row>
    <row r="867">
      <c r="A867" s="4"/>
      <c r="B867" s="4"/>
      <c r="C867" s="1" t="str">
        <f t="shared" si="8"/>
        <v/>
      </c>
      <c r="D867" s="79"/>
      <c r="E867" s="79"/>
      <c r="F867" s="74"/>
      <c r="G867" s="74"/>
      <c r="H867" s="74"/>
      <c r="I867" s="29" t="str">
        <f>if(isblank(F867),,VLOOKUP(D867,'Casino List'!$C$4:$AA$100,25,FALSE)*H867)</f>
        <v/>
      </c>
      <c r="J867" s="10" t="str">
        <f>if(ISBLANK(F867),,F867*'Casino List'!$D$1)</f>
        <v/>
      </c>
      <c r="K867" s="10" t="str">
        <f>if(isblank(F867),,(F867*(1+'Casino List'!$F$1)^(($Q$3-E867-45)/365)-F867)*(1-'Casino List'!$B$1))</f>
        <v/>
      </c>
      <c r="L867" s="10" t="str">
        <f>if(isblank(F867),,if(isna((1-'Casino List'!$B$1)*(I867-F867)*(1+'Casino List'!$F$1)^(($Q$3-vlookup(D867,C867:E$1003,3,FALSE)-10)/365)-K867+J867),(1-'Casino List'!$B$1)*(I867-F867)*(1+'Casino List'!$F$1)^(($Q$3-TODAY()-45)/365)-K867,(1-'Casino List'!$B$1)*(I867-F867)*(1+'Casino List'!$F$1)^(($Q$3-vlookup(D867,C867:E$1003,3,FALSE)-10)/365)-K867+J867))</f>
        <v/>
      </c>
      <c r="M867" s="10" t="str">
        <f>if(isblank(G867),,G867*(1+'Casino List'!$F$1)^(($Q$3-E867-10)/365))</f>
        <v/>
      </c>
      <c r="N867" s="4" t="str">
        <f>if(ISBLANK(M867),,(M867-G867)*(1-'Casino List'!$B$1))</f>
        <v/>
      </c>
      <c r="O867" s="4" t="str">
        <f>if(isblank(D867),,if(ISBLANK(M867),-F867*'Casino List'!$B$1,M867*'Casino List'!$B$1))</f>
        <v/>
      </c>
      <c r="P867" s="4"/>
      <c r="Q867" s="4"/>
      <c r="R867" s="4"/>
      <c r="S867" s="4"/>
      <c r="T867" s="4"/>
      <c r="U867" s="4"/>
      <c r="V867" s="4"/>
      <c r="W867" s="4"/>
      <c r="X867" s="4"/>
      <c r="Y867" s="4"/>
      <c r="Z867" s="4"/>
      <c r="AA867" s="4"/>
      <c r="AB867" s="4"/>
      <c r="AC867" s="4"/>
      <c r="AD867" s="4"/>
      <c r="AE867" s="4"/>
    </row>
    <row r="868">
      <c r="A868" s="4"/>
      <c r="B868" s="4"/>
      <c r="C868" s="1" t="str">
        <f t="shared" si="8"/>
        <v/>
      </c>
      <c r="D868" s="79"/>
      <c r="E868" s="79"/>
      <c r="F868" s="74"/>
      <c r="G868" s="74"/>
      <c r="H868" s="74"/>
      <c r="I868" s="29" t="str">
        <f>if(isblank(F868),,VLOOKUP(D868,'Casino List'!$C$4:$AA$100,25,FALSE)*H868)</f>
        <v/>
      </c>
      <c r="J868" s="10" t="str">
        <f>if(ISBLANK(F868),,F868*'Casino List'!$D$1)</f>
        <v/>
      </c>
      <c r="K868" s="10" t="str">
        <f>if(isblank(F868),,(F868*(1+'Casino List'!$F$1)^(($Q$3-E868-45)/365)-F868)*(1-'Casino List'!$B$1))</f>
        <v/>
      </c>
      <c r="L868" s="10" t="str">
        <f>if(isblank(F868),,if(isna((1-'Casino List'!$B$1)*(I868-F868)*(1+'Casino List'!$F$1)^(($Q$3-vlookup(D868,C868:E$1003,3,FALSE)-10)/365)-K868+J868),(1-'Casino List'!$B$1)*(I868-F868)*(1+'Casino List'!$F$1)^(($Q$3-TODAY()-45)/365)-K868,(1-'Casino List'!$B$1)*(I868-F868)*(1+'Casino List'!$F$1)^(($Q$3-vlookup(D868,C868:E$1003,3,FALSE)-10)/365)-K868+J868))</f>
        <v/>
      </c>
      <c r="M868" s="10" t="str">
        <f>if(isblank(G868),,G868*(1+'Casino List'!$F$1)^(($Q$3-E868-10)/365))</f>
        <v/>
      </c>
      <c r="N868" s="4" t="str">
        <f>if(ISBLANK(M868),,(M868-G868)*(1-'Casino List'!$B$1))</f>
        <v/>
      </c>
      <c r="O868" s="4" t="str">
        <f>if(isblank(D868),,if(ISBLANK(M868),-F868*'Casino List'!$B$1,M868*'Casino List'!$B$1))</f>
        <v/>
      </c>
      <c r="P868" s="4"/>
      <c r="Q868" s="4"/>
      <c r="R868" s="4"/>
      <c r="S868" s="4"/>
      <c r="T868" s="4"/>
      <c r="U868" s="4"/>
      <c r="V868" s="4"/>
      <c r="W868" s="4"/>
      <c r="X868" s="4"/>
      <c r="Y868" s="4"/>
      <c r="Z868" s="4"/>
      <c r="AA868" s="4"/>
      <c r="AB868" s="4"/>
      <c r="AC868" s="4"/>
      <c r="AD868" s="4"/>
      <c r="AE868" s="4"/>
    </row>
    <row r="869">
      <c r="A869" s="4"/>
      <c r="B869" s="4"/>
      <c r="C869" s="1" t="str">
        <f t="shared" si="8"/>
        <v/>
      </c>
      <c r="D869" s="79"/>
      <c r="E869" s="79"/>
      <c r="F869" s="74"/>
      <c r="G869" s="74"/>
      <c r="H869" s="74"/>
      <c r="I869" s="29" t="str">
        <f>if(isblank(F869),,VLOOKUP(D869,'Casino List'!$C$4:$AA$100,25,FALSE)*H869)</f>
        <v/>
      </c>
      <c r="J869" s="10" t="str">
        <f>if(ISBLANK(F869),,F869*'Casino List'!$D$1)</f>
        <v/>
      </c>
      <c r="K869" s="10" t="str">
        <f>if(isblank(F869),,(F869*(1+'Casino List'!$F$1)^(($Q$3-E869-45)/365)-F869)*(1-'Casino List'!$B$1))</f>
        <v/>
      </c>
      <c r="L869" s="10" t="str">
        <f>if(isblank(F869),,if(isna((1-'Casino List'!$B$1)*(I869-F869)*(1+'Casino List'!$F$1)^(($Q$3-vlookup(D869,C869:E$1003,3,FALSE)-10)/365)-K869+J869),(1-'Casino List'!$B$1)*(I869-F869)*(1+'Casino List'!$F$1)^(($Q$3-TODAY()-45)/365)-K869,(1-'Casino List'!$B$1)*(I869-F869)*(1+'Casino List'!$F$1)^(($Q$3-vlookup(D869,C869:E$1003,3,FALSE)-10)/365)-K869+J869))</f>
        <v/>
      </c>
      <c r="M869" s="10" t="str">
        <f>if(isblank(G869),,G869*(1+'Casino List'!$F$1)^(($Q$3-E869-10)/365))</f>
        <v/>
      </c>
      <c r="N869" s="4" t="str">
        <f>if(ISBLANK(M869),,(M869-G869)*(1-'Casino List'!$B$1))</f>
        <v/>
      </c>
      <c r="O869" s="4" t="str">
        <f>if(isblank(D869),,if(ISBLANK(M869),-F869*'Casino List'!$B$1,M869*'Casino List'!$B$1))</f>
        <v/>
      </c>
      <c r="P869" s="4"/>
      <c r="Q869" s="4"/>
      <c r="R869" s="4"/>
      <c r="S869" s="4"/>
      <c r="T869" s="4"/>
      <c r="U869" s="4"/>
      <c r="V869" s="4"/>
      <c r="W869" s="4"/>
      <c r="X869" s="4"/>
      <c r="Y869" s="4"/>
      <c r="Z869" s="4"/>
      <c r="AA869" s="4"/>
      <c r="AB869" s="4"/>
      <c r="AC869" s="4"/>
      <c r="AD869" s="4"/>
      <c r="AE869" s="4"/>
    </row>
    <row r="870">
      <c r="A870" s="4"/>
      <c r="B870" s="4"/>
      <c r="C870" s="1" t="str">
        <f t="shared" si="8"/>
        <v/>
      </c>
      <c r="D870" s="79"/>
      <c r="E870" s="79"/>
      <c r="F870" s="74"/>
      <c r="G870" s="74"/>
      <c r="H870" s="74"/>
      <c r="I870" s="29" t="str">
        <f>if(isblank(F870),,VLOOKUP(D870,'Casino List'!$C$4:$AA$100,25,FALSE)*H870)</f>
        <v/>
      </c>
      <c r="J870" s="10" t="str">
        <f>if(ISBLANK(F870),,F870*'Casino List'!$D$1)</f>
        <v/>
      </c>
      <c r="K870" s="10" t="str">
        <f>if(isblank(F870),,(F870*(1+'Casino List'!$F$1)^(($Q$3-E870-45)/365)-F870)*(1-'Casino List'!$B$1))</f>
        <v/>
      </c>
      <c r="L870" s="10" t="str">
        <f>if(isblank(F870),,if(isna((1-'Casino List'!$B$1)*(I870-F870)*(1+'Casino List'!$F$1)^(($Q$3-vlookup(D870,C870:E$1003,3,FALSE)-10)/365)-K870+J870),(1-'Casino List'!$B$1)*(I870-F870)*(1+'Casino List'!$F$1)^(($Q$3-TODAY()-45)/365)-K870,(1-'Casino List'!$B$1)*(I870-F870)*(1+'Casino List'!$F$1)^(($Q$3-vlookup(D870,C870:E$1003,3,FALSE)-10)/365)-K870+J870))</f>
        <v/>
      </c>
      <c r="M870" s="10" t="str">
        <f>if(isblank(G870),,G870*(1+'Casino List'!$F$1)^(($Q$3-E870-10)/365))</f>
        <v/>
      </c>
      <c r="N870" s="4" t="str">
        <f>if(ISBLANK(M870),,(M870-G870)*(1-'Casino List'!$B$1))</f>
        <v/>
      </c>
      <c r="O870" s="4" t="str">
        <f>if(isblank(D870),,if(ISBLANK(M870),-F870*'Casino List'!$B$1,M870*'Casino List'!$B$1))</f>
        <v/>
      </c>
      <c r="P870" s="4"/>
      <c r="Q870" s="4"/>
      <c r="R870" s="4"/>
      <c r="S870" s="4"/>
      <c r="T870" s="4"/>
      <c r="U870" s="4"/>
      <c r="V870" s="4"/>
      <c r="W870" s="4"/>
      <c r="X870" s="4"/>
      <c r="Y870" s="4"/>
      <c r="Z870" s="4"/>
      <c r="AA870" s="4"/>
      <c r="AB870" s="4"/>
      <c r="AC870" s="4"/>
      <c r="AD870" s="4"/>
      <c r="AE870" s="4"/>
    </row>
    <row r="871">
      <c r="A871" s="4"/>
      <c r="B871" s="4"/>
      <c r="C871" s="1" t="str">
        <f t="shared" si="8"/>
        <v/>
      </c>
      <c r="D871" s="79"/>
      <c r="E871" s="79"/>
      <c r="F871" s="74"/>
      <c r="G871" s="74"/>
      <c r="H871" s="74"/>
      <c r="I871" s="29" t="str">
        <f>if(isblank(F871),,VLOOKUP(D871,'Casino List'!$C$4:$AA$100,25,FALSE)*H871)</f>
        <v/>
      </c>
      <c r="J871" s="10" t="str">
        <f>if(ISBLANK(F871),,F871*'Casino List'!$D$1)</f>
        <v/>
      </c>
      <c r="K871" s="10" t="str">
        <f>if(isblank(F871),,(F871*(1+'Casino List'!$F$1)^(($Q$3-E871-45)/365)-F871)*(1-'Casino List'!$B$1))</f>
        <v/>
      </c>
      <c r="L871" s="10" t="str">
        <f>if(isblank(F871),,if(isna((1-'Casino List'!$B$1)*(I871-F871)*(1+'Casino List'!$F$1)^(($Q$3-vlookup(D871,C871:E$1003,3,FALSE)-10)/365)-K871+J871),(1-'Casino List'!$B$1)*(I871-F871)*(1+'Casino List'!$F$1)^(($Q$3-TODAY()-45)/365)-K871,(1-'Casino List'!$B$1)*(I871-F871)*(1+'Casino List'!$F$1)^(($Q$3-vlookup(D871,C871:E$1003,3,FALSE)-10)/365)-K871+J871))</f>
        <v/>
      </c>
      <c r="M871" s="10" t="str">
        <f>if(isblank(G871),,G871*(1+'Casino List'!$F$1)^(($Q$3-E871-10)/365))</f>
        <v/>
      </c>
      <c r="N871" s="4" t="str">
        <f>if(ISBLANK(M871),,(M871-G871)*(1-'Casino List'!$B$1))</f>
        <v/>
      </c>
      <c r="O871" s="4" t="str">
        <f>if(isblank(D871),,if(ISBLANK(M871),-F871*'Casino List'!$B$1,M871*'Casino List'!$B$1))</f>
        <v/>
      </c>
      <c r="P871" s="4"/>
      <c r="Q871" s="4"/>
      <c r="R871" s="4"/>
      <c r="S871" s="4"/>
      <c r="T871" s="4"/>
      <c r="U871" s="4"/>
      <c r="V871" s="4"/>
      <c r="W871" s="4"/>
      <c r="X871" s="4"/>
      <c r="Y871" s="4"/>
      <c r="Z871" s="4"/>
      <c r="AA871" s="4"/>
      <c r="AB871" s="4"/>
      <c r="AC871" s="4"/>
      <c r="AD871" s="4"/>
      <c r="AE871" s="4"/>
    </row>
    <row r="872">
      <c r="A872" s="4"/>
      <c r="B872" s="4"/>
      <c r="C872" s="1" t="str">
        <f t="shared" si="8"/>
        <v/>
      </c>
      <c r="D872" s="79"/>
      <c r="E872" s="79"/>
      <c r="F872" s="74"/>
      <c r="G872" s="74"/>
      <c r="H872" s="74"/>
      <c r="I872" s="29" t="str">
        <f>if(isblank(F872),,VLOOKUP(D872,'Casino List'!$C$4:$AA$100,25,FALSE)*H872)</f>
        <v/>
      </c>
      <c r="J872" s="10" t="str">
        <f>if(ISBLANK(F872),,F872*'Casino List'!$D$1)</f>
        <v/>
      </c>
      <c r="K872" s="10" t="str">
        <f>if(isblank(F872),,(F872*(1+'Casino List'!$F$1)^(($Q$3-E872-45)/365)-F872)*(1-'Casino List'!$B$1))</f>
        <v/>
      </c>
      <c r="L872" s="10" t="str">
        <f>if(isblank(F872),,if(isna((1-'Casino List'!$B$1)*(I872-F872)*(1+'Casino List'!$F$1)^(($Q$3-vlookup(D872,C872:E$1003,3,FALSE)-10)/365)-K872+J872),(1-'Casino List'!$B$1)*(I872-F872)*(1+'Casino List'!$F$1)^(($Q$3-TODAY()-45)/365)-K872,(1-'Casino List'!$B$1)*(I872-F872)*(1+'Casino List'!$F$1)^(($Q$3-vlookup(D872,C872:E$1003,3,FALSE)-10)/365)-K872+J872))</f>
        <v/>
      </c>
      <c r="M872" s="10" t="str">
        <f>if(isblank(G872),,G872*(1+'Casino List'!$F$1)^(($Q$3-E872-10)/365))</f>
        <v/>
      </c>
      <c r="N872" s="4" t="str">
        <f>if(ISBLANK(M872),,(M872-G872)*(1-'Casino List'!$B$1))</f>
        <v/>
      </c>
      <c r="O872" s="4" t="str">
        <f>if(isblank(D872),,if(ISBLANK(M872),-F872*'Casino List'!$B$1,M872*'Casino List'!$B$1))</f>
        <v/>
      </c>
      <c r="P872" s="4"/>
      <c r="Q872" s="4"/>
      <c r="R872" s="4"/>
      <c r="S872" s="4"/>
      <c r="T872" s="4"/>
      <c r="U872" s="4"/>
      <c r="V872" s="4"/>
      <c r="W872" s="4"/>
      <c r="X872" s="4"/>
      <c r="Y872" s="4"/>
      <c r="Z872" s="4"/>
      <c r="AA872" s="4"/>
      <c r="AB872" s="4"/>
      <c r="AC872" s="4"/>
      <c r="AD872" s="4"/>
      <c r="AE872" s="4"/>
    </row>
    <row r="873">
      <c r="A873" s="4"/>
      <c r="B873" s="4"/>
      <c r="C873" s="1" t="str">
        <f t="shared" si="8"/>
        <v/>
      </c>
      <c r="D873" s="79"/>
      <c r="E873" s="79"/>
      <c r="F873" s="74"/>
      <c r="G873" s="74"/>
      <c r="H873" s="74"/>
      <c r="I873" s="29" t="str">
        <f>if(isblank(F873),,VLOOKUP(D873,'Casino List'!$C$4:$AA$100,25,FALSE)*H873)</f>
        <v/>
      </c>
      <c r="J873" s="10" t="str">
        <f>if(ISBLANK(F873),,F873*'Casino List'!$D$1)</f>
        <v/>
      </c>
      <c r="K873" s="10" t="str">
        <f>if(isblank(F873),,(F873*(1+'Casino List'!$F$1)^(($Q$3-E873-45)/365)-F873)*(1-'Casino List'!$B$1))</f>
        <v/>
      </c>
      <c r="L873" s="10" t="str">
        <f>if(isblank(F873),,if(isna((1-'Casino List'!$B$1)*(I873-F873)*(1+'Casino List'!$F$1)^(($Q$3-vlookup(D873,C873:E$1003,3,FALSE)-10)/365)-K873+J873),(1-'Casino List'!$B$1)*(I873-F873)*(1+'Casino List'!$F$1)^(($Q$3-TODAY()-45)/365)-K873,(1-'Casino List'!$B$1)*(I873-F873)*(1+'Casino List'!$F$1)^(($Q$3-vlookup(D873,C873:E$1003,3,FALSE)-10)/365)-K873+J873))</f>
        <v/>
      </c>
      <c r="M873" s="10" t="str">
        <f>if(isblank(G873),,G873*(1+'Casino List'!$F$1)^(($Q$3-E873-10)/365))</f>
        <v/>
      </c>
      <c r="N873" s="4" t="str">
        <f>if(ISBLANK(M873),,(M873-G873)*(1-'Casino List'!$B$1))</f>
        <v/>
      </c>
      <c r="O873" s="4" t="str">
        <f>if(isblank(D873),,if(ISBLANK(M873),-F873*'Casino List'!$B$1,M873*'Casino List'!$B$1))</f>
        <v/>
      </c>
      <c r="P873" s="4"/>
      <c r="Q873" s="4"/>
      <c r="R873" s="4"/>
      <c r="S873" s="4"/>
      <c r="T873" s="4"/>
      <c r="U873" s="4"/>
      <c r="V873" s="4"/>
      <c r="W873" s="4"/>
      <c r="X873" s="4"/>
      <c r="Y873" s="4"/>
      <c r="Z873" s="4"/>
      <c r="AA873" s="4"/>
      <c r="AB873" s="4"/>
      <c r="AC873" s="4"/>
      <c r="AD873" s="4"/>
      <c r="AE873" s="4"/>
    </row>
    <row r="874">
      <c r="A874" s="4"/>
      <c r="B874" s="4"/>
      <c r="C874" s="1" t="str">
        <f t="shared" si="8"/>
        <v/>
      </c>
      <c r="D874" s="79"/>
      <c r="E874" s="79"/>
      <c r="F874" s="74"/>
      <c r="G874" s="74"/>
      <c r="H874" s="74"/>
      <c r="I874" s="29" t="str">
        <f>if(isblank(F874),,VLOOKUP(D874,'Casino List'!$C$4:$AA$100,25,FALSE)*H874)</f>
        <v/>
      </c>
      <c r="J874" s="10" t="str">
        <f>if(ISBLANK(F874),,F874*'Casino List'!$D$1)</f>
        <v/>
      </c>
      <c r="K874" s="10" t="str">
        <f>if(isblank(F874),,(F874*(1+'Casino List'!$F$1)^(($Q$3-E874-45)/365)-F874)*(1-'Casino List'!$B$1))</f>
        <v/>
      </c>
      <c r="L874" s="10" t="str">
        <f>if(isblank(F874),,if(isna((1-'Casino List'!$B$1)*(I874-F874)*(1+'Casino List'!$F$1)^(($Q$3-vlookup(D874,C874:E$1003,3,FALSE)-10)/365)-K874+J874),(1-'Casino List'!$B$1)*(I874-F874)*(1+'Casino List'!$F$1)^(($Q$3-TODAY()-45)/365)-K874,(1-'Casino List'!$B$1)*(I874-F874)*(1+'Casino List'!$F$1)^(($Q$3-vlookup(D874,C874:E$1003,3,FALSE)-10)/365)-K874+J874))</f>
        <v/>
      </c>
      <c r="M874" s="10" t="str">
        <f>if(isblank(G874),,G874*(1+'Casino List'!$F$1)^(($Q$3-E874-10)/365))</f>
        <v/>
      </c>
      <c r="N874" s="4" t="str">
        <f>if(ISBLANK(M874),,(M874-G874)*(1-'Casino List'!$B$1))</f>
        <v/>
      </c>
      <c r="O874" s="4" t="str">
        <f>if(isblank(D874),,if(ISBLANK(M874),-F874*'Casino List'!$B$1,M874*'Casino List'!$B$1))</f>
        <v/>
      </c>
      <c r="P874" s="4"/>
      <c r="Q874" s="4"/>
      <c r="R874" s="4"/>
      <c r="S874" s="4"/>
      <c r="T874" s="4"/>
      <c r="U874" s="4"/>
      <c r="V874" s="4"/>
      <c r="W874" s="4"/>
      <c r="X874" s="4"/>
      <c r="Y874" s="4"/>
      <c r="Z874" s="4"/>
      <c r="AA874" s="4"/>
      <c r="AB874" s="4"/>
      <c r="AC874" s="4"/>
      <c r="AD874" s="4"/>
      <c r="AE874" s="4"/>
    </row>
    <row r="875">
      <c r="A875" s="4"/>
      <c r="B875" s="4"/>
      <c r="C875" s="1" t="str">
        <f t="shared" si="8"/>
        <v/>
      </c>
      <c r="D875" s="79"/>
      <c r="E875" s="79"/>
      <c r="F875" s="74"/>
      <c r="G875" s="74"/>
      <c r="H875" s="74"/>
      <c r="I875" s="29" t="str">
        <f>if(isblank(F875),,VLOOKUP(D875,'Casino List'!$C$4:$AA$100,25,FALSE)*H875)</f>
        <v/>
      </c>
      <c r="J875" s="10" t="str">
        <f>if(ISBLANK(F875),,F875*'Casino List'!$D$1)</f>
        <v/>
      </c>
      <c r="K875" s="10" t="str">
        <f>if(isblank(F875),,(F875*(1+'Casino List'!$F$1)^(($Q$3-E875-45)/365)-F875)*(1-'Casino List'!$B$1))</f>
        <v/>
      </c>
      <c r="L875" s="10" t="str">
        <f>if(isblank(F875),,if(isna((1-'Casino List'!$B$1)*(I875-F875)*(1+'Casino List'!$F$1)^(($Q$3-vlookup(D875,C875:E$1003,3,FALSE)-10)/365)-K875+J875),(1-'Casino List'!$B$1)*(I875-F875)*(1+'Casino List'!$F$1)^(($Q$3-TODAY()-45)/365)-K875,(1-'Casino List'!$B$1)*(I875-F875)*(1+'Casino List'!$F$1)^(($Q$3-vlookup(D875,C875:E$1003,3,FALSE)-10)/365)-K875+J875))</f>
        <v/>
      </c>
      <c r="M875" s="10" t="str">
        <f>if(isblank(G875),,G875*(1+'Casino List'!$F$1)^(($Q$3-E875-10)/365))</f>
        <v/>
      </c>
      <c r="N875" s="4" t="str">
        <f>if(ISBLANK(M875),,(M875-G875)*(1-'Casino List'!$B$1))</f>
        <v/>
      </c>
      <c r="O875" s="4" t="str">
        <f>if(isblank(D875),,if(ISBLANK(M875),-F875*'Casino List'!$B$1,M875*'Casino List'!$B$1))</f>
        <v/>
      </c>
      <c r="P875" s="4"/>
      <c r="Q875" s="4"/>
      <c r="R875" s="4"/>
      <c r="S875" s="4"/>
      <c r="T875" s="4"/>
      <c r="U875" s="4"/>
      <c r="V875" s="4"/>
      <c r="W875" s="4"/>
      <c r="X875" s="4"/>
      <c r="Y875" s="4"/>
      <c r="Z875" s="4"/>
      <c r="AA875" s="4"/>
      <c r="AB875" s="4"/>
      <c r="AC875" s="4"/>
      <c r="AD875" s="4"/>
      <c r="AE875" s="4"/>
    </row>
    <row r="876">
      <c r="A876" s="4"/>
      <c r="B876" s="4"/>
      <c r="C876" s="1" t="str">
        <f t="shared" si="8"/>
        <v/>
      </c>
      <c r="D876" s="79"/>
      <c r="E876" s="79"/>
      <c r="F876" s="74"/>
      <c r="G876" s="74"/>
      <c r="H876" s="74"/>
      <c r="I876" s="29" t="str">
        <f>if(isblank(F876),,VLOOKUP(D876,'Casino List'!$C$4:$AA$100,25,FALSE)*H876)</f>
        <v/>
      </c>
      <c r="J876" s="10" t="str">
        <f>if(ISBLANK(F876),,F876*'Casino List'!$D$1)</f>
        <v/>
      </c>
      <c r="K876" s="10" t="str">
        <f>if(isblank(F876),,(F876*(1+'Casino List'!$F$1)^(($Q$3-E876-45)/365)-F876)*(1-'Casino List'!$B$1))</f>
        <v/>
      </c>
      <c r="L876" s="10" t="str">
        <f>if(isblank(F876),,if(isna((1-'Casino List'!$B$1)*(I876-F876)*(1+'Casino List'!$F$1)^(($Q$3-vlookup(D876,C876:E$1003,3,FALSE)-10)/365)-K876+J876),(1-'Casino List'!$B$1)*(I876-F876)*(1+'Casino List'!$F$1)^(($Q$3-TODAY()-45)/365)-K876,(1-'Casino List'!$B$1)*(I876-F876)*(1+'Casino List'!$F$1)^(($Q$3-vlookup(D876,C876:E$1003,3,FALSE)-10)/365)-K876+J876))</f>
        <v/>
      </c>
      <c r="M876" s="10" t="str">
        <f>if(isblank(G876),,G876*(1+'Casino List'!$F$1)^(($Q$3-E876-10)/365))</f>
        <v/>
      </c>
      <c r="N876" s="4" t="str">
        <f>if(ISBLANK(M876),,(M876-G876)*(1-'Casino List'!$B$1))</f>
        <v/>
      </c>
      <c r="O876" s="4" t="str">
        <f>if(isblank(D876),,if(ISBLANK(M876),-F876*'Casino List'!$B$1,M876*'Casino List'!$B$1))</f>
        <v/>
      </c>
      <c r="P876" s="4"/>
      <c r="Q876" s="4"/>
      <c r="R876" s="4"/>
      <c r="S876" s="4"/>
      <c r="T876" s="4"/>
      <c r="U876" s="4"/>
      <c r="V876" s="4"/>
      <c r="W876" s="4"/>
      <c r="X876" s="4"/>
      <c r="Y876" s="4"/>
      <c r="Z876" s="4"/>
      <c r="AA876" s="4"/>
      <c r="AB876" s="4"/>
      <c r="AC876" s="4"/>
      <c r="AD876" s="4"/>
      <c r="AE876" s="4"/>
    </row>
    <row r="877">
      <c r="A877" s="4"/>
      <c r="B877" s="4"/>
      <c r="C877" s="1" t="str">
        <f t="shared" si="8"/>
        <v/>
      </c>
      <c r="D877" s="79"/>
      <c r="E877" s="79"/>
      <c r="F877" s="74"/>
      <c r="G877" s="74"/>
      <c r="H877" s="74"/>
      <c r="I877" s="29" t="str">
        <f>if(isblank(F877),,VLOOKUP(D877,'Casino List'!$C$4:$AA$100,25,FALSE)*H877)</f>
        <v/>
      </c>
      <c r="J877" s="10" t="str">
        <f>if(ISBLANK(F877),,F877*'Casino List'!$D$1)</f>
        <v/>
      </c>
      <c r="K877" s="10" t="str">
        <f>if(isblank(F877),,(F877*(1+'Casino List'!$F$1)^(($Q$3-E877-45)/365)-F877)*(1-'Casino List'!$B$1))</f>
        <v/>
      </c>
      <c r="L877" s="10" t="str">
        <f>if(isblank(F877),,if(isna((1-'Casino List'!$B$1)*(I877-F877)*(1+'Casino List'!$F$1)^(($Q$3-vlookup(D877,C877:E$1003,3,FALSE)-10)/365)-K877+J877),(1-'Casino List'!$B$1)*(I877-F877)*(1+'Casino List'!$F$1)^(($Q$3-TODAY()-45)/365)-K877,(1-'Casino List'!$B$1)*(I877-F877)*(1+'Casino List'!$F$1)^(($Q$3-vlookup(D877,C877:E$1003,3,FALSE)-10)/365)-K877+J877))</f>
        <v/>
      </c>
      <c r="M877" s="10" t="str">
        <f>if(isblank(G877),,G877*(1+'Casino List'!$F$1)^(($Q$3-E877-10)/365))</f>
        <v/>
      </c>
      <c r="N877" s="4" t="str">
        <f>if(ISBLANK(M877),,(M877-G877)*(1-'Casino List'!$B$1))</f>
        <v/>
      </c>
      <c r="O877" s="4" t="str">
        <f>if(isblank(D877),,if(ISBLANK(M877),-F877*'Casino List'!$B$1,M877*'Casino List'!$B$1))</f>
        <v/>
      </c>
      <c r="P877" s="4"/>
      <c r="Q877" s="4"/>
      <c r="R877" s="4"/>
      <c r="S877" s="4"/>
      <c r="T877" s="4"/>
      <c r="U877" s="4"/>
      <c r="V877" s="4"/>
      <c r="W877" s="4"/>
      <c r="X877" s="4"/>
      <c r="Y877" s="4"/>
      <c r="Z877" s="4"/>
      <c r="AA877" s="4"/>
      <c r="AB877" s="4"/>
      <c r="AC877" s="4"/>
      <c r="AD877" s="4"/>
      <c r="AE877" s="4"/>
    </row>
    <row r="878">
      <c r="A878" s="4"/>
      <c r="B878" s="4"/>
      <c r="C878" s="1" t="str">
        <f t="shared" si="8"/>
        <v/>
      </c>
      <c r="D878" s="79"/>
      <c r="E878" s="79"/>
      <c r="F878" s="74"/>
      <c r="G878" s="74"/>
      <c r="H878" s="74"/>
      <c r="I878" s="29" t="str">
        <f>if(isblank(F878),,VLOOKUP(D878,'Casino List'!$C$4:$AA$100,25,FALSE)*H878)</f>
        <v/>
      </c>
      <c r="J878" s="10" t="str">
        <f>if(ISBLANK(F878),,F878*'Casino List'!$D$1)</f>
        <v/>
      </c>
      <c r="K878" s="10" t="str">
        <f>if(isblank(F878),,(F878*(1+'Casino List'!$F$1)^(($Q$3-E878-45)/365)-F878)*(1-'Casino List'!$B$1))</f>
        <v/>
      </c>
      <c r="L878" s="10" t="str">
        <f>if(isblank(F878),,if(isna((1-'Casino List'!$B$1)*(I878-F878)*(1+'Casino List'!$F$1)^(($Q$3-vlookup(D878,C878:E$1003,3,FALSE)-10)/365)-K878+J878),(1-'Casino List'!$B$1)*(I878-F878)*(1+'Casino List'!$F$1)^(($Q$3-TODAY()-45)/365)-K878,(1-'Casino List'!$B$1)*(I878-F878)*(1+'Casino List'!$F$1)^(($Q$3-vlookup(D878,C878:E$1003,3,FALSE)-10)/365)-K878+J878))</f>
        <v/>
      </c>
      <c r="M878" s="10" t="str">
        <f>if(isblank(G878),,G878*(1+'Casino List'!$F$1)^(($Q$3-E878-10)/365))</f>
        <v/>
      </c>
      <c r="N878" s="4" t="str">
        <f>if(ISBLANK(M878),,(M878-G878)*(1-'Casino List'!$B$1))</f>
        <v/>
      </c>
      <c r="O878" s="4" t="str">
        <f>if(isblank(D878),,if(ISBLANK(M878),-F878*'Casino List'!$B$1,M878*'Casino List'!$B$1))</f>
        <v/>
      </c>
      <c r="P878" s="4"/>
      <c r="Q878" s="4"/>
      <c r="R878" s="4"/>
      <c r="S878" s="4"/>
      <c r="T878" s="4"/>
      <c r="U878" s="4"/>
      <c r="V878" s="4"/>
      <c r="W878" s="4"/>
      <c r="X878" s="4"/>
      <c r="Y878" s="4"/>
      <c r="Z878" s="4"/>
      <c r="AA878" s="4"/>
      <c r="AB878" s="4"/>
      <c r="AC878" s="4"/>
      <c r="AD878" s="4"/>
      <c r="AE878" s="4"/>
    </row>
    <row r="879">
      <c r="A879" s="4"/>
      <c r="B879" s="4"/>
      <c r="C879" s="1" t="str">
        <f t="shared" si="8"/>
        <v/>
      </c>
      <c r="D879" s="79"/>
      <c r="E879" s="79"/>
      <c r="F879" s="74"/>
      <c r="G879" s="74"/>
      <c r="H879" s="74"/>
      <c r="I879" s="29" t="str">
        <f>if(isblank(F879),,VLOOKUP(D879,'Casino List'!$C$4:$AA$100,25,FALSE)*H879)</f>
        <v/>
      </c>
      <c r="J879" s="10" t="str">
        <f>if(ISBLANK(F879),,F879*'Casino List'!$D$1)</f>
        <v/>
      </c>
      <c r="K879" s="10" t="str">
        <f>if(isblank(F879),,(F879*(1+'Casino List'!$F$1)^(($Q$3-E879-45)/365)-F879)*(1-'Casino List'!$B$1))</f>
        <v/>
      </c>
      <c r="L879" s="10" t="str">
        <f>if(isblank(F879),,if(isna((1-'Casino List'!$B$1)*(I879-F879)*(1+'Casino List'!$F$1)^(($Q$3-vlookup(D879,C879:E$1003,3,FALSE)-10)/365)-K879+J879),(1-'Casino List'!$B$1)*(I879-F879)*(1+'Casino List'!$F$1)^(($Q$3-TODAY()-45)/365)-K879,(1-'Casino List'!$B$1)*(I879-F879)*(1+'Casino List'!$F$1)^(($Q$3-vlookup(D879,C879:E$1003,3,FALSE)-10)/365)-K879+J879))</f>
        <v/>
      </c>
      <c r="M879" s="10" t="str">
        <f>if(isblank(G879),,G879*(1+'Casino List'!$F$1)^(($Q$3-E879-10)/365))</f>
        <v/>
      </c>
      <c r="N879" s="4" t="str">
        <f>if(ISBLANK(M879),,(M879-G879)*(1-'Casino List'!$B$1))</f>
        <v/>
      </c>
      <c r="O879" s="4" t="str">
        <f>if(isblank(D879),,if(ISBLANK(M879),-F879*'Casino List'!$B$1,M879*'Casino List'!$B$1))</f>
        <v/>
      </c>
      <c r="P879" s="4"/>
      <c r="Q879" s="4"/>
      <c r="R879" s="4"/>
      <c r="S879" s="4"/>
      <c r="T879" s="4"/>
      <c r="U879" s="4"/>
      <c r="V879" s="4"/>
      <c r="W879" s="4"/>
      <c r="X879" s="4"/>
      <c r="Y879" s="4"/>
      <c r="Z879" s="4"/>
      <c r="AA879" s="4"/>
      <c r="AB879" s="4"/>
      <c r="AC879" s="4"/>
      <c r="AD879" s="4"/>
      <c r="AE879" s="4"/>
    </row>
    <row r="880">
      <c r="A880" s="4"/>
      <c r="B880" s="4"/>
      <c r="C880" s="1" t="str">
        <f t="shared" si="8"/>
        <v/>
      </c>
      <c r="D880" s="79"/>
      <c r="E880" s="79"/>
      <c r="F880" s="74"/>
      <c r="G880" s="74"/>
      <c r="H880" s="74"/>
      <c r="I880" s="29" t="str">
        <f>if(isblank(F880),,VLOOKUP(D880,'Casino List'!$C$4:$AA$100,25,FALSE)*H880)</f>
        <v/>
      </c>
      <c r="J880" s="10" t="str">
        <f>if(ISBLANK(F880),,F880*'Casino List'!$D$1)</f>
        <v/>
      </c>
      <c r="K880" s="10" t="str">
        <f>if(isblank(F880),,(F880*(1+'Casino List'!$F$1)^(($Q$3-E880-45)/365)-F880)*(1-'Casino List'!$B$1))</f>
        <v/>
      </c>
      <c r="L880" s="10" t="str">
        <f>if(isblank(F880),,if(isna((1-'Casino List'!$B$1)*(I880-F880)*(1+'Casino List'!$F$1)^(($Q$3-vlookup(D880,C880:E$1003,3,FALSE)-10)/365)-K880+J880),(1-'Casino List'!$B$1)*(I880-F880)*(1+'Casino List'!$F$1)^(($Q$3-TODAY()-45)/365)-K880,(1-'Casino List'!$B$1)*(I880-F880)*(1+'Casino List'!$F$1)^(($Q$3-vlookup(D880,C880:E$1003,3,FALSE)-10)/365)-K880+J880))</f>
        <v/>
      </c>
      <c r="M880" s="10" t="str">
        <f>if(isblank(G880),,G880*(1+'Casino List'!$F$1)^(($Q$3-E880-10)/365))</f>
        <v/>
      </c>
      <c r="N880" s="4" t="str">
        <f>if(ISBLANK(M880),,(M880-G880)*(1-'Casino List'!$B$1))</f>
        <v/>
      </c>
      <c r="O880" s="4" t="str">
        <f>if(isblank(D880),,if(ISBLANK(M880),-F880*'Casino List'!$B$1,M880*'Casino List'!$B$1))</f>
        <v/>
      </c>
      <c r="P880" s="4"/>
      <c r="Q880" s="4"/>
      <c r="R880" s="4"/>
      <c r="S880" s="4"/>
      <c r="T880" s="4"/>
      <c r="U880" s="4"/>
      <c r="V880" s="4"/>
      <c r="W880" s="4"/>
      <c r="X880" s="4"/>
      <c r="Y880" s="4"/>
      <c r="Z880" s="4"/>
      <c r="AA880" s="4"/>
      <c r="AB880" s="4"/>
      <c r="AC880" s="4"/>
      <c r="AD880" s="4"/>
      <c r="AE880" s="4"/>
    </row>
    <row r="881">
      <c r="A881" s="4"/>
      <c r="B881" s="4"/>
      <c r="C881" s="1" t="str">
        <f t="shared" si="8"/>
        <v/>
      </c>
      <c r="D881" s="79"/>
      <c r="E881" s="79"/>
      <c r="F881" s="74"/>
      <c r="G881" s="74"/>
      <c r="H881" s="74"/>
      <c r="I881" s="29" t="str">
        <f>if(isblank(F881),,VLOOKUP(D881,'Casino List'!$C$4:$AA$100,25,FALSE)*H881)</f>
        <v/>
      </c>
      <c r="J881" s="10" t="str">
        <f>if(ISBLANK(F881),,F881*'Casino List'!$D$1)</f>
        <v/>
      </c>
      <c r="K881" s="10" t="str">
        <f>if(isblank(F881),,(F881*(1+'Casino List'!$F$1)^(($Q$3-E881-45)/365)-F881)*(1-'Casino List'!$B$1))</f>
        <v/>
      </c>
      <c r="L881" s="10" t="str">
        <f>if(isblank(F881),,if(isna((1-'Casino List'!$B$1)*(I881-F881)*(1+'Casino List'!$F$1)^(($Q$3-vlookup(D881,C881:E$1003,3,FALSE)-10)/365)-K881+J881),(1-'Casino List'!$B$1)*(I881-F881)*(1+'Casino List'!$F$1)^(($Q$3-TODAY()-45)/365)-K881,(1-'Casino List'!$B$1)*(I881-F881)*(1+'Casino List'!$F$1)^(($Q$3-vlookup(D881,C881:E$1003,3,FALSE)-10)/365)-K881+J881))</f>
        <v/>
      </c>
      <c r="M881" s="10" t="str">
        <f>if(isblank(G881),,G881*(1+'Casino List'!$F$1)^(($Q$3-E881-10)/365))</f>
        <v/>
      </c>
      <c r="N881" s="4" t="str">
        <f>if(ISBLANK(M881),,(M881-G881)*(1-'Casino List'!$B$1))</f>
        <v/>
      </c>
      <c r="O881" s="4" t="str">
        <f>if(isblank(D881),,if(ISBLANK(M881),-F881*'Casino List'!$B$1,M881*'Casino List'!$B$1))</f>
        <v/>
      </c>
      <c r="P881" s="4"/>
      <c r="Q881" s="4"/>
      <c r="R881" s="4"/>
      <c r="S881" s="4"/>
      <c r="T881" s="4"/>
      <c r="U881" s="4"/>
      <c r="V881" s="4"/>
      <c r="W881" s="4"/>
      <c r="X881" s="4"/>
      <c r="Y881" s="4"/>
      <c r="Z881" s="4"/>
      <c r="AA881" s="4"/>
      <c r="AB881" s="4"/>
      <c r="AC881" s="4"/>
      <c r="AD881" s="4"/>
      <c r="AE881" s="4"/>
    </row>
    <row r="882">
      <c r="A882" s="4"/>
      <c r="B882" s="4"/>
      <c r="C882" s="1" t="str">
        <f t="shared" si="8"/>
        <v/>
      </c>
      <c r="D882" s="79"/>
      <c r="E882" s="79"/>
      <c r="F882" s="74"/>
      <c r="G882" s="74"/>
      <c r="H882" s="74"/>
      <c r="I882" s="29" t="str">
        <f>if(isblank(F882),,VLOOKUP(D882,'Casino List'!$C$4:$AA$100,25,FALSE)*H882)</f>
        <v/>
      </c>
      <c r="J882" s="10" t="str">
        <f>if(ISBLANK(F882),,F882*'Casino List'!$D$1)</f>
        <v/>
      </c>
      <c r="K882" s="10" t="str">
        <f>if(isblank(F882),,(F882*(1+'Casino List'!$F$1)^(($Q$3-E882-45)/365)-F882)*(1-'Casino List'!$B$1))</f>
        <v/>
      </c>
      <c r="L882" s="10" t="str">
        <f>if(isblank(F882),,if(isna((1-'Casino List'!$B$1)*(I882-F882)*(1+'Casino List'!$F$1)^(($Q$3-vlookup(D882,C882:E$1003,3,FALSE)-10)/365)-K882+J882),(1-'Casino List'!$B$1)*(I882-F882)*(1+'Casino List'!$F$1)^(($Q$3-TODAY()-45)/365)-K882,(1-'Casino List'!$B$1)*(I882-F882)*(1+'Casino List'!$F$1)^(($Q$3-vlookup(D882,C882:E$1003,3,FALSE)-10)/365)-K882+J882))</f>
        <v/>
      </c>
      <c r="M882" s="10" t="str">
        <f>if(isblank(G882),,G882*(1+'Casino List'!$F$1)^(($Q$3-E882-10)/365))</f>
        <v/>
      </c>
      <c r="N882" s="4" t="str">
        <f>if(ISBLANK(M882),,(M882-G882)*(1-'Casino List'!$B$1))</f>
        <v/>
      </c>
      <c r="O882" s="4" t="str">
        <f>if(isblank(D882),,if(ISBLANK(M882),-F882*'Casino List'!$B$1,M882*'Casino List'!$B$1))</f>
        <v/>
      </c>
      <c r="P882" s="4"/>
      <c r="Q882" s="4"/>
      <c r="R882" s="4"/>
      <c r="S882" s="4"/>
      <c r="T882" s="4"/>
      <c r="U882" s="4"/>
      <c r="V882" s="4"/>
      <c r="W882" s="4"/>
      <c r="X882" s="4"/>
      <c r="Y882" s="4"/>
      <c r="Z882" s="4"/>
      <c r="AA882" s="4"/>
      <c r="AB882" s="4"/>
      <c r="AC882" s="4"/>
      <c r="AD882" s="4"/>
      <c r="AE882" s="4"/>
    </row>
    <row r="883">
      <c r="A883" s="4"/>
      <c r="B883" s="4"/>
      <c r="C883" s="1" t="str">
        <f t="shared" si="8"/>
        <v/>
      </c>
      <c r="D883" s="79"/>
      <c r="E883" s="79"/>
      <c r="F883" s="74"/>
      <c r="G883" s="74"/>
      <c r="H883" s="74"/>
      <c r="I883" s="29" t="str">
        <f>if(isblank(F883),,VLOOKUP(D883,'Casino List'!$C$4:$AA$100,25,FALSE)*H883)</f>
        <v/>
      </c>
      <c r="J883" s="10" t="str">
        <f>if(ISBLANK(F883),,F883*'Casino List'!$D$1)</f>
        <v/>
      </c>
      <c r="K883" s="10" t="str">
        <f>if(isblank(F883),,(F883*(1+'Casino List'!$F$1)^(($Q$3-E883-45)/365)-F883)*(1-'Casino List'!$B$1))</f>
        <v/>
      </c>
      <c r="L883" s="10" t="str">
        <f>if(isblank(F883),,if(isna((1-'Casino List'!$B$1)*(I883-F883)*(1+'Casino List'!$F$1)^(($Q$3-vlookup(D883,C883:E$1003,3,FALSE)-10)/365)-K883+J883),(1-'Casino List'!$B$1)*(I883-F883)*(1+'Casino List'!$F$1)^(($Q$3-TODAY()-45)/365)-K883,(1-'Casino List'!$B$1)*(I883-F883)*(1+'Casino List'!$F$1)^(($Q$3-vlookup(D883,C883:E$1003,3,FALSE)-10)/365)-K883+J883))</f>
        <v/>
      </c>
      <c r="M883" s="10" t="str">
        <f>if(isblank(G883),,G883*(1+'Casino List'!$F$1)^(($Q$3-E883-10)/365))</f>
        <v/>
      </c>
      <c r="N883" s="4" t="str">
        <f>if(ISBLANK(M883),,(M883-G883)*(1-'Casino List'!$B$1))</f>
        <v/>
      </c>
      <c r="O883" s="4" t="str">
        <f>if(isblank(D883),,if(ISBLANK(M883),-F883*'Casino List'!$B$1,M883*'Casino List'!$B$1))</f>
        <v/>
      </c>
      <c r="P883" s="4"/>
      <c r="Q883" s="4"/>
      <c r="R883" s="4"/>
      <c r="S883" s="4"/>
      <c r="T883" s="4"/>
      <c r="U883" s="4"/>
      <c r="V883" s="4"/>
      <c r="W883" s="4"/>
      <c r="X883" s="4"/>
      <c r="Y883" s="4"/>
      <c r="Z883" s="4"/>
      <c r="AA883" s="4"/>
      <c r="AB883" s="4"/>
      <c r="AC883" s="4"/>
      <c r="AD883" s="4"/>
      <c r="AE883" s="4"/>
    </row>
    <row r="884">
      <c r="A884" s="4"/>
      <c r="B884" s="4"/>
      <c r="C884" s="1" t="str">
        <f t="shared" si="8"/>
        <v/>
      </c>
      <c r="D884" s="79"/>
      <c r="E884" s="79"/>
      <c r="F884" s="74"/>
      <c r="G884" s="74"/>
      <c r="H884" s="74"/>
      <c r="I884" s="29" t="str">
        <f>if(isblank(F884),,VLOOKUP(D884,'Casino List'!$C$4:$AA$100,25,FALSE)*H884)</f>
        <v/>
      </c>
      <c r="J884" s="10" t="str">
        <f>if(ISBLANK(F884),,F884*'Casino List'!$D$1)</f>
        <v/>
      </c>
      <c r="K884" s="10" t="str">
        <f>if(isblank(F884),,(F884*(1+'Casino List'!$F$1)^(($Q$3-E884-45)/365)-F884)*(1-'Casino List'!$B$1))</f>
        <v/>
      </c>
      <c r="L884" s="10" t="str">
        <f>if(isblank(F884),,if(isna((1-'Casino List'!$B$1)*(I884-F884)*(1+'Casino List'!$F$1)^(($Q$3-vlookup(D884,C884:E$1003,3,FALSE)-10)/365)-K884+J884),(1-'Casino List'!$B$1)*(I884-F884)*(1+'Casino List'!$F$1)^(($Q$3-TODAY()-45)/365)-K884,(1-'Casino List'!$B$1)*(I884-F884)*(1+'Casino List'!$F$1)^(($Q$3-vlookup(D884,C884:E$1003,3,FALSE)-10)/365)-K884+J884))</f>
        <v/>
      </c>
      <c r="M884" s="10" t="str">
        <f>if(isblank(G884),,G884*(1+'Casino List'!$F$1)^(($Q$3-E884-10)/365))</f>
        <v/>
      </c>
      <c r="N884" s="4" t="str">
        <f>if(ISBLANK(M884),,(M884-G884)*(1-'Casino List'!$B$1))</f>
        <v/>
      </c>
      <c r="O884" s="4" t="str">
        <f>if(isblank(D884),,if(ISBLANK(M884),-F884*'Casino List'!$B$1,M884*'Casino List'!$B$1))</f>
        <v/>
      </c>
      <c r="P884" s="4"/>
      <c r="Q884" s="4"/>
      <c r="R884" s="4"/>
      <c r="S884" s="4"/>
      <c r="T884" s="4"/>
      <c r="U884" s="4"/>
      <c r="V884" s="4"/>
      <c r="W884" s="4"/>
      <c r="X884" s="4"/>
      <c r="Y884" s="4"/>
      <c r="Z884" s="4"/>
      <c r="AA884" s="4"/>
      <c r="AB884" s="4"/>
      <c r="AC884" s="4"/>
      <c r="AD884" s="4"/>
      <c r="AE884" s="4"/>
    </row>
    <row r="885">
      <c r="A885" s="4"/>
      <c r="B885" s="4"/>
      <c r="C885" s="1" t="str">
        <f t="shared" si="8"/>
        <v/>
      </c>
      <c r="D885" s="79"/>
      <c r="E885" s="79"/>
      <c r="F885" s="74"/>
      <c r="G885" s="74"/>
      <c r="H885" s="74"/>
      <c r="I885" s="29" t="str">
        <f>if(isblank(F885),,VLOOKUP(D885,'Casino List'!$C$4:$AA$100,25,FALSE)*H885)</f>
        <v/>
      </c>
      <c r="J885" s="10" t="str">
        <f>if(ISBLANK(F885),,F885*'Casino List'!$D$1)</f>
        <v/>
      </c>
      <c r="K885" s="10" t="str">
        <f>if(isblank(F885),,(F885*(1+'Casino List'!$F$1)^(($Q$3-E885-45)/365)-F885)*(1-'Casino List'!$B$1))</f>
        <v/>
      </c>
      <c r="L885" s="10" t="str">
        <f>if(isblank(F885),,if(isna((1-'Casino List'!$B$1)*(I885-F885)*(1+'Casino List'!$F$1)^(($Q$3-vlookup(D885,C885:E$1003,3,FALSE)-10)/365)-K885+J885),(1-'Casino List'!$B$1)*(I885-F885)*(1+'Casino List'!$F$1)^(($Q$3-TODAY()-45)/365)-K885,(1-'Casino List'!$B$1)*(I885-F885)*(1+'Casino List'!$F$1)^(($Q$3-vlookup(D885,C885:E$1003,3,FALSE)-10)/365)-K885+J885))</f>
        <v/>
      </c>
      <c r="M885" s="10" t="str">
        <f>if(isblank(G885),,G885*(1+'Casino List'!$F$1)^(($Q$3-E885-10)/365))</f>
        <v/>
      </c>
      <c r="N885" s="4" t="str">
        <f>if(ISBLANK(M885),,(M885-G885)*(1-'Casino List'!$B$1))</f>
        <v/>
      </c>
      <c r="O885" s="4" t="str">
        <f>if(isblank(D885),,if(ISBLANK(M885),-F885*'Casino List'!$B$1,M885*'Casino List'!$B$1))</f>
        <v/>
      </c>
      <c r="P885" s="4"/>
      <c r="Q885" s="4"/>
      <c r="R885" s="4"/>
      <c r="S885" s="4"/>
      <c r="T885" s="4"/>
      <c r="U885" s="4"/>
      <c r="V885" s="4"/>
      <c r="W885" s="4"/>
      <c r="X885" s="4"/>
      <c r="Y885" s="4"/>
      <c r="Z885" s="4"/>
      <c r="AA885" s="4"/>
      <c r="AB885" s="4"/>
      <c r="AC885" s="4"/>
      <c r="AD885" s="4"/>
      <c r="AE885" s="4"/>
    </row>
    <row r="886">
      <c r="A886" s="4"/>
      <c r="B886" s="4"/>
      <c r="C886" s="1" t="str">
        <f t="shared" si="8"/>
        <v/>
      </c>
      <c r="D886" s="79"/>
      <c r="E886" s="79"/>
      <c r="F886" s="74"/>
      <c r="G886" s="74"/>
      <c r="H886" s="74"/>
      <c r="I886" s="29" t="str">
        <f>if(isblank(F886),,VLOOKUP(D886,'Casino List'!$C$4:$AA$100,25,FALSE)*H886)</f>
        <v/>
      </c>
      <c r="J886" s="10" t="str">
        <f>if(ISBLANK(F886),,F886*'Casino List'!$D$1)</f>
        <v/>
      </c>
      <c r="K886" s="10" t="str">
        <f>if(isblank(F886),,(F886*(1+'Casino List'!$F$1)^(($Q$3-E886-45)/365)-F886)*(1-'Casino List'!$B$1))</f>
        <v/>
      </c>
      <c r="L886" s="10" t="str">
        <f>if(isblank(F886),,if(isna((1-'Casino List'!$B$1)*(I886-F886)*(1+'Casino List'!$F$1)^(($Q$3-vlookup(D886,C886:E$1003,3,FALSE)-10)/365)-K886+J886),(1-'Casino List'!$B$1)*(I886-F886)*(1+'Casino List'!$F$1)^(($Q$3-TODAY()-45)/365)-K886,(1-'Casino List'!$B$1)*(I886-F886)*(1+'Casino List'!$F$1)^(($Q$3-vlookup(D886,C886:E$1003,3,FALSE)-10)/365)-K886+J886))</f>
        <v/>
      </c>
      <c r="M886" s="10" t="str">
        <f>if(isblank(G886),,G886*(1+'Casino List'!$F$1)^(($Q$3-E886-10)/365))</f>
        <v/>
      </c>
      <c r="N886" s="4" t="str">
        <f>if(ISBLANK(M886),,(M886-G886)*(1-'Casino List'!$B$1))</f>
        <v/>
      </c>
      <c r="O886" s="4" t="str">
        <f>if(isblank(D886),,if(ISBLANK(M886),-F886*'Casino List'!$B$1,M886*'Casino List'!$B$1))</f>
        <v/>
      </c>
      <c r="P886" s="4"/>
      <c r="Q886" s="4"/>
      <c r="R886" s="4"/>
      <c r="S886" s="4"/>
      <c r="T886" s="4"/>
      <c r="U886" s="4"/>
      <c r="V886" s="4"/>
      <c r="W886" s="4"/>
      <c r="X886" s="4"/>
      <c r="Y886" s="4"/>
      <c r="Z886" s="4"/>
      <c r="AA886" s="4"/>
      <c r="AB886" s="4"/>
      <c r="AC886" s="4"/>
      <c r="AD886" s="4"/>
      <c r="AE886" s="4"/>
    </row>
    <row r="887">
      <c r="A887" s="4"/>
      <c r="B887" s="4"/>
      <c r="C887" s="1" t="str">
        <f t="shared" si="8"/>
        <v/>
      </c>
      <c r="D887" s="79"/>
      <c r="E887" s="79"/>
      <c r="F887" s="74"/>
      <c r="G887" s="74"/>
      <c r="H887" s="74"/>
      <c r="I887" s="29" t="str">
        <f>if(isblank(F887),,VLOOKUP(D887,'Casino List'!$C$4:$AA$100,25,FALSE)*H887)</f>
        <v/>
      </c>
      <c r="J887" s="10" t="str">
        <f>if(ISBLANK(F887),,F887*'Casino List'!$D$1)</f>
        <v/>
      </c>
      <c r="K887" s="10" t="str">
        <f>if(isblank(F887),,(F887*(1+'Casino List'!$F$1)^(($Q$3-E887-45)/365)-F887)*(1-'Casino List'!$B$1))</f>
        <v/>
      </c>
      <c r="L887" s="10" t="str">
        <f>if(isblank(F887),,if(isna((1-'Casino List'!$B$1)*(I887-F887)*(1+'Casino List'!$F$1)^(($Q$3-vlookup(D887,C887:E$1003,3,FALSE)-10)/365)-K887+J887),(1-'Casino List'!$B$1)*(I887-F887)*(1+'Casino List'!$F$1)^(($Q$3-TODAY()-45)/365)-K887,(1-'Casino List'!$B$1)*(I887-F887)*(1+'Casino List'!$F$1)^(($Q$3-vlookup(D887,C887:E$1003,3,FALSE)-10)/365)-K887+J887))</f>
        <v/>
      </c>
      <c r="M887" s="10" t="str">
        <f>if(isblank(G887),,G887*(1+'Casino List'!$F$1)^(($Q$3-E887-10)/365))</f>
        <v/>
      </c>
      <c r="N887" s="4" t="str">
        <f>if(ISBLANK(M887),,(M887-G887)*(1-'Casino List'!$B$1))</f>
        <v/>
      </c>
      <c r="O887" s="4" t="str">
        <f>if(isblank(D887),,if(ISBLANK(M887),-F887*'Casino List'!$B$1,M887*'Casino List'!$B$1))</f>
        <v/>
      </c>
      <c r="P887" s="4"/>
      <c r="Q887" s="4"/>
      <c r="R887" s="4"/>
      <c r="S887" s="4"/>
      <c r="T887" s="4"/>
      <c r="U887" s="4"/>
      <c r="V887" s="4"/>
      <c r="W887" s="4"/>
      <c r="X887" s="4"/>
      <c r="Y887" s="4"/>
      <c r="Z887" s="4"/>
      <c r="AA887" s="4"/>
      <c r="AB887" s="4"/>
      <c r="AC887" s="4"/>
      <c r="AD887" s="4"/>
      <c r="AE887" s="4"/>
    </row>
    <row r="888">
      <c r="A888" s="4"/>
      <c r="B888" s="4"/>
      <c r="C888" s="1" t="str">
        <f t="shared" si="8"/>
        <v/>
      </c>
      <c r="D888" s="79"/>
      <c r="E888" s="79"/>
      <c r="F888" s="74"/>
      <c r="G888" s="74"/>
      <c r="H888" s="74"/>
      <c r="I888" s="29" t="str">
        <f>if(isblank(F888),,VLOOKUP(D888,'Casino List'!$C$4:$AA$100,25,FALSE)*H888)</f>
        <v/>
      </c>
      <c r="J888" s="10" t="str">
        <f>if(ISBLANK(F888),,F888*'Casino List'!$D$1)</f>
        <v/>
      </c>
      <c r="K888" s="10" t="str">
        <f>if(isblank(F888),,(F888*(1+'Casino List'!$F$1)^(($Q$3-E888-45)/365)-F888)*(1-'Casino List'!$B$1))</f>
        <v/>
      </c>
      <c r="L888" s="10" t="str">
        <f>if(isblank(F888),,if(isna((1-'Casino List'!$B$1)*(I888-F888)*(1+'Casino List'!$F$1)^(($Q$3-vlookup(D888,C888:E$1003,3,FALSE)-10)/365)-K888+J888),(1-'Casino List'!$B$1)*(I888-F888)*(1+'Casino List'!$F$1)^(($Q$3-TODAY()-45)/365)-K888,(1-'Casino List'!$B$1)*(I888-F888)*(1+'Casino List'!$F$1)^(($Q$3-vlookup(D888,C888:E$1003,3,FALSE)-10)/365)-K888+J888))</f>
        <v/>
      </c>
      <c r="M888" s="10" t="str">
        <f>if(isblank(G888),,G888*(1+'Casino List'!$F$1)^(($Q$3-E888-10)/365))</f>
        <v/>
      </c>
      <c r="N888" s="4" t="str">
        <f>if(ISBLANK(M888),,(M888-G888)*(1-'Casino List'!$B$1))</f>
        <v/>
      </c>
      <c r="O888" s="4" t="str">
        <f>if(isblank(D888),,if(ISBLANK(M888),-F888*'Casino List'!$B$1,M888*'Casino List'!$B$1))</f>
        <v/>
      </c>
      <c r="P888" s="4"/>
      <c r="Q888" s="4"/>
      <c r="R888" s="4"/>
      <c r="S888" s="4"/>
      <c r="T888" s="4"/>
      <c r="U888" s="4"/>
      <c r="V888" s="4"/>
      <c r="W888" s="4"/>
      <c r="X888" s="4"/>
      <c r="Y888" s="4"/>
      <c r="Z888" s="4"/>
      <c r="AA888" s="4"/>
      <c r="AB888" s="4"/>
      <c r="AC888" s="4"/>
      <c r="AD888" s="4"/>
      <c r="AE888" s="4"/>
    </row>
    <row r="889">
      <c r="A889" s="4"/>
      <c r="B889" s="4"/>
      <c r="C889" s="1" t="str">
        <f t="shared" si="8"/>
        <v/>
      </c>
      <c r="D889" s="79"/>
      <c r="E889" s="79"/>
      <c r="F889" s="74"/>
      <c r="G889" s="74"/>
      <c r="H889" s="74"/>
      <c r="I889" s="29" t="str">
        <f>if(isblank(F889),,VLOOKUP(D889,'Casino List'!$C$4:$AA$100,25,FALSE)*H889)</f>
        <v/>
      </c>
      <c r="J889" s="10" t="str">
        <f>if(ISBLANK(F889),,F889*'Casino List'!$D$1)</f>
        <v/>
      </c>
      <c r="K889" s="10" t="str">
        <f>if(isblank(F889),,(F889*(1+'Casino List'!$F$1)^(($Q$3-E889-45)/365)-F889)*(1-'Casino List'!$B$1))</f>
        <v/>
      </c>
      <c r="L889" s="10" t="str">
        <f>if(isblank(F889),,if(isna((1-'Casino List'!$B$1)*(I889-F889)*(1+'Casino List'!$F$1)^(($Q$3-vlookup(D889,C889:E$1003,3,FALSE)-10)/365)-K889+J889),(1-'Casino List'!$B$1)*(I889-F889)*(1+'Casino List'!$F$1)^(($Q$3-TODAY()-45)/365)-K889,(1-'Casino List'!$B$1)*(I889-F889)*(1+'Casino List'!$F$1)^(($Q$3-vlookup(D889,C889:E$1003,3,FALSE)-10)/365)-K889+J889))</f>
        <v/>
      </c>
      <c r="M889" s="10" t="str">
        <f>if(isblank(G889),,G889*(1+'Casino List'!$F$1)^(($Q$3-E889-10)/365))</f>
        <v/>
      </c>
      <c r="N889" s="4" t="str">
        <f>if(ISBLANK(M889),,(M889-G889)*(1-'Casino List'!$B$1))</f>
        <v/>
      </c>
      <c r="O889" s="4" t="str">
        <f>if(isblank(D889),,if(ISBLANK(M889),-F889*'Casino List'!$B$1,M889*'Casino List'!$B$1))</f>
        <v/>
      </c>
      <c r="P889" s="4"/>
      <c r="Q889" s="4"/>
      <c r="R889" s="4"/>
      <c r="S889" s="4"/>
      <c r="T889" s="4"/>
      <c r="U889" s="4"/>
      <c r="V889" s="4"/>
      <c r="W889" s="4"/>
      <c r="X889" s="4"/>
      <c r="Y889" s="4"/>
      <c r="Z889" s="4"/>
      <c r="AA889" s="4"/>
      <c r="AB889" s="4"/>
      <c r="AC889" s="4"/>
      <c r="AD889" s="4"/>
      <c r="AE889" s="4"/>
    </row>
    <row r="890">
      <c r="A890" s="4"/>
      <c r="B890" s="4"/>
      <c r="C890" s="1" t="str">
        <f t="shared" si="8"/>
        <v/>
      </c>
      <c r="D890" s="79"/>
      <c r="E890" s="79"/>
      <c r="F890" s="74"/>
      <c r="G890" s="74"/>
      <c r="H890" s="74"/>
      <c r="I890" s="29" t="str">
        <f>if(isblank(F890),,VLOOKUP(D890,'Casino List'!$C$4:$AA$100,25,FALSE)*H890)</f>
        <v/>
      </c>
      <c r="J890" s="10" t="str">
        <f>if(ISBLANK(F890),,F890*'Casino List'!$D$1)</f>
        <v/>
      </c>
      <c r="K890" s="10" t="str">
        <f>if(isblank(F890),,(F890*(1+'Casino List'!$F$1)^(($Q$3-E890-45)/365)-F890)*(1-'Casino List'!$B$1))</f>
        <v/>
      </c>
      <c r="L890" s="10" t="str">
        <f>if(isblank(F890),,if(isna((1-'Casino List'!$B$1)*(I890-F890)*(1+'Casino List'!$F$1)^(($Q$3-vlookup(D890,C890:E$1003,3,FALSE)-10)/365)-K890+J890),(1-'Casino List'!$B$1)*(I890-F890)*(1+'Casino List'!$F$1)^(($Q$3-TODAY()-45)/365)-K890,(1-'Casino List'!$B$1)*(I890-F890)*(1+'Casino List'!$F$1)^(($Q$3-vlookup(D890,C890:E$1003,3,FALSE)-10)/365)-K890+J890))</f>
        <v/>
      </c>
      <c r="M890" s="10" t="str">
        <f>if(isblank(G890),,G890*(1+'Casino List'!$F$1)^(($Q$3-E890-10)/365))</f>
        <v/>
      </c>
      <c r="N890" s="4" t="str">
        <f>if(ISBLANK(M890),,(M890-G890)*(1-'Casino List'!$B$1))</f>
        <v/>
      </c>
      <c r="O890" s="4" t="str">
        <f>if(isblank(D890),,if(ISBLANK(M890),-F890*'Casino List'!$B$1,M890*'Casino List'!$B$1))</f>
        <v/>
      </c>
      <c r="P890" s="4"/>
      <c r="Q890" s="4"/>
      <c r="R890" s="4"/>
      <c r="S890" s="4"/>
      <c r="T890" s="4"/>
      <c r="U890" s="4"/>
      <c r="V890" s="4"/>
      <c r="W890" s="4"/>
      <c r="X890" s="4"/>
      <c r="Y890" s="4"/>
      <c r="Z890" s="4"/>
      <c r="AA890" s="4"/>
      <c r="AB890" s="4"/>
      <c r="AC890" s="4"/>
      <c r="AD890" s="4"/>
      <c r="AE890" s="4"/>
    </row>
    <row r="891">
      <c r="A891" s="4"/>
      <c r="B891" s="4"/>
      <c r="C891" s="1" t="str">
        <f t="shared" si="8"/>
        <v/>
      </c>
      <c r="D891" s="79"/>
      <c r="E891" s="79"/>
      <c r="F891" s="74"/>
      <c r="G891" s="74"/>
      <c r="H891" s="74"/>
      <c r="I891" s="29" t="str">
        <f>if(isblank(F891),,VLOOKUP(D891,'Casino List'!$C$4:$AA$100,25,FALSE)*H891)</f>
        <v/>
      </c>
      <c r="J891" s="10" t="str">
        <f>if(ISBLANK(F891),,F891*'Casino List'!$D$1)</f>
        <v/>
      </c>
      <c r="K891" s="10" t="str">
        <f>if(isblank(F891),,(F891*(1+'Casino List'!$F$1)^(($Q$3-E891-45)/365)-F891)*(1-'Casino List'!$B$1))</f>
        <v/>
      </c>
      <c r="L891" s="10" t="str">
        <f>if(isblank(F891),,if(isna((1-'Casino List'!$B$1)*(I891-F891)*(1+'Casino List'!$F$1)^(($Q$3-vlookup(D891,C891:E$1003,3,FALSE)-10)/365)-K891+J891),(1-'Casino List'!$B$1)*(I891-F891)*(1+'Casino List'!$F$1)^(($Q$3-TODAY()-45)/365)-K891,(1-'Casino List'!$B$1)*(I891-F891)*(1+'Casino List'!$F$1)^(($Q$3-vlookup(D891,C891:E$1003,3,FALSE)-10)/365)-K891+J891))</f>
        <v/>
      </c>
      <c r="M891" s="10" t="str">
        <f>if(isblank(G891),,G891*(1+'Casino List'!$F$1)^(($Q$3-E891-10)/365))</f>
        <v/>
      </c>
      <c r="N891" s="4" t="str">
        <f>if(ISBLANK(M891),,(M891-G891)*(1-'Casino List'!$B$1))</f>
        <v/>
      </c>
      <c r="O891" s="4" t="str">
        <f>if(isblank(D891),,if(ISBLANK(M891),-F891*'Casino List'!$B$1,M891*'Casino List'!$B$1))</f>
        <v/>
      </c>
      <c r="P891" s="4"/>
      <c r="Q891" s="4"/>
      <c r="R891" s="4"/>
      <c r="S891" s="4"/>
      <c r="T891" s="4"/>
      <c r="U891" s="4"/>
      <c r="V891" s="4"/>
      <c r="W891" s="4"/>
      <c r="X891" s="4"/>
      <c r="Y891" s="4"/>
      <c r="Z891" s="4"/>
      <c r="AA891" s="4"/>
      <c r="AB891" s="4"/>
      <c r="AC891" s="4"/>
      <c r="AD891" s="4"/>
      <c r="AE891" s="4"/>
    </row>
    <row r="892">
      <c r="A892" s="4"/>
      <c r="B892" s="4"/>
      <c r="C892" s="1" t="str">
        <f t="shared" si="8"/>
        <v/>
      </c>
      <c r="D892" s="79"/>
      <c r="E892" s="79"/>
      <c r="F892" s="74"/>
      <c r="G892" s="74"/>
      <c r="H892" s="74"/>
      <c r="I892" s="29" t="str">
        <f>if(isblank(F892),,VLOOKUP(D892,'Casino List'!$C$4:$AA$100,25,FALSE)*H892)</f>
        <v/>
      </c>
      <c r="J892" s="10" t="str">
        <f>if(ISBLANK(F892),,F892*'Casino List'!$D$1)</f>
        <v/>
      </c>
      <c r="K892" s="10" t="str">
        <f>if(isblank(F892),,(F892*(1+'Casino List'!$F$1)^(($Q$3-E892-45)/365)-F892)*(1-'Casino List'!$B$1))</f>
        <v/>
      </c>
      <c r="L892" s="10" t="str">
        <f>if(isblank(F892),,if(isna((1-'Casino List'!$B$1)*(I892-F892)*(1+'Casino List'!$F$1)^(($Q$3-vlookup(D892,C892:E$1003,3,FALSE)-10)/365)-K892+J892),(1-'Casino List'!$B$1)*(I892-F892)*(1+'Casino List'!$F$1)^(($Q$3-TODAY()-45)/365)-K892,(1-'Casino List'!$B$1)*(I892-F892)*(1+'Casino List'!$F$1)^(($Q$3-vlookup(D892,C892:E$1003,3,FALSE)-10)/365)-K892+J892))</f>
        <v/>
      </c>
      <c r="M892" s="10" t="str">
        <f>if(isblank(G892),,G892*(1+'Casino List'!$F$1)^(($Q$3-E892-10)/365))</f>
        <v/>
      </c>
      <c r="N892" s="4" t="str">
        <f>if(ISBLANK(M892),,(M892-G892)*(1-'Casino List'!$B$1))</f>
        <v/>
      </c>
      <c r="O892" s="4" t="str">
        <f>if(isblank(D892),,if(ISBLANK(M892),-F892*'Casino List'!$B$1,M892*'Casino List'!$B$1))</f>
        <v/>
      </c>
      <c r="P892" s="4"/>
      <c r="Q892" s="4"/>
      <c r="R892" s="4"/>
      <c r="S892" s="4"/>
      <c r="T892" s="4"/>
      <c r="U892" s="4"/>
      <c r="V892" s="4"/>
      <c r="W892" s="4"/>
      <c r="X892" s="4"/>
      <c r="Y892" s="4"/>
      <c r="Z892" s="4"/>
      <c r="AA892" s="4"/>
      <c r="AB892" s="4"/>
      <c r="AC892" s="4"/>
      <c r="AD892" s="4"/>
      <c r="AE892" s="4"/>
    </row>
    <row r="893">
      <c r="A893" s="4"/>
      <c r="B893" s="4"/>
      <c r="C893" s="1" t="str">
        <f t="shared" si="8"/>
        <v/>
      </c>
      <c r="D893" s="79"/>
      <c r="E893" s="79"/>
      <c r="F893" s="74"/>
      <c r="G893" s="74"/>
      <c r="H893" s="74"/>
      <c r="I893" s="29" t="str">
        <f>if(isblank(F893),,VLOOKUP(D893,'Casino List'!$C$4:$AA$100,25,FALSE)*H893)</f>
        <v/>
      </c>
      <c r="J893" s="10" t="str">
        <f>if(ISBLANK(F893),,F893*'Casino List'!$D$1)</f>
        <v/>
      </c>
      <c r="K893" s="10" t="str">
        <f>if(isblank(F893),,(F893*(1+'Casino List'!$F$1)^(($Q$3-E893-45)/365)-F893)*(1-'Casino List'!$B$1))</f>
        <v/>
      </c>
      <c r="L893" s="10" t="str">
        <f>if(isblank(F893),,if(isna((1-'Casino List'!$B$1)*(I893-F893)*(1+'Casino List'!$F$1)^(($Q$3-vlookup(D893,C893:E$1003,3,FALSE)-10)/365)-K893+J893),(1-'Casino List'!$B$1)*(I893-F893)*(1+'Casino List'!$F$1)^(($Q$3-TODAY()-45)/365)-K893,(1-'Casino List'!$B$1)*(I893-F893)*(1+'Casino List'!$F$1)^(($Q$3-vlookup(D893,C893:E$1003,3,FALSE)-10)/365)-K893+J893))</f>
        <v/>
      </c>
      <c r="M893" s="10" t="str">
        <f>if(isblank(G893),,G893*(1+'Casino List'!$F$1)^(($Q$3-E893-10)/365))</f>
        <v/>
      </c>
      <c r="N893" s="4" t="str">
        <f>if(ISBLANK(M893),,(M893-G893)*(1-'Casino List'!$B$1))</f>
        <v/>
      </c>
      <c r="O893" s="4" t="str">
        <f>if(isblank(D893),,if(ISBLANK(M893),-F893*'Casino List'!$B$1,M893*'Casino List'!$B$1))</f>
        <v/>
      </c>
      <c r="P893" s="4"/>
      <c r="Q893" s="4"/>
      <c r="R893" s="4"/>
      <c r="S893" s="4"/>
      <c r="T893" s="4"/>
      <c r="U893" s="4"/>
      <c r="V893" s="4"/>
      <c r="W893" s="4"/>
      <c r="X893" s="4"/>
      <c r="Y893" s="4"/>
      <c r="Z893" s="4"/>
      <c r="AA893" s="4"/>
      <c r="AB893" s="4"/>
      <c r="AC893" s="4"/>
      <c r="AD893" s="4"/>
      <c r="AE893" s="4"/>
    </row>
    <row r="894">
      <c r="A894" s="4"/>
      <c r="B894" s="4"/>
      <c r="C894" s="1" t="str">
        <f t="shared" si="8"/>
        <v/>
      </c>
      <c r="D894" s="79"/>
      <c r="E894" s="79"/>
      <c r="F894" s="74"/>
      <c r="G894" s="74"/>
      <c r="H894" s="74"/>
      <c r="I894" s="29" t="str">
        <f>if(isblank(F894),,VLOOKUP(D894,'Casino List'!$C$4:$AA$100,25,FALSE)*H894)</f>
        <v/>
      </c>
      <c r="J894" s="10" t="str">
        <f>if(ISBLANK(F894),,F894*'Casino List'!$D$1)</f>
        <v/>
      </c>
      <c r="K894" s="10" t="str">
        <f>if(isblank(F894),,(F894*(1+'Casino List'!$F$1)^(($Q$3-E894-45)/365)-F894)*(1-'Casino List'!$B$1))</f>
        <v/>
      </c>
      <c r="L894" s="10" t="str">
        <f>if(isblank(F894),,if(isna((1-'Casino List'!$B$1)*(I894-F894)*(1+'Casino List'!$F$1)^(($Q$3-vlookup(D894,C894:E$1003,3,FALSE)-10)/365)-K894+J894),(1-'Casino List'!$B$1)*(I894-F894)*(1+'Casino List'!$F$1)^(($Q$3-TODAY()-45)/365)-K894,(1-'Casino List'!$B$1)*(I894-F894)*(1+'Casino List'!$F$1)^(($Q$3-vlookup(D894,C894:E$1003,3,FALSE)-10)/365)-K894+J894))</f>
        <v/>
      </c>
      <c r="M894" s="10" t="str">
        <f>if(isblank(G894),,G894*(1+'Casino List'!$F$1)^(($Q$3-E894-10)/365))</f>
        <v/>
      </c>
      <c r="N894" s="4" t="str">
        <f>if(ISBLANK(M894),,(M894-G894)*(1-'Casino List'!$B$1))</f>
        <v/>
      </c>
      <c r="O894" s="4" t="str">
        <f>if(isblank(D894),,if(ISBLANK(M894),-F894*'Casino List'!$B$1,M894*'Casino List'!$B$1))</f>
        <v/>
      </c>
      <c r="P894" s="4"/>
      <c r="Q894" s="4"/>
      <c r="R894" s="4"/>
      <c r="S894" s="4"/>
      <c r="T894" s="4"/>
      <c r="U894" s="4"/>
      <c r="V894" s="4"/>
      <c r="W894" s="4"/>
      <c r="X894" s="4"/>
      <c r="Y894" s="4"/>
      <c r="Z894" s="4"/>
      <c r="AA894" s="4"/>
      <c r="AB894" s="4"/>
      <c r="AC894" s="4"/>
      <c r="AD894" s="4"/>
      <c r="AE894" s="4"/>
    </row>
    <row r="895">
      <c r="A895" s="4"/>
      <c r="B895" s="4"/>
      <c r="C895" s="1" t="str">
        <f t="shared" si="8"/>
        <v/>
      </c>
      <c r="D895" s="79"/>
      <c r="E895" s="79"/>
      <c r="F895" s="74"/>
      <c r="G895" s="74"/>
      <c r="H895" s="74"/>
      <c r="I895" s="29" t="str">
        <f>if(isblank(F895),,VLOOKUP(D895,'Casino List'!$C$4:$AA$100,25,FALSE)*H895)</f>
        <v/>
      </c>
      <c r="J895" s="10" t="str">
        <f>if(ISBLANK(F895),,F895*'Casino List'!$D$1)</f>
        <v/>
      </c>
      <c r="K895" s="10" t="str">
        <f>if(isblank(F895),,(F895*(1+'Casino List'!$F$1)^(($Q$3-E895-45)/365)-F895)*(1-'Casino List'!$B$1))</f>
        <v/>
      </c>
      <c r="L895" s="10" t="str">
        <f>if(isblank(F895),,if(isna((1-'Casino List'!$B$1)*(I895-F895)*(1+'Casino List'!$F$1)^(($Q$3-vlookup(D895,C895:E$1003,3,FALSE)-10)/365)-K895+J895),(1-'Casino List'!$B$1)*(I895-F895)*(1+'Casino List'!$F$1)^(($Q$3-TODAY()-45)/365)-K895,(1-'Casino List'!$B$1)*(I895-F895)*(1+'Casino List'!$F$1)^(($Q$3-vlookup(D895,C895:E$1003,3,FALSE)-10)/365)-K895+J895))</f>
        <v/>
      </c>
      <c r="M895" s="10" t="str">
        <f>if(isblank(G895),,G895*(1+'Casino List'!$F$1)^(($Q$3-E895-10)/365))</f>
        <v/>
      </c>
      <c r="N895" s="4" t="str">
        <f>if(ISBLANK(M895),,(M895-G895)*(1-'Casino List'!$B$1))</f>
        <v/>
      </c>
      <c r="O895" s="4" t="str">
        <f>if(isblank(D895),,if(ISBLANK(M895),-F895*'Casino List'!$B$1,M895*'Casino List'!$B$1))</f>
        <v/>
      </c>
      <c r="P895" s="4"/>
      <c r="Q895" s="4"/>
      <c r="R895" s="4"/>
      <c r="S895" s="4"/>
      <c r="T895" s="4"/>
      <c r="U895" s="4"/>
      <c r="V895" s="4"/>
      <c r="W895" s="4"/>
      <c r="X895" s="4"/>
      <c r="Y895" s="4"/>
      <c r="Z895" s="4"/>
      <c r="AA895" s="4"/>
      <c r="AB895" s="4"/>
      <c r="AC895" s="4"/>
      <c r="AD895" s="4"/>
      <c r="AE895" s="4"/>
    </row>
    <row r="896">
      <c r="A896" s="4"/>
      <c r="B896" s="4"/>
      <c r="C896" s="1" t="str">
        <f t="shared" si="8"/>
        <v/>
      </c>
      <c r="D896" s="79"/>
      <c r="E896" s="79"/>
      <c r="F896" s="74"/>
      <c r="G896" s="74"/>
      <c r="H896" s="74"/>
      <c r="I896" s="29" t="str">
        <f>if(isblank(F896),,VLOOKUP(D896,'Casino List'!$C$4:$AA$100,25,FALSE)*H896)</f>
        <v/>
      </c>
      <c r="J896" s="10" t="str">
        <f>if(ISBLANK(F896),,F896*'Casino List'!$D$1)</f>
        <v/>
      </c>
      <c r="K896" s="10" t="str">
        <f>if(isblank(F896),,(F896*(1+'Casino List'!$F$1)^(($Q$3-E896-45)/365)-F896)*(1-'Casino List'!$B$1))</f>
        <v/>
      </c>
      <c r="L896" s="10" t="str">
        <f>if(isblank(F896),,if(isna((1-'Casino List'!$B$1)*(I896-F896)*(1+'Casino List'!$F$1)^(($Q$3-vlookup(D896,C896:E$1003,3,FALSE)-10)/365)-K896+J896),(1-'Casino List'!$B$1)*(I896-F896)*(1+'Casino List'!$F$1)^(($Q$3-TODAY()-45)/365)-K896,(1-'Casino List'!$B$1)*(I896-F896)*(1+'Casino List'!$F$1)^(($Q$3-vlookup(D896,C896:E$1003,3,FALSE)-10)/365)-K896+J896))</f>
        <v/>
      </c>
      <c r="M896" s="10" t="str">
        <f>if(isblank(G896),,G896*(1+'Casino List'!$F$1)^(($Q$3-E896-10)/365))</f>
        <v/>
      </c>
      <c r="N896" s="4" t="str">
        <f>if(ISBLANK(M896),,(M896-G896)*(1-'Casino List'!$B$1))</f>
        <v/>
      </c>
      <c r="O896" s="4" t="str">
        <f>if(isblank(D896),,if(ISBLANK(M896),-F896*'Casino List'!$B$1,M896*'Casino List'!$B$1))</f>
        <v/>
      </c>
      <c r="P896" s="4"/>
      <c r="Q896" s="4"/>
      <c r="R896" s="4"/>
      <c r="S896" s="4"/>
      <c r="T896" s="4"/>
      <c r="U896" s="4"/>
      <c r="V896" s="4"/>
      <c r="W896" s="4"/>
      <c r="X896" s="4"/>
      <c r="Y896" s="4"/>
      <c r="Z896" s="4"/>
      <c r="AA896" s="4"/>
      <c r="AB896" s="4"/>
      <c r="AC896" s="4"/>
      <c r="AD896" s="4"/>
      <c r="AE896" s="4"/>
    </row>
    <row r="897">
      <c r="A897" s="4"/>
      <c r="B897" s="4"/>
      <c r="C897" s="1" t="str">
        <f t="shared" si="8"/>
        <v/>
      </c>
      <c r="D897" s="79"/>
      <c r="E897" s="79"/>
      <c r="F897" s="74"/>
      <c r="G897" s="74"/>
      <c r="H897" s="74"/>
      <c r="I897" s="29" t="str">
        <f>if(isblank(F897),,VLOOKUP(D897,'Casino List'!$C$4:$AA$100,25,FALSE)*H897)</f>
        <v/>
      </c>
      <c r="J897" s="10" t="str">
        <f>if(ISBLANK(F897),,F897*'Casino List'!$D$1)</f>
        <v/>
      </c>
      <c r="K897" s="10" t="str">
        <f>if(isblank(F897),,(F897*(1+'Casino List'!$F$1)^(($Q$3-E897-45)/365)-F897)*(1-'Casino List'!$B$1))</f>
        <v/>
      </c>
      <c r="L897" s="10" t="str">
        <f>if(isblank(F897),,if(isna((1-'Casino List'!$B$1)*(I897-F897)*(1+'Casino List'!$F$1)^(($Q$3-vlookup(D897,C897:E$1003,3,FALSE)-10)/365)-K897+J897),(1-'Casino List'!$B$1)*(I897-F897)*(1+'Casino List'!$F$1)^(($Q$3-TODAY()-45)/365)-K897,(1-'Casino List'!$B$1)*(I897-F897)*(1+'Casino List'!$F$1)^(($Q$3-vlookup(D897,C897:E$1003,3,FALSE)-10)/365)-K897+J897))</f>
        <v/>
      </c>
      <c r="M897" s="10" t="str">
        <f>if(isblank(G897),,G897*(1+'Casino List'!$F$1)^(($Q$3-E897-10)/365))</f>
        <v/>
      </c>
      <c r="N897" s="4" t="str">
        <f>if(ISBLANK(M897),,(M897-G897)*(1-'Casino List'!$B$1))</f>
        <v/>
      </c>
      <c r="O897" s="4" t="str">
        <f>if(isblank(D897),,if(ISBLANK(M897),-F897*'Casino List'!$B$1,M897*'Casino List'!$B$1))</f>
        <v/>
      </c>
      <c r="P897" s="4"/>
      <c r="Q897" s="4"/>
      <c r="R897" s="4"/>
      <c r="S897" s="4"/>
      <c r="T897" s="4"/>
      <c r="U897" s="4"/>
      <c r="V897" s="4"/>
      <c r="W897" s="4"/>
      <c r="X897" s="4"/>
      <c r="Y897" s="4"/>
      <c r="Z897" s="4"/>
      <c r="AA897" s="4"/>
      <c r="AB897" s="4"/>
      <c r="AC897" s="4"/>
      <c r="AD897" s="4"/>
      <c r="AE897" s="4"/>
    </row>
    <row r="898">
      <c r="A898" s="4"/>
      <c r="B898" s="4"/>
      <c r="C898" s="1" t="str">
        <f t="shared" si="8"/>
        <v/>
      </c>
      <c r="D898" s="79"/>
      <c r="E898" s="79"/>
      <c r="F898" s="74"/>
      <c r="G898" s="74"/>
      <c r="H898" s="74"/>
      <c r="I898" s="29" t="str">
        <f>if(isblank(F898),,VLOOKUP(D898,'Casino List'!$C$4:$AA$100,25,FALSE)*H898)</f>
        <v/>
      </c>
      <c r="J898" s="10" t="str">
        <f>if(ISBLANK(F898),,F898*'Casino List'!$D$1)</f>
        <v/>
      </c>
      <c r="K898" s="10" t="str">
        <f>if(isblank(F898),,(F898*(1+'Casino List'!$F$1)^(($Q$3-E898-45)/365)-F898)*(1-'Casino List'!$B$1))</f>
        <v/>
      </c>
      <c r="L898" s="10" t="str">
        <f>if(isblank(F898),,if(isna((1-'Casino List'!$B$1)*(I898-F898)*(1+'Casino List'!$F$1)^(($Q$3-vlookup(D898,C898:E$1003,3,FALSE)-10)/365)-K898+J898),(1-'Casino List'!$B$1)*(I898-F898)*(1+'Casino List'!$F$1)^(($Q$3-TODAY()-45)/365)-K898,(1-'Casino List'!$B$1)*(I898-F898)*(1+'Casino List'!$F$1)^(($Q$3-vlookup(D898,C898:E$1003,3,FALSE)-10)/365)-K898+J898))</f>
        <v/>
      </c>
      <c r="M898" s="10" t="str">
        <f>if(isblank(G898),,G898*(1+'Casino List'!$F$1)^(($Q$3-E898-10)/365))</f>
        <v/>
      </c>
      <c r="N898" s="4" t="str">
        <f>if(ISBLANK(M898),,(M898-G898)*(1-'Casino List'!$B$1))</f>
        <v/>
      </c>
      <c r="O898" s="4" t="str">
        <f>if(isblank(D898),,if(ISBLANK(M898),-F898*'Casino List'!$B$1,M898*'Casino List'!$B$1))</f>
        <v/>
      </c>
      <c r="P898" s="4"/>
      <c r="Q898" s="4"/>
      <c r="R898" s="4"/>
      <c r="S898" s="4"/>
      <c r="T898" s="4"/>
      <c r="U898" s="4"/>
      <c r="V898" s="4"/>
      <c r="W898" s="4"/>
      <c r="X898" s="4"/>
      <c r="Y898" s="4"/>
      <c r="Z898" s="4"/>
      <c r="AA898" s="4"/>
      <c r="AB898" s="4"/>
      <c r="AC898" s="4"/>
      <c r="AD898" s="4"/>
      <c r="AE898" s="4"/>
    </row>
    <row r="899">
      <c r="A899" s="4"/>
      <c r="B899" s="4"/>
      <c r="C899" s="1" t="str">
        <f t="shared" si="8"/>
        <v/>
      </c>
      <c r="D899" s="79"/>
      <c r="E899" s="79"/>
      <c r="F899" s="74"/>
      <c r="G899" s="74"/>
      <c r="H899" s="74"/>
      <c r="I899" s="29" t="str">
        <f>if(isblank(F899),,VLOOKUP(D899,'Casino List'!$C$4:$AA$100,25,FALSE)*H899)</f>
        <v/>
      </c>
      <c r="J899" s="10" t="str">
        <f>if(ISBLANK(F899),,F899*'Casino List'!$D$1)</f>
        <v/>
      </c>
      <c r="K899" s="10" t="str">
        <f>if(isblank(F899),,(F899*(1+'Casino List'!$F$1)^(($Q$3-E899-45)/365)-F899)*(1-'Casino List'!$B$1))</f>
        <v/>
      </c>
      <c r="L899" s="10" t="str">
        <f>if(isblank(F899),,if(isna((1-'Casino List'!$B$1)*(I899-F899)*(1+'Casino List'!$F$1)^(($Q$3-vlookup(D899,C899:E$1003,3,FALSE)-10)/365)-K899+J899),(1-'Casino List'!$B$1)*(I899-F899)*(1+'Casino List'!$F$1)^(($Q$3-TODAY()-45)/365)-K899,(1-'Casino List'!$B$1)*(I899-F899)*(1+'Casino List'!$F$1)^(($Q$3-vlookup(D899,C899:E$1003,3,FALSE)-10)/365)-K899+J899))</f>
        <v/>
      </c>
      <c r="M899" s="10" t="str">
        <f>if(isblank(G899),,G899*(1+'Casino List'!$F$1)^(($Q$3-E899-10)/365))</f>
        <v/>
      </c>
      <c r="N899" s="4" t="str">
        <f>if(ISBLANK(M899),,(M899-G899)*(1-'Casino List'!$B$1))</f>
        <v/>
      </c>
      <c r="O899" s="4" t="str">
        <f>if(isblank(D899),,if(ISBLANK(M899),-F899*'Casino List'!$B$1,M899*'Casino List'!$B$1))</f>
        <v/>
      </c>
      <c r="P899" s="4"/>
      <c r="Q899" s="4"/>
      <c r="R899" s="4"/>
      <c r="S899" s="4"/>
      <c r="T899" s="4"/>
      <c r="U899" s="4"/>
      <c r="V899" s="4"/>
      <c r="W899" s="4"/>
      <c r="X899" s="4"/>
      <c r="Y899" s="4"/>
      <c r="Z899" s="4"/>
      <c r="AA899" s="4"/>
      <c r="AB899" s="4"/>
      <c r="AC899" s="4"/>
      <c r="AD899" s="4"/>
      <c r="AE899" s="4"/>
    </row>
    <row r="900">
      <c r="A900" s="4"/>
      <c r="B900" s="4"/>
      <c r="C900" s="1" t="str">
        <f t="shared" si="8"/>
        <v/>
      </c>
      <c r="D900" s="79"/>
      <c r="E900" s="79"/>
      <c r="F900" s="74"/>
      <c r="G900" s="74"/>
      <c r="H900" s="74"/>
      <c r="I900" s="29" t="str">
        <f>if(isblank(F900),,VLOOKUP(D900,'Casino List'!$C$4:$AA$100,25,FALSE)*H900)</f>
        <v/>
      </c>
      <c r="J900" s="10" t="str">
        <f>if(ISBLANK(F900),,F900*'Casino List'!$D$1)</f>
        <v/>
      </c>
      <c r="K900" s="10" t="str">
        <f>if(isblank(F900),,(F900*(1+'Casino List'!$F$1)^(($Q$3-E900-45)/365)-F900)*(1-'Casino List'!$B$1))</f>
        <v/>
      </c>
      <c r="L900" s="10" t="str">
        <f>if(isblank(F900),,if(isna((1-'Casino List'!$B$1)*(I900-F900)*(1+'Casino List'!$F$1)^(($Q$3-vlookup(D900,C900:E$1003,3,FALSE)-10)/365)-K900+J900),(1-'Casino List'!$B$1)*(I900-F900)*(1+'Casino List'!$F$1)^(($Q$3-TODAY()-45)/365)-K900,(1-'Casino List'!$B$1)*(I900-F900)*(1+'Casino List'!$F$1)^(($Q$3-vlookup(D900,C900:E$1003,3,FALSE)-10)/365)-K900+J900))</f>
        <v/>
      </c>
      <c r="M900" s="10" t="str">
        <f>if(isblank(G900),,G900*(1+'Casino List'!$F$1)^(($Q$3-E900-10)/365))</f>
        <v/>
      </c>
      <c r="N900" s="4" t="str">
        <f>if(ISBLANK(M900),,(M900-G900)*(1-'Casino List'!$B$1))</f>
        <v/>
      </c>
      <c r="O900" s="4" t="str">
        <f>if(isblank(D900),,if(ISBLANK(M900),-F900*'Casino List'!$B$1,M900*'Casino List'!$B$1))</f>
        <v/>
      </c>
      <c r="P900" s="4"/>
      <c r="Q900" s="4"/>
      <c r="R900" s="4"/>
      <c r="S900" s="4"/>
      <c r="T900" s="4"/>
      <c r="U900" s="4"/>
      <c r="V900" s="4"/>
      <c r="W900" s="4"/>
      <c r="X900" s="4"/>
      <c r="Y900" s="4"/>
      <c r="Z900" s="4"/>
      <c r="AA900" s="4"/>
      <c r="AB900" s="4"/>
      <c r="AC900" s="4"/>
      <c r="AD900" s="4"/>
      <c r="AE900" s="4"/>
    </row>
    <row r="901">
      <c r="A901" s="4"/>
      <c r="B901" s="4"/>
      <c r="C901" s="1" t="str">
        <f t="shared" si="8"/>
        <v/>
      </c>
      <c r="D901" s="79"/>
      <c r="E901" s="79"/>
      <c r="F901" s="74"/>
      <c r="G901" s="74"/>
      <c r="H901" s="74"/>
      <c r="I901" s="29" t="str">
        <f>if(isblank(F901),,VLOOKUP(D901,'Casino List'!$C$4:$AA$100,25,FALSE)*H901)</f>
        <v/>
      </c>
      <c r="J901" s="10" t="str">
        <f>if(ISBLANK(F901),,F901*'Casino List'!$D$1)</f>
        <v/>
      </c>
      <c r="K901" s="10" t="str">
        <f>if(isblank(F901),,(F901*(1+'Casino List'!$F$1)^(($Q$3-E901-45)/365)-F901)*(1-'Casino List'!$B$1))</f>
        <v/>
      </c>
      <c r="L901" s="10" t="str">
        <f>if(isblank(F901),,if(isna((1-'Casino List'!$B$1)*(I901-F901)*(1+'Casino List'!$F$1)^(($Q$3-vlookup(D901,C901:E$1003,3,FALSE)-10)/365)-K901+J901),(1-'Casino List'!$B$1)*(I901-F901)*(1+'Casino List'!$F$1)^(($Q$3-TODAY()-45)/365)-K901,(1-'Casino List'!$B$1)*(I901-F901)*(1+'Casino List'!$F$1)^(($Q$3-vlookup(D901,C901:E$1003,3,FALSE)-10)/365)-K901+J901))</f>
        <v/>
      </c>
      <c r="M901" s="10" t="str">
        <f>if(isblank(G901),,G901*(1+'Casino List'!$F$1)^(($Q$3-E901-10)/365))</f>
        <v/>
      </c>
      <c r="N901" s="4" t="str">
        <f>if(ISBLANK(M901),,(M901-G901)*(1-'Casino List'!$B$1))</f>
        <v/>
      </c>
      <c r="O901" s="4" t="str">
        <f>if(isblank(D901),,if(ISBLANK(M901),-F901*'Casino List'!$B$1,M901*'Casino List'!$B$1))</f>
        <v/>
      </c>
      <c r="P901" s="4"/>
      <c r="Q901" s="4"/>
      <c r="R901" s="4"/>
      <c r="S901" s="4"/>
      <c r="T901" s="4"/>
      <c r="U901" s="4"/>
      <c r="V901" s="4"/>
      <c r="W901" s="4"/>
      <c r="X901" s="4"/>
      <c r="Y901" s="4"/>
      <c r="Z901" s="4"/>
      <c r="AA901" s="4"/>
      <c r="AB901" s="4"/>
      <c r="AC901" s="4"/>
      <c r="AD901" s="4"/>
      <c r="AE901" s="4"/>
    </row>
    <row r="902">
      <c r="A902" s="4"/>
      <c r="B902" s="4"/>
      <c r="C902" s="1" t="str">
        <f t="shared" si="8"/>
        <v/>
      </c>
      <c r="D902" s="79"/>
      <c r="E902" s="79"/>
      <c r="F902" s="74"/>
      <c r="G902" s="74"/>
      <c r="H902" s="74"/>
      <c r="I902" s="29" t="str">
        <f>if(isblank(F902),,VLOOKUP(D902,'Casino List'!$C$4:$AA$100,25,FALSE)*H902)</f>
        <v/>
      </c>
      <c r="J902" s="10" t="str">
        <f>if(ISBLANK(F902),,F902*'Casino List'!$D$1)</f>
        <v/>
      </c>
      <c r="K902" s="10" t="str">
        <f>if(isblank(F902),,(F902*(1+'Casino List'!$F$1)^(($Q$3-E902-45)/365)-F902)*(1-'Casino List'!$B$1))</f>
        <v/>
      </c>
      <c r="L902" s="10" t="str">
        <f>if(isblank(F902),,if(isna((1-'Casino List'!$B$1)*(I902-F902)*(1+'Casino List'!$F$1)^(($Q$3-vlookup(D902,C902:E$1003,3,FALSE)-10)/365)-K902+J902),(1-'Casino List'!$B$1)*(I902-F902)*(1+'Casino List'!$F$1)^(($Q$3-TODAY()-45)/365)-K902,(1-'Casino List'!$B$1)*(I902-F902)*(1+'Casino List'!$F$1)^(($Q$3-vlookup(D902,C902:E$1003,3,FALSE)-10)/365)-K902+J902))</f>
        <v/>
      </c>
      <c r="M902" s="10" t="str">
        <f>if(isblank(G902),,G902*(1+'Casino List'!$F$1)^(($Q$3-E902-10)/365))</f>
        <v/>
      </c>
      <c r="N902" s="4" t="str">
        <f>if(ISBLANK(M902),,(M902-G902)*(1-'Casino List'!$B$1))</f>
        <v/>
      </c>
      <c r="O902" s="4" t="str">
        <f>if(isblank(D902),,if(ISBLANK(M902),-F902*'Casino List'!$B$1,M902*'Casino List'!$B$1))</f>
        <v/>
      </c>
      <c r="P902" s="4"/>
      <c r="Q902" s="4"/>
      <c r="R902" s="4"/>
      <c r="S902" s="4"/>
      <c r="T902" s="4"/>
      <c r="U902" s="4"/>
      <c r="V902" s="4"/>
      <c r="W902" s="4"/>
      <c r="X902" s="4"/>
      <c r="Y902" s="4"/>
      <c r="Z902" s="4"/>
      <c r="AA902" s="4"/>
      <c r="AB902" s="4"/>
      <c r="AC902" s="4"/>
      <c r="AD902" s="4"/>
      <c r="AE902" s="4"/>
    </row>
    <row r="903">
      <c r="A903" s="4"/>
      <c r="B903" s="4"/>
      <c r="C903" s="1" t="str">
        <f t="shared" si="8"/>
        <v/>
      </c>
      <c r="D903" s="79"/>
      <c r="E903" s="79"/>
      <c r="F903" s="74"/>
      <c r="G903" s="74"/>
      <c r="H903" s="74"/>
      <c r="I903" s="29" t="str">
        <f>if(isblank(F903),,VLOOKUP(D903,'Casino List'!$C$4:$AA$100,25,FALSE)*H903)</f>
        <v/>
      </c>
      <c r="J903" s="10" t="str">
        <f>if(ISBLANK(F903),,F903*'Casino List'!$D$1)</f>
        <v/>
      </c>
      <c r="K903" s="10" t="str">
        <f>if(isblank(F903),,(F903*(1+'Casino List'!$F$1)^(($Q$3-E903-45)/365)-F903)*(1-'Casino List'!$B$1))</f>
        <v/>
      </c>
      <c r="L903" s="10" t="str">
        <f>if(isblank(F903),,if(isna((1-'Casino List'!$B$1)*(I903-F903)*(1+'Casino List'!$F$1)^(($Q$3-vlookup(D903,C903:E$1003,3,FALSE)-10)/365)-K903+J903),(1-'Casino List'!$B$1)*(I903-F903)*(1+'Casino List'!$F$1)^(($Q$3-TODAY()-45)/365)-K903,(1-'Casino List'!$B$1)*(I903-F903)*(1+'Casino List'!$F$1)^(($Q$3-vlookup(D903,C903:E$1003,3,FALSE)-10)/365)-K903+J903))</f>
        <v/>
      </c>
      <c r="M903" s="10" t="str">
        <f>if(isblank(G903),,G903*(1+'Casino List'!$F$1)^(($Q$3-E903-10)/365))</f>
        <v/>
      </c>
      <c r="N903" s="4" t="str">
        <f>if(ISBLANK(M903),,(M903-G903)*(1-'Casino List'!$B$1))</f>
        <v/>
      </c>
      <c r="O903" s="4" t="str">
        <f>if(isblank(D903),,if(ISBLANK(M903),-F903*'Casino List'!$B$1,M903*'Casino List'!$B$1))</f>
        <v/>
      </c>
      <c r="P903" s="4"/>
      <c r="Q903" s="4"/>
      <c r="R903" s="4"/>
      <c r="S903" s="4"/>
      <c r="T903" s="4"/>
      <c r="U903" s="4"/>
      <c r="V903" s="4"/>
      <c r="W903" s="4"/>
      <c r="X903" s="4"/>
      <c r="Y903" s="4"/>
      <c r="Z903" s="4"/>
      <c r="AA903" s="4"/>
      <c r="AB903" s="4"/>
      <c r="AC903" s="4"/>
      <c r="AD903" s="4"/>
      <c r="AE903" s="4"/>
    </row>
    <row r="904">
      <c r="A904" s="4"/>
      <c r="B904" s="4"/>
      <c r="C904" s="1" t="str">
        <f t="shared" si="8"/>
        <v/>
      </c>
      <c r="D904" s="79"/>
      <c r="E904" s="79"/>
      <c r="F904" s="74"/>
      <c r="G904" s="74"/>
      <c r="H904" s="74"/>
      <c r="I904" s="29" t="str">
        <f>if(isblank(F904),,VLOOKUP(D904,'Casino List'!$C$4:$AA$100,25,FALSE)*H904)</f>
        <v/>
      </c>
      <c r="J904" s="10" t="str">
        <f>if(ISBLANK(F904),,F904*'Casino List'!$D$1)</f>
        <v/>
      </c>
      <c r="K904" s="10" t="str">
        <f>if(isblank(F904),,(F904*(1+'Casino List'!$F$1)^(($Q$3-E904-45)/365)-F904)*(1-'Casino List'!$B$1))</f>
        <v/>
      </c>
      <c r="L904" s="10" t="str">
        <f>if(isblank(F904),,if(isna((1-'Casino List'!$B$1)*(I904-F904)*(1+'Casino List'!$F$1)^(($Q$3-vlookup(D904,C904:E$1003,3,FALSE)-10)/365)-K904+J904),(1-'Casino List'!$B$1)*(I904-F904)*(1+'Casino List'!$F$1)^(($Q$3-TODAY()-45)/365)-K904,(1-'Casino List'!$B$1)*(I904-F904)*(1+'Casino List'!$F$1)^(($Q$3-vlookup(D904,C904:E$1003,3,FALSE)-10)/365)-K904+J904))</f>
        <v/>
      </c>
      <c r="M904" s="10" t="str">
        <f>if(isblank(G904),,G904*(1+'Casino List'!$F$1)^(($Q$3-E904-10)/365))</f>
        <v/>
      </c>
      <c r="N904" s="4" t="str">
        <f>if(ISBLANK(M904),,(M904-G904)*(1-'Casino List'!$B$1))</f>
        <v/>
      </c>
      <c r="O904" s="4" t="str">
        <f>if(isblank(D904),,if(ISBLANK(M904),-F904*'Casino List'!$B$1,M904*'Casino List'!$B$1))</f>
        <v/>
      </c>
      <c r="P904" s="4"/>
      <c r="Q904" s="4"/>
      <c r="R904" s="4"/>
      <c r="S904" s="4"/>
      <c r="T904" s="4"/>
      <c r="U904" s="4"/>
      <c r="V904" s="4"/>
      <c r="W904" s="4"/>
      <c r="X904" s="4"/>
      <c r="Y904" s="4"/>
      <c r="Z904" s="4"/>
      <c r="AA904" s="4"/>
      <c r="AB904" s="4"/>
      <c r="AC904" s="4"/>
      <c r="AD904" s="4"/>
      <c r="AE904" s="4"/>
    </row>
    <row r="905">
      <c r="A905" s="4"/>
      <c r="B905" s="4"/>
      <c r="C905" s="1" t="str">
        <f t="shared" si="8"/>
        <v/>
      </c>
      <c r="D905" s="79"/>
      <c r="E905" s="79"/>
      <c r="F905" s="74"/>
      <c r="G905" s="74"/>
      <c r="H905" s="74"/>
      <c r="I905" s="29" t="str">
        <f>if(isblank(F905),,VLOOKUP(D905,'Casino List'!$C$4:$AA$100,25,FALSE)*H905)</f>
        <v/>
      </c>
      <c r="J905" s="10" t="str">
        <f>if(ISBLANK(F905),,F905*'Casino List'!$D$1)</f>
        <v/>
      </c>
      <c r="K905" s="10" t="str">
        <f>if(isblank(F905),,(F905*(1+'Casino List'!$F$1)^(($Q$3-E905-45)/365)-F905)*(1-'Casino List'!$B$1))</f>
        <v/>
      </c>
      <c r="L905" s="10" t="str">
        <f>if(isblank(F905),,if(isna((1-'Casino List'!$B$1)*(I905-F905)*(1+'Casino List'!$F$1)^(($Q$3-vlookup(D905,C905:E$1003,3,FALSE)-10)/365)-K905+J905),(1-'Casino List'!$B$1)*(I905-F905)*(1+'Casino List'!$F$1)^(($Q$3-TODAY()-45)/365)-K905,(1-'Casino List'!$B$1)*(I905-F905)*(1+'Casino List'!$F$1)^(($Q$3-vlookup(D905,C905:E$1003,3,FALSE)-10)/365)-K905+J905))</f>
        <v/>
      </c>
      <c r="M905" s="10" t="str">
        <f>if(isblank(G905),,G905*(1+'Casino List'!$F$1)^(($Q$3-E905-10)/365))</f>
        <v/>
      </c>
      <c r="N905" s="4" t="str">
        <f>if(ISBLANK(M905),,(M905-G905)*(1-'Casino List'!$B$1))</f>
        <v/>
      </c>
      <c r="O905" s="4" t="str">
        <f>if(isblank(D905),,if(ISBLANK(M905),-F905*'Casino List'!$B$1,M905*'Casino List'!$B$1))</f>
        <v/>
      </c>
      <c r="P905" s="4"/>
      <c r="Q905" s="4"/>
      <c r="R905" s="4"/>
      <c r="S905" s="4"/>
      <c r="T905" s="4"/>
      <c r="U905" s="4"/>
      <c r="V905" s="4"/>
      <c r="W905" s="4"/>
      <c r="X905" s="4"/>
      <c r="Y905" s="4"/>
      <c r="Z905" s="4"/>
      <c r="AA905" s="4"/>
      <c r="AB905" s="4"/>
      <c r="AC905" s="4"/>
      <c r="AD905" s="4"/>
      <c r="AE905" s="4"/>
    </row>
    <row r="906">
      <c r="A906" s="4"/>
      <c r="B906" s="4"/>
      <c r="C906" s="1" t="str">
        <f t="shared" si="8"/>
        <v/>
      </c>
      <c r="D906" s="79"/>
      <c r="E906" s="79"/>
      <c r="F906" s="74"/>
      <c r="G906" s="74"/>
      <c r="H906" s="74"/>
      <c r="I906" s="29" t="str">
        <f>if(isblank(F906),,VLOOKUP(D906,'Casino List'!$C$4:$AA$100,25,FALSE)*H906)</f>
        <v/>
      </c>
      <c r="J906" s="10" t="str">
        <f>if(ISBLANK(F906),,F906*'Casino List'!$D$1)</f>
        <v/>
      </c>
      <c r="K906" s="10" t="str">
        <f>if(isblank(F906),,(F906*(1+'Casino List'!$F$1)^(($Q$3-E906-45)/365)-F906)*(1-'Casino List'!$B$1))</f>
        <v/>
      </c>
      <c r="L906" s="10" t="str">
        <f>if(isblank(F906),,if(isna((1-'Casino List'!$B$1)*(I906-F906)*(1+'Casino List'!$F$1)^(($Q$3-vlookup(D906,C906:E$1003,3,FALSE)-10)/365)-K906+J906),(1-'Casino List'!$B$1)*(I906-F906)*(1+'Casino List'!$F$1)^(($Q$3-TODAY()-45)/365)-K906,(1-'Casino List'!$B$1)*(I906-F906)*(1+'Casino List'!$F$1)^(($Q$3-vlookup(D906,C906:E$1003,3,FALSE)-10)/365)-K906+J906))</f>
        <v/>
      </c>
      <c r="M906" s="10" t="str">
        <f>if(isblank(G906),,G906*(1+'Casino List'!$F$1)^(($Q$3-E906-10)/365))</f>
        <v/>
      </c>
      <c r="N906" s="4" t="str">
        <f>if(ISBLANK(M906),,(M906-G906)*(1-'Casino List'!$B$1))</f>
        <v/>
      </c>
      <c r="O906" s="4" t="str">
        <f>if(isblank(D906),,if(ISBLANK(M906),-F906*'Casino List'!$B$1,M906*'Casino List'!$B$1))</f>
        <v/>
      </c>
      <c r="P906" s="4"/>
      <c r="Q906" s="4"/>
      <c r="R906" s="4"/>
      <c r="S906" s="4"/>
      <c r="T906" s="4"/>
      <c r="U906" s="4"/>
      <c r="V906" s="4"/>
      <c r="W906" s="4"/>
      <c r="X906" s="4"/>
      <c r="Y906" s="4"/>
      <c r="Z906" s="4"/>
      <c r="AA906" s="4"/>
      <c r="AB906" s="4"/>
      <c r="AC906" s="4"/>
      <c r="AD906" s="4"/>
      <c r="AE906" s="4"/>
    </row>
    <row r="907">
      <c r="A907" s="4"/>
      <c r="B907" s="4"/>
      <c r="C907" s="1" t="str">
        <f t="shared" si="8"/>
        <v/>
      </c>
      <c r="D907" s="79"/>
      <c r="E907" s="79"/>
      <c r="F907" s="74"/>
      <c r="G907" s="74"/>
      <c r="H907" s="74"/>
      <c r="I907" s="29" t="str">
        <f>if(isblank(F907),,VLOOKUP(D907,'Casino List'!$C$4:$AA$100,25,FALSE)*H907)</f>
        <v/>
      </c>
      <c r="J907" s="10" t="str">
        <f>if(ISBLANK(F907),,F907*'Casino List'!$D$1)</f>
        <v/>
      </c>
      <c r="K907" s="10" t="str">
        <f>if(isblank(F907),,(F907*(1+'Casino List'!$F$1)^(($Q$3-E907-45)/365)-F907)*(1-'Casino List'!$B$1))</f>
        <v/>
      </c>
      <c r="L907" s="10" t="str">
        <f>if(isblank(F907),,if(isna((1-'Casino List'!$B$1)*(I907-F907)*(1+'Casino List'!$F$1)^(($Q$3-vlookup(D907,C907:E$1003,3,FALSE)-10)/365)-K907+J907),(1-'Casino List'!$B$1)*(I907-F907)*(1+'Casino List'!$F$1)^(($Q$3-TODAY()-45)/365)-K907,(1-'Casino List'!$B$1)*(I907-F907)*(1+'Casino List'!$F$1)^(($Q$3-vlookup(D907,C907:E$1003,3,FALSE)-10)/365)-K907+J907))</f>
        <v/>
      </c>
      <c r="M907" s="10" t="str">
        <f>if(isblank(G907),,G907*(1+'Casino List'!$F$1)^(($Q$3-E907-10)/365))</f>
        <v/>
      </c>
      <c r="N907" s="4" t="str">
        <f>if(ISBLANK(M907),,(M907-G907)*(1-'Casino List'!$B$1))</f>
        <v/>
      </c>
      <c r="O907" s="4" t="str">
        <f>if(isblank(D907),,if(ISBLANK(M907),-F907*'Casino List'!$B$1,M907*'Casino List'!$B$1))</f>
        <v/>
      </c>
      <c r="P907" s="4"/>
      <c r="Q907" s="4"/>
      <c r="R907" s="4"/>
      <c r="S907" s="4"/>
      <c r="T907" s="4"/>
      <c r="U907" s="4"/>
      <c r="V907" s="4"/>
      <c r="W907" s="4"/>
      <c r="X907" s="4"/>
      <c r="Y907" s="4"/>
      <c r="Z907" s="4"/>
      <c r="AA907" s="4"/>
      <c r="AB907" s="4"/>
      <c r="AC907" s="4"/>
      <c r="AD907" s="4"/>
      <c r="AE907" s="4"/>
    </row>
    <row r="908">
      <c r="A908" s="4"/>
      <c r="B908" s="4"/>
      <c r="C908" s="1" t="str">
        <f t="shared" si="8"/>
        <v/>
      </c>
      <c r="D908" s="79"/>
      <c r="E908" s="79"/>
      <c r="F908" s="74"/>
      <c r="G908" s="74"/>
      <c r="H908" s="74"/>
      <c r="I908" s="29" t="str">
        <f>if(isblank(F908),,VLOOKUP(D908,'Casino List'!$C$4:$AA$100,25,FALSE)*H908)</f>
        <v/>
      </c>
      <c r="J908" s="10" t="str">
        <f>if(ISBLANK(F908),,F908*'Casino List'!$D$1)</f>
        <v/>
      </c>
      <c r="K908" s="10" t="str">
        <f>if(isblank(F908),,(F908*(1+'Casino List'!$F$1)^(($Q$3-E908-45)/365)-F908)*(1-'Casino List'!$B$1))</f>
        <v/>
      </c>
      <c r="L908" s="10" t="str">
        <f>if(isblank(F908),,if(isna((1-'Casino List'!$B$1)*(I908-F908)*(1+'Casino List'!$F$1)^(($Q$3-vlookup(D908,C908:E$1003,3,FALSE)-10)/365)-K908+J908),(1-'Casino List'!$B$1)*(I908-F908)*(1+'Casino List'!$F$1)^(($Q$3-TODAY()-45)/365)-K908,(1-'Casino List'!$B$1)*(I908-F908)*(1+'Casino List'!$F$1)^(($Q$3-vlookup(D908,C908:E$1003,3,FALSE)-10)/365)-K908+J908))</f>
        <v/>
      </c>
      <c r="M908" s="10" t="str">
        <f>if(isblank(G908),,G908*(1+'Casino List'!$F$1)^(($Q$3-E908-10)/365))</f>
        <v/>
      </c>
      <c r="N908" s="4" t="str">
        <f>if(ISBLANK(M908),,(M908-G908)*(1-'Casino List'!$B$1))</f>
        <v/>
      </c>
      <c r="O908" s="4" t="str">
        <f>if(isblank(D908),,if(ISBLANK(M908),-F908*'Casino List'!$B$1,M908*'Casino List'!$B$1))</f>
        <v/>
      </c>
      <c r="P908" s="4"/>
      <c r="Q908" s="4"/>
      <c r="R908" s="4"/>
      <c r="S908" s="4"/>
      <c r="T908" s="4"/>
      <c r="U908" s="4"/>
      <c r="V908" s="4"/>
      <c r="W908" s="4"/>
      <c r="X908" s="4"/>
      <c r="Y908" s="4"/>
      <c r="Z908" s="4"/>
      <c r="AA908" s="4"/>
      <c r="AB908" s="4"/>
      <c r="AC908" s="4"/>
      <c r="AD908" s="4"/>
      <c r="AE908" s="4"/>
    </row>
    <row r="909">
      <c r="A909" s="4"/>
      <c r="B909" s="4"/>
      <c r="C909" s="1" t="str">
        <f t="shared" si="8"/>
        <v/>
      </c>
      <c r="D909" s="79"/>
      <c r="E909" s="79"/>
      <c r="F909" s="74"/>
      <c r="G909" s="74"/>
      <c r="H909" s="74"/>
      <c r="I909" s="29" t="str">
        <f>if(isblank(F909),,VLOOKUP(D909,'Casino List'!$C$4:$AA$100,25,FALSE)*H909)</f>
        <v/>
      </c>
      <c r="J909" s="10" t="str">
        <f>if(ISBLANK(F909),,F909*'Casino List'!$D$1)</f>
        <v/>
      </c>
      <c r="K909" s="10" t="str">
        <f>if(isblank(F909),,(F909*(1+'Casino List'!$F$1)^(($Q$3-E909-45)/365)-F909)*(1-'Casino List'!$B$1))</f>
        <v/>
      </c>
      <c r="L909" s="10" t="str">
        <f>if(isblank(F909),,if(isna((1-'Casino List'!$B$1)*(I909-F909)*(1+'Casino List'!$F$1)^(($Q$3-vlookup(D909,C909:E$1003,3,FALSE)-10)/365)-K909+J909),(1-'Casino List'!$B$1)*(I909-F909)*(1+'Casino List'!$F$1)^(($Q$3-TODAY()-45)/365)-K909,(1-'Casino List'!$B$1)*(I909-F909)*(1+'Casino List'!$F$1)^(($Q$3-vlookup(D909,C909:E$1003,3,FALSE)-10)/365)-K909+J909))</f>
        <v/>
      </c>
      <c r="M909" s="10" t="str">
        <f>if(isblank(G909),,G909*(1+'Casino List'!$F$1)^(($Q$3-E909-10)/365))</f>
        <v/>
      </c>
      <c r="N909" s="4" t="str">
        <f>if(ISBLANK(M909),,(M909-G909)*(1-'Casino List'!$B$1))</f>
        <v/>
      </c>
      <c r="O909" s="4" t="str">
        <f>if(isblank(D909),,if(ISBLANK(M909),-F909*'Casino List'!$B$1,M909*'Casino List'!$B$1))</f>
        <v/>
      </c>
      <c r="P909" s="4"/>
      <c r="Q909" s="4"/>
      <c r="R909" s="4"/>
      <c r="S909" s="4"/>
      <c r="T909" s="4"/>
      <c r="U909" s="4"/>
      <c r="V909" s="4"/>
      <c r="W909" s="4"/>
      <c r="X909" s="4"/>
      <c r="Y909" s="4"/>
      <c r="Z909" s="4"/>
      <c r="AA909" s="4"/>
      <c r="AB909" s="4"/>
      <c r="AC909" s="4"/>
      <c r="AD909" s="4"/>
      <c r="AE909" s="4"/>
    </row>
    <row r="910">
      <c r="A910" s="4"/>
      <c r="B910" s="4"/>
      <c r="C910" s="1" t="str">
        <f t="shared" si="8"/>
        <v/>
      </c>
      <c r="D910" s="79"/>
      <c r="E910" s="79"/>
      <c r="F910" s="74"/>
      <c r="G910" s="74"/>
      <c r="H910" s="74"/>
      <c r="I910" s="29" t="str">
        <f>if(isblank(F910),,VLOOKUP(D910,'Casino List'!$C$4:$AA$100,25,FALSE)*H910)</f>
        <v/>
      </c>
      <c r="J910" s="10" t="str">
        <f>if(ISBLANK(F910),,F910*'Casino List'!$D$1)</f>
        <v/>
      </c>
      <c r="K910" s="10" t="str">
        <f>if(isblank(F910),,(F910*(1+'Casino List'!$F$1)^(($Q$3-E910-45)/365)-F910)*(1-'Casino List'!$B$1))</f>
        <v/>
      </c>
      <c r="L910" s="10" t="str">
        <f>if(isblank(F910),,if(isna((1-'Casino List'!$B$1)*(I910-F910)*(1+'Casino List'!$F$1)^(($Q$3-vlookup(D910,C910:E$1003,3,FALSE)-10)/365)-K910+J910),(1-'Casino List'!$B$1)*(I910-F910)*(1+'Casino List'!$F$1)^(($Q$3-TODAY()-45)/365)-K910,(1-'Casino List'!$B$1)*(I910-F910)*(1+'Casino List'!$F$1)^(($Q$3-vlookup(D910,C910:E$1003,3,FALSE)-10)/365)-K910+J910))</f>
        <v/>
      </c>
      <c r="M910" s="10" t="str">
        <f>if(isblank(G910),,G910*(1+'Casino List'!$F$1)^(($Q$3-E910-10)/365))</f>
        <v/>
      </c>
      <c r="N910" s="4" t="str">
        <f>if(ISBLANK(M910),,(M910-G910)*(1-'Casino List'!$B$1))</f>
        <v/>
      </c>
      <c r="O910" s="4" t="str">
        <f>if(isblank(D910),,if(ISBLANK(M910),-F910*'Casino List'!$B$1,M910*'Casino List'!$B$1))</f>
        <v/>
      </c>
      <c r="P910" s="4"/>
      <c r="Q910" s="4"/>
      <c r="R910" s="4"/>
      <c r="S910" s="4"/>
      <c r="T910" s="4"/>
      <c r="U910" s="4"/>
      <c r="V910" s="4"/>
      <c r="W910" s="4"/>
      <c r="X910" s="4"/>
      <c r="Y910" s="4"/>
      <c r="Z910" s="4"/>
      <c r="AA910" s="4"/>
      <c r="AB910" s="4"/>
      <c r="AC910" s="4"/>
      <c r="AD910" s="4"/>
      <c r="AE910" s="4"/>
    </row>
    <row r="911">
      <c r="A911" s="4"/>
      <c r="B911" s="4"/>
      <c r="C911" s="1" t="str">
        <f t="shared" si="8"/>
        <v/>
      </c>
      <c r="D911" s="79"/>
      <c r="E911" s="79"/>
      <c r="F911" s="74"/>
      <c r="G911" s="74"/>
      <c r="H911" s="74"/>
      <c r="I911" s="29" t="str">
        <f>if(isblank(F911),,VLOOKUP(D911,'Casino List'!$C$4:$AA$100,25,FALSE)*H911)</f>
        <v/>
      </c>
      <c r="J911" s="10" t="str">
        <f>if(ISBLANK(F911),,F911*'Casino List'!$D$1)</f>
        <v/>
      </c>
      <c r="K911" s="10" t="str">
        <f>if(isblank(F911),,(F911*(1+'Casino List'!$F$1)^(($Q$3-E911-45)/365)-F911)*(1-'Casino List'!$B$1))</f>
        <v/>
      </c>
      <c r="L911" s="10" t="str">
        <f>if(isblank(F911),,if(isna((1-'Casino List'!$B$1)*(I911-F911)*(1+'Casino List'!$F$1)^(($Q$3-vlookup(D911,C911:E$1003,3,FALSE)-10)/365)-K911+J911),(1-'Casino List'!$B$1)*(I911-F911)*(1+'Casino List'!$F$1)^(($Q$3-TODAY()-45)/365)-K911,(1-'Casino List'!$B$1)*(I911-F911)*(1+'Casino List'!$F$1)^(($Q$3-vlookup(D911,C911:E$1003,3,FALSE)-10)/365)-K911+J911))</f>
        <v/>
      </c>
      <c r="M911" s="10" t="str">
        <f>if(isblank(G911),,G911*(1+'Casino List'!$F$1)^(($Q$3-E911-10)/365))</f>
        <v/>
      </c>
      <c r="N911" s="4" t="str">
        <f>if(ISBLANK(M911),,(M911-G911)*(1-'Casino List'!$B$1))</f>
        <v/>
      </c>
      <c r="O911" s="4" t="str">
        <f>if(isblank(D911),,if(ISBLANK(M911),-F911*'Casino List'!$B$1,M911*'Casino List'!$B$1))</f>
        <v/>
      </c>
      <c r="P911" s="4"/>
      <c r="Q911" s="4"/>
      <c r="R911" s="4"/>
      <c r="S911" s="4"/>
      <c r="T911" s="4"/>
      <c r="U911" s="4"/>
      <c r="V911" s="4"/>
      <c r="W911" s="4"/>
      <c r="X911" s="4"/>
      <c r="Y911" s="4"/>
      <c r="Z911" s="4"/>
      <c r="AA911" s="4"/>
      <c r="AB911" s="4"/>
      <c r="AC911" s="4"/>
      <c r="AD911" s="4"/>
      <c r="AE911" s="4"/>
    </row>
    <row r="912">
      <c r="A912" s="4"/>
      <c r="B912" s="4"/>
      <c r="C912" s="1" t="str">
        <f t="shared" si="8"/>
        <v/>
      </c>
      <c r="D912" s="79"/>
      <c r="E912" s="79"/>
      <c r="F912" s="74"/>
      <c r="G912" s="74"/>
      <c r="H912" s="74"/>
      <c r="I912" s="29" t="str">
        <f>if(isblank(F912),,VLOOKUP(D912,'Casino List'!$C$4:$AA$100,25,FALSE)*H912)</f>
        <v/>
      </c>
      <c r="J912" s="10" t="str">
        <f>if(ISBLANK(F912),,F912*'Casino List'!$D$1)</f>
        <v/>
      </c>
      <c r="K912" s="10" t="str">
        <f>if(isblank(F912),,(F912*(1+'Casino List'!$F$1)^(($Q$3-E912-45)/365)-F912)*(1-'Casino List'!$B$1))</f>
        <v/>
      </c>
      <c r="L912" s="10" t="str">
        <f>if(isblank(F912),,if(isna((1-'Casino List'!$B$1)*(I912-F912)*(1+'Casino List'!$F$1)^(($Q$3-vlookup(D912,C912:E$1003,3,FALSE)-10)/365)-K912+J912),(1-'Casino List'!$B$1)*(I912-F912)*(1+'Casino List'!$F$1)^(($Q$3-TODAY()-45)/365)-K912,(1-'Casino List'!$B$1)*(I912-F912)*(1+'Casino List'!$F$1)^(($Q$3-vlookup(D912,C912:E$1003,3,FALSE)-10)/365)-K912+J912))</f>
        <v/>
      </c>
      <c r="M912" s="10" t="str">
        <f>if(isblank(G912),,G912*(1+'Casino List'!$F$1)^(($Q$3-E912-10)/365))</f>
        <v/>
      </c>
      <c r="N912" s="4" t="str">
        <f>if(ISBLANK(M912),,(M912-G912)*(1-'Casino List'!$B$1))</f>
        <v/>
      </c>
      <c r="O912" s="4" t="str">
        <f>if(isblank(D912),,if(ISBLANK(M912),-F912*'Casino List'!$B$1,M912*'Casino List'!$B$1))</f>
        <v/>
      </c>
      <c r="P912" s="4"/>
      <c r="Q912" s="4"/>
      <c r="R912" s="4"/>
      <c r="S912" s="4"/>
      <c r="T912" s="4"/>
      <c r="U912" s="4"/>
      <c r="V912" s="4"/>
      <c r="W912" s="4"/>
      <c r="X912" s="4"/>
      <c r="Y912" s="4"/>
      <c r="Z912" s="4"/>
      <c r="AA912" s="4"/>
      <c r="AB912" s="4"/>
      <c r="AC912" s="4"/>
      <c r="AD912" s="4"/>
      <c r="AE912" s="4"/>
    </row>
    <row r="913">
      <c r="A913" s="4"/>
      <c r="B913" s="4"/>
      <c r="C913" s="1" t="str">
        <f t="shared" si="8"/>
        <v/>
      </c>
      <c r="D913" s="79"/>
      <c r="E913" s="79"/>
      <c r="F913" s="74"/>
      <c r="G913" s="74"/>
      <c r="H913" s="74"/>
      <c r="I913" s="29" t="str">
        <f>if(isblank(F913),,VLOOKUP(D913,'Casino List'!$C$4:$AA$100,25,FALSE)*H913)</f>
        <v/>
      </c>
      <c r="J913" s="10" t="str">
        <f>if(ISBLANK(F913),,F913*'Casino List'!$D$1)</f>
        <v/>
      </c>
      <c r="K913" s="10" t="str">
        <f>if(isblank(F913),,(F913*(1+'Casino List'!$F$1)^(($Q$3-E913-45)/365)-F913)*(1-'Casino List'!$B$1))</f>
        <v/>
      </c>
      <c r="L913" s="10" t="str">
        <f>if(isblank(F913),,if(isna((1-'Casino List'!$B$1)*(I913-F913)*(1+'Casino List'!$F$1)^(($Q$3-vlookup(D913,C913:E$1003,3,FALSE)-10)/365)-K913+J913),(1-'Casino List'!$B$1)*(I913-F913)*(1+'Casino List'!$F$1)^(($Q$3-TODAY()-45)/365)-K913,(1-'Casino List'!$B$1)*(I913-F913)*(1+'Casino List'!$F$1)^(($Q$3-vlookup(D913,C913:E$1003,3,FALSE)-10)/365)-K913+J913))</f>
        <v/>
      </c>
      <c r="M913" s="10" t="str">
        <f>if(isblank(G913),,G913*(1+'Casino List'!$F$1)^(($Q$3-E913-10)/365))</f>
        <v/>
      </c>
      <c r="N913" s="4" t="str">
        <f>if(ISBLANK(M913),,(M913-G913)*(1-'Casino List'!$B$1))</f>
        <v/>
      </c>
      <c r="O913" s="4" t="str">
        <f>if(isblank(D913),,if(ISBLANK(M913),-F913*'Casino List'!$B$1,M913*'Casino List'!$B$1))</f>
        <v/>
      </c>
      <c r="P913" s="4"/>
      <c r="Q913" s="4"/>
      <c r="R913" s="4"/>
      <c r="S913" s="4"/>
      <c r="T913" s="4"/>
      <c r="U913" s="4"/>
      <c r="V913" s="4"/>
      <c r="W913" s="4"/>
      <c r="X913" s="4"/>
      <c r="Y913" s="4"/>
      <c r="Z913" s="4"/>
      <c r="AA913" s="4"/>
      <c r="AB913" s="4"/>
      <c r="AC913" s="4"/>
      <c r="AD913" s="4"/>
      <c r="AE913" s="4"/>
    </row>
    <row r="914">
      <c r="A914" s="4"/>
      <c r="B914" s="4"/>
      <c r="C914" s="1" t="str">
        <f t="shared" si="8"/>
        <v/>
      </c>
      <c r="D914" s="79"/>
      <c r="E914" s="79"/>
      <c r="F914" s="74"/>
      <c r="G914" s="74"/>
      <c r="H914" s="74"/>
      <c r="I914" s="29" t="str">
        <f>if(isblank(F914),,VLOOKUP(D914,'Casino List'!$C$4:$AA$100,25,FALSE)*H914)</f>
        <v/>
      </c>
      <c r="J914" s="10" t="str">
        <f>if(ISBLANK(F914),,F914*'Casino List'!$D$1)</f>
        <v/>
      </c>
      <c r="K914" s="10" t="str">
        <f>if(isblank(F914),,(F914*(1+'Casino List'!$F$1)^(($Q$3-E914-45)/365)-F914)*(1-'Casino List'!$B$1))</f>
        <v/>
      </c>
      <c r="L914" s="10" t="str">
        <f>if(isblank(F914),,if(isna((1-'Casino List'!$B$1)*(I914-F914)*(1+'Casino List'!$F$1)^(($Q$3-vlookup(D914,C914:E$1003,3,FALSE)-10)/365)-K914+J914),(1-'Casino List'!$B$1)*(I914-F914)*(1+'Casino List'!$F$1)^(($Q$3-TODAY()-45)/365)-K914,(1-'Casino List'!$B$1)*(I914-F914)*(1+'Casino List'!$F$1)^(($Q$3-vlookup(D914,C914:E$1003,3,FALSE)-10)/365)-K914+J914))</f>
        <v/>
      </c>
      <c r="M914" s="10" t="str">
        <f>if(isblank(G914),,G914*(1+'Casino List'!$F$1)^(($Q$3-E914-10)/365))</f>
        <v/>
      </c>
      <c r="N914" s="4" t="str">
        <f>if(ISBLANK(M914),,(M914-G914)*(1-'Casino List'!$B$1))</f>
        <v/>
      </c>
      <c r="O914" s="4" t="str">
        <f>if(isblank(D914),,if(ISBLANK(M914),-F914*'Casino List'!$B$1,M914*'Casino List'!$B$1))</f>
        <v/>
      </c>
      <c r="P914" s="4"/>
      <c r="Q914" s="4"/>
      <c r="R914" s="4"/>
      <c r="S914" s="4"/>
      <c r="T914" s="4"/>
      <c r="U914" s="4"/>
      <c r="V914" s="4"/>
      <c r="W914" s="4"/>
      <c r="X914" s="4"/>
      <c r="Y914" s="4"/>
      <c r="Z914" s="4"/>
      <c r="AA914" s="4"/>
      <c r="AB914" s="4"/>
      <c r="AC914" s="4"/>
      <c r="AD914" s="4"/>
      <c r="AE914" s="4"/>
    </row>
    <row r="915">
      <c r="A915" s="4"/>
      <c r="B915" s="4"/>
      <c r="C915" s="1" t="str">
        <f t="shared" si="8"/>
        <v/>
      </c>
      <c r="D915" s="79"/>
      <c r="E915" s="79"/>
      <c r="F915" s="74"/>
      <c r="G915" s="74"/>
      <c r="H915" s="74"/>
      <c r="I915" s="29" t="str">
        <f>if(isblank(F915),,VLOOKUP(D915,'Casino List'!$C$4:$AA$100,25,FALSE)*H915)</f>
        <v/>
      </c>
      <c r="J915" s="10" t="str">
        <f>if(ISBLANK(F915),,F915*'Casino List'!$D$1)</f>
        <v/>
      </c>
      <c r="K915" s="10" t="str">
        <f>if(isblank(F915),,(F915*(1+'Casino List'!$F$1)^(($Q$3-E915-45)/365)-F915)*(1-'Casino List'!$B$1))</f>
        <v/>
      </c>
      <c r="L915" s="10" t="str">
        <f>if(isblank(F915),,if(isna((1-'Casino List'!$B$1)*(I915-F915)*(1+'Casino List'!$F$1)^(($Q$3-vlookup(D915,C915:E$1003,3,FALSE)-10)/365)-K915+J915),(1-'Casino List'!$B$1)*(I915-F915)*(1+'Casino List'!$F$1)^(($Q$3-TODAY()-45)/365)-K915,(1-'Casino List'!$B$1)*(I915-F915)*(1+'Casino List'!$F$1)^(($Q$3-vlookup(D915,C915:E$1003,3,FALSE)-10)/365)-K915+J915))</f>
        <v/>
      </c>
      <c r="M915" s="10" t="str">
        <f>if(isblank(G915),,G915*(1+'Casino List'!$F$1)^(($Q$3-E915-10)/365))</f>
        <v/>
      </c>
      <c r="N915" s="4" t="str">
        <f>if(ISBLANK(M915),,(M915-G915)*(1-'Casino List'!$B$1))</f>
        <v/>
      </c>
      <c r="O915" s="4" t="str">
        <f>if(isblank(D915),,if(ISBLANK(M915),-F915*'Casino List'!$B$1,M915*'Casino List'!$B$1))</f>
        <v/>
      </c>
      <c r="P915" s="4"/>
      <c r="Q915" s="4"/>
      <c r="R915" s="4"/>
      <c r="S915" s="4"/>
      <c r="T915" s="4"/>
      <c r="U915" s="4"/>
      <c r="V915" s="4"/>
      <c r="W915" s="4"/>
      <c r="X915" s="4"/>
      <c r="Y915" s="4"/>
      <c r="Z915" s="4"/>
      <c r="AA915" s="4"/>
      <c r="AB915" s="4"/>
      <c r="AC915" s="4"/>
      <c r="AD915" s="4"/>
      <c r="AE915" s="4"/>
    </row>
    <row r="916">
      <c r="A916" s="4"/>
      <c r="B916" s="4"/>
      <c r="C916" s="1" t="str">
        <f t="shared" si="8"/>
        <v/>
      </c>
      <c r="D916" s="79"/>
      <c r="E916" s="79"/>
      <c r="F916" s="74"/>
      <c r="G916" s="74"/>
      <c r="H916" s="74"/>
      <c r="I916" s="29" t="str">
        <f>if(isblank(F916),,VLOOKUP(D916,'Casino List'!$C$4:$AA$100,25,FALSE)*H916)</f>
        <v/>
      </c>
      <c r="J916" s="10" t="str">
        <f>if(ISBLANK(F916),,F916*'Casino List'!$D$1)</f>
        <v/>
      </c>
      <c r="K916" s="10" t="str">
        <f>if(isblank(F916),,(F916*(1+'Casino List'!$F$1)^(($Q$3-E916-45)/365)-F916)*(1-'Casino List'!$B$1))</f>
        <v/>
      </c>
      <c r="L916" s="10" t="str">
        <f>if(isblank(F916),,if(isna((1-'Casino List'!$B$1)*(I916-F916)*(1+'Casino List'!$F$1)^(($Q$3-vlookup(D916,C916:E$1003,3,FALSE)-10)/365)-K916+J916),(1-'Casino List'!$B$1)*(I916-F916)*(1+'Casino List'!$F$1)^(($Q$3-TODAY()-45)/365)-K916,(1-'Casino List'!$B$1)*(I916-F916)*(1+'Casino List'!$F$1)^(($Q$3-vlookup(D916,C916:E$1003,3,FALSE)-10)/365)-K916+J916))</f>
        <v/>
      </c>
      <c r="M916" s="10" t="str">
        <f>if(isblank(G916),,G916*(1+'Casino List'!$F$1)^(($Q$3-E916-10)/365))</f>
        <v/>
      </c>
      <c r="N916" s="4" t="str">
        <f>if(ISBLANK(M916),,(M916-G916)*(1-'Casino List'!$B$1))</f>
        <v/>
      </c>
      <c r="O916" s="4" t="str">
        <f>if(isblank(D916),,if(ISBLANK(M916),-F916*'Casino List'!$B$1,M916*'Casino List'!$B$1))</f>
        <v/>
      </c>
      <c r="P916" s="4"/>
      <c r="Q916" s="4"/>
      <c r="R916" s="4"/>
      <c r="S916" s="4"/>
      <c r="T916" s="4"/>
      <c r="U916" s="4"/>
      <c r="V916" s="4"/>
      <c r="W916" s="4"/>
      <c r="X916" s="4"/>
      <c r="Y916" s="4"/>
      <c r="Z916" s="4"/>
      <c r="AA916" s="4"/>
      <c r="AB916" s="4"/>
      <c r="AC916" s="4"/>
      <c r="AD916" s="4"/>
      <c r="AE916" s="4"/>
    </row>
    <row r="917">
      <c r="A917" s="4"/>
      <c r="B917" s="4"/>
      <c r="C917" s="1" t="str">
        <f t="shared" si="8"/>
        <v/>
      </c>
      <c r="D917" s="79"/>
      <c r="E917" s="79"/>
      <c r="F917" s="74"/>
      <c r="G917" s="74"/>
      <c r="H917" s="74"/>
      <c r="I917" s="29" t="str">
        <f>if(isblank(F917),,VLOOKUP(D917,'Casino List'!$C$4:$AA$100,25,FALSE)*H917)</f>
        <v/>
      </c>
      <c r="J917" s="10" t="str">
        <f>if(ISBLANK(F917),,F917*'Casino List'!$D$1)</f>
        <v/>
      </c>
      <c r="K917" s="10" t="str">
        <f>if(isblank(F917),,(F917*(1+'Casino List'!$F$1)^(($Q$3-E917-45)/365)-F917)*(1-'Casino List'!$B$1))</f>
        <v/>
      </c>
      <c r="L917" s="10" t="str">
        <f>if(isblank(F917),,if(isna((1-'Casino List'!$B$1)*(I917-F917)*(1+'Casino List'!$F$1)^(($Q$3-vlookup(D917,C917:E$1003,3,FALSE)-10)/365)-K917+J917),(1-'Casino List'!$B$1)*(I917-F917)*(1+'Casino List'!$F$1)^(($Q$3-TODAY()-45)/365)-K917,(1-'Casino List'!$B$1)*(I917-F917)*(1+'Casino List'!$F$1)^(($Q$3-vlookup(D917,C917:E$1003,3,FALSE)-10)/365)-K917+J917))</f>
        <v/>
      </c>
      <c r="M917" s="10" t="str">
        <f>if(isblank(G917),,G917*(1+'Casino List'!$F$1)^(($Q$3-E917-10)/365))</f>
        <v/>
      </c>
      <c r="N917" s="4" t="str">
        <f>if(ISBLANK(M917),,(M917-G917)*(1-'Casino List'!$B$1))</f>
        <v/>
      </c>
      <c r="O917" s="4" t="str">
        <f>if(isblank(D917),,if(ISBLANK(M917),-F917*'Casino List'!$B$1,M917*'Casino List'!$B$1))</f>
        <v/>
      </c>
      <c r="P917" s="4"/>
      <c r="Q917" s="4"/>
      <c r="R917" s="4"/>
      <c r="S917" s="4"/>
      <c r="T917" s="4"/>
      <c r="U917" s="4"/>
      <c r="V917" s="4"/>
      <c r="W917" s="4"/>
      <c r="X917" s="4"/>
      <c r="Y917" s="4"/>
      <c r="Z917" s="4"/>
      <c r="AA917" s="4"/>
      <c r="AB917" s="4"/>
      <c r="AC917" s="4"/>
      <c r="AD917" s="4"/>
      <c r="AE917" s="4"/>
    </row>
    <row r="918">
      <c r="A918" s="4"/>
      <c r="B918" s="4"/>
      <c r="C918" s="1" t="str">
        <f t="shared" si="8"/>
        <v/>
      </c>
      <c r="D918" s="79"/>
      <c r="E918" s="79"/>
      <c r="F918" s="74"/>
      <c r="G918" s="74"/>
      <c r="H918" s="74"/>
      <c r="I918" s="29" t="str">
        <f>if(isblank(F918),,VLOOKUP(D918,'Casino List'!$C$4:$AA$100,25,FALSE)*H918)</f>
        <v/>
      </c>
      <c r="J918" s="10" t="str">
        <f>if(ISBLANK(F918),,F918*'Casino List'!$D$1)</f>
        <v/>
      </c>
      <c r="K918" s="10" t="str">
        <f>if(isblank(F918),,(F918*(1+'Casino List'!$F$1)^(($Q$3-E918-45)/365)-F918)*(1-'Casino List'!$B$1))</f>
        <v/>
      </c>
      <c r="L918" s="10" t="str">
        <f>if(isblank(F918),,if(isna((1-'Casino List'!$B$1)*(I918-F918)*(1+'Casino List'!$F$1)^(($Q$3-vlookup(D918,C918:E$1003,3,FALSE)-10)/365)-K918+J918),(1-'Casino List'!$B$1)*(I918-F918)*(1+'Casino List'!$F$1)^(($Q$3-TODAY()-45)/365)-K918,(1-'Casino List'!$B$1)*(I918-F918)*(1+'Casino List'!$F$1)^(($Q$3-vlookup(D918,C918:E$1003,3,FALSE)-10)/365)-K918+J918))</f>
        <v/>
      </c>
      <c r="M918" s="10" t="str">
        <f>if(isblank(G918),,G918*(1+'Casino List'!$F$1)^(($Q$3-E918-10)/365))</f>
        <v/>
      </c>
      <c r="N918" s="4" t="str">
        <f>if(ISBLANK(M918),,(M918-G918)*(1-'Casino List'!$B$1))</f>
        <v/>
      </c>
      <c r="O918" s="4" t="str">
        <f>if(isblank(D918),,if(ISBLANK(M918),-F918*'Casino List'!$B$1,M918*'Casino List'!$B$1))</f>
        <v/>
      </c>
      <c r="P918" s="4"/>
      <c r="Q918" s="4"/>
      <c r="R918" s="4"/>
      <c r="S918" s="4"/>
      <c r="T918" s="4"/>
      <c r="U918" s="4"/>
      <c r="V918" s="4"/>
      <c r="W918" s="4"/>
      <c r="X918" s="4"/>
      <c r="Y918" s="4"/>
      <c r="Z918" s="4"/>
      <c r="AA918" s="4"/>
      <c r="AB918" s="4"/>
      <c r="AC918" s="4"/>
      <c r="AD918" s="4"/>
      <c r="AE918" s="4"/>
    </row>
    <row r="919">
      <c r="A919" s="4"/>
      <c r="B919" s="4"/>
      <c r="C919" s="1" t="str">
        <f t="shared" si="8"/>
        <v/>
      </c>
      <c r="D919" s="79"/>
      <c r="E919" s="79"/>
      <c r="F919" s="74"/>
      <c r="G919" s="74"/>
      <c r="H919" s="74"/>
      <c r="I919" s="29" t="str">
        <f>if(isblank(F919),,VLOOKUP(D919,'Casino List'!$C$4:$AA$100,25,FALSE)*H919)</f>
        <v/>
      </c>
      <c r="J919" s="10" t="str">
        <f>if(ISBLANK(F919),,F919*'Casino List'!$D$1)</f>
        <v/>
      </c>
      <c r="K919" s="10" t="str">
        <f>if(isblank(F919),,(F919*(1+'Casino List'!$F$1)^(($Q$3-E919-45)/365)-F919)*(1-'Casino List'!$B$1))</f>
        <v/>
      </c>
      <c r="L919" s="10" t="str">
        <f>if(isblank(F919),,if(isna((1-'Casino List'!$B$1)*(I919-F919)*(1+'Casino List'!$F$1)^(($Q$3-vlookup(D919,C919:E$1003,3,FALSE)-10)/365)-K919+J919),(1-'Casino List'!$B$1)*(I919-F919)*(1+'Casino List'!$F$1)^(($Q$3-TODAY()-45)/365)-K919,(1-'Casino List'!$B$1)*(I919-F919)*(1+'Casino List'!$F$1)^(($Q$3-vlookup(D919,C919:E$1003,3,FALSE)-10)/365)-K919+J919))</f>
        <v/>
      </c>
      <c r="M919" s="10" t="str">
        <f>if(isblank(G919),,G919*(1+'Casino List'!$F$1)^(($Q$3-E919-10)/365))</f>
        <v/>
      </c>
      <c r="N919" s="4" t="str">
        <f>if(ISBLANK(M919),,(M919-G919)*(1-'Casino List'!$B$1))</f>
        <v/>
      </c>
      <c r="O919" s="4" t="str">
        <f>if(isblank(D919),,if(ISBLANK(M919),-F919*'Casino List'!$B$1,M919*'Casino List'!$B$1))</f>
        <v/>
      </c>
      <c r="P919" s="4"/>
      <c r="Q919" s="4"/>
      <c r="R919" s="4"/>
      <c r="S919" s="4"/>
      <c r="T919" s="4"/>
      <c r="U919" s="4"/>
      <c r="V919" s="4"/>
      <c r="W919" s="4"/>
      <c r="X919" s="4"/>
      <c r="Y919" s="4"/>
      <c r="Z919" s="4"/>
      <c r="AA919" s="4"/>
      <c r="AB919" s="4"/>
      <c r="AC919" s="4"/>
      <c r="AD919" s="4"/>
      <c r="AE919" s="4"/>
    </row>
    <row r="920">
      <c r="A920" s="4"/>
      <c r="B920" s="4"/>
      <c r="C920" s="1" t="str">
        <f t="shared" si="8"/>
        <v/>
      </c>
      <c r="D920" s="79"/>
      <c r="E920" s="79"/>
      <c r="F920" s="74"/>
      <c r="G920" s="74"/>
      <c r="H920" s="74"/>
      <c r="I920" s="29" t="str">
        <f>if(isblank(F920),,VLOOKUP(D920,'Casino List'!$C$4:$AA$100,25,FALSE)*H920)</f>
        <v/>
      </c>
      <c r="J920" s="10" t="str">
        <f>if(ISBLANK(F920),,F920*'Casino List'!$D$1)</f>
        <v/>
      </c>
      <c r="K920" s="10" t="str">
        <f>if(isblank(F920),,(F920*(1+'Casino List'!$F$1)^(($Q$3-E920-45)/365)-F920)*(1-'Casino List'!$B$1))</f>
        <v/>
      </c>
      <c r="L920" s="10" t="str">
        <f>if(isblank(F920),,if(isna((1-'Casino List'!$B$1)*(I920-F920)*(1+'Casino List'!$F$1)^(($Q$3-vlookup(D920,C920:E$1003,3,FALSE)-10)/365)-K920+J920),(1-'Casino List'!$B$1)*(I920-F920)*(1+'Casino List'!$F$1)^(($Q$3-TODAY()-45)/365)-K920,(1-'Casino List'!$B$1)*(I920-F920)*(1+'Casino List'!$F$1)^(($Q$3-vlookup(D920,C920:E$1003,3,FALSE)-10)/365)-K920+J920))</f>
        <v/>
      </c>
      <c r="M920" s="10" t="str">
        <f>if(isblank(G920),,G920*(1+'Casino List'!$F$1)^(($Q$3-E920-10)/365))</f>
        <v/>
      </c>
      <c r="N920" s="4" t="str">
        <f>if(ISBLANK(M920),,(M920-G920)*(1-'Casino List'!$B$1))</f>
        <v/>
      </c>
      <c r="O920" s="4" t="str">
        <f>if(isblank(D920),,if(ISBLANK(M920),-F920*'Casino List'!$B$1,M920*'Casino List'!$B$1))</f>
        <v/>
      </c>
      <c r="P920" s="4"/>
      <c r="Q920" s="4"/>
      <c r="R920" s="4"/>
      <c r="S920" s="4"/>
      <c r="T920" s="4"/>
      <c r="U920" s="4"/>
      <c r="V920" s="4"/>
      <c r="W920" s="4"/>
      <c r="X920" s="4"/>
      <c r="Y920" s="4"/>
      <c r="Z920" s="4"/>
      <c r="AA920" s="4"/>
      <c r="AB920" s="4"/>
      <c r="AC920" s="4"/>
      <c r="AD920" s="4"/>
      <c r="AE920" s="4"/>
    </row>
    <row r="921">
      <c r="A921" s="4"/>
      <c r="B921" s="4"/>
      <c r="C921" s="1" t="str">
        <f t="shared" si="8"/>
        <v/>
      </c>
      <c r="D921" s="79"/>
      <c r="E921" s="79"/>
      <c r="F921" s="74"/>
      <c r="G921" s="74"/>
      <c r="H921" s="74"/>
      <c r="I921" s="29" t="str">
        <f>if(isblank(F921),,VLOOKUP(D921,'Casino List'!$C$4:$AA$100,25,FALSE)*H921)</f>
        <v/>
      </c>
      <c r="J921" s="10" t="str">
        <f>if(ISBLANK(F921),,F921*'Casino List'!$D$1)</f>
        <v/>
      </c>
      <c r="K921" s="10" t="str">
        <f>if(isblank(F921),,(F921*(1+'Casino List'!$F$1)^(($Q$3-E921-45)/365)-F921)*(1-'Casino List'!$B$1))</f>
        <v/>
      </c>
      <c r="L921" s="10" t="str">
        <f>if(isblank(F921),,if(isna((1-'Casino List'!$B$1)*(I921-F921)*(1+'Casino List'!$F$1)^(($Q$3-vlookup(D921,C921:E$1003,3,FALSE)-10)/365)-K921+J921),(1-'Casino List'!$B$1)*(I921-F921)*(1+'Casino List'!$F$1)^(($Q$3-TODAY()-45)/365)-K921,(1-'Casino List'!$B$1)*(I921-F921)*(1+'Casino List'!$F$1)^(($Q$3-vlookup(D921,C921:E$1003,3,FALSE)-10)/365)-K921+J921))</f>
        <v/>
      </c>
      <c r="M921" s="10" t="str">
        <f>if(isblank(G921),,G921*(1+'Casino List'!$F$1)^(($Q$3-E921-10)/365))</f>
        <v/>
      </c>
      <c r="N921" s="4" t="str">
        <f>if(ISBLANK(M921),,(M921-G921)*(1-'Casino List'!$B$1))</f>
        <v/>
      </c>
      <c r="O921" s="4" t="str">
        <f>if(isblank(D921),,if(ISBLANK(M921),-F921*'Casino List'!$B$1,M921*'Casino List'!$B$1))</f>
        <v/>
      </c>
      <c r="P921" s="4"/>
      <c r="Q921" s="4"/>
      <c r="R921" s="4"/>
      <c r="S921" s="4"/>
      <c r="T921" s="4"/>
      <c r="U921" s="4"/>
      <c r="V921" s="4"/>
      <c r="W921" s="4"/>
      <c r="X921" s="4"/>
      <c r="Y921" s="4"/>
      <c r="Z921" s="4"/>
      <c r="AA921" s="4"/>
      <c r="AB921" s="4"/>
      <c r="AC921" s="4"/>
      <c r="AD921" s="4"/>
      <c r="AE921" s="4"/>
    </row>
    <row r="922">
      <c r="A922" s="4"/>
      <c r="B922" s="4"/>
      <c r="C922" s="1" t="str">
        <f t="shared" si="8"/>
        <v/>
      </c>
      <c r="D922" s="79"/>
      <c r="E922" s="79"/>
      <c r="F922" s="74"/>
      <c r="G922" s="74"/>
      <c r="H922" s="74"/>
      <c r="I922" s="29" t="str">
        <f>if(isblank(F922),,VLOOKUP(D922,'Casino List'!$C$4:$AA$100,25,FALSE)*H922)</f>
        <v/>
      </c>
      <c r="J922" s="10" t="str">
        <f>if(ISBLANK(F922),,F922*'Casino List'!$D$1)</f>
        <v/>
      </c>
      <c r="K922" s="10" t="str">
        <f>if(isblank(F922),,(F922*(1+'Casino List'!$F$1)^(($Q$3-E922-45)/365)-F922)*(1-'Casino List'!$B$1))</f>
        <v/>
      </c>
      <c r="L922" s="10" t="str">
        <f>if(isblank(F922),,if(isna((1-'Casino List'!$B$1)*(I922-F922)*(1+'Casino List'!$F$1)^(($Q$3-vlookup(D922,C922:E$1003,3,FALSE)-10)/365)-K922+J922),(1-'Casino List'!$B$1)*(I922-F922)*(1+'Casino List'!$F$1)^(($Q$3-TODAY()-45)/365)-K922,(1-'Casino List'!$B$1)*(I922-F922)*(1+'Casino List'!$F$1)^(($Q$3-vlookup(D922,C922:E$1003,3,FALSE)-10)/365)-K922+J922))</f>
        <v/>
      </c>
      <c r="M922" s="10" t="str">
        <f>if(isblank(G922),,G922*(1+'Casino List'!$F$1)^(($Q$3-E922-10)/365))</f>
        <v/>
      </c>
      <c r="N922" s="4" t="str">
        <f>if(ISBLANK(M922),,(M922-G922)*(1-'Casino List'!$B$1))</f>
        <v/>
      </c>
      <c r="O922" s="4" t="str">
        <f>if(isblank(D922),,if(ISBLANK(M922),-F922*'Casino List'!$B$1,M922*'Casino List'!$B$1))</f>
        <v/>
      </c>
      <c r="P922" s="4"/>
      <c r="Q922" s="4"/>
      <c r="R922" s="4"/>
      <c r="S922" s="4"/>
      <c r="T922" s="4"/>
      <c r="U922" s="4"/>
      <c r="V922" s="4"/>
      <c r="W922" s="4"/>
      <c r="X922" s="4"/>
      <c r="Y922" s="4"/>
      <c r="Z922" s="4"/>
      <c r="AA922" s="4"/>
      <c r="AB922" s="4"/>
      <c r="AC922" s="4"/>
      <c r="AD922" s="4"/>
      <c r="AE922" s="4"/>
    </row>
    <row r="923">
      <c r="A923" s="4"/>
      <c r="B923" s="4"/>
      <c r="C923" s="1" t="str">
        <f t="shared" si="8"/>
        <v/>
      </c>
      <c r="D923" s="79"/>
      <c r="E923" s="79"/>
      <c r="F923" s="74"/>
      <c r="G923" s="74"/>
      <c r="H923" s="74"/>
      <c r="I923" s="29" t="str">
        <f>if(isblank(F923),,VLOOKUP(D923,'Casino List'!$C$4:$AA$100,25,FALSE)*H923)</f>
        <v/>
      </c>
      <c r="J923" s="10" t="str">
        <f>if(ISBLANK(F923),,F923*'Casino List'!$D$1)</f>
        <v/>
      </c>
      <c r="K923" s="10" t="str">
        <f>if(isblank(F923),,(F923*(1+'Casino List'!$F$1)^(($Q$3-E923-45)/365)-F923)*(1-'Casino List'!$B$1))</f>
        <v/>
      </c>
      <c r="L923" s="10" t="str">
        <f>if(isblank(F923),,if(isna((1-'Casino List'!$B$1)*(I923-F923)*(1+'Casino List'!$F$1)^(($Q$3-vlookup(D923,C923:E$1003,3,FALSE)-10)/365)-K923+J923),(1-'Casino List'!$B$1)*(I923-F923)*(1+'Casino List'!$F$1)^(($Q$3-TODAY()-45)/365)-K923,(1-'Casino List'!$B$1)*(I923-F923)*(1+'Casino List'!$F$1)^(($Q$3-vlookup(D923,C923:E$1003,3,FALSE)-10)/365)-K923+J923))</f>
        <v/>
      </c>
      <c r="M923" s="10" t="str">
        <f>if(isblank(G923),,G923*(1+'Casino List'!$F$1)^(($Q$3-E923-10)/365))</f>
        <v/>
      </c>
      <c r="N923" s="4" t="str">
        <f>if(ISBLANK(M923),,(M923-G923)*(1-'Casino List'!$B$1))</f>
        <v/>
      </c>
      <c r="O923" s="4" t="str">
        <f>if(isblank(D923),,if(ISBLANK(M923),-F923*'Casino List'!$B$1,M923*'Casino List'!$B$1))</f>
        <v/>
      </c>
      <c r="P923" s="4"/>
      <c r="Q923" s="4"/>
      <c r="R923" s="4"/>
      <c r="S923" s="4"/>
      <c r="T923" s="4"/>
      <c r="U923" s="4"/>
      <c r="V923" s="4"/>
      <c r="W923" s="4"/>
      <c r="X923" s="4"/>
      <c r="Y923" s="4"/>
      <c r="Z923" s="4"/>
      <c r="AA923" s="4"/>
      <c r="AB923" s="4"/>
      <c r="AC923" s="4"/>
      <c r="AD923" s="4"/>
      <c r="AE923" s="4"/>
    </row>
    <row r="924">
      <c r="A924" s="4"/>
      <c r="B924" s="4"/>
      <c r="C924" s="1" t="str">
        <f t="shared" si="8"/>
        <v/>
      </c>
      <c r="D924" s="79"/>
      <c r="E924" s="79"/>
      <c r="F924" s="74"/>
      <c r="G924" s="74"/>
      <c r="H924" s="74"/>
      <c r="I924" s="29" t="str">
        <f>if(isblank(F924),,VLOOKUP(D924,'Casino List'!$C$4:$AA$100,25,FALSE)*H924)</f>
        <v/>
      </c>
      <c r="J924" s="10" t="str">
        <f>if(ISBLANK(F924),,F924*'Casino List'!$D$1)</f>
        <v/>
      </c>
      <c r="K924" s="10" t="str">
        <f>if(isblank(F924),,(F924*(1+'Casino List'!$F$1)^(($Q$3-E924-45)/365)-F924)*(1-'Casino List'!$B$1))</f>
        <v/>
      </c>
      <c r="L924" s="10" t="str">
        <f>if(isblank(F924),,if(isna((1-'Casino List'!$B$1)*(I924-F924)*(1+'Casino List'!$F$1)^(($Q$3-vlookup(D924,C924:E$1003,3,FALSE)-10)/365)-K924+J924),(1-'Casino List'!$B$1)*(I924-F924)*(1+'Casino List'!$F$1)^(($Q$3-TODAY()-45)/365)-K924,(1-'Casino List'!$B$1)*(I924-F924)*(1+'Casino List'!$F$1)^(($Q$3-vlookup(D924,C924:E$1003,3,FALSE)-10)/365)-K924+J924))</f>
        <v/>
      </c>
      <c r="M924" s="10" t="str">
        <f>if(isblank(G924),,G924*(1+'Casino List'!$F$1)^(($Q$3-E924-10)/365))</f>
        <v/>
      </c>
      <c r="N924" s="4" t="str">
        <f>if(ISBLANK(M924),,(M924-G924)*(1-'Casino List'!$B$1))</f>
        <v/>
      </c>
      <c r="O924" s="4" t="str">
        <f>if(isblank(D924),,if(ISBLANK(M924),-F924*'Casino List'!$B$1,M924*'Casino List'!$B$1))</f>
        <v/>
      </c>
      <c r="P924" s="4"/>
      <c r="Q924" s="4"/>
      <c r="R924" s="4"/>
      <c r="S924" s="4"/>
      <c r="T924" s="4"/>
      <c r="U924" s="4"/>
      <c r="V924" s="4"/>
      <c r="W924" s="4"/>
      <c r="X924" s="4"/>
      <c r="Y924" s="4"/>
      <c r="Z924" s="4"/>
      <c r="AA924" s="4"/>
      <c r="AB924" s="4"/>
      <c r="AC924" s="4"/>
      <c r="AD924" s="4"/>
      <c r="AE924" s="4"/>
    </row>
    <row r="925">
      <c r="A925" s="4"/>
      <c r="B925" s="4"/>
      <c r="C925" s="1" t="str">
        <f t="shared" si="8"/>
        <v/>
      </c>
      <c r="D925" s="79"/>
      <c r="E925" s="79"/>
      <c r="F925" s="74"/>
      <c r="G925" s="74"/>
      <c r="H925" s="74"/>
      <c r="I925" s="29" t="str">
        <f>if(isblank(F925),,VLOOKUP(D925,'Casino List'!$C$4:$AA$100,25,FALSE)*H925)</f>
        <v/>
      </c>
      <c r="J925" s="10" t="str">
        <f>if(ISBLANK(F925),,F925*'Casino List'!$D$1)</f>
        <v/>
      </c>
      <c r="K925" s="10" t="str">
        <f>if(isblank(F925),,(F925*(1+'Casino List'!$F$1)^(($Q$3-E925-45)/365)-F925)*(1-'Casino List'!$B$1))</f>
        <v/>
      </c>
      <c r="L925" s="10" t="str">
        <f>if(isblank(F925),,if(isna((1-'Casino List'!$B$1)*(I925-F925)*(1+'Casino List'!$F$1)^(($Q$3-vlookup(D925,C925:E$1003,3,FALSE)-10)/365)-K925+J925),(1-'Casino List'!$B$1)*(I925-F925)*(1+'Casino List'!$F$1)^(($Q$3-TODAY()-45)/365)-K925,(1-'Casino List'!$B$1)*(I925-F925)*(1+'Casino List'!$F$1)^(($Q$3-vlookup(D925,C925:E$1003,3,FALSE)-10)/365)-K925+J925))</f>
        <v/>
      </c>
      <c r="M925" s="10" t="str">
        <f>if(isblank(G925),,G925*(1+'Casino List'!$F$1)^(($Q$3-E925-10)/365))</f>
        <v/>
      </c>
      <c r="N925" s="4" t="str">
        <f>if(ISBLANK(M925),,(M925-G925)*(1-'Casino List'!$B$1))</f>
        <v/>
      </c>
      <c r="O925" s="4" t="str">
        <f>if(isblank(D925),,if(ISBLANK(M925),-F925*'Casino List'!$B$1,M925*'Casino List'!$B$1))</f>
        <v/>
      </c>
      <c r="P925" s="4"/>
      <c r="Q925" s="4"/>
      <c r="R925" s="4"/>
      <c r="S925" s="4"/>
      <c r="T925" s="4"/>
      <c r="U925" s="4"/>
      <c r="V925" s="4"/>
      <c r="W925" s="4"/>
      <c r="X925" s="4"/>
      <c r="Y925" s="4"/>
      <c r="Z925" s="4"/>
      <c r="AA925" s="4"/>
      <c r="AB925" s="4"/>
      <c r="AC925" s="4"/>
      <c r="AD925" s="4"/>
      <c r="AE925" s="4"/>
    </row>
    <row r="926">
      <c r="A926" s="4"/>
      <c r="B926" s="4"/>
      <c r="C926" s="1" t="str">
        <f t="shared" si="8"/>
        <v/>
      </c>
      <c r="D926" s="79"/>
      <c r="E926" s="79"/>
      <c r="F926" s="74"/>
      <c r="G926" s="74"/>
      <c r="H926" s="74"/>
      <c r="I926" s="29" t="str">
        <f>if(isblank(F926),,VLOOKUP(D926,'Casino List'!$C$4:$AA$100,25,FALSE)*H926)</f>
        <v/>
      </c>
      <c r="J926" s="10" t="str">
        <f>if(ISBLANK(F926),,F926*'Casino List'!$D$1)</f>
        <v/>
      </c>
      <c r="K926" s="10" t="str">
        <f>if(isblank(F926),,(F926*(1+'Casino List'!$F$1)^(($Q$3-E926-45)/365)-F926)*(1-'Casino List'!$B$1))</f>
        <v/>
      </c>
      <c r="L926" s="10" t="str">
        <f>if(isblank(F926),,if(isna((1-'Casino List'!$B$1)*(I926-F926)*(1+'Casino List'!$F$1)^(($Q$3-vlookup(D926,C926:E$1003,3,FALSE)-10)/365)-K926+J926),(1-'Casino List'!$B$1)*(I926-F926)*(1+'Casino List'!$F$1)^(($Q$3-TODAY()-45)/365)-K926,(1-'Casino List'!$B$1)*(I926-F926)*(1+'Casino List'!$F$1)^(($Q$3-vlookup(D926,C926:E$1003,3,FALSE)-10)/365)-K926+J926))</f>
        <v/>
      </c>
      <c r="M926" s="10" t="str">
        <f>if(isblank(G926),,G926*(1+'Casino List'!$F$1)^(($Q$3-E926-10)/365))</f>
        <v/>
      </c>
      <c r="N926" s="4" t="str">
        <f>if(ISBLANK(M926),,(M926-G926)*(1-'Casino List'!$B$1))</f>
        <v/>
      </c>
      <c r="O926" s="4" t="str">
        <f>if(isblank(D926),,if(ISBLANK(M926),-F926*'Casino List'!$B$1,M926*'Casino List'!$B$1))</f>
        <v/>
      </c>
      <c r="P926" s="4"/>
      <c r="Q926" s="4"/>
      <c r="R926" s="4"/>
      <c r="S926" s="4"/>
      <c r="T926" s="4"/>
      <c r="U926" s="4"/>
      <c r="V926" s="4"/>
      <c r="W926" s="4"/>
      <c r="X926" s="4"/>
      <c r="Y926" s="4"/>
      <c r="Z926" s="4"/>
      <c r="AA926" s="4"/>
      <c r="AB926" s="4"/>
      <c r="AC926" s="4"/>
      <c r="AD926" s="4"/>
      <c r="AE926" s="4"/>
    </row>
    <row r="927">
      <c r="A927" s="4"/>
      <c r="B927" s="4"/>
      <c r="C927" s="1" t="str">
        <f t="shared" si="8"/>
        <v/>
      </c>
      <c r="D927" s="79"/>
      <c r="E927" s="79"/>
      <c r="F927" s="74"/>
      <c r="G927" s="74"/>
      <c r="H927" s="74"/>
      <c r="I927" s="29" t="str">
        <f>if(isblank(F927),,VLOOKUP(D927,'Casino List'!$C$4:$AA$100,25,FALSE)*H927)</f>
        <v/>
      </c>
      <c r="J927" s="10" t="str">
        <f>if(ISBLANK(F927),,F927*'Casino List'!$D$1)</f>
        <v/>
      </c>
      <c r="K927" s="10" t="str">
        <f>if(isblank(F927),,(F927*(1+'Casino List'!$F$1)^(($Q$3-E927-45)/365)-F927)*(1-'Casino List'!$B$1))</f>
        <v/>
      </c>
      <c r="L927" s="10" t="str">
        <f>if(isblank(F927),,if(isna((1-'Casino List'!$B$1)*(I927-F927)*(1+'Casino List'!$F$1)^(($Q$3-vlookup(D927,C927:E$1003,3,FALSE)-10)/365)-K927+J927),(1-'Casino List'!$B$1)*(I927-F927)*(1+'Casino List'!$F$1)^(($Q$3-TODAY()-45)/365)-K927,(1-'Casino List'!$B$1)*(I927-F927)*(1+'Casino List'!$F$1)^(($Q$3-vlookup(D927,C927:E$1003,3,FALSE)-10)/365)-K927+J927))</f>
        <v/>
      </c>
      <c r="M927" s="10" t="str">
        <f>if(isblank(G927),,G927*(1+'Casino List'!$F$1)^(($Q$3-E927-10)/365))</f>
        <v/>
      </c>
      <c r="N927" s="4" t="str">
        <f>if(ISBLANK(M927),,(M927-G927)*(1-'Casino List'!$B$1))</f>
        <v/>
      </c>
      <c r="O927" s="4" t="str">
        <f>if(isblank(D927),,if(ISBLANK(M927),-F927*'Casino List'!$B$1,M927*'Casino List'!$B$1))</f>
        <v/>
      </c>
      <c r="P927" s="4"/>
      <c r="Q927" s="4"/>
      <c r="R927" s="4"/>
      <c r="S927" s="4"/>
      <c r="T927" s="4"/>
      <c r="U927" s="4"/>
      <c r="V927" s="4"/>
      <c r="W927" s="4"/>
      <c r="X927" s="4"/>
      <c r="Y927" s="4"/>
      <c r="Z927" s="4"/>
      <c r="AA927" s="4"/>
      <c r="AB927" s="4"/>
      <c r="AC927" s="4"/>
      <c r="AD927" s="4"/>
      <c r="AE927" s="4"/>
    </row>
    <row r="928">
      <c r="A928" s="4"/>
      <c r="B928" s="4"/>
      <c r="C928" s="1" t="str">
        <f t="shared" si="8"/>
        <v/>
      </c>
      <c r="D928" s="79"/>
      <c r="E928" s="79"/>
      <c r="F928" s="74"/>
      <c r="G928" s="74"/>
      <c r="H928" s="74"/>
      <c r="I928" s="29" t="str">
        <f>if(isblank(F928),,VLOOKUP(D928,'Casino List'!$C$4:$AA$100,25,FALSE)*H928)</f>
        <v/>
      </c>
      <c r="J928" s="10" t="str">
        <f>if(ISBLANK(F928),,F928*'Casino List'!$D$1)</f>
        <v/>
      </c>
      <c r="K928" s="10" t="str">
        <f>if(isblank(F928),,(F928*(1+'Casino List'!$F$1)^(($Q$3-E928-45)/365)-F928)*(1-'Casino List'!$B$1))</f>
        <v/>
      </c>
      <c r="L928" s="10" t="str">
        <f>if(isblank(F928),,if(isna((1-'Casino List'!$B$1)*(I928-F928)*(1+'Casino List'!$F$1)^(($Q$3-vlookup(D928,C928:E$1003,3,FALSE)-10)/365)-K928+J928),(1-'Casino List'!$B$1)*(I928-F928)*(1+'Casino List'!$F$1)^(($Q$3-TODAY()-45)/365)-K928,(1-'Casino List'!$B$1)*(I928-F928)*(1+'Casino List'!$F$1)^(($Q$3-vlookup(D928,C928:E$1003,3,FALSE)-10)/365)-K928+J928))</f>
        <v/>
      </c>
      <c r="M928" s="10" t="str">
        <f>if(isblank(G928),,G928*(1+'Casino List'!$F$1)^(($Q$3-E928-10)/365))</f>
        <v/>
      </c>
      <c r="N928" s="4" t="str">
        <f>if(ISBLANK(M928),,(M928-G928)*(1-'Casino List'!$B$1))</f>
        <v/>
      </c>
      <c r="O928" s="4" t="str">
        <f>if(isblank(D928),,if(ISBLANK(M928),-F928*'Casino List'!$B$1,M928*'Casino List'!$B$1))</f>
        <v/>
      </c>
      <c r="P928" s="4"/>
      <c r="Q928" s="4"/>
      <c r="R928" s="4"/>
      <c r="S928" s="4"/>
      <c r="T928" s="4"/>
      <c r="U928" s="4"/>
      <c r="V928" s="4"/>
      <c r="W928" s="4"/>
      <c r="X928" s="4"/>
      <c r="Y928" s="4"/>
      <c r="Z928" s="4"/>
      <c r="AA928" s="4"/>
      <c r="AB928" s="4"/>
      <c r="AC928" s="4"/>
      <c r="AD928" s="4"/>
      <c r="AE928" s="4"/>
    </row>
    <row r="929">
      <c r="A929" s="4"/>
      <c r="B929" s="4"/>
      <c r="C929" s="1" t="str">
        <f t="shared" si="8"/>
        <v/>
      </c>
      <c r="D929" s="79"/>
      <c r="E929" s="79"/>
      <c r="F929" s="74"/>
      <c r="G929" s="74"/>
      <c r="H929" s="74"/>
      <c r="I929" s="29" t="str">
        <f>if(isblank(F929),,VLOOKUP(D929,'Casino List'!$C$4:$AA$100,25,FALSE)*H929)</f>
        <v/>
      </c>
      <c r="J929" s="10" t="str">
        <f>if(ISBLANK(F929),,F929*'Casino List'!$D$1)</f>
        <v/>
      </c>
      <c r="K929" s="10" t="str">
        <f>if(isblank(F929),,(F929*(1+'Casino List'!$F$1)^(($Q$3-E929-45)/365)-F929)*(1-'Casino List'!$B$1))</f>
        <v/>
      </c>
      <c r="L929" s="10" t="str">
        <f>if(isblank(F929),,if(isna((1-'Casino List'!$B$1)*(I929-F929)*(1+'Casino List'!$F$1)^(($Q$3-vlookup(D929,C929:E$1003,3,FALSE)-10)/365)-K929+J929),(1-'Casino List'!$B$1)*(I929-F929)*(1+'Casino List'!$F$1)^(($Q$3-TODAY()-45)/365)-K929,(1-'Casino List'!$B$1)*(I929-F929)*(1+'Casino List'!$F$1)^(($Q$3-vlookup(D929,C929:E$1003,3,FALSE)-10)/365)-K929+J929))</f>
        <v/>
      </c>
      <c r="M929" s="10" t="str">
        <f>if(isblank(G929),,G929*(1+'Casino List'!$F$1)^(($Q$3-E929-10)/365))</f>
        <v/>
      </c>
      <c r="N929" s="4" t="str">
        <f>if(ISBLANK(M929),,(M929-G929)*(1-'Casino List'!$B$1))</f>
        <v/>
      </c>
      <c r="O929" s="4" t="str">
        <f>if(isblank(D929),,if(ISBLANK(M929),-F929*'Casino List'!$B$1,M929*'Casino List'!$B$1))</f>
        <v/>
      </c>
      <c r="P929" s="4"/>
      <c r="Q929" s="4"/>
      <c r="R929" s="4"/>
      <c r="S929" s="4"/>
      <c r="T929" s="4"/>
      <c r="U929" s="4"/>
      <c r="V929" s="4"/>
      <c r="W929" s="4"/>
      <c r="X929" s="4"/>
      <c r="Y929" s="4"/>
      <c r="Z929" s="4"/>
      <c r="AA929" s="4"/>
      <c r="AB929" s="4"/>
      <c r="AC929" s="4"/>
      <c r="AD929" s="4"/>
      <c r="AE929" s="4"/>
    </row>
    <row r="930">
      <c r="A930" s="4"/>
      <c r="B930" s="4"/>
      <c r="C930" s="1" t="str">
        <f t="shared" si="8"/>
        <v/>
      </c>
      <c r="D930" s="79"/>
      <c r="E930" s="79"/>
      <c r="F930" s="74"/>
      <c r="G930" s="74"/>
      <c r="H930" s="74"/>
      <c r="I930" s="29" t="str">
        <f>if(isblank(F930),,VLOOKUP(D930,'Casino List'!$C$4:$AA$100,25,FALSE)*H930)</f>
        <v/>
      </c>
      <c r="J930" s="10" t="str">
        <f>if(ISBLANK(F930),,F930*'Casino List'!$D$1)</f>
        <v/>
      </c>
      <c r="K930" s="10" t="str">
        <f>if(isblank(F930),,(F930*(1+'Casino List'!$F$1)^(($Q$3-E930-45)/365)-F930)*(1-'Casino List'!$B$1))</f>
        <v/>
      </c>
      <c r="L930" s="10" t="str">
        <f>if(isblank(F930),,if(isna((1-'Casino List'!$B$1)*(I930-F930)*(1+'Casino List'!$F$1)^(($Q$3-vlookup(D930,C930:E$1003,3,FALSE)-10)/365)-K930+J930),(1-'Casino List'!$B$1)*(I930-F930)*(1+'Casino List'!$F$1)^(($Q$3-TODAY()-45)/365)-K930,(1-'Casino List'!$B$1)*(I930-F930)*(1+'Casino List'!$F$1)^(($Q$3-vlookup(D930,C930:E$1003,3,FALSE)-10)/365)-K930+J930))</f>
        <v/>
      </c>
      <c r="M930" s="10" t="str">
        <f>if(isblank(G930),,G930*(1+'Casino List'!$F$1)^(($Q$3-E930-10)/365))</f>
        <v/>
      </c>
      <c r="N930" s="4" t="str">
        <f>if(ISBLANK(M930),,(M930-G930)*(1-'Casino List'!$B$1))</f>
        <v/>
      </c>
      <c r="O930" s="4" t="str">
        <f>if(isblank(D930),,if(ISBLANK(M930),-F930*'Casino List'!$B$1,M930*'Casino List'!$B$1))</f>
        <v/>
      </c>
      <c r="P930" s="4"/>
      <c r="Q930" s="4"/>
      <c r="R930" s="4"/>
      <c r="S930" s="4"/>
      <c r="T930" s="4"/>
      <c r="U930" s="4"/>
      <c r="V930" s="4"/>
      <c r="W930" s="4"/>
      <c r="X930" s="4"/>
      <c r="Y930" s="4"/>
      <c r="Z930" s="4"/>
      <c r="AA930" s="4"/>
      <c r="AB930" s="4"/>
      <c r="AC930" s="4"/>
      <c r="AD930" s="4"/>
      <c r="AE930" s="4"/>
    </row>
    <row r="931">
      <c r="A931" s="4"/>
      <c r="B931" s="4"/>
      <c r="C931" s="1" t="str">
        <f t="shared" si="8"/>
        <v/>
      </c>
      <c r="D931" s="79"/>
      <c r="E931" s="79"/>
      <c r="F931" s="74"/>
      <c r="G931" s="74"/>
      <c r="H931" s="74"/>
      <c r="I931" s="29" t="str">
        <f>if(isblank(F931),,VLOOKUP(D931,'Casino List'!$C$4:$AA$100,25,FALSE)*H931)</f>
        <v/>
      </c>
      <c r="J931" s="10" t="str">
        <f>if(ISBLANK(F931),,F931*'Casino List'!$D$1)</f>
        <v/>
      </c>
      <c r="K931" s="10" t="str">
        <f>if(isblank(F931),,(F931*(1+'Casino List'!$F$1)^(($Q$3-E931-45)/365)-F931)*(1-'Casino List'!$B$1))</f>
        <v/>
      </c>
      <c r="L931" s="10" t="str">
        <f>if(isblank(F931),,if(isna((1-'Casino List'!$B$1)*(I931-F931)*(1+'Casino List'!$F$1)^(($Q$3-vlookup(D931,C931:E$1003,3,FALSE)-10)/365)-K931+J931),(1-'Casino List'!$B$1)*(I931-F931)*(1+'Casino List'!$F$1)^(($Q$3-TODAY()-45)/365)-K931,(1-'Casino List'!$B$1)*(I931-F931)*(1+'Casino List'!$F$1)^(($Q$3-vlookup(D931,C931:E$1003,3,FALSE)-10)/365)-K931+J931))</f>
        <v/>
      </c>
      <c r="M931" s="10" t="str">
        <f>if(isblank(G931),,G931*(1+'Casino List'!$F$1)^(($Q$3-E931-10)/365))</f>
        <v/>
      </c>
      <c r="N931" s="4" t="str">
        <f>if(ISBLANK(M931),,(M931-G931)*(1-'Casino List'!$B$1))</f>
        <v/>
      </c>
      <c r="O931" s="4" t="str">
        <f>if(isblank(D931),,if(ISBLANK(M931),-F931*'Casino List'!$B$1,M931*'Casino List'!$B$1))</f>
        <v/>
      </c>
      <c r="P931" s="4"/>
      <c r="Q931" s="4"/>
      <c r="R931" s="4"/>
      <c r="S931" s="4"/>
      <c r="T931" s="4"/>
      <c r="U931" s="4"/>
      <c r="V931" s="4"/>
      <c r="W931" s="4"/>
      <c r="X931" s="4"/>
      <c r="Y931" s="4"/>
      <c r="Z931" s="4"/>
      <c r="AA931" s="4"/>
      <c r="AB931" s="4"/>
      <c r="AC931" s="4"/>
      <c r="AD931" s="4"/>
      <c r="AE931" s="4"/>
    </row>
    <row r="932">
      <c r="A932" s="4"/>
      <c r="B932" s="4"/>
      <c r="C932" s="1" t="str">
        <f t="shared" si="8"/>
        <v/>
      </c>
      <c r="D932" s="79"/>
      <c r="E932" s="79"/>
      <c r="F932" s="74"/>
      <c r="G932" s="74"/>
      <c r="H932" s="74"/>
      <c r="I932" s="29" t="str">
        <f>if(isblank(F932),,VLOOKUP(D932,'Casino List'!$C$4:$AA$100,25,FALSE)*H932)</f>
        <v/>
      </c>
      <c r="J932" s="10" t="str">
        <f>if(ISBLANK(F932),,F932*'Casino List'!$D$1)</f>
        <v/>
      </c>
      <c r="K932" s="10" t="str">
        <f>if(isblank(F932),,(F932*(1+'Casino List'!$F$1)^(($Q$3-E932-45)/365)-F932)*(1-'Casino List'!$B$1))</f>
        <v/>
      </c>
      <c r="L932" s="10" t="str">
        <f>if(isblank(F932),,if(isna((1-'Casino List'!$B$1)*(I932-F932)*(1+'Casino List'!$F$1)^(($Q$3-vlookup(D932,C932:E$1003,3,FALSE)-10)/365)-K932+J932),(1-'Casino List'!$B$1)*(I932-F932)*(1+'Casino List'!$F$1)^(($Q$3-TODAY()-45)/365)-K932,(1-'Casino List'!$B$1)*(I932-F932)*(1+'Casino List'!$F$1)^(($Q$3-vlookup(D932,C932:E$1003,3,FALSE)-10)/365)-K932+J932))</f>
        <v/>
      </c>
      <c r="M932" s="10" t="str">
        <f>if(isblank(G932),,G932*(1+'Casino List'!$F$1)^(($Q$3-E932-10)/365))</f>
        <v/>
      </c>
      <c r="N932" s="4" t="str">
        <f>if(ISBLANK(M932),,(M932-G932)*(1-'Casino List'!$B$1))</f>
        <v/>
      </c>
      <c r="O932" s="4" t="str">
        <f>if(isblank(D932),,if(ISBLANK(M932),-F932*'Casino List'!$B$1,M932*'Casino List'!$B$1))</f>
        <v/>
      </c>
      <c r="P932" s="4"/>
      <c r="Q932" s="4"/>
      <c r="R932" s="4"/>
      <c r="S932" s="4"/>
      <c r="T932" s="4"/>
      <c r="U932" s="4"/>
      <c r="V932" s="4"/>
      <c r="W932" s="4"/>
      <c r="X932" s="4"/>
      <c r="Y932" s="4"/>
      <c r="Z932" s="4"/>
      <c r="AA932" s="4"/>
      <c r="AB932" s="4"/>
      <c r="AC932" s="4"/>
      <c r="AD932" s="4"/>
      <c r="AE932" s="4"/>
    </row>
    <row r="933">
      <c r="A933" s="4"/>
      <c r="B933" s="4"/>
      <c r="C933" s="1" t="str">
        <f t="shared" si="8"/>
        <v/>
      </c>
      <c r="D933" s="79"/>
      <c r="E933" s="79"/>
      <c r="F933" s="74"/>
      <c r="G933" s="74"/>
      <c r="H933" s="74"/>
      <c r="I933" s="29" t="str">
        <f>if(isblank(F933),,VLOOKUP(D933,'Casino List'!$C$4:$AA$100,25,FALSE)*H933)</f>
        <v/>
      </c>
      <c r="J933" s="10" t="str">
        <f>if(ISBLANK(F933),,F933*'Casino List'!$D$1)</f>
        <v/>
      </c>
      <c r="K933" s="10" t="str">
        <f>if(isblank(F933),,(F933*(1+'Casino List'!$F$1)^(($Q$3-E933-45)/365)-F933)*(1-'Casino List'!$B$1))</f>
        <v/>
      </c>
      <c r="L933" s="10" t="str">
        <f>if(isblank(F933),,if(isna((1-'Casino List'!$B$1)*(I933-F933)*(1+'Casino List'!$F$1)^(($Q$3-vlookup(D933,C933:E$1003,3,FALSE)-10)/365)-K933+J933),(1-'Casino List'!$B$1)*(I933-F933)*(1+'Casino List'!$F$1)^(($Q$3-TODAY()-45)/365)-K933,(1-'Casino List'!$B$1)*(I933-F933)*(1+'Casino List'!$F$1)^(($Q$3-vlookup(D933,C933:E$1003,3,FALSE)-10)/365)-K933+J933))</f>
        <v/>
      </c>
      <c r="M933" s="10" t="str">
        <f>if(isblank(G933),,G933*(1+'Casino List'!$F$1)^(($Q$3-E933-10)/365))</f>
        <v/>
      </c>
      <c r="N933" s="4" t="str">
        <f>if(ISBLANK(M933),,(M933-G933)*(1-'Casino List'!$B$1))</f>
        <v/>
      </c>
      <c r="O933" s="4" t="str">
        <f>if(isblank(D933),,if(ISBLANK(M933),-F933*'Casino List'!$B$1,M933*'Casino List'!$B$1))</f>
        <v/>
      </c>
      <c r="P933" s="4"/>
      <c r="Q933" s="4"/>
      <c r="R933" s="4"/>
      <c r="S933" s="4"/>
      <c r="T933" s="4"/>
      <c r="U933" s="4"/>
      <c r="V933" s="4"/>
      <c r="W933" s="4"/>
      <c r="X933" s="4"/>
      <c r="Y933" s="4"/>
      <c r="Z933" s="4"/>
      <c r="AA933" s="4"/>
      <c r="AB933" s="4"/>
      <c r="AC933" s="4"/>
      <c r="AD933" s="4"/>
      <c r="AE933" s="4"/>
    </row>
    <row r="934">
      <c r="A934" s="4"/>
      <c r="B934" s="4"/>
      <c r="C934" s="1" t="str">
        <f t="shared" si="8"/>
        <v/>
      </c>
      <c r="D934" s="79"/>
      <c r="E934" s="79"/>
      <c r="F934" s="74"/>
      <c r="G934" s="74"/>
      <c r="H934" s="74"/>
      <c r="I934" s="29" t="str">
        <f>if(isblank(F934),,VLOOKUP(D934,'Casino List'!$C$4:$AA$100,25,FALSE)*H934)</f>
        <v/>
      </c>
      <c r="J934" s="10" t="str">
        <f>if(ISBLANK(F934),,F934*'Casino List'!$D$1)</f>
        <v/>
      </c>
      <c r="K934" s="10" t="str">
        <f>if(isblank(F934),,(F934*(1+'Casino List'!$F$1)^(($Q$3-E934-45)/365)-F934)*(1-'Casino List'!$B$1))</f>
        <v/>
      </c>
      <c r="L934" s="10" t="str">
        <f>if(isblank(F934),,if(isna((1-'Casino List'!$B$1)*(I934-F934)*(1+'Casino List'!$F$1)^(($Q$3-vlookup(D934,C934:E$1003,3,FALSE)-10)/365)-K934+J934),(1-'Casino List'!$B$1)*(I934-F934)*(1+'Casino List'!$F$1)^(($Q$3-TODAY()-45)/365)-K934,(1-'Casino List'!$B$1)*(I934-F934)*(1+'Casino List'!$F$1)^(($Q$3-vlookup(D934,C934:E$1003,3,FALSE)-10)/365)-K934+J934))</f>
        <v/>
      </c>
      <c r="M934" s="10" t="str">
        <f>if(isblank(G934),,G934*(1+'Casino List'!$F$1)^(($Q$3-E934-10)/365))</f>
        <v/>
      </c>
      <c r="N934" s="4" t="str">
        <f>if(ISBLANK(M934),,(M934-G934)*(1-'Casino List'!$B$1))</f>
        <v/>
      </c>
      <c r="O934" s="4" t="str">
        <f>if(isblank(D934),,if(ISBLANK(M934),-F934*'Casino List'!$B$1,M934*'Casino List'!$B$1))</f>
        <v/>
      </c>
      <c r="P934" s="4"/>
      <c r="Q934" s="4"/>
      <c r="R934" s="4"/>
      <c r="S934" s="4"/>
      <c r="T934" s="4"/>
      <c r="U934" s="4"/>
      <c r="V934" s="4"/>
      <c r="W934" s="4"/>
      <c r="X934" s="4"/>
      <c r="Y934" s="4"/>
      <c r="Z934" s="4"/>
      <c r="AA934" s="4"/>
      <c r="AB934" s="4"/>
      <c r="AC934" s="4"/>
      <c r="AD934" s="4"/>
      <c r="AE934" s="4"/>
    </row>
    <row r="935">
      <c r="A935" s="4"/>
      <c r="B935" s="4"/>
      <c r="C935" s="1" t="str">
        <f t="shared" si="8"/>
        <v/>
      </c>
      <c r="D935" s="79"/>
      <c r="E935" s="79"/>
      <c r="F935" s="74"/>
      <c r="G935" s="74"/>
      <c r="H935" s="74"/>
      <c r="I935" s="29" t="str">
        <f>if(isblank(F935),,VLOOKUP(D935,'Casino List'!$C$4:$AA$100,25,FALSE)*H935)</f>
        <v/>
      </c>
      <c r="J935" s="10" t="str">
        <f>if(ISBLANK(F935),,F935*'Casino List'!$D$1)</f>
        <v/>
      </c>
      <c r="K935" s="10" t="str">
        <f>if(isblank(F935),,(F935*(1+'Casino List'!$F$1)^(($Q$3-E935-45)/365)-F935)*(1-'Casino List'!$B$1))</f>
        <v/>
      </c>
      <c r="L935" s="10" t="str">
        <f>if(isblank(F935),,if(isna((1-'Casino List'!$B$1)*(I935-F935)*(1+'Casino List'!$F$1)^(($Q$3-vlookup(D935,C935:E$1003,3,FALSE)-10)/365)-K935+J935),(1-'Casino List'!$B$1)*(I935-F935)*(1+'Casino List'!$F$1)^(($Q$3-TODAY()-45)/365)-K935,(1-'Casino List'!$B$1)*(I935-F935)*(1+'Casino List'!$F$1)^(($Q$3-vlookup(D935,C935:E$1003,3,FALSE)-10)/365)-K935+J935))</f>
        <v/>
      </c>
      <c r="M935" s="10" t="str">
        <f>if(isblank(G935),,G935*(1+'Casino List'!$F$1)^(($Q$3-E935-10)/365))</f>
        <v/>
      </c>
      <c r="N935" s="4" t="str">
        <f>if(ISBLANK(M935),,(M935-G935)*(1-'Casino List'!$B$1))</f>
        <v/>
      </c>
      <c r="O935" s="4" t="str">
        <f>if(isblank(D935),,if(ISBLANK(M935),-F935*'Casino List'!$B$1,M935*'Casino List'!$B$1))</f>
        <v/>
      </c>
      <c r="P935" s="4"/>
      <c r="Q935" s="4"/>
      <c r="R935" s="4"/>
      <c r="S935" s="4"/>
      <c r="T935" s="4"/>
      <c r="U935" s="4"/>
      <c r="V935" s="4"/>
      <c r="W935" s="4"/>
      <c r="X935" s="4"/>
      <c r="Y935" s="4"/>
      <c r="Z935" s="4"/>
      <c r="AA935" s="4"/>
      <c r="AB935" s="4"/>
      <c r="AC935" s="4"/>
      <c r="AD935" s="4"/>
      <c r="AE935" s="4"/>
    </row>
    <row r="936">
      <c r="A936" s="4"/>
      <c r="B936" s="4"/>
      <c r="C936" s="1" t="str">
        <f t="shared" si="8"/>
        <v/>
      </c>
      <c r="D936" s="79"/>
      <c r="E936" s="79"/>
      <c r="F936" s="74"/>
      <c r="G936" s="74"/>
      <c r="H936" s="74"/>
      <c r="I936" s="29" t="str">
        <f>if(isblank(F936),,VLOOKUP(D936,'Casino List'!$C$4:$AA$100,25,FALSE)*H936)</f>
        <v/>
      </c>
      <c r="J936" s="10" t="str">
        <f>if(ISBLANK(F936),,F936*'Casino List'!$D$1)</f>
        <v/>
      </c>
      <c r="K936" s="10" t="str">
        <f>if(isblank(F936),,(F936*(1+'Casino List'!$F$1)^(($Q$3-E936-45)/365)-F936)*(1-'Casino List'!$B$1))</f>
        <v/>
      </c>
      <c r="L936" s="10" t="str">
        <f>if(isblank(F936),,if(isna((1-'Casino List'!$B$1)*(I936-F936)*(1+'Casino List'!$F$1)^(($Q$3-vlookup(D936,C936:E$1003,3,FALSE)-10)/365)-K936+J936),(1-'Casino List'!$B$1)*(I936-F936)*(1+'Casino List'!$F$1)^(($Q$3-TODAY()-45)/365)-K936,(1-'Casino List'!$B$1)*(I936-F936)*(1+'Casino List'!$F$1)^(($Q$3-vlookup(D936,C936:E$1003,3,FALSE)-10)/365)-K936+J936))</f>
        <v/>
      </c>
      <c r="M936" s="10" t="str">
        <f>if(isblank(G936),,G936*(1+'Casino List'!$F$1)^(($Q$3-E936-10)/365))</f>
        <v/>
      </c>
      <c r="N936" s="4" t="str">
        <f>if(ISBLANK(M936),,(M936-G936)*(1-'Casino List'!$B$1))</f>
        <v/>
      </c>
      <c r="O936" s="4" t="str">
        <f>if(isblank(D936),,if(ISBLANK(M936),-F936*'Casino List'!$B$1,M936*'Casino List'!$B$1))</f>
        <v/>
      </c>
      <c r="P936" s="4"/>
      <c r="Q936" s="4"/>
      <c r="R936" s="4"/>
      <c r="S936" s="4"/>
      <c r="T936" s="4"/>
      <c r="U936" s="4"/>
      <c r="V936" s="4"/>
      <c r="W936" s="4"/>
      <c r="X936" s="4"/>
      <c r="Y936" s="4"/>
      <c r="Z936" s="4"/>
      <c r="AA936" s="4"/>
      <c r="AB936" s="4"/>
      <c r="AC936" s="4"/>
      <c r="AD936" s="4"/>
      <c r="AE936" s="4"/>
    </row>
    <row r="937">
      <c r="A937" s="4"/>
      <c r="B937" s="4"/>
      <c r="C937" s="1" t="str">
        <f t="shared" si="8"/>
        <v/>
      </c>
      <c r="D937" s="79"/>
      <c r="E937" s="79"/>
      <c r="F937" s="74"/>
      <c r="G937" s="74"/>
      <c r="H937" s="74"/>
      <c r="I937" s="29" t="str">
        <f>if(isblank(F937),,VLOOKUP(D937,'Casino List'!$C$4:$AA$100,25,FALSE)*H937)</f>
        <v/>
      </c>
      <c r="J937" s="10" t="str">
        <f>if(ISBLANK(F937),,F937*'Casino List'!$D$1)</f>
        <v/>
      </c>
      <c r="K937" s="10" t="str">
        <f>if(isblank(F937),,(F937*(1+'Casino List'!$F$1)^(($Q$3-E937-45)/365)-F937)*(1-'Casino List'!$B$1))</f>
        <v/>
      </c>
      <c r="L937" s="10" t="str">
        <f>if(isblank(F937),,if(isna((1-'Casino List'!$B$1)*(I937-F937)*(1+'Casino List'!$F$1)^(($Q$3-vlookup(D937,C937:E$1003,3,FALSE)-10)/365)-K937+J937),(1-'Casino List'!$B$1)*(I937-F937)*(1+'Casino List'!$F$1)^(($Q$3-TODAY()-45)/365)-K937,(1-'Casino List'!$B$1)*(I937-F937)*(1+'Casino List'!$F$1)^(($Q$3-vlookup(D937,C937:E$1003,3,FALSE)-10)/365)-K937+J937))</f>
        <v/>
      </c>
      <c r="M937" s="10" t="str">
        <f>if(isblank(G937),,G937*(1+'Casino List'!$F$1)^(($Q$3-E937-10)/365))</f>
        <v/>
      </c>
      <c r="N937" s="4" t="str">
        <f>if(ISBLANK(M937),,(M937-G937)*(1-'Casino List'!$B$1))</f>
        <v/>
      </c>
      <c r="O937" s="4" t="str">
        <f>if(isblank(D937),,if(ISBLANK(M937),-F937*'Casino List'!$B$1,M937*'Casino List'!$B$1))</f>
        <v/>
      </c>
      <c r="P937" s="4"/>
      <c r="Q937" s="4"/>
      <c r="R937" s="4"/>
      <c r="S937" s="4"/>
      <c r="T937" s="4"/>
      <c r="U937" s="4"/>
      <c r="V937" s="4"/>
      <c r="W937" s="4"/>
      <c r="X937" s="4"/>
      <c r="Y937" s="4"/>
      <c r="Z937" s="4"/>
      <c r="AA937" s="4"/>
      <c r="AB937" s="4"/>
      <c r="AC937" s="4"/>
      <c r="AD937" s="4"/>
      <c r="AE937" s="4"/>
    </row>
    <row r="938">
      <c r="A938" s="4"/>
      <c r="B938" s="4"/>
      <c r="C938" s="1" t="str">
        <f t="shared" si="8"/>
        <v/>
      </c>
      <c r="D938" s="79"/>
      <c r="E938" s="79"/>
      <c r="F938" s="74"/>
      <c r="G938" s="74"/>
      <c r="H938" s="74"/>
      <c r="I938" s="29" t="str">
        <f>if(isblank(F938),,VLOOKUP(D938,'Casino List'!$C$4:$AA$100,25,FALSE)*H938)</f>
        <v/>
      </c>
      <c r="J938" s="10" t="str">
        <f>if(ISBLANK(F938),,F938*'Casino List'!$D$1)</f>
        <v/>
      </c>
      <c r="K938" s="10" t="str">
        <f>if(isblank(F938),,(F938*(1+'Casino List'!$F$1)^(($Q$3-E938-45)/365)-F938)*(1-'Casino List'!$B$1))</f>
        <v/>
      </c>
      <c r="L938" s="10" t="str">
        <f>if(isblank(F938),,if(isna((1-'Casino List'!$B$1)*(I938-F938)*(1+'Casino List'!$F$1)^(($Q$3-vlookup(D938,C938:E$1003,3,FALSE)-10)/365)-K938+J938),(1-'Casino List'!$B$1)*(I938-F938)*(1+'Casino List'!$F$1)^(($Q$3-TODAY()-45)/365)-K938,(1-'Casino List'!$B$1)*(I938-F938)*(1+'Casino List'!$F$1)^(($Q$3-vlookup(D938,C938:E$1003,3,FALSE)-10)/365)-K938+J938))</f>
        <v/>
      </c>
      <c r="M938" s="10" t="str">
        <f>if(isblank(G938),,G938*(1+'Casino List'!$F$1)^(($Q$3-E938-10)/365))</f>
        <v/>
      </c>
      <c r="N938" s="4" t="str">
        <f>if(ISBLANK(M938),,(M938-G938)*(1-'Casino List'!$B$1))</f>
        <v/>
      </c>
      <c r="O938" s="4" t="str">
        <f>if(isblank(D938),,if(ISBLANK(M938),-F938*'Casino List'!$B$1,M938*'Casino List'!$B$1))</f>
        <v/>
      </c>
      <c r="P938" s="4"/>
      <c r="Q938" s="4"/>
      <c r="R938" s="4"/>
      <c r="S938" s="4"/>
      <c r="T938" s="4"/>
      <c r="U938" s="4"/>
      <c r="V938" s="4"/>
      <c r="W938" s="4"/>
      <c r="X938" s="4"/>
      <c r="Y938" s="4"/>
      <c r="Z938" s="4"/>
      <c r="AA938" s="4"/>
      <c r="AB938" s="4"/>
      <c r="AC938" s="4"/>
      <c r="AD938" s="4"/>
      <c r="AE938" s="4"/>
    </row>
    <row r="939">
      <c r="A939" s="4"/>
      <c r="B939" s="4"/>
      <c r="C939" s="1" t="str">
        <f t="shared" si="8"/>
        <v/>
      </c>
      <c r="D939" s="79"/>
      <c r="E939" s="79"/>
      <c r="F939" s="74"/>
      <c r="G939" s="74"/>
      <c r="H939" s="74"/>
      <c r="I939" s="29" t="str">
        <f>if(isblank(F939),,VLOOKUP(D939,'Casino List'!$C$4:$AA$100,25,FALSE)*H939)</f>
        <v/>
      </c>
      <c r="J939" s="10" t="str">
        <f>if(ISBLANK(F939),,F939*'Casino List'!$D$1)</f>
        <v/>
      </c>
      <c r="K939" s="10" t="str">
        <f>if(isblank(F939),,(F939*(1+'Casino List'!$F$1)^(($Q$3-E939-45)/365)-F939)*(1-'Casino List'!$B$1))</f>
        <v/>
      </c>
      <c r="L939" s="10" t="str">
        <f>if(isblank(F939),,if(isna((1-'Casino List'!$B$1)*(I939-F939)*(1+'Casino List'!$F$1)^(($Q$3-vlookup(D939,C939:E$1003,3,FALSE)-10)/365)-K939+J939),(1-'Casino List'!$B$1)*(I939-F939)*(1+'Casino List'!$F$1)^(($Q$3-TODAY()-45)/365)-K939,(1-'Casino List'!$B$1)*(I939-F939)*(1+'Casino List'!$F$1)^(($Q$3-vlookup(D939,C939:E$1003,3,FALSE)-10)/365)-K939+J939))</f>
        <v/>
      </c>
      <c r="M939" s="10" t="str">
        <f>if(isblank(G939),,G939*(1+'Casino List'!$F$1)^(($Q$3-E939-10)/365))</f>
        <v/>
      </c>
      <c r="N939" s="4" t="str">
        <f>if(ISBLANK(M939),,(M939-G939)*(1-'Casino List'!$B$1))</f>
        <v/>
      </c>
      <c r="O939" s="4" t="str">
        <f>if(isblank(D939),,if(ISBLANK(M939),-F939*'Casino List'!$B$1,M939*'Casino List'!$B$1))</f>
        <v/>
      </c>
      <c r="P939" s="4"/>
      <c r="Q939" s="4"/>
      <c r="R939" s="4"/>
      <c r="S939" s="4"/>
      <c r="T939" s="4"/>
      <c r="U939" s="4"/>
      <c r="V939" s="4"/>
      <c r="W939" s="4"/>
      <c r="X939" s="4"/>
      <c r="Y939" s="4"/>
      <c r="Z939" s="4"/>
      <c r="AA939" s="4"/>
      <c r="AB939" s="4"/>
      <c r="AC939" s="4"/>
      <c r="AD939" s="4"/>
      <c r="AE939" s="4"/>
    </row>
    <row r="940">
      <c r="A940" s="4"/>
      <c r="B940" s="4"/>
      <c r="C940" s="1" t="str">
        <f t="shared" si="8"/>
        <v/>
      </c>
      <c r="D940" s="79"/>
      <c r="E940" s="79"/>
      <c r="F940" s="74"/>
      <c r="G940" s="74"/>
      <c r="H940" s="74"/>
      <c r="I940" s="29" t="str">
        <f>if(isblank(F940),,VLOOKUP(D940,'Casino List'!$C$4:$AA$100,25,FALSE)*H940)</f>
        <v/>
      </c>
      <c r="J940" s="10" t="str">
        <f>if(ISBLANK(F940),,F940*'Casino List'!$D$1)</f>
        <v/>
      </c>
      <c r="K940" s="10" t="str">
        <f>if(isblank(F940),,(F940*(1+'Casino List'!$F$1)^(($Q$3-E940-45)/365)-F940)*(1-'Casino List'!$B$1))</f>
        <v/>
      </c>
      <c r="L940" s="10" t="str">
        <f>if(isblank(F940),,if(isna((1-'Casino List'!$B$1)*(I940-F940)*(1+'Casino List'!$F$1)^(($Q$3-vlookup(D940,C940:E$1003,3,FALSE)-10)/365)-K940+J940),(1-'Casino List'!$B$1)*(I940-F940)*(1+'Casino List'!$F$1)^(($Q$3-TODAY()-45)/365)-K940,(1-'Casino List'!$B$1)*(I940-F940)*(1+'Casino List'!$F$1)^(($Q$3-vlookup(D940,C940:E$1003,3,FALSE)-10)/365)-K940+J940))</f>
        <v/>
      </c>
      <c r="M940" s="10" t="str">
        <f>if(isblank(G940),,G940*(1+'Casino List'!$F$1)^(($Q$3-E940-10)/365))</f>
        <v/>
      </c>
      <c r="N940" s="4" t="str">
        <f>if(ISBLANK(M940),,(M940-G940)*(1-'Casino List'!$B$1))</f>
        <v/>
      </c>
      <c r="O940" s="4" t="str">
        <f>if(isblank(D940),,if(ISBLANK(M940),-F940*'Casino List'!$B$1,M940*'Casino List'!$B$1))</f>
        <v/>
      </c>
      <c r="P940" s="4"/>
      <c r="Q940" s="4"/>
      <c r="R940" s="4"/>
      <c r="S940" s="4"/>
      <c r="T940" s="4"/>
      <c r="U940" s="4"/>
      <c r="V940" s="4"/>
      <c r="W940" s="4"/>
      <c r="X940" s="4"/>
      <c r="Y940" s="4"/>
      <c r="Z940" s="4"/>
      <c r="AA940" s="4"/>
      <c r="AB940" s="4"/>
      <c r="AC940" s="4"/>
      <c r="AD940" s="4"/>
      <c r="AE940" s="4"/>
    </row>
    <row r="941">
      <c r="A941" s="4"/>
      <c r="B941" s="4"/>
      <c r="C941" s="1" t="str">
        <f t="shared" si="8"/>
        <v/>
      </c>
      <c r="D941" s="79"/>
      <c r="E941" s="79"/>
      <c r="F941" s="74"/>
      <c r="G941" s="74"/>
      <c r="H941" s="74"/>
      <c r="I941" s="29" t="str">
        <f>if(isblank(F941),,VLOOKUP(D941,'Casino List'!$C$4:$AA$100,25,FALSE)*H941)</f>
        <v/>
      </c>
      <c r="J941" s="10" t="str">
        <f>if(ISBLANK(F941),,F941*'Casino List'!$D$1)</f>
        <v/>
      </c>
      <c r="K941" s="10" t="str">
        <f>if(isblank(F941),,(F941*(1+'Casino List'!$F$1)^(($Q$3-E941-45)/365)-F941)*(1-'Casino List'!$B$1))</f>
        <v/>
      </c>
      <c r="L941" s="10" t="str">
        <f>if(isblank(F941),,if(isna((1-'Casino List'!$B$1)*(I941-F941)*(1+'Casino List'!$F$1)^(($Q$3-vlookup(D941,C941:E$1003,3,FALSE)-10)/365)-K941+J941),(1-'Casino List'!$B$1)*(I941-F941)*(1+'Casino List'!$F$1)^(($Q$3-TODAY()-45)/365)-K941,(1-'Casino List'!$B$1)*(I941-F941)*(1+'Casino List'!$F$1)^(($Q$3-vlookup(D941,C941:E$1003,3,FALSE)-10)/365)-K941+J941))</f>
        <v/>
      </c>
      <c r="M941" s="10" t="str">
        <f>if(isblank(G941),,G941*(1+'Casino List'!$F$1)^(($Q$3-E941-10)/365))</f>
        <v/>
      </c>
      <c r="N941" s="4" t="str">
        <f>if(ISBLANK(M941),,(M941-G941)*(1-'Casino List'!$B$1))</f>
        <v/>
      </c>
      <c r="O941" s="4" t="str">
        <f>if(isblank(D941),,if(ISBLANK(M941),-F941*'Casino List'!$B$1,M941*'Casino List'!$B$1))</f>
        <v/>
      </c>
      <c r="P941" s="4"/>
      <c r="Q941" s="4"/>
      <c r="R941" s="4"/>
      <c r="S941" s="4"/>
      <c r="T941" s="4"/>
      <c r="U941" s="4"/>
      <c r="V941" s="4"/>
      <c r="W941" s="4"/>
      <c r="X941" s="4"/>
      <c r="Y941" s="4"/>
      <c r="Z941" s="4"/>
      <c r="AA941" s="4"/>
      <c r="AB941" s="4"/>
      <c r="AC941" s="4"/>
      <c r="AD941" s="4"/>
      <c r="AE941" s="4"/>
    </row>
    <row r="942">
      <c r="A942" s="4"/>
      <c r="B942" s="4"/>
      <c r="C942" s="1" t="str">
        <f t="shared" si="8"/>
        <v/>
      </c>
      <c r="D942" s="79"/>
      <c r="E942" s="79"/>
      <c r="F942" s="74"/>
      <c r="G942" s="74"/>
      <c r="H942" s="74"/>
      <c r="I942" s="29" t="str">
        <f>if(isblank(F942),,VLOOKUP(D942,'Casino List'!$C$4:$AA$100,25,FALSE)*H942)</f>
        <v/>
      </c>
      <c r="J942" s="10" t="str">
        <f>if(ISBLANK(F942),,F942*'Casino List'!$D$1)</f>
        <v/>
      </c>
      <c r="K942" s="10" t="str">
        <f>if(isblank(F942),,(F942*(1+'Casino List'!$F$1)^(($Q$3-E942-45)/365)-F942)*(1-'Casino List'!$B$1))</f>
        <v/>
      </c>
      <c r="L942" s="10" t="str">
        <f>if(isblank(F942),,if(isna((1-'Casino List'!$B$1)*(I942-F942)*(1+'Casino List'!$F$1)^(($Q$3-vlookup(D942,C942:E$1003,3,FALSE)-10)/365)-K942+J942),(1-'Casino List'!$B$1)*(I942-F942)*(1+'Casino List'!$F$1)^(($Q$3-TODAY()-45)/365)-K942,(1-'Casino List'!$B$1)*(I942-F942)*(1+'Casino List'!$F$1)^(($Q$3-vlookup(D942,C942:E$1003,3,FALSE)-10)/365)-K942+J942))</f>
        <v/>
      </c>
      <c r="M942" s="10" t="str">
        <f>if(isblank(G942),,G942*(1+'Casino List'!$F$1)^(($Q$3-E942-10)/365))</f>
        <v/>
      </c>
      <c r="N942" s="4" t="str">
        <f>if(ISBLANK(M942),,(M942-G942)*(1-'Casino List'!$B$1))</f>
        <v/>
      </c>
      <c r="O942" s="4" t="str">
        <f>if(isblank(D942),,if(ISBLANK(M942),-F942*'Casino List'!$B$1,M942*'Casino List'!$B$1))</f>
        <v/>
      </c>
      <c r="P942" s="4"/>
      <c r="Q942" s="4"/>
      <c r="R942" s="4"/>
      <c r="S942" s="4"/>
      <c r="T942" s="4"/>
      <c r="U942" s="4"/>
      <c r="V942" s="4"/>
      <c r="W942" s="4"/>
      <c r="X942" s="4"/>
      <c r="Y942" s="4"/>
      <c r="Z942" s="4"/>
      <c r="AA942" s="4"/>
      <c r="AB942" s="4"/>
      <c r="AC942" s="4"/>
      <c r="AD942" s="4"/>
      <c r="AE942" s="4"/>
    </row>
    <row r="943">
      <c r="A943" s="4"/>
      <c r="B943" s="4"/>
      <c r="C943" s="1" t="str">
        <f t="shared" si="8"/>
        <v/>
      </c>
      <c r="D943" s="79"/>
      <c r="E943" s="79"/>
      <c r="F943" s="74"/>
      <c r="G943" s="74"/>
      <c r="H943" s="74"/>
      <c r="I943" s="29" t="str">
        <f>if(isblank(F943),,VLOOKUP(D943,'Casino List'!$C$4:$AA$100,25,FALSE)*H943)</f>
        <v/>
      </c>
      <c r="J943" s="10" t="str">
        <f>if(ISBLANK(F943),,F943*'Casino List'!$D$1)</f>
        <v/>
      </c>
      <c r="K943" s="10" t="str">
        <f>if(isblank(F943),,(F943*(1+'Casino List'!$F$1)^(($Q$3-E943-45)/365)-F943)*(1-'Casino List'!$B$1))</f>
        <v/>
      </c>
      <c r="L943" s="10" t="str">
        <f>if(isblank(F943),,if(isna((1-'Casino List'!$B$1)*(I943-F943)*(1+'Casino List'!$F$1)^(($Q$3-vlookup(D943,C943:E$1003,3,FALSE)-10)/365)-K943+J943),(1-'Casino List'!$B$1)*(I943-F943)*(1+'Casino List'!$F$1)^(($Q$3-TODAY()-45)/365)-K943,(1-'Casino List'!$B$1)*(I943-F943)*(1+'Casino List'!$F$1)^(($Q$3-vlookup(D943,C943:E$1003,3,FALSE)-10)/365)-K943+J943))</f>
        <v/>
      </c>
      <c r="M943" s="10" t="str">
        <f>if(isblank(G943),,G943*(1+'Casino List'!$F$1)^(($Q$3-E943-10)/365))</f>
        <v/>
      </c>
      <c r="N943" s="4" t="str">
        <f>if(ISBLANK(M943),,(M943-G943)*(1-'Casino List'!$B$1))</f>
        <v/>
      </c>
      <c r="O943" s="4" t="str">
        <f>if(isblank(D943),,if(ISBLANK(M943),-F943*'Casino List'!$B$1,M943*'Casino List'!$B$1))</f>
        <v/>
      </c>
      <c r="P943" s="4"/>
      <c r="Q943" s="4"/>
      <c r="R943" s="4"/>
      <c r="S943" s="4"/>
      <c r="T943" s="4"/>
      <c r="U943" s="4"/>
      <c r="V943" s="4"/>
      <c r="W943" s="4"/>
      <c r="X943" s="4"/>
      <c r="Y943" s="4"/>
      <c r="Z943" s="4"/>
      <c r="AA943" s="4"/>
      <c r="AB943" s="4"/>
      <c r="AC943" s="4"/>
      <c r="AD943" s="4"/>
      <c r="AE943" s="4"/>
    </row>
    <row r="944">
      <c r="A944" s="4"/>
      <c r="B944" s="4"/>
      <c r="C944" s="1" t="str">
        <f t="shared" si="8"/>
        <v/>
      </c>
      <c r="D944" s="79"/>
      <c r="E944" s="79"/>
      <c r="F944" s="74"/>
      <c r="G944" s="74"/>
      <c r="H944" s="74"/>
      <c r="I944" s="29" t="str">
        <f>if(isblank(F944),,VLOOKUP(D944,'Casino List'!$C$4:$AA$100,25,FALSE)*H944)</f>
        <v/>
      </c>
      <c r="J944" s="10" t="str">
        <f>if(ISBLANK(F944),,F944*'Casino List'!$D$1)</f>
        <v/>
      </c>
      <c r="K944" s="10" t="str">
        <f>if(isblank(F944),,(F944*(1+'Casino List'!$F$1)^(($Q$3-E944-45)/365)-F944)*(1-'Casino List'!$B$1))</f>
        <v/>
      </c>
      <c r="L944" s="10" t="str">
        <f>if(isblank(F944),,if(isna((1-'Casino List'!$B$1)*(I944-F944)*(1+'Casino List'!$F$1)^(($Q$3-vlookup(D944,C944:E$1003,3,FALSE)-10)/365)-K944+J944),(1-'Casino List'!$B$1)*(I944-F944)*(1+'Casino List'!$F$1)^(($Q$3-TODAY()-45)/365)-K944,(1-'Casino List'!$B$1)*(I944-F944)*(1+'Casino List'!$F$1)^(($Q$3-vlookup(D944,C944:E$1003,3,FALSE)-10)/365)-K944+J944))</f>
        <v/>
      </c>
      <c r="M944" s="10" t="str">
        <f>if(isblank(G944),,G944*(1+'Casino List'!$F$1)^(($Q$3-E944-10)/365))</f>
        <v/>
      </c>
      <c r="N944" s="4" t="str">
        <f>if(ISBLANK(M944),,(M944-G944)*(1-'Casino List'!$B$1))</f>
        <v/>
      </c>
      <c r="O944" s="4" t="str">
        <f>if(isblank(D944),,if(ISBLANK(M944),-F944*'Casino List'!$B$1,M944*'Casino List'!$B$1))</f>
        <v/>
      </c>
      <c r="P944" s="4"/>
      <c r="Q944" s="4"/>
      <c r="R944" s="4"/>
      <c r="S944" s="4"/>
      <c r="T944" s="4"/>
      <c r="U944" s="4"/>
      <c r="V944" s="4"/>
      <c r="W944" s="4"/>
      <c r="X944" s="4"/>
      <c r="Y944" s="4"/>
      <c r="Z944" s="4"/>
      <c r="AA944" s="4"/>
      <c r="AB944" s="4"/>
      <c r="AC944" s="4"/>
      <c r="AD944" s="4"/>
      <c r="AE944" s="4"/>
    </row>
    <row r="945">
      <c r="A945" s="4"/>
      <c r="B945" s="4"/>
      <c r="C945" s="1" t="str">
        <f t="shared" si="8"/>
        <v/>
      </c>
      <c r="D945" s="79"/>
      <c r="E945" s="79"/>
      <c r="F945" s="74"/>
      <c r="G945" s="74"/>
      <c r="H945" s="74"/>
      <c r="I945" s="29" t="str">
        <f>if(isblank(F945),,VLOOKUP(D945,'Casino List'!$C$4:$AA$100,25,FALSE)*H945)</f>
        <v/>
      </c>
      <c r="J945" s="10" t="str">
        <f>if(ISBLANK(F945),,F945*'Casino List'!$D$1)</f>
        <v/>
      </c>
      <c r="K945" s="10" t="str">
        <f>if(isblank(F945),,(F945*(1+'Casino List'!$F$1)^(($Q$3-E945-45)/365)-F945)*(1-'Casino List'!$B$1))</f>
        <v/>
      </c>
      <c r="L945" s="10" t="str">
        <f>if(isblank(F945),,if(isna((1-'Casino List'!$B$1)*(I945-F945)*(1+'Casino List'!$F$1)^(($Q$3-vlookup(D945,C945:E$1003,3,FALSE)-10)/365)-K945+J945),(1-'Casino List'!$B$1)*(I945-F945)*(1+'Casino List'!$F$1)^(($Q$3-TODAY()-45)/365)-K945,(1-'Casino List'!$B$1)*(I945-F945)*(1+'Casino List'!$F$1)^(($Q$3-vlookup(D945,C945:E$1003,3,FALSE)-10)/365)-K945+J945))</f>
        <v/>
      </c>
      <c r="M945" s="10" t="str">
        <f>if(isblank(G945),,G945*(1+'Casino List'!$F$1)^(($Q$3-E945-10)/365))</f>
        <v/>
      </c>
      <c r="N945" s="4" t="str">
        <f>if(ISBLANK(M945),,(M945-G945)*(1-'Casino List'!$B$1))</f>
        <v/>
      </c>
      <c r="O945" s="4" t="str">
        <f>if(isblank(D945),,if(ISBLANK(M945),-F945*'Casino List'!$B$1,M945*'Casino List'!$B$1))</f>
        <v/>
      </c>
      <c r="P945" s="4"/>
      <c r="Q945" s="4"/>
      <c r="R945" s="4"/>
      <c r="S945" s="4"/>
      <c r="T945" s="4"/>
      <c r="U945" s="4"/>
      <c r="V945" s="4"/>
      <c r="W945" s="4"/>
      <c r="X945" s="4"/>
      <c r="Y945" s="4"/>
      <c r="Z945" s="4"/>
      <c r="AA945" s="4"/>
      <c r="AB945" s="4"/>
      <c r="AC945" s="4"/>
      <c r="AD945" s="4"/>
      <c r="AE945" s="4"/>
    </row>
    <row r="946">
      <c r="A946" s="4"/>
      <c r="B946" s="4"/>
      <c r="C946" s="1" t="str">
        <f t="shared" si="8"/>
        <v/>
      </c>
      <c r="D946" s="79"/>
      <c r="E946" s="79"/>
      <c r="F946" s="74"/>
      <c r="G946" s="74"/>
      <c r="H946" s="74"/>
      <c r="I946" s="29" t="str">
        <f>if(isblank(F946),,VLOOKUP(D946,'Casino List'!$C$4:$AA$100,25,FALSE)*H946)</f>
        <v/>
      </c>
      <c r="J946" s="10" t="str">
        <f>if(ISBLANK(F946),,F946*'Casino List'!$D$1)</f>
        <v/>
      </c>
      <c r="K946" s="10" t="str">
        <f>if(isblank(F946),,(F946*(1+'Casino List'!$F$1)^(($Q$3-E946-45)/365)-F946)*(1-'Casino List'!$B$1))</f>
        <v/>
      </c>
      <c r="L946" s="10" t="str">
        <f>if(isblank(F946),,if(isna((1-'Casino List'!$B$1)*(I946-F946)*(1+'Casino List'!$F$1)^(($Q$3-vlookup(D946,C946:E$1003,3,FALSE)-10)/365)-K946+J946),(1-'Casino List'!$B$1)*(I946-F946)*(1+'Casino List'!$F$1)^(($Q$3-TODAY()-45)/365)-K946,(1-'Casino List'!$B$1)*(I946-F946)*(1+'Casino List'!$F$1)^(($Q$3-vlookup(D946,C946:E$1003,3,FALSE)-10)/365)-K946+J946))</f>
        <v/>
      </c>
      <c r="M946" s="10" t="str">
        <f>if(isblank(G946),,G946*(1+'Casino List'!$F$1)^(($Q$3-E946-10)/365))</f>
        <v/>
      </c>
      <c r="N946" s="4" t="str">
        <f>if(ISBLANK(M946),,(M946-G946)*(1-'Casino List'!$B$1))</f>
        <v/>
      </c>
      <c r="O946" s="4" t="str">
        <f>if(isblank(D946),,if(ISBLANK(M946),-F946*'Casino List'!$B$1,M946*'Casino List'!$B$1))</f>
        <v/>
      </c>
      <c r="P946" s="4"/>
      <c r="Q946" s="4"/>
      <c r="R946" s="4"/>
      <c r="S946" s="4"/>
      <c r="T946" s="4"/>
      <c r="U946" s="4"/>
      <c r="V946" s="4"/>
      <c r="W946" s="4"/>
      <c r="X946" s="4"/>
      <c r="Y946" s="4"/>
      <c r="Z946" s="4"/>
      <c r="AA946" s="4"/>
      <c r="AB946" s="4"/>
      <c r="AC946" s="4"/>
      <c r="AD946" s="4"/>
      <c r="AE946" s="4"/>
    </row>
    <row r="947">
      <c r="A947" s="4"/>
      <c r="B947" s="4"/>
      <c r="C947" s="1" t="str">
        <f t="shared" si="8"/>
        <v/>
      </c>
      <c r="D947" s="79"/>
      <c r="E947" s="79"/>
      <c r="F947" s="74"/>
      <c r="G947" s="74"/>
      <c r="H947" s="74"/>
      <c r="I947" s="29" t="str">
        <f>if(isblank(F947),,VLOOKUP(D947,'Casino List'!$C$4:$AA$100,25,FALSE)*H947)</f>
        <v/>
      </c>
      <c r="J947" s="10" t="str">
        <f>if(ISBLANK(F947),,F947*'Casino List'!$D$1)</f>
        <v/>
      </c>
      <c r="K947" s="10" t="str">
        <f>if(isblank(F947),,(F947*(1+'Casino List'!$F$1)^(($Q$3-E947-45)/365)-F947)*(1-'Casino List'!$B$1))</f>
        <v/>
      </c>
      <c r="L947" s="10" t="str">
        <f>if(isblank(F947),,if(isna((1-'Casino List'!$B$1)*(I947-F947)*(1+'Casino List'!$F$1)^(($Q$3-vlookup(D947,C947:E$1003,3,FALSE)-10)/365)-K947+J947),(1-'Casino List'!$B$1)*(I947-F947)*(1+'Casino List'!$F$1)^(($Q$3-TODAY()-45)/365)-K947,(1-'Casino List'!$B$1)*(I947-F947)*(1+'Casino List'!$F$1)^(($Q$3-vlookup(D947,C947:E$1003,3,FALSE)-10)/365)-K947+J947))</f>
        <v/>
      </c>
      <c r="M947" s="10" t="str">
        <f>if(isblank(G947),,G947*(1+'Casino List'!$F$1)^(($Q$3-E947-10)/365))</f>
        <v/>
      </c>
      <c r="N947" s="4" t="str">
        <f>if(ISBLANK(M947),,(M947-G947)*(1-'Casino List'!$B$1))</f>
        <v/>
      </c>
      <c r="O947" s="4" t="str">
        <f>if(isblank(D947),,if(ISBLANK(M947),-F947*'Casino List'!$B$1,M947*'Casino List'!$B$1))</f>
        <v/>
      </c>
      <c r="P947" s="4"/>
      <c r="Q947" s="4"/>
      <c r="R947" s="4"/>
      <c r="S947" s="4"/>
      <c r="T947" s="4"/>
      <c r="U947" s="4"/>
      <c r="V947" s="4"/>
      <c r="W947" s="4"/>
      <c r="X947" s="4"/>
      <c r="Y947" s="4"/>
      <c r="Z947" s="4"/>
      <c r="AA947" s="4"/>
      <c r="AB947" s="4"/>
      <c r="AC947" s="4"/>
      <c r="AD947" s="4"/>
      <c r="AE947" s="4"/>
    </row>
    <row r="948">
      <c r="A948" s="4"/>
      <c r="B948" s="4"/>
      <c r="C948" s="1" t="str">
        <f t="shared" si="8"/>
        <v/>
      </c>
      <c r="D948" s="79"/>
      <c r="E948" s="79"/>
      <c r="F948" s="74"/>
      <c r="G948" s="74"/>
      <c r="H948" s="74"/>
      <c r="I948" s="29" t="str">
        <f>if(isblank(F948),,VLOOKUP(D948,'Casino List'!$C$4:$AA$100,25,FALSE)*H948)</f>
        <v/>
      </c>
      <c r="J948" s="10" t="str">
        <f>if(ISBLANK(F948),,F948*'Casino List'!$D$1)</f>
        <v/>
      </c>
      <c r="K948" s="10" t="str">
        <f>if(isblank(F948),,(F948*(1+'Casino List'!$F$1)^(($Q$3-E948-45)/365)-F948)*(1-'Casino List'!$B$1))</f>
        <v/>
      </c>
      <c r="L948" s="10" t="str">
        <f>if(isblank(F948),,if(isna((1-'Casino List'!$B$1)*(I948-F948)*(1+'Casino List'!$F$1)^(($Q$3-vlookup(D948,C948:E$1003,3,FALSE)-10)/365)-K948+J948),(1-'Casino List'!$B$1)*(I948-F948)*(1+'Casino List'!$F$1)^(($Q$3-TODAY()-45)/365)-K948,(1-'Casino List'!$B$1)*(I948-F948)*(1+'Casino List'!$F$1)^(($Q$3-vlookup(D948,C948:E$1003,3,FALSE)-10)/365)-K948+J948))</f>
        <v/>
      </c>
      <c r="M948" s="10" t="str">
        <f>if(isblank(G948),,G948*(1+'Casino List'!$F$1)^(($Q$3-E948-10)/365))</f>
        <v/>
      </c>
      <c r="N948" s="4" t="str">
        <f>if(ISBLANK(M948),,(M948-G948)*(1-'Casino List'!$B$1))</f>
        <v/>
      </c>
      <c r="O948" s="4" t="str">
        <f>if(isblank(D948),,if(ISBLANK(M948),-F948*'Casino List'!$B$1,M948*'Casino List'!$B$1))</f>
        <v/>
      </c>
      <c r="P948" s="4"/>
      <c r="Q948" s="4"/>
      <c r="R948" s="4"/>
      <c r="S948" s="4"/>
      <c r="T948" s="4"/>
      <c r="U948" s="4"/>
      <c r="V948" s="4"/>
      <c r="W948" s="4"/>
      <c r="X948" s="4"/>
      <c r="Y948" s="4"/>
      <c r="Z948" s="4"/>
      <c r="AA948" s="4"/>
      <c r="AB948" s="4"/>
      <c r="AC948" s="4"/>
      <c r="AD948" s="4"/>
      <c r="AE948" s="4"/>
    </row>
    <row r="949">
      <c r="A949" s="4"/>
      <c r="B949" s="4"/>
      <c r="C949" s="1" t="str">
        <f t="shared" si="8"/>
        <v/>
      </c>
      <c r="D949" s="79"/>
      <c r="E949" s="79"/>
      <c r="F949" s="74"/>
      <c r="G949" s="74"/>
      <c r="H949" s="74"/>
      <c r="I949" s="29" t="str">
        <f>if(isblank(F949),,VLOOKUP(D949,'Casino List'!$C$4:$AA$100,25,FALSE)*H949)</f>
        <v/>
      </c>
      <c r="J949" s="10" t="str">
        <f>if(ISBLANK(F949),,F949*'Casino List'!$D$1)</f>
        <v/>
      </c>
      <c r="K949" s="10" t="str">
        <f>if(isblank(F949),,(F949*(1+'Casino List'!$F$1)^(($Q$3-E949-45)/365)-F949)*(1-'Casino List'!$B$1))</f>
        <v/>
      </c>
      <c r="L949" s="10" t="str">
        <f>if(isblank(F949),,if(isna((1-'Casino List'!$B$1)*(I949-F949)*(1+'Casino List'!$F$1)^(($Q$3-vlookup(D949,C949:E$1003,3,FALSE)-10)/365)-K949+J949),(1-'Casino List'!$B$1)*(I949-F949)*(1+'Casino List'!$F$1)^(($Q$3-TODAY()-45)/365)-K949,(1-'Casino List'!$B$1)*(I949-F949)*(1+'Casino List'!$F$1)^(($Q$3-vlookup(D949,C949:E$1003,3,FALSE)-10)/365)-K949+J949))</f>
        <v/>
      </c>
      <c r="M949" s="10" t="str">
        <f>if(isblank(G949),,G949*(1+'Casino List'!$F$1)^(($Q$3-E949-10)/365))</f>
        <v/>
      </c>
      <c r="N949" s="4" t="str">
        <f>if(ISBLANK(M949),,(M949-G949)*(1-'Casino List'!$B$1))</f>
        <v/>
      </c>
      <c r="O949" s="4" t="str">
        <f>if(isblank(D949),,if(ISBLANK(M949),-F949*'Casino List'!$B$1,M949*'Casino List'!$B$1))</f>
        <v/>
      </c>
      <c r="P949" s="4"/>
      <c r="Q949" s="4"/>
      <c r="R949" s="4"/>
      <c r="S949" s="4"/>
      <c r="T949" s="4"/>
      <c r="U949" s="4"/>
      <c r="V949" s="4"/>
      <c r="W949" s="4"/>
      <c r="X949" s="4"/>
      <c r="Y949" s="4"/>
      <c r="Z949" s="4"/>
      <c r="AA949" s="4"/>
      <c r="AB949" s="4"/>
      <c r="AC949" s="4"/>
      <c r="AD949" s="4"/>
      <c r="AE949" s="4"/>
    </row>
    <row r="950">
      <c r="A950" s="4"/>
      <c r="B950" s="4"/>
      <c r="C950" s="1" t="str">
        <f t="shared" si="8"/>
        <v/>
      </c>
      <c r="D950" s="79"/>
      <c r="E950" s="79"/>
      <c r="F950" s="74"/>
      <c r="G950" s="74"/>
      <c r="H950" s="74"/>
      <c r="I950" s="29" t="str">
        <f>if(isblank(F950),,VLOOKUP(D950,'Casino List'!$C$4:$AA$100,25,FALSE)*H950)</f>
        <v/>
      </c>
      <c r="J950" s="10" t="str">
        <f>if(ISBLANK(F950),,F950*'Casino List'!$D$1)</f>
        <v/>
      </c>
      <c r="K950" s="10" t="str">
        <f>if(isblank(F950),,(F950*(1+'Casino List'!$F$1)^(($Q$3-E950-45)/365)-F950)*(1-'Casino List'!$B$1))</f>
        <v/>
      </c>
      <c r="L950" s="10" t="str">
        <f>if(isblank(F950),,if(isna((1-'Casino List'!$B$1)*(I950-F950)*(1+'Casino List'!$F$1)^(($Q$3-vlookup(D950,C950:E$1003,3,FALSE)-10)/365)-K950+J950),(1-'Casino List'!$B$1)*(I950-F950)*(1+'Casino List'!$F$1)^(($Q$3-TODAY()-45)/365)-K950,(1-'Casino List'!$B$1)*(I950-F950)*(1+'Casino List'!$F$1)^(($Q$3-vlookup(D950,C950:E$1003,3,FALSE)-10)/365)-K950+J950))</f>
        <v/>
      </c>
      <c r="M950" s="10" t="str">
        <f>if(isblank(G950),,G950*(1+'Casino List'!$F$1)^(($Q$3-E950-10)/365))</f>
        <v/>
      </c>
      <c r="N950" s="4" t="str">
        <f>if(ISBLANK(M950),,(M950-G950)*(1-'Casino List'!$B$1))</f>
        <v/>
      </c>
      <c r="O950" s="4" t="str">
        <f>if(isblank(D950),,if(ISBLANK(M950),-F950*'Casino List'!$B$1,M950*'Casino List'!$B$1))</f>
        <v/>
      </c>
      <c r="P950" s="4"/>
      <c r="Q950" s="4"/>
      <c r="R950" s="4"/>
      <c r="S950" s="4"/>
      <c r="T950" s="4"/>
      <c r="U950" s="4"/>
      <c r="V950" s="4"/>
      <c r="W950" s="4"/>
      <c r="X950" s="4"/>
      <c r="Y950" s="4"/>
      <c r="Z950" s="4"/>
      <c r="AA950" s="4"/>
      <c r="AB950" s="4"/>
      <c r="AC950" s="4"/>
      <c r="AD950" s="4"/>
      <c r="AE950" s="4"/>
    </row>
    <row r="951">
      <c r="A951" s="4"/>
      <c r="B951" s="4"/>
      <c r="C951" s="1" t="str">
        <f t="shared" si="8"/>
        <v/>
      </c>
      <c r="D951" s="79"/>
      <c r="E951" s="79"/>
      <c r="F951" s="74"/>
      <c r="G951" s="74"/>
      <c r="H951" s="74"/>
      <c r="I951" s="29" t="str">
        <f>if(isblank(F951),,VLOOKUP(D951,'Casino List'!$C$4:$AA$100,25,FALSE)*H951)</f>
        <v/>
      </c>
      <c r="J951" s="10" t="str">
        <f>if(ISBLANK(F951),,F951*'Casino List'!$D$1)</f>
        <v/>
      </c>
      <c r="K951" s="10" t="str">
        <f>if(isblank(F951),,(F951*(1+'Casino List'!$F$1)^(($Q$3-E951-45)/365)-F951)*(1-'Casino List'!$B$1))</f>
        <v/>
      </c>
      <c r="L951" s="10" t="str">
        <f>if(isblank(F951),,if(isna((1-'Casino List'!$B$1)*(I951-F951)*(1+'Casino List'!$F$1)^(($Q$3-vlookup(D951,C951:E$1003,3,FALSE)-10)/365)-K951+J951),(1-'Casino List'!$B$1)*(I951-F951)*(1+'Casino List'!$F$1)^(($Q$3-TODAY()-45)/365)-K951,(1-'Casino List'!$B$1)*(I951-F951)*(1+'Casino List'!$F$1)^(($Q$3-vlookup(D951,C951:E$1003,3,FALSE)-10)/365)-K951+J951))</f>
        <v/>
      </c>
      <c r="M951" s="10" t="str">
        <f>if(isblank(G951),,G951*(1+'Casino List'!$F$1)^(($Q$3-E951-10)/365))</f>
        <v/>
      </c>
      <c r="N951" s="4" t="str">
        <f>if(ISBLANK(M951),,(M951-G951)*(1-'Casino List'!$B$1))</f>
        <v/>
      </c>
      <c r="O951" s="4" t="str">
        <f>if(isblank(D951),,if(ISBLANK(M951),-F951*'Casino List'!$B$1,M951*'Casino List'!$B$1))</f>
        <v/>
      </c>
      <c r="P951" s="4"/>
      <c r="Q951" s="4"/>
      <c r="R951" s="4"/>
      <c r="S951" s="4"/>
      <c r="T951" s="4"/>
      <c r="U951" s="4"/>
      <c r="V951" s="4"/>
      <c r="W951" s="4"/>
      <c r="X951" s="4"/>
      <c r="Y951" s="4"/>
      <c r="Z951" s="4"/>
      <c r="AA951" s="4"/>
      <c r="AB951" s="4"/>
      <c r="AC951" s="4"/>
      <c r="AD951" s="4"/>
      <c r="AE951" s="4"/>
    </row>
    <row r="952">
      <c r="A952" s="4"/>
      <c r="B952" s="4"/>
      <c r="C952" s="1" t="str">
        <f t="shared" si="8"/>
        <v/>
      </c>
      <c r="D952" s="79"/>
      <c r="E952" s="79"/>
      <c r="F952" s="74"/>
      <c r="G952" s="74"/>
      <c r="H952" s="74"/>
      <c r="I952" s="29" t="str">
        <f>if(isblank(F952),,VLOOKUP(D952,'Casino List'!$C$4:$AA$100,25,FALSE)*H952)</f>
        <v/>
      </c>
      <c r="J952" s="10" t="str">
        <f>if(ISBLANK(F952),,F952*'Casino List'!$D$1)</f>
        <v/>
      </c>
      <c r="K952" s="10" t="str">
        <f>if(isblank(F952),,(F952*(1+'Casino List'!$F$1)^(($Q$3-E952-45)/365)-F952)*(1-'Casino List'!$B$1))</f>
        <v/>
      </c>
      <c r="L952" s="10" t="str">
        <f>if(isblank(F952),,if(isna((1-'Casino List'!$B$1)*(I952-F952)*(1+'Casino List'!$F$1)^(($Q$3-vlookup(D952,C952:E$1003,3,FALSE)-10)/365)-K952+J952),(1-'Casino List'!$B$1)*(I952-F952)*(1+'Casino List'!$F$1)^(($Q$3-TODAY()-45)/365)-K952,(1-'Casino List'!$B$1)*(I952-F952)*(1+'Casino List'!$F$1)^(($Q$3-vlookup(D952,C952:E$1003,3,FALSE)-10)/365)-K952+J952))</f>
        <v/>
      </c>
      <c r="M952" s="10" t="str">
        <f>if(isblank(G952),,G952*(1+'Casino List'!$F$1)^(($Q$3-E952-10)/365))</f>
        <v/>
      </c>
      <c r="N952" s="4" t="str">
        <f>if(ISBLANK(M952),,(M952-G952)*(1-'Casino List'!$B$1))</f>
        <v/>
      </c>
      <c r="O952" s="4" t="str">
        <f>if(isblank(D952),,if(ISBLANK(M952),-F952*'Casino List'!$B$1,M952*'Casino List'!$B$1))</f>
        <v/>
      </c>
      <c r="P952" s="4"/>
      <c r="Q952" s="4"/>
      <c r="R952" s="4"/>
      <c r="S952" s="4"/>
      <c r="T952" s="4"/>
      <c r="U952" s="4"/>
      <c r="V952" s="4"/>
      <c r="W952" s="4"/>
      <c r="X952" s="4"/>
      <c r="Y952" s="4"/>
      <c r="Z952" s="4"/>
      <c r="AA952" s="4"/>
      <c r="AB952" s="4"/>
      <c r="AC952" s="4"/>
      <c r="AD952" s="4"/>
      <c r="AE952" s="4"/>
    </row>
    <row r="953">
      <c r="A953" s="4"/>
      <c r="B953" s="4"/>
      <c r="C953" s="1" t="str">
        <f t="shared" si="8"/>
        <v/>
      </c>
      <c r="D953" s="79"/>
      <c r="E953" s="79"/>
      <c r="F953" s="74"/>
      <c r="G953" s="74"/>
      <c r="H953" s="74"/>
      <c r="I953" s="29" t="str">
        <f>if(isblank(F953),,VLOOKUP(D953,'Casino List'!$C$4:$AA$100,25,FALSE)*H953)</f>
        <v/>
      </c>
      <c r="J953" s="10" t="str">
        <f>if(ISBLANK(F953),,F953*'Casino List'!$D$1)</f>
        <v/>
      </c>
      <c r="K953" s="10" t="str">
        <f>if(isblank(F953),,(F953*(1+'Casino List'!$F$1)^(($Q$3-E953-45)/365)-F953)*(1-'Casino List'!$B$1))</f>
        <v/>
      </c>
      <c r="L953" s="10" t="str">
        <f>if(isblank(F953),,if(isna((1-'Casino List'!$B$1)*(I953-F953)*(1+'Casino List'!$F$1)^(($Q$3-vlookup(D953,C953:E$1003,3,FALSE)-10)/365)-K953+J953),(1-'Casino List'!$B$1)*(I953-F953)*(1+'Casino List'!$F$1)^(($Q$3-TODAY()-45)/365)-K953,(1-'Casino List'!$B$1)*(I953-F953)*(1+'Casino List'!$F$1)^(($Q$3-vlookup(D953,C953:E$1003,3,FALSE)-10)/365)-K953+J953))</f>
        <v/>
      </c>
      <c r="M953" s="10" t="str">
        <f>if(isblank(G953),,G953*(1+'Casino List'!$F$1)^(($Q$3-E953-10)/365))</f>
        <v/>
      </c>
      <c r="N953" s="4" t="str">
        <f>if(ISBLANK(M953),,(M953-G953)*(1-'Casino List'!$B$1))</f>
        <v/>
      </c>
      <c r="O953" s="4" t="str">
        <f>if(isblank(D953),,if(ISBLANK(M953),-F953*'Casino List'!$B$1,M953*'Casino List'!$B$1))</f>
        <v/>
      </c>
      <c r="P953" s="4"/>
      <c r="Q953" s="4"/>
      <c r="R953" s="4"/>
      <c r="S953" s="4"/>
      <c r="T953" s="4"/>
      <c r="U953" s="4"/>
      <c r="V953" s="4"/>
      <c r="W953" s="4"/>
      <c r="X953" s="4"/>
      <c r="Y953" s="4"/>
      <c r="Z953" s="4"/>
      <c r="AA953" s="4"/>
      <c r="AB953" s="4"/>
      <c r="AC953" s="4"/>
      <c r="AD953" s="4"/>
      <c r="AE953" s="4"/>
    </row>
    <row r="954">
      <c r="A954" s="4"/>
      <c r="B954" s="4"/>
      <c r="C954" s="1" t="str">
        <f t="shared" si="8"/>
        <v/>
      </c>
      <c r="D954" s="79"/>
      <c r="E954" s="79"/>
      <c r="F954" s="74"/>
      <c r="G954" s="74"/>
      <c r="H954" s="74"/>
      <c r="I954" s="29" t="str">
        <f>if(isblank(F954),,VLOOKUP(D954,'Casino List'!$C$4:$AA$100,25,FALSE)*H954)</f>
        <v/>
      </c>
      <c r="J954" s="10" t="str">
        <f>if(ISBLANK(F954),,F954*'Casino List'!$D$1)</f>
        <v/>
      </c>
      <c r="K954" s="10" t="str">
        <f>if(isblank(F954),,(F954*(1+'Casino List'!$F$1)^(($Q$3-E954-45)/365)-F954)*(1-'Casino List'!$B$1))</f>
        <v/>
      </c>
      <c r="L954" s="10" t="str">
        <f>if(isblank(F954),,if(isna((1-'Casino List'!$B$1)*(I954-F954)*(1+'Casino List'!$F$1)^(($Q$3-vlookup(D954,C954:E$1003,3,FALSE)-10)/365)-K954+J954),(1-'Casino List'!$B$1)*(I954-F954)*(1+'Casino List'!$F$1)^(($Q$3-TODAY()-45)/365)-K954,(1-'Casino List'!$B$1)*(I954-F954)*(1+'Casino List'!$F$1)^(($Q$3-vlookup(D954,C954:E$1003,3,FALSE)-10)/365)-K954+J954))</f>
        <v/>
      </c>
      <c r="M954" s="10" t="str">
        <f>if(isblank(G954),,G954*(1+'Casino List'!$F$1)^(($Q$3-E954-10)/365))</f>
        <v/>
      </c>
      <c r="N954" s="4" t="str">
        <f>if(ISBLANK(M954),,(M954-G954)*(1-'Casino List'!$B$1))</f>
        <v/>
      </c>
      <c r="O954" s="4" t="str">
        <f>if(isblank(D954),,if(ISBLANK(M954),-F954*'Casino List'!$B$1,M954*'Casino List'!$B$1))</f>
        <v/>
      </c>
      <c r="P954" s="4"/>
      <c r="Q954" s="4"/>
      <c r="R954" s="4"/>
      <c r="S954" s="4"/>
      <c r="T954" s="4"/>
      <c r="U954" s="4"/>
      <c r="V954" s="4"/>
      <c r="W954" s="4"/>
      <c r="X954" s="4"/>
      <c r="Y954" s="4"/>
      <c r="Z954" s="4"/>
      <c r="AA954" s="4"/>
      <c r="AB954" s="4"/>
      <c r="AC954" s="4"/>
      <c r="AD954" s="4"/>
      <c r="AE954" s="4"/>
    </row>
    <row r="955">
      <c r="A955" s="4"/>
      <c r="B955" s="4"/>
      <c r="C955" s="1" t="str">
        <f t="shared" si="8"/>
        <v/>
      </c>
      <c r="D955" s="79"/>
      <c r="E955" s="79"/>
      <c r="F955" s="74"/>
      <c r="G955" s="74"/>
      <c r="H955" s="74"/>
      <c r="I955" s="29" t="str">
        <f>if(isblank(F955),,VLOOKUP(D955,'Casino List'!$C$4:$AA$100,25,FALSE)*H955)</f>
        <v/>
      </c>
      <c r="J955" s="10" t="str">
        <f>if(ISBLANK(F955),,F955*'Casino List'!$D$1)</f>
        <v/>
      </c>
      <c r="K955" s="10" t="str">
        <f>if(isblank(F955),,(F955*(1+'Casino List'!$F$1)^(($Q$3-E955-45)/365)-F955)*(1-'Casino List'!$B$1))</f>
        <v/>
      </c>
      <c r="L955" s="10" t="str">
        <f>if(isblank(F955),,if(isna((1-'Casino List'!$B$1)*(I955-F955)*(1+'Casino List'!$F$1)^(($Q$3-vlookup(D955,C955:E$1003,3,FALSE)-10)/365)-K955+J955),(1-'Casino List'!$B$1)*(I955-F955)*(1+'Casino List'!$F$1)^(($Q$3-TODAY()-45)/365)-K955,(1-'Casino List'!$B$1)*(I955-F955)*(1+'Casino List'!$F$1)^(($Q$3-vlookup(D955,C955:E$1003,3,FALSE)-10)/365)-K955+J955))</f>
        <v/>
      </c>
      <c r="M955" s="10" t="str">
        <f>if(isblank(G955),,G955*(1+'Casino List'!$F$1)^(($Q$3-E955-10)/365))</f>
        <v/>
      </c>
      <c r="N955" s="4" t="str">
        <f>if(ISBLANK(M955),,(M955-G955)*(1-'Casino List'!$B$1))</f>
        <v/>
      </c>
      <c r="O955" s="4" t="str">
        <f>if(isblank(D955),,if(ISBLANK(M955),-F955*'Casino List'!$B$1,M955*'Casino List'!$B$1))</f>
        <v/>
      </c>
      <c r="P955" s="4"/>
      <c r="Q955" s="4"/>
      <c r="R955" s="4"/>
      <c r="S955" s="4"/>
      <c r="T955" s="4"/>
      <c r="U955" s="4"/>
      <c r="V955" s="4"/>
      <c r="W955" s="4"/>
      <c r="X955" s="4"/>
      <c r="Y955" s="4"/>
      <c r="Z955" s="4"/>
      <c r="AA955" s="4"/>
      <c r="AB955" s="4"/>
      <c r="AC955" s="4"/>
      <c r="AD955" s="4"/>
      <c r="AE955" s="4"/>
    </row>
    <row r="956">
      <c r="A956" s="4"/>
      <c r="B956" s="4"/>
      <c r="C956" s="1" t="str">
        <f t="shared" si="8"/>
        <v/>
      </c>
      <c r="D956" s="79"/>
      <c r="E956" s="79"/>
      <c r="F956" s="74"/>
      <c r="G956" s="74"/>
      <c r="H956" s="74"/>
      <c r="I956" s="29" t="str">
        <f>if(isblank(F956),,VLOOKUP(D956,'Casino List'!$C$4:$AA$100,25,FALSE)*H956)</f>
        <v/>
      </c>
      <c r="J956" s="10" t="str">
        <f>if(ISBLANK(F956),,F956*'Casino List'!$D$1)</f>
        <v/>
      </c>
      <c r="K956" s="10" t="str">
        <f>if(isblank(F956),,(F956*(1+'Casino List'!$F$1)^(($Q$3-E956-45)/365)-F956)*(1-'Casino List'!$B$1))</f>
        <v/>
      </c>
      <c r="L956" s="10" t="str">
        <f>if(isblank(F956),,if(isna((1-'Casino List'!$B$1)*(I956-F956)*(1+'Casino List'!$F$1)^(($Q$3-vlookup(D956,C956:E$1003,3,FALSE)-10)/365)-K956+J956),(1-'Casino List'!$B$1)*(I956-F956)*(1+'Casino List'!$F$1)^(($Q$3-TODAY()-45)/365)-K956,(1-'Casino List'!$B$1)*(I956-F956)*(1+'Casino List'!$F$1)^(($Q$3-vlookup(D956,C956:E$1003,3,FALSE)-10)/365)-K956+J956))</f>
        <v/>
      </c>
      <c r="M956" s="10" t="str">
        <f>if(isblank(G956),,G956*(1+'Casino List'!$F$1)^(($Q$3-E956-10)/365))</f>
        <v/>
      </c>
      <c r="N956" s="4" t="str">
        <f>if(ISBLANK(M956),,(M956-G956)*(1-'Casino List'!$B$1))</f>
        <v/>
      </c>
      <c r="O956" s="4" t="str">
        <f>if(isblank(D956),,if(ISBLANK(M956),-F956*'Casino List'!$B$1,M956*'Casino List'!$B$1))</f>
        <v/>
      </c>
      <c r="P956" s="4"/>
      <c r="Q956" s="4"/>
      <c r="R956" s="4"/>
      <c r="S956" s="4"/>
      <c r="T956" s="4"/>
      <c r="U956" s="4"/>
      <c r="V956" s="4"/>
      <c r="W956" s="4"/>
      <c r="X956" s="4"/>
      <c r="Y956" s="4"/>
      <c r="Z956" s="4"/>
      <c r="AA956" s="4"/>
      <c r="AB956" s="4"/>
      <c r="AC956" s="4"/>
      <c r="AD956" s="4"/>
      <c r="AE956" s="4"/>
    </row>
    <row r="957">
      <c r="A957" s="4"/>
      <c r="B957" s="4"/>
      <c r="C957" s="1" t="str">
        <f t="shared" si="8"/>
        <v/>
      </c>
      <c r="D957" s="79"/>
      <c r="E957" s="79"/>
      <c r="F957" s="74"/>
      <c r="G957" s="74"/>
      <c r="H957" s="74"/>
      <c r="I957" s="29" t="str">
        <f>if(isblank(F957),,VLOOKUP(D957,'Casino List'!$C$4:$AA$100,25,FALSE)*H957)</f>
        <v/>
      </c>
      <c r="J957" s="10" t="str">
        <f>if(ISBLANK(F957),,F957*'Casino List'!$D$1)</f>
        <v/>
      </c>
      <c r="K957" s="10" t="str">
        <f>if(isblank(F957),,(F957*(1+'Casino List'!$F$1)^(($Q$3-E957-45)/365)-F957)*(1-'Casino List'!$B$1))</f>
        <v/>
      </c>
      <c r="L957" s="10" t="str">
        <f>if(isblank(F957),,if(isna((1-'Casino List'!$B$1)*(I957-F957)*(1+'Casino List'!$F$1)^(($Q$3-vlookup(D957,C957:E$1003,3,FALSE)-10)/365)-K957+J957),(1-'Casino List'!$B$1)*(I957-F957)*(1+'Casino List'!$F$1)^(($Q$3-TODAY()-45)/365)-K957,(1-'Casino List'!$B$1)*(I957-F957)*(1+'Casino List'!$F$1)^(($Q$3-vlookup(D957,C957:E$1003,3,FALSE)-10)/365)-K957+J957))</f>
        <v/>
      </c>
      <c r="M957" s="10" t="str">
        <f>if(isblank(G957),,G957*(1+'Casino List'!$F$1)^(($Q$3-E957-10)/365))</f>
        <v/>
      </c>
      <c r="N957" s="4" t="str">
        <f>if(ISBLANK(M957),,(M957-G957)*(1-'Casino List'!$B$1))</f>
        <v/>
      </c>
      <c r="O957" s="4" t="str">
        <f>if(isblank(D957),,if(ISBLANK(M957),-F957*'Casino List'!$B$1,M957*'Casino List'!$B$1))</f>
        <v/>
      </c>
      <c r="P957" s="4"/>
      <c r="Q957" s="4"/>
      <c r="R957" s="4"/>
      <c r="S957" s="4"/>
      <c r="T957" s="4"/>
      <c r="U957" s="4"/>
      <c r="V957" s="4"/>
      <c r="W957" s="4"/>
      <c r="X957" s="4"/>
      <c r="Y957" s="4"/>
      <c r="Z957" s="4"/>
      <c r="AA957" s="4"/>
      <c r="AB957" s="4"/>
      <c r="AC957" s="4"/>
      <c r="AD957" s="4"/>
      <c r="AE957" s="4"/>
    </row>
    <row r="958">
      <c r="A958" s="4"/>
      <c r="B958" s="4"/>
      <c r="C958" s="1" t="str">
        <f t="shared" si="8"/>
        <v/>
      </c>
      <c r="D958" s="79"/>
      <c r="E958" s="79"/>
      <c r="F958" s="74"/>
      <c r="G958" s="74"/>
      <c r="H958" s="74"/>
      <c r="I958" s="29" t="str">
        <f>if(isblank(F958),,VLOOKUP(D958,'Casino List'!$C$4:$AA$100,25,FALSE)*H958)</f>
        <v/>
      </c>
      <c r="J958" s="10" t="str">
        <f>if(ISBLANK(F958),,F958*'Casino List'!$D$1)</f>
        <v/>
      </c>
      <c r="K958" s="10" t="str">
        <f>if(isblank(F958),,(F958*(1+'Casino List'!$F$1)^(($Q$3-E958-45)/365)-F958)*(1-'Casino List'!$B$1))</f>
        <v/>
      </c>
      <c r="L958" s="10" t="str">
        <f>if(isblank(F958),,if(isna((1-'Casino List'!$B$1)*(I958-F958)*(1+'Casino List'!$F$1)^(($Q$3-vlookup(D958,C958:E$1003,3,FALSE)-10)/365)-K958+J958),(1-'Casino List'!$B$1)*(I958-F958)*(1+'Casino List'!$F$1)^(($Q$3-TODAY()-45)/365)-K958,(1-'Casino List'!$B$1)*(I958-F958)*(1+'Casino List'!$F$1)^(($Q$3-vlookup(D958,C958:E$1003,3,FALSE)-10)/365)-K958+J958))</f>
        <v/>
      </c>
      <c r="M958" s="10" t="str">
        <f>if(isblank(G958),,G958*(1+'Casino List'!$F$1)^(($Q$3-E958-10)/365))</f>
        <v/>
      </c>
      <c r="N958" s="4" t="str">
        <f>if(ISBLANK(M958),,(M958-G958)*(1-'Casino List'!$B$1))</f>
        <v/>
      </c>
      <c r="O958" s="4" t="str">
        <f>if(isblank(D958),,if(ISBLANK(M958),-F958*'Casino List'!$B$1,M958*'Casino List'!$B$1))</f>
        <v/>
      </c>
      <c r="P958" s="4"/>
      <c r="Q958" s="4"/>
      <c r="R958" s="4"/>
      <c r="S958" s="4"/>
      <c r="T958" s="4"/>
      <c r="U958" s="4"/>
      <c r="V958" s="4"/>
      <c r="W958" s="4"/>
      <c r="X958" s="4"/>
      <c r="Y958" s="4"/>
      <c r="Z958" s="4"/>
      <c r="AA958" s="4"/>
      <c r="AB958" s="4"/>
      <c r="AC958" s="4"/>
      <c r="AD958" s="4"/>
      <c r="AE958" s="4"/>
    </row>
    <row r="959">
      <c r="A959" s="4"/>
      <c r="B959" s="4"/>
      <c r="C959" s="1" t="str">
        <f t="shared" si="8"/>
        <v/>
      </c>
      <c r="D959" s="79"/>
      <c r="E959" s="79"/>
      <c r="F959" s="74"/>
      <c r="G959" s="74"/>
      <c r="H959" s="74"/>
      <c r="I959" s="29" t="str">
        <f>if(isblank(F959),,VLOOKUP(D959,'Casino List'!$C$4:$AA$100,25,FALSE)*H959)</f>
        <v/>
      </c>
      <c r="J959" s="10" t="str">
        <f>if(ISBLANK(F959),,F959*'Casino List'!$D$1)</f>
        <v/>
      </c>
      <c r="K959" s="10" t="str">
        <f>if(isblank(F959),,(F959*(1+'Casino List'!$F$1)^(($Q$3-E959-45)/365)-F959)*(1-'Casino List'!$B$1))</f>
        <v/>
      </c>
      <c r="L959" s="10" t="str">
        <f>if(isblank(F959),,if(isna((1-'Casino List'!$B$1)*(I959-F959)*(1+'Casino List'!$F$1)^(($Q$3-vlookup(D959,C959:E$1003,3,FALSE)-10)/365)-K959+J959),(1-'Casino List'!$B$1)*(I959-F959)*(1+'Casino List'!$F$1)^(($Q$3-TODAY()-45)/365)-K959,(1-'Casino List'!$B$1)*(I959-F959)*(1+'Casino List'!$F$1)^(($Q$3-vlookup(D959,C959:E$1003,3,FALSE)-10)/365)-K959+J959))</f>
        <v/>
      </c>
      <c r="M959" s="10" t="str">
        <f>if(isblank(G959),,G959*(1+'Casino List'!$F$1)^(($Q$3-E959-10)/365))</f>
        <v/>
      </c>
      <c r="N959" s="4" t="str">
        <f>if(ISBLANK(M959),,(M959-G959)*(1-'Casino List'!$B$1))</f>
        <v/>
      </c>
      <c r="O959" s="4" t="str">
        <f>if(isblank(D959),,if(ISBLANK(M959),-F959*'Casino List'!$B$1,M959*'Casino List'!$B$1))</f>
        <v/>
      </c>
      <c r="P959" s="4"/>
      <c r="Q959" s="4"/>
      <c r="R959" s="4"/>
      <c r="S959" s="4"/>
      <c r="T959" s="4"/>
      <c r="U959" s="4"/>
      <c r="V959" s="4"/>
      <c r="W959" s="4"/>
      <c r="X959" s="4"/>
      <c r="Y959" s="4"/>
      <c r="Z959" s="4"/>
      <c r="AA959" s="4"/>
      <c r="AB959" s="4"/>
      <c r="AC959" s="4"/>
      <c r="AD959" s="4"/>
      <c r="AE959" s="4"/>
    </row>
    <row r="960">
      <c r="A960" s="4"/>
      <c r="B960" s="4"/>
      <c r="C960" s="1" t="str">
        <f t="shared" si="8"/>
        <v/>
      </c>
      <c r="D960" s="79"/>
      <c r="E960" s="79"/>
      <c r="F960" s="74"/>
      <c r="G960" s="74"/>
      <c r="H960" s="74"/>
      <c r="I960" s="29" t="str">
        <f>if(isblank(F960),,VLOOKUP(D960,'Casino List'!$C$4:$AA$100,25,FALSE)*H960)</f>
        <v/>
      </c>
      <c r="J960" s="10" t="str">
        <f>if(ISBLANK(F960),,F960*'Casino List'!$D$1)</f>
        <v/>
      </c>
      <c r="K960" s="10" t="str">
        <f>if(isblank(F960),,(F960*(1+'Casino List'!$F$1)^(($Q$3-E960-45)/365)-F960)*(1-'Casino List'!$B$1))</f>
        <v/>
      </c>
      <c r="L960" s="10" t="str">
        <f>if(isblank(F960),,if(isna((1-'Casino List'!$B$1)*(I960-F960)*(1+'Casino List'!$F$1)^(($Q$3-vlookup(D960,C960:E$1003,3,FALSE)-10)/365)-K960+J960),(1-'Casino List'!$B$1)*(I960-F960)*(1+'Casino List'!$F$1)^(($Q$3-TODAY()-45)/365)-K960,(1-'Casino List'!$B$1)*(I960-F960)*(1+'Casino List'!$F$1)^(($Q$3-vlookup(D960,C960:E$1003,3,FALSE)-10)/365)-K960+J960))</f>
        <v/>
      </c>
      <c r="M960" s="10" t="str">
        <f>if(isblank(G960),,G960*(1+'Casino List'!$F$1)^(($Q$3-E960-10)/365))</f>
        <v/>
      </c>
      <c r="N960" s="4" t="str">
        <f>if(ISBLANK(M960),,(M960-G960)*(1-'Casino List'!$B$1))</f>
        <v/>
      </c>
      <c r="O960" s="4" t="str">
        <f>if(isblank(D960),,if(ISBLANK(M960),-F960*'Casino List'!$B$1,M960*'Casino List'!$B$1))</f>
        <v/>
      </c>
      <c r="P960" s="4"/>
      <c r="Q960" s="4"/>
      <c r="R960" s="4"/>
      <c r="S960" s="4"/>
      <c r="T960" s="4"/>
      <c r="U960" s="4"/>
      <c r="V960" s="4"/>
      <c r="W960" s="4"/>
      <c r="X960" s="4"/>
      <c r="Y960" s="4"/>
      <c r="Z960" s="4"/>
      <c r="AA960" s="4"/>
      <c r="AB960" s="4"/>
      <c r="AC960" s="4"/>
      <c r="AD960" s="4"/>
      <c r="AE960" s="4"/>
    </row>
    <row r="961">
      <c r="A961" s="4"/>
      <c r="B961" s="4"/>
      <c r="C961" s="1" t="str">
        <f t="shared" si="8"/>
        <v/>
      </c>
      <c r="D961" s="79"/>
      <c r="E961" s="79"/>
      <c r="F961" s="74"/>
      <c r="G961" s="74"/>
      <c r="H961" s="74"/>
      <c r="I961" s="29" t="str">
        <f>if(isblank(F961),,VLOOKUP(D961,'Casino List'!$C$4:$AA$100,25,FALSE)*H961)</f>
        <v/>
      </c>
      <c r="J961" s="10" t="str">
        <f>if(ISBLANK(F961),,F961*'Casino List'!$D$1)</f>
        <v/>
      </c>
      <c r="K961" s="10" t="str">
        <f>if(isblank(F961),,(F961*(1+'Casino List'!$F$1)^(($Q$3-E961-45)/365)-F961)*(1-'Casino List'!$B$1))</f>
        <v/>
      </c>
      <c r="L961" s="10" t="str">
        <f>if(isblank(F961),,if(isna((1-'Casino List'!$B$1)*(I961-F961)*(1+'Casino List'!$F$1)^(($Q$3-vlookup(D961,C961:E$1003,3,FALSE)-10)/365)-K961+J961),(1-'Casino List'!$B$1)*(I961-F961)*(1+'Casino List'!$F$1)^(($Q$3-TODAY()-45)/365)-K961,(1-'Casino List'!$B$1)*(I961-F961)*(1+'Casino List'!$F$1)^(($Q$3-vlookup(D961,C961:E$1003,3,FALSE)-10)/365)-K961+J961))</f>
        <v/>
      </c>
      <c r="M961" s="10" t="str">
        <f>if(isblank(G961),,G961*(1+'Casino List'!$F$1)^(($Q$3-E961-10)/365))</f>
        <v/>
      </c>
      <c r="N961" s="4" t="str">
        <f>if(ISBLANK(M961),,(M961-G961)*(1-'Casino List'!$B$1))</f>
        <v/>
      </c>
      <c r="O961" s="4" t="str">
        <f>if(isblank(D961),,if(ISBLANK(M961),-F961*'Casino List'!$B$1,M961*'Casino List'!$B$1))</f>
        <v/>
      </c>
      <c r="P961" s="4"/>
      <c r="Q961" s="4"/>
      <c r="R961" s="4"/>
      <c r="S961" s="4"/>
      <c r="T961" s="4"/>
      <c r="U961" s="4"/>
      <c r="V961" s="4"/>
      <c r="W961" s="4"/>
      <c r="X961" s="4"/>
      <c r="Y961" s="4"/>
      <c r="Z961" s="4"/>
      <c r="AA961" s="4"/>
      <c r="AB961" s="4"/>
      <c r="AC961" s="4"/>
      <c r="AD961" s="4"/>
      <c r="AE961" s="4"/>
    </row>
    <row r="962">
      <c r="A962" s="4"/>
      <c r="B962" s="4"/>
      <c r="C962" s="1" t="str">
        <f t="shared" si="8"/>
        <v/>
      </c>
      <c r="D962" s="79"/>
      <c r="E962" s="79"/>
      <c r="F962" s="74"/>
      <c r="G962" s="74"/>
      <c r="H962" s="74"/>
      <c r="I962" s="29" t="str">
        <f>if(isblank(F962),,VLOOKUP(D962,'Casino List'!$C$4:$AA$100,25,FALSE)*H962)</f>
        <v/>
      </c>
      <c r="J962" s="10" t="str">
        <f>if(ISBLANK(F962),,F962*'Casino List'!$D$1)</f>
        <v/>
      </c>
      <c r="K962" s="10" t="str">
        <f>if(isblank(F962),,(F962*(1+'Casino List'!$F$1)^(($Q$3-E962-45)/365)-F962)*(1-'Casino List'!$B$1))</f>
        <v/>
      </c>
      <c r="L962" s="10" t="str">
        <f>if(isblank(F962),,if(isna((1-'Casino List'!$B$1)*(I962-F962)*(1+'Casino List'!$F$1)^(($Q$3-vlookup(D962,C962:E$1003,3,FALSE)-10)/365)-K962+J962),(1-'Casino List'!$B$1)*(I962-F962)*(1+'Casino List'!$F$1)^(($Q$3-TODAY()-45)/365)-K962,(1-'Casino List'!$B$1)*(I962-F962)*(1+'Casino List'!$F$1)^(($Q$3-vlookup(D962,C962:E$1003,3,FALSE)-10)/365)-K962+J962))</f>
        <v/>
      </c>
      <c r="M962" s="10" t="str">
        <f>if(isblank(G962),,G962*(1+'Casino List'!$F$1)^(($Q$3-E962-10)/365))</f>
        <v/>
      </c>
      <c r="N962" s="4" t="str">
        <f>if(ISBLANK(M962),,(M962-G962)*(1-'Casino List'!$B$1))</f>
        <v/>
      </c>
      <c r="O962" s="4" t="str">
        <f>if(isblank(D962),,if(ISBLANK(M962),-F962*'Casino List'!$B$1,M962*'Casino List'!$B$1))</f>
        <v/>
      </c>
      <c r="P962" s="4"/>
      <c r="Q962" s="4"/>
      <c r="R962" s="4"/>
      <c r="S962" s="4"/>
      <c r="T962" s="4"/>
      <c r="U962" s="4"/>
      <c r="V962" s="4"/>
      <c r="W962" s="4"/>
      <c r="X962" s="4"/>
      <c r="Y962" s="4"/>
      <c r="Z962" s="4"/>
      <c r="AA962" s="4"/>
      <c r="AB962" s="4"/>
      <c r="AC962" s="4"/>
      <c r="AD962" s="4"/>
      <c r="AE962" s="4"/>
    </row>
    <row r="963">
      <c r="A963" s="4"/>
      <c r="B963" s="4"/>
      <c r="C963" s="1" t="str">
        <f t="shared" si="8"/>
        <v/>
      </c>
      <c r="D963" s="79"/>
      <c r="E963" s="79"/>
      <c r="F963" s="74"/>
      <c r="G963" s="74"/>
      <c r="H963" s="74"/>
      <c r="I963" s="29" t="str">
        <f>if(isblank(F963),,VLOOKUP(D963,'Casino List'!$C$4:$AA$100,25,FALSE)*H963)</f>
        <v/>
      </c>
      <c r="J963" s="10" t="str">
        <f>if(ISBLANK(F963),,F963*'Casino List'!$D$1)</f>
        <v/>
      </c>
      <c r="K963" s="10" t="str">
        <f>if(isblank(F963),,(F963*(1+'Casino List'!$F$1)^(($Q$3-E963-45)/365)-F963)*(1-'Casino List'!$B$1))</f>
        <v/>
      </c>
      <c r="L963" s="10" t="str">
        <f>if(isblank(F963),,if(isna((1-'Casino List'!$B$1)*(I963-F963)*(1+'Casino List'!$F$1)^(($Q$3-vlookup(D963,C963:E$1003,3,FALSE)-10)/365)-K963+J963),(1-'Casino List'!$B$1)*(I963-F963)*(1+'Casino List'!$F$1)^(($Q$3-TODAY()-45)/365)-K963,(1-'Casino List'!$B$1)*(I963-F963)*(1+'Casino List'!$F$1)^(($Q$3-vlookup(D963,C963:E$1003,3,FALSE)-10)/365)-K963+J963))</f>
        <v/>
      </c>
      <c r="M963" s="10" t="str">
        <f>if(isblank(G963),,G963*(1+'Casino List'!$F$1)^(($Q$3-E963-10)/365))</f>
        <v/>
      </c>
      <c r="N963" s="4" t="str">
        <f>if(ISBLANK(M963),,(M963-G963)*(1-'Casino List'!$B$1))</f>
        <v/>
      </c>
      <c r="O963" s="4" t="str">
        <f>if(isblank(D963),,if(ISBLANK(M963),-F963*'Casino List'!$B$1,M963*'Casino List'!$B$1))</f>
        <v/>
      </c>
      <c r="P963" s="4"/>
      <c r="Q963" s="4"/>
      <c r="R963" s="4"/>
      <c r="S963" s="4"/>
      <c r="T963" s="4"/>
      <c r="U963" s="4"/>
      <c r="V963" s="4"/>
      <c r="W963" s="4"/>
      <c r="X963" s="4"/>
      <c r="Y963" s="4"/>
      <c r="Z963" s="4"/>
      <c r="AA963" s="4"/>
      <c r="AB963" s="4"/>
      <c r="AC963" s="4"/>
      <c r="AD963" s="4"/>
      <c r="AE963" s="4"/>
    </row>
    <row r="964">
      <c r="A964" s="4"/>
      <c r="B964" s="4"/>
      <c r="C964" s="1" t="str">
        <f t="shared" si="8"/>
        <v/>
      </c>
      <c r="D964" s="79"/>
      <c r="E964" s="79"/>
      <c r="F964" s="74"/>
      <c r="G964" s="74"/>
      <c r="H964" s="74"/>
      <c r="I964" s="29" t="str">
        <f>if(isblank(F964),,VLOOKUP(D964,'Casino List'!$C$4:$AA$100,25,FALSE)*H964)</f>
        <v/>
      </c>
      <c r="J964" s="10" t="str">
        <f>if(ISBLANK(F964),,F964*'Casino List'!$D$1)</f>
        <v/>
      </c>
      <c r="K964" s="10" t="str">
        <f>if(isblank(F964),,(F964*(1+'Casino List'!$F$1)^(($Q$3-E964-45)/365)-F964)*(1-'Casino List'!$B$1))</f>
        <v/>
      </c>
      <c r="L964" s="10" t="str">
        <f>if(isblank(F964),,if(isna((1-'Casino List'!$B$1)*(I964-F964)*(1+'Casino List'!$F$1)^(($Q$3-vlookup(D964,C964:E$1003,3,FALSE)-10)/365)-K964+J964),(1-'Casino List'!$B$1)*(I964-F964)*(1+'Casino List'!$F$1)^(($Q$3-TODAY()-45)/365)-K964,(1-'Casino List'!$B$1)*(I964-F964)*(1+'Casino List'!$F$1)^(($Q$3-vlookup(D964,C964:E$1003,3,FALSE)-10)/365)-K964+J964))</f>
        <v/>
      </c>
      <c r="M964" s="10" t="str">
        <f>if(isblank(G964),,G964*(1+'Casino List'!$F$1)^(($Q$3-E964-10)/365))</f>
        <v/>
      </c>
      <c r="N964" s="4" t="str">
        <f>if(ISBLANK(M964),,(M964-G964)*(1-'Casino List'!$B$1))</f>
        <v/>
      </c>
      <c r="O964" s="4" t="str">
        <f>if(isblank(D964),,if(ISBLANK(M964),-F964*'Casino List'!$B$1,M964*'Casino List'!$B$1))</f>
        <v/>
      </c>
      <c r="P964" s="4"/>
      <c r="Q964" s="4"/>
      <c r="R964" s="4"/>
      <c r="S964" s="4"/>
      <c r="T964" s="4"/>
      <c r="U964" s="4"/>
      <c r="V964" s="4"/>
      <c r="W964" s="4"/>
      <c r="X964" s="4"/>
      <c r="Y964" s="4"/>
      <c r="Z964" s="4"/>
      <c r="AA964" s="4"/>
      <c r="AB964" s="4"/>
      <c r="AC964" s="4"/>
      <c r="AD964" s="4"/>
      <c r="AE964" s="4"/>
    </row>
    <row r="965">
      <c r="A965" s="4"/>
      <c r="B965" s="4"/>
      <c r="C965" s="1" t="str">
        <f t="shared" si="8"/>
        <v/>
      </c>
      <c r="D965" s="79"/>
      <c r="E965" s="79"/>
      <c r="F965" s="74"/>
      <c r="G965" s="74"/>
      <c r="H965" s="74"/>
      <c r="I965" s="29" t="str">
        <f>if(isblank(F965),,VLOOKUP(D965,'Casino List'!$C$4:$AA$100,25,FALSE)*H965)</f>
        <v/>
      </c>
      <c r="J965" s="10" t="str">
        <f>if(ISBLANK(F965),,F965*'Casino List'!$D$1)</f>
        <v/>
      </c>
      <c r="K965" s="10" t="str">
        <f>if(isblank(F965),,(F965*(1+'Casino List'!$F$1)^(($Q$3-E965-45)/365)-F965)*(1-'Casino List'!$B$1))</f>
        <v/>
      </c>
      <c r="L965" s="10" t="str">
        <f>if(isblank(F965),,if(isna((1-'Casino List'!$B$1)*(I965-F965)*(1+'Casino List'!$F$1)^(($Q$3-vlookup(D965,C965:E$1003,3,FALSE)-10)/365)-K965+J965),(1-'Casino List'!$B$1)*(I965-F965)*(1+'Casino List'!$F$1)^(($Q$3-TODAY()-45)/365)-K965,(1-'Casino List'!$B$1)*(I965-F965)*(1+'Casino List'!$F$1)^(($Q$3-vlookup(D965,C965:E$1003,3,FALSE)-10)/365)-K965+J965))</f>
        <v/>
      </c>
      <c r="M965" s="10" t="str">
        <f>if(isblank(G965),,G965*(1+'Casino List'!$F$1)^(($Q$3-E965-10)/365))</f>
        <v/>
      </c>
      <c r="N965" s="4" t="str">
        <f>if(ISBLANK(M965),,(M965-G965)*(1-'Casino List'!$B$1))</f>
        <v/>
      </c>
      <c r="O965" s="4" t="str">
        <f>if(isblank(D965),,if(ISBLANK(M965),-F965*'Casino List'!$B$1,M965*'Casino List'!$B$1))</f>
        <v/>
      </c>
      <c r="P965" s="4"/>
      <c r="Q965" s="4"/>
      <c r="R965" s="4"/>
      <c r="S965" s="4"/>
      <c r="T965" s="4"/>
      <c r="U965" s="4"/>
      <c r="V965" s="4"/>
      <c r="W965" s="4"/>
      <c r="X965" s="4"/>
      <c r="Y965" s="4"/>
      <c r="Z965" s="4"/>
      <c r="AA965" s="4"/>
      <c r="AB965" s="4"/>
      <c r="AC965" s="4"/>
      <c r="AD965" s="4"/>
      <c r="AE965" s="4"/>
    </row>
    <row r="966">
      <c r="A966" s="4"/>
      <c r="B966" s="4"/>
      <c r="C966" s="1" t="str">
        <f t="shared" si="8"/>
        <v/>
      </c>
      <c r="D966" s="79"/>
      <c r="E966" s="79"/>
      <c r="F966" s="74"/>
      <c r="G966" s="74"/>
      <c r="H966" s="74"/>
      <c r="I966" s="29" t="str">
        <f>if(isblank(F966),,VLOOKUP(D966,'Casino List'!$C$4:$AA$100,25,FALSE)*H966)</f>
        <v/>
      </c>
      <c r="J966" s="10" t="str">
        <f>if(ISBLANK(F966),,F966*'Casino List'!$D$1)</f>
        <v/>
      </c>
      <c r="K966" s="10" t="str">
        <f>if(isblank(F966),,(F966*(1+'Casino List'!$F$1)^(($Q$3-E966-45)/365)-F966)*(1-'Casino List'!$B$1))</f>
        <v/>
      </c>
      <c r="L966" s="10" t="str">
        <f>if(isblank(F966),,if(isna((1-'Casino List'!$B$1)*(I966-F966)*(1+'Casino List'!$F$1)^(($Q$3-vlookup(D966,C966:E$1003,3,FALSE)-10)/365)-K966+J966),(1-'Casino List'!$B$1)*(I966-F966)*(1+'Casino List'!$F$1)^(($Q$3-TODAY()-45)/365)-K966,(1-'Casino List'!$B$1)*(I966-F966)*(1+'Casino List'!$F$1)^(($Q$3-vlookup(D966,C966:E$1003,3,FALSE)-10)/365)-K966+J966))</f>
        <v/>
      </c>
      <c r="M966" s="10" t="str">
        <f>if(isblank(G966),,G966*(1+'Casino List'!$F$1)^(($Q$3-E966-10)/365))</f>
        <v/>
      </c>
      <c r="N966" s="4" t="str">
        <f>if(ISBLANK(M966),,(M966-G966)*(1-'Casino List'!$B$1))</f>
        <v/>
      </c>
      <c r="O966" s="4" t="str">
        <f>if(isblank(D966),,if(ISBLANK(M966),-F966*'Casino List'!$B$1,M966*'Casino List'!$B$1))</f>
        <v/>
      </c>
      <c r="P966" s="4"/>
      <c r="Q966" s="4"/>
      <c r="R966" s="4"/>
      <c r="S966" s="4"/>
      <c r="T966" s="4"/>
      <c r="U966" s="4"/>
      <c r="V966" s="4"/>
      <c r="W966" s="4"/>
      <c r="X966" s="4"/>
      <c r="Y966" s="4"/>
      <c r="Z966" s="4"/>
      <c r="AA966" s="4"/>
      <c r="AB966" s="4"/>
      <c r="AC966" s="4"/>
      <c r="AD966" s="4"/>
      <c r="AE966" s="4"/>
    </row>
    <row r="967">
      <c r="A967" s="4"/>
      <c r="B967" s="4"/>
      <c r="C967" s="1" t="str">
        <f t="shared" si="8"/>
        <v/>
      </c>
      <c r="D967" s="79"/>
      <c r="E967" s="79"/>
      <c r="F967" s="74"/>
      <c r="G967" s="74"/>
      <c r="H967" s="74"/>
      <c r="I967" s="29" t="str">
        <f>if(isblank(F967),,VLOOKUP(D967,'Casino List'!$C$4:$AA$100,25,FALSE)*H967)</f>
        <v/>
      </c>
      <c r="J967" s="10" t="str">
        <f>if(ISBLANK(F967),,F967*'Casino List'!$D$1)</f>
        <v/>
      </c>
      <c r="K967" s="10" t="str">
        <f>if(isblank(F967),,(F967*(1+'Casino List'!$F$1)^(($Q$3-E967-45)/365)-F967)*(1-'Casino List'!$B$1))</f>
        <v/>
      </c>
      <c r="L967" s="10" t="str">
        <f>if(isblank(F967),,if(isna((1-'Casino List'!$B$1)*(I967-F967)*(1+'Casino List'!$F$1)^(($Q$3-vlookup(D967,C967:E$1003,3,FALSE)-10)/365)-K967+J967),(1-'Casino List'!$B$1)*(I967-F967)*(1+'Casino List'!$F$1)^(($Q$3-TODAY()-45)/365)-K967,(1-'Casino List'!$B$1)*(I967-F967)*(1+'Casino List'!$F$1)^(($Q$3-vlookup(D967,C967:E$1003,3,FALSE)-10)/365)-K967+J967))</f>
        <v/>
      </c>
      <c r="M967" s="10" t="str">
        <f>if(isblank(G967),,G967*(1+'Casino List'!$F$1)^(($Q$3-E967-10)/365))</f>
        <v/>
      </c>
      <c r="N967" s="4" t="str">
        <f>if(ISBLANK(M967),,(M967-G967)*(1-'Casino List'!$B$1))</f>
        <v/>
      </c>
      <c r="O967" s="4" t="str">
        <f>if(isblank(D967),,if(ISBLANK(M967),-F967*'Casino List'!$B$1,M967*'Casino List'!$B$1))</f>
        <v/>
      </c>
      <c r="P967" s="4"/>
      <c r="Q967" s="4"/>
      <c r="R967" s="4"/>
      <c r="S967" s="4"/>
      <c r="T967" s="4"/>
      <c r="U967" s="4"/>
      <c r="V967" s="4"/>
      <c r="W967" s="4"/>
      <c r="X967" s="4"/>
      <c r="Y967" s="4"/>
      <c r="Z967" s="4"/>
      <c r="AA967" s="4"/>
      <c r="AB967" s="4"/>
      <c r="AC967" s="4"/>
      <c r="AD967" s="4"/>
      <c r="AE967" s="4"/>
    </row>
    <row r="968">
      <c r="A968" s="4"/>
      <c r="B968" s="4"/>
      <c r="C968" s="1" t="str">
        <f t="shared" si="8"/>
        <v/>
      </c>
      <c r="D968" s="79"/>
      <c r="E968" s="79"/>
      <c r="F968" s="74"/>
      <c r="G968" s="74"/>
      <c r="H968" s="74"/>
      <c r="I968" s="29" t="str">
        <f>if(isblank(F968),,VLOOKUP(D968,'Casino List'!$C$4:$AA$100,25,FALSE)*H968)</f>
        <v/>
      </c>
      <c r="J968" s="10" t="str">
        <f>if(ISBLANK(F968),,F968*'Casino List'!$D$1)</f>
        <v/>
      </c>
      <c r="K968" s="10" t="str">
        <f>if(isblank(F968),,(F968*(1+'Casino List'!$F$1)^(($Q$3-E968-45)/365)-F968)*(1-'Casino List'!$B$1))</f>
        <v/>
      </c>
      <c r="L968" s="10" t="str">
        <f>if(isblank(F968),,if(isna((1-'Casino List'!$B$1)*(I968-F968)*(1+'Casino List'!$F$1)^(($Q$3-vlookup(D968,C968:E$1003,3,FALSE)-10)/365)-K968+J968),(1-'Casino List'!$B$1)*(I968-F968)*(1+'Casino List'!$F$1)^(($Q$3-TODAY()-45)/365)-K968,(1-'Casino List'!$B$1)*(I968-F968)*(1+'Casino List'!$F$1)^(($Q$3-vlookup(D968,C968:E$1003,3,FALSE)-10)/365)-K968+J968))</f>
        <v/>
      </c>
      <c r="M968" s="10" t="str">
        <f>if(isblank(G968),,G968*(1+'Casino List'!$F$1)^(($Q$3-E968-10)/365))</f>
        <v/>
      </c>
      <c r="N968" s="4" t="str">
        <f>if(ISBLANK(M968),,(M968-G968)*(1-'Casino List'!$B$1))</f>
        <v/>
      </c>
      <c r="O968" s="4" t="str">
        <f>if(isblank(D968),,if(ISBLANK(M968),-F968*'Casino List'!$B$1,M968*'Casino List'!$B$1))</f>
        <v/>
      </c>
      <c r="P968" s="4"/>
      <c r="Q968" s="4"/>
      <c r="R968" s="4"/>
      <c r="S968" s="4"/>
      <c r="T968" s="4"/>
      <c r="U968" s="4"/>
      <c r="V968" s="4"/>
      <c r="W968" s="4"/>
      <c r="X968" s="4"/>
      <c r="Y968" s="4"/>
      <c r="Z968" s="4"/>
      <c r="AA968" s="4"/>
      <c r="AB968" s="4"/>
      <c r="AC968" s="4"/>
      <c r="AD968" s="4"/>
      <c r="AE968" s="4"/>
    </row>
    <row r="969">
      <c r="A969" s="4"/>
      <c r="B969" s="4"/>
      <c r="C969" s="1" t="str">
        <f t="shared" si="8"/>
        <v/>
      </c>
      <c r="D969" s="79"/>
      <c r="E969" s="79"/>
      <c r="F969" s="74"/>
      <c r="G969" s="74"/>
      <c r="H969" s="74"/>
      <c r="I969" s="29" t="str">
        <f>if(isblank(F969),,VLOOKUP(D969,'Casino List'!$C$4:$AA$100,25,FALSE)*H969)</f>
        <v/>
      </c>
      <c r="J969" s="10" t="str">
        <f>if(ISBLANK(F969),,F969*'Casino List'!$D$1)</f>
        <v/>
      </c>
      <c r="K969" s="10" t="str">
        <f>if(isblank(F969),,(F969*(1+'Casino List'!$F$1)^(($Q$3-E969-45)/365)-F969)*(1-'Casino List'!$B$1))</f>
        <v/>
      </c>
      <c r="L969" s="10" t="str">
        <f>if(isblank(F969),,if(isna((1-'Casino List'!$B$1)*(I969-F969)*(1+'Casino List'!$F$1)^(($Q$3-vlookup(D969,C969:E$1003,3,FALSE)-10)/365)-K969+J969),(1-'Casino List'!$B$1)*(I969-F969)*(1+'Casino List'!$F$1)^(($Q$3-TODAY()-45)/365)-K969,(1-'Casino List'!$B$1)*(I969-F969)*(1+'Casino List'!$F$1)^(($Q$3-vlookup(D969,C969:E$1003,3,FALSE)-10)/365)-K969+J969))</f>
        <v/>
      </c>
      <c r="M969" s="10" t="str">
        <f>if(isblank(G969),,G969*(1+'Casino List'!$F$1)^(($Q$3-E969-10)/365))</f>
        <v/>
      </c>
      <c r="N969" s="4" t="str">
        <f>if(ISBLANK(M969),,(M969-G969)*(1-'Casino List'!$B$1))</f>
        <v/>
      </c>
      <c r="O969" s="4" t="str">
        <f>if(isblank(D969),,if(ISBLANK(M969),-F969*'Casino List'!$B$1,M969*'Casino List'!$B$1))</f>
        <v/>
      </c>
      <c r="P969" s="4"/>
      <c r="Q969" s="4"/>
      <c r="R969" s="4"/>
      <c r="S969" s="4"/>
      <c r="T969" s="4"/>
      <c r="U969" s="4"/>
      <c r="V969" s="4"/>
      <c r="W969" s="4"/>
      <c r="X969" s="4"/>
      <c r="Y969" s="4"/>
      <c r="Z969" s="4"/>
      <c r="AA969" s="4"/>
      <c r="AB969" s="4"/>
      <c r="AC969" s="4"/>
      <c r="AD969" s="4"/>
      <c r="AE969" s="4"/>
    </row>
    <row r="970">
      <c r="A970" s="4"/>
      <c r="B970" s="4"/>
      <c r="C970" s="1" t="str">
        <f t="shared" si="8"/>
        <v/>
      </c>
      <c r="D970" s="79"/>
      <c r="E970" s="79"/>
      <c r="F970" s="74"/>
      <c r="G970" s="74"/>
      <c r="H970" s="74"/>
      <c r="I970" s="29" t="str">
        <f>if(isblank(F970),,VLOOKUP(D970,'Casino List'!$C$4:$AA$100,25,FALSE)*H970)</f>
        <v/>
      </c>
      <c r="J970" s="10" t="str">
        <f>if(ISBLANK(F970),,F970*'Casino List'!$D$1)</f>
        <v/>
      </c>
      <c r="K970" s="10" t="str">
        <f>if(isblank(F970),,(F970*(1+'Casino List'!$F$1)^(($Q$3-E970-45)/365)-F970)*(1-'Casino List'!$B$1))</f>
        <v/>
      </c>
      <c r="L970" s="10" t="str">
        <f>if(isblank(F970),,if(isna((1-'Casino List'!$B$1)*(I970-F970)*(1+'Casino List'!$F$1)^(($Q$3-vlookup(D970,C970:E$1003,3,FALSE)-10)/365)-K970+J970),(1-'Casino List'!$B$1)*(I970-F970)*(1+'Casino List'!$F$1)^(($Q$3-TODAY()-45)/365)-K970,(1-'Casino List'!$B$1)*(I970-F970)*(1+'Casino List'!$F$1)^(($Q$3-vlookup(D970,C970:E$1003,3,FALSE)-10)/365)-K970+J970))</f>
        <v/>
      </c>
      <c r="M970" s="10" t="str">
        <f>if(isblank(G970),,G970*(1+'Casino List'!$F$1)^(($Q$3-E970-10)/365))</f>
        <v/>
      </c>
      <c r="N970" s="4" t="str">
        <f>if(ISBLANK(M970),,(M970-G970)*(1-'Casino List'!$B$1))</f>
        <v/>
      </c>
      <c r="O970" s="4" t="str">
        <f>if(isblank(D970),,if(ISBLANK(M970),-F970*'Casino List'!$B$1,M970*'Casino List'!$B$1))</f>
        <v/>
      </c>
      <c r="P970" s="4"/>
      <c r="Q970" s="4"/>
      <c r="R970" s="4"/>
      <c r="S970" s="4"/>
      <c r="T970" s="4"/>
      <c r="U970" s="4"/>
      <c r="V970" s="4"/>
      <c r="W970" s="4"/>
      <c r="X970" s="4"/>
      <c r="Y970" s="4"/>
      <c r="Z970" s="4"/>
      <c r="AA970" s="4"/>
      <c r="AB970" s="4"/>
      <c r="AC970" s="4"/>
      <c r="AD970" s="4"/>
      <c r="AE970" s="4"/>
    </row>
    <row r="971">
      <c r="A971" s="4"/>
      <c r="B971" s="4"/>
      <c r="C971" s="1" t="str">
        <f t="shared" si="8"/>
        <v/>
      </c>
      <c r="D971" s="79"/>
      <c r="E971" s="79"/>
      <c r="F971" s="74"/>
      <c r="G971" s="74"/>
      <c r="H971" s="74"/>
      <c r="I971" s="29" t="str">
        <f>if(isblank(F971),,VLOOKUP(D971,'Casino List'!$C$4:$AA$100,25,FALSE)*H971)</f>
        <v/>
      </c>
      <c r="J971" s="10" t="str">
        <f>if(ISBLANK(F971),,F971*'Casino List'!$D$1)</f>
        <v/>
      </c>
      <c r="K971" s="10" t="str">
        <f>if(isblank(F971),,(F971*(1+'Casino List'!$F$1)^(($Q$3-E971-45)/365)-F971)*(1-'Casino List'!$B$1))</f>
        <v/>
      </c>
      <c r="L971" s="10" t="str">
        <f>if(isblank(F971),,if(isna((1-'Casino List'!$B$1)*(I971-F971)*(1+'Casino List'!$F$1)^(($Q$3-vlookup(D971,C971:E$1003,3,FALSE)-10)/365)-K971+J971),(1-'Casino List'!$B$1)*(I971-F971)*(1+'Casino List'!$F$1)^(($Q$3-TODAY()-45)/365)-K971,(1-'Casino List'!$B$1)*(I971-F971)*(1+'Casino List'!$F$1)^(($Q$3-vlookup(D971,C971:E$1003,3,FALSE)-10)/365)-K971+J971))</f>
        <v/>
      </c>
      <c r="M971" s="10" t="str">
        <f>if(isblank(G971),,G971*(1+'Casino List'!$F$1)^(($Q$3-E971-10)/365))</f>
        <v/>
      </c>
      <c r="N971" s="4" t="str">
        <f>if(ISBLANK(M971),,(M971-G971)*(1-'Casino List'!$B$1))</f>
        <v/>
      </c>
      <c r="O971" s="4" t="str">
        <f>if(isblank(D971),,if(ISBLANK(M971),-F971*'Casino List'!$B$1,M971*'Casino List'!$B$1))</f>
        <v/>
      </c>
      <c r="P971" s="4"/>
      <c r="Q971" s="4"/>
      <c r="R971" s="4"/>
      <c r="S971" s="4"/>
      <c r="T971" s="4"/>
      <c r="U971" s="4"/>
      <c r="V971" s="4"/>
      <c r="W971" s="4"/>
      <c r="X971" s="4"/>
      <c r="Y971" s="4"/>
      <c r="Z971" s="4"/>
      <c r="AA971" s="4"/>
      <c r="AB971" s="4"/>
      <c r="AC971" s="4"/>
      <c r="AD971" s="4"/>
      <c r="AE971" s="4"/>
    </row>
    <row r="972">
      <c r="A972" s="4"/>
      <c r="B972" s="4"/>
      <c r="C972" s="1" t="str">
        <f t="shared" si="8"/>
        <v/>
      </c>
      <c r="D972" s="79"/>
      <c r="E972" s="79"/>
      <c r="F972" s="74"/>
      <c r="G972" s="74"/>
      <c r="H972" s="74"/>
      <c r="I972" s="29" t="str">
        <f>if(isblank(F972),,VLOOKUP(D972,'Casino List'!$C$4:$AA$100,25,FALSE)*H972)</f>
        <v/>
      </c>
      <c r="J972" s="10" t="str">
        <f>if(ISBLANK(F972),,F972*'Casino List'!$D$1)</f>
        <v/>
      </c>
      <c r="K972" s="10" t="str">
        <f>if(isblank(F972),,(F972*(1+'Casino List'!$F$1)^(($Q$3-E972-45)/365)-F972)*(1-'Casino List'!$B$1))</f>
        <v/>
      </c>
      <c r="L972" s="10" t="str">
        <f>if(isblank(F972),,if(isna((1-'Casino List'!$B$1)*(I972-F972)*(1+'Casino List'!$F$1)^(($Q$3-vlookup(D972,C972:E$1003,3,FALSE)-10)/365)-K972+J972),(1-'Casino List'!$B$1)*(I972-F972)*(1+'Casino List'!$F$1)^(($Q$3-TODAY()-45)/365)-K972,(1-'Casino List'!$B$1)*(I972-F972)*(1+'Casino List'!$F$1)^(($Q$3-vlookup(D972,C972:E$1003,3,FALSE)-10)/365)-K972+J972))</f>
        <v/>
      </c>
      <c r="M972" s="10" t="str">
        <f>if(isblank(G972),,G972*(1+'Casino List'!$F$1)^(($Q$3-E972-10)/365))</f>
        <v/>
      </c>
      <c r="N972" s="4" t="str">
        <f>if(ISBLANK(M972),,(M972-G972)*(1-'Casino List'!$B$1))</f>
        <v/>
      </c>
      <c r="O972" s="4" t="str">
        <f>if(isblank(D972),,if(ISBLANK(M972),-F972*'Casino List'!$B$1,M972*'Casino List'!$B$1))</f>
        <v/>
      </c>
      <c r="P972" s="4"/>
      <c r="Q972" s="4"/>
      <c r="R972" s="4"/>
      <c r="S972" s="4"/>
      <c r="T972" s="4"/>
      <c r="U972" s="4"/>
      <c r="V972" s="4"/>
      <c r="W972" s="4"/>
      <c r="X972" s="4"/>
      <c r="Y972" s="4"/>
      <c r="Z972" s="4"/>
      <c r="AA972" s="4"/>
      <c r="AB972" s="4"/>
      <c r="AC972" s="4"/>
      <c r="AD972" s="4"/>
      <c r="AE972" s="4"/>
    </row>
    <row r="973">
      <c r="A973" s="4"/>
      <c r="B973" s="4"/>
      <c r="C973" s="1" t="str">
        <f t="shared" si="8"/>
        <v/>
      </c>
      <c r="D973" s="79"/>
      <c r="E973" s="79"/>
      <c r="F973" s="74"/>
      <c r="G973" s="74"/>
      <c r="H973" s="74"/>
      <c r="I973" s="29" t="str">
        <f>if(isblank(F973),,VLOOKUP(D973,'Casino List'!$C$4:$AA$100,25,FALSE)*H973)</f>
        <v/>
      </c>
      <c r="J973" s="10" t="str">
        <f>if(ISBLANK(F973),,F973*'Casino List'!$D$1)</f>
        <v/>
      </c>
      <c r="K973" s="10" t="str">
        <f>if(isblank(F973),,(F973*(1+'Casino List'!$F$1)^(($Q$3-E973-45)/365)-F973)*(1-'Casino List'!$B$1))</f>
        <v/>
      </c>
      <c r="L973" s="10" t="str">
        <f>if(isblank(F973),,if(isna((1-'Casino List'!$B$1)*(I973-F973)*(1+'Casino List'!$F$1)^(($Q$3-vlookup(D973,C973:E$1003,3,FALSE)-10)/365)-K973+J973),(1-'Casino List'!$B$1)*(I973-F973)*(1+'Casino List'!$F$1)^(($Q$3-TODAY()-45)/365)-K973,(1-'Casino List'!$B$1)*(I973-F973)*(1+'Casino List'!$F$1)^(($Q$3-vlookup(D973,C973:E$1003,3,FALSE)-10)/365)-K973+J973))</f>
        <v/>
      </c>
      <c r="M973" s="10" t="str">
        <f>if(isblank(G973),,G973*(1+'Casino List'!$F$1)^(($Q$3-E973-10)/365))</f>
        <v/>
      </c>
      <c r="N973" s="4" t="str">
        <f>if(ISBLANK(M973),,(M973-G973)*(1-'Casino List'!$B$1))</f>
        <v/>
      </c>
      <c r="O973" s="4" t="str">
        <f>if(isblank(D973),,if(ISBLANK(M973),-F973*'Casino List'!$B$1,M973*'Casino List'!$B$1))</f>
        <v/>
      </c>
      <c r="P973" s="4"/>
      <c r="Q973" s="4"/>
      <c r="R973" s="4"/>
      <c r="S973" s="4"/>
      <c r="T973" s="4"/>
      <c r="U973" s="4"/>
      <c r="V973" s="4"/>
      <c r="W973" s="4"/>
      <c r="X973" s="4"/>
      <c r="Y973" s="4"/>
      <c r="Z973" s="4"/>
      <c r="AA973" s="4"/>
      <c r="AB973" s="4"/>
      <c r="AC973" s="4"/>
      <c r="AD973" s="4"/>
      <c r="AE973" s="4"/>
    </row>
    <row r="974">
      <c r="A974" s="4"/>
      <c r="B974" s="4"/>
      <c r="C974" s="1" t="str">
        <f t="shared" si="8"/>
        <v/>
      </c>
      <c r="D974" s="79"/>
      <c r="E974" s="79"/>
      <c r="F974" s="74"/>
      <c r="G974" s="74"/>
      <c r="H974" s="74"/>
      <c r="I974" s="29" t="str">
        <f>if(isblank(F974),,VLOOKUP(D974,'Casino List'!$C$4:$AA$100,25,FALSE)*H974)</f>
        <v/>
      </c>
      <c r="J974" s="10" t="str">
        <f>if(ISBLANK(F974),,F974*'Casino List'!$D$1)</f>
        <v/>
      </c>
      <c r="K974" s="10" t="str">
        <f>if(isblank(F974),,(F974*(1+'Casino List'!$F$1)^(($Q$3-E974-45)/365)-F974)*(1-'Casino List'!$B$1))</f>
        <v/>
      </c>
      <c r="L974" s="10" t="str">
        <f>if(isblank(F974),,if(isna((1-'Casino List'!$B$1)*(I974-F974)*(1+'Casino List'!$F$1)^(($Q$3-vlookup(D974,C974:E$1003,3,FALSE)-10)/365)-K974+J974),(1-'Casino List'!$B$1)*(I974-F974)*(1+'Casino List'!$F$1)^(($Q$3-TODAY()-45)/365)-K974,(1-'Casino List'!$B$1)*(I974-F974)*(1+'Casino List'!$F$1)^(($Q$3-vlookup(D974,C974:E$1003,3,FALSE)-10)/365)-K974+J974))</f>
        <v/>
      </c>
      <c r="M974" s="10" t="str">
        <f>if(isblank(G974),,G974*(1+'Casino List'!$F$1)^(($Q$3-E974-10)/365))</f>
        <v/>
      </c>
      <c r="N974" s="4" t="str">
        <f>if(ISBLANK(M974),,(M974-G974)*(1-'Casino List'!$B$1))</f>
        <v/>
      </c>
      <c r="O974" s="4" t="str">
        <f>if(isblank(D974),,if(ISBLANK(M974),-F974*'Casino List'!$B$1,M974*'Casino List'!$B$1))</f>
        <v/>
      </c>
      <c r="P974" s="4"/>
      <c r="Q974" s="4"/>
      <c r="R974" s="4"/>
      <c r="S974" s="4"/>
      <c r="T974" s="4"/>
      <c r="U974" s="4"/>
      <c r="V974" s="4"/>
      <c r="W974" s="4"/>
      <c r="X974" s="4"/>
      <c r="Y974" s="4"/>
      <c r="Z974" s="4"/>
      <c r="AA974" s="4"/>
      <c r="AB974" s="4"/>
      <c r="AC974" s="4"/>
      <c r="AD974" s="4"/>
      <c r="AE974" s="4"/>
    </row>
    <row r="975">
      <c r="A975" s="4"/>
      <c r="B975" s="4"/>
      <c r="C975" s="1" t="str">
        <f t="shared" si="8"/>
        <v/>
      </c>
      <c r="D975" s="79"/>
      <c r="E975" s="79"/>
      <c r="F975" s="74"/>
      <c r="G975" s="74"/>
      <c r="H975" s="74"/>
      <c r="I975" s="29" t="str">
        <f>if(isblank(F975),,VLOOKUP(D975,'Casino List'!$C$4:$AA$100,25,FALSE)*H975)</f>
        <v/>
      </c>
      <c r="J975" s="10" t="str">
        <f>if(ISBLANK(F975),,F975*'Casino List'!$D$1)</f>
        <v/>
      </c>
      <c r="K975" s="10" t="str">
        <f>if(isblank(F975),,(F975*(1+'Casino List'!$F$1)^(($Q$3-E975-45)/365)-F975)*(1-'Casino List'!$B$1))</f>
        <v/>
      </c>
      <c r="L975" s="10" t="str">
        <f>if(isblank(F975),,if(isna((1-'Casino List'!$B$1)*(I975-F975)*(1+'Casino List'!$F$1)^(($Q$3-vlookup(D975,C975:E$1003,3,FALSE)-10)/365)-K975+J975),(1-'Casino List'!$B$1)*(I975-F975)*(1+'Casino List'!$F$1)^(($Q$3-TODAY()-45)/365)-K975,(1-'Casino List'!$B$1)*(I975-F975)*(1+'Casino List'!$F$1)^(($Q$3-vlookup(D975,C975:E$1003,3,FALSE)-10)/365)-K975+J975))</f>
        <v/>
      </c>
      <c r="M975" s="10" t="str">
        <f>if(isblank(G975),,G975*(1+'Casino List'!$F$1)^(($Q$3-E975-10)/365))</f>
        <v/>
      </c>
      <c r="N975" s="4" t="str">
        <f>if(ISBLANK(M975),,(M975-G975)*(1-'Casino List'!$B$1))</f>
        <v/>
      </c>
      <c r="O975" s="4" t="str">
        <f>if(isblank(D975),,if(ISBLANK(M975),-F975*'Casino List'!$B$1,M975*'Casino List'!$B$1))</f>
        <v/>
      </c>
      <c r="P975" s="4"/>
      <c r="Q975" s="4"/>
      <c r="R975" s="4"/>
      <c r="S975" s="4"/>
      <c r="T975" s="4"/>
      <c r="U975" s="4"/>
      <c r="V975" s="4"/>
      <c r="W975" s="4"/>
      <c r="X975" s="4"/>
      <c r="Y975" s="4"/>
      <c r="Z975" s="4"/>
      <c r="AA975" s="4"/>
      <c r="AB975" s="4"/>
      <c r="AC975" s="4"/>
      <c r="AD975" s="4"/>
      <c r="AE975" s="4"/>
    </row>
    <row r="976">
      <c r="A976" s="4"/>
      <c r="B976" s="4"/>
      <c r="C976" s="1" t="str">
        <f t="shared" si="8"/>
        <v/>
      </c>
      <c r="D976" s="79"/>
      <c r="E976" s="79"/>
      <c r="F976" s="74"/>
      <c r="G976" s="74"/>
      <c r="H976" s="74"/>
      <c r="I976" s="29" t="str">
        <f>if(isblank(F976),,VLOOKUP(D976,'Casino List'!$C$4:$AA$100,25,FALSE)*H976)</f>
        <v/>
      </c>
      <c r="J976" s="10" t="str">
        <f>if(ISBLANK(F976),,F976*'Casino List'!$D$1)</f>
        <v/>
      </c>
      <c r="K976" s="10" t="str">
        <f>if(isblank(F976),,(F976*(1+'Casino List'!$F$1)^(($Q$3-E976-45)/365)-F976)*(1-'Casino List'!$B$1))</f>
        <v/>
      </c>
      <c r="L976" s="10" t="str">
        <f>if(isblank(F976),,if(isna((1-'Casino List'!$B$1)*(I976-F976)*(1+'Casino List'!$F$1)^(($Q$3-vlookup(D976,C976:E$1003,3,FALSE)-10)/365)-K976+J976),(1-'Casino List'!$B$1)*(I976-F976)*(1+'Casino List'!$F$1)^(($Q$3-TODAY()-45)/365)-K976,(1-'Casino List'!$B$1)*(I976-F976)*(1+'Casino List'!$F$1)^(($Q$3-vlookup(D976,C976:E$1003,3,FALSE)-10)/365)-K976+J976))</f>
        <v/>
      </c>
      <c r="M976" s="10" t="str">
        <f>if(isblank(G976),,G976*(1+'Casino List'!$F$1)^(($Q$3-E976-10)/365))</f>
        <v/>
      </c>
      <c r="N976" s="4" t="str">
        <f>if(ISBLANK(M976),,(M976-G976)*(1-'Casino List'!$B$1))</f>
        <v/>
      </c>
      <c r="O976" s="4" t="str">
        <f>if(isblank(D976),,if(ISBLANK(M976),-F976*'Casino List'!$B$1,M976*'Casino List'!$B$1))</f>
        <v/>
      </c>
      <c r="P976" s="4"/>
      <c r="Q976" s="4"/>
      <c r="R976" s="4"/>
      <c r="S976" s="4"/>
      <c r="T976" s="4"/>
      <c r="U976" s="4"/>
      <c r="V976" s="4"/>
      <c r="W976" s="4"/>
      <c r="X976" s="4"/>
      <c r="Y976" s="4"/>
      <c r="Z976" s="4"/>
      <c r="AA976" s="4"/>
      <c r="AB976" s="4"/>
      <c r="AC976" s="4"/>
      <c r="AD976" s="4"/>
      <c r="AE976" s="4"/>
    </row>
    <row r="977">
      <c r="A977" s="4"/>
      <c r="B977" s="4"/>
      <c r="C977" s="1" t="str">
        <f t="shared" si="8"/>
        <v/>
      </c>
      <c r="D977" s="79"/>
      <c r="E977" s="79"/>
      <c r="F977" s="74"/>
      <c r="G977" s="74"/>
      <c r="H977" s="74"/>
      <c r="I977" s="29" t="str">
        <f>if(isblank(F977),,VLOOKUP(D977,'Casino List'!$C$4:$AA$100,25,FALSE)*H977)</f>
        <v/>
      </c>
      <c r="J977" s="10" t="str">
        <f>if(ISBLANK(F977),,F977*'Casino List'!$D$1)</f>
        <v/>
      </c>
      <c r="K977" s="10" t="str">
        <f>if(isblank(F977),,(F977*(1+'Casino List'!$F$1)^(($Q$3-E977-45)/365)-F977)*(1-'Casino List'!$B$1))</f>
        <v/>
      </c>
      <c r="L977" s="10" t="str">
        <f>if(isblank(F977),,if(isna((1-'Casino List'!$B$1)*(I977-F977)*(1+'Casino List'!$F$1)^(($Q$3-vlookup(D977,C977:E$1003,3,FALSE)-10)/365)-K977+J977),(1-'Casino List'!$B$1)*(I977-F977)*(1+'Casino List'!$F$1)^(($Q$3-TODAY()-45)/365)-K977,(1-'Casino List'!$B$1)*(I977-F977)*(1+'Casino List'!$F$1)^(($Q$3-vlookup(D977,C977:E$1003,3,FALSE)-10)/365)-K977+J977))</f>
        <v/>
      </c>
      <c r="M977" s="10" t="str">
        <f>if(isblank(G977),,G977*(1+'Casino List'!$F$1)^(($Q$3-E977-10)/365))</f>
        <v/>
      </c>
      <c r="N977" s="4" t="str">
        <f>if(ISBLANK(M977),,(M977-G977)*(1-'Casino List'!$B$1))</f>
        <v/>
      </c>
      <c r="O977" s="4" t="str">
        <f>if(isblank(D977),,if(ISBLANK(M977),-F977*'Casino List'!$B$1,M977*'Casino List'!$B$1))</f>
        <v/>
      </c>
      <c r="P977" s="4"/>
      <c r="Q977" s="4"/>
      <c r="R977" s="4"/>
      <c r="S977" s="4"/>
      <c r="T977" s="4"/>
      <c r="U977" s="4"/>
      <c r="V977" s="4"/>
      <c r="W977" s="4"/>
      <c r="X977" s="4"/>
      <c r="Y977" s="4"/>
      <c r="Z977" s="4"/>
      <c r="AA977" s="4"/>
      <c r="AB977" s="4"/>
      <c r="AC977" s="4"/>
      <c r="AD977" s="4"/>
      <c r="AE977" s="4"/>
    </row>
    <row r="978">
      <c r="A978" s="4"/>
      <c r="B978" s="4"/>
      <c r="C978" s="1" t="str">
        <f t="shared" si="8"/>
        <v/>
      </c>
      <c r="D978" s="79"/>
      <c r="E978" s="79"/>
      <c r="F978" s="74"/>
      <c r="G978" s="74"/>
      <c r="H978" s="74"/>
      <c r="I978" s="29" t="str">
        <f>if(isblank(F978),,VLOOKUP(D978,'Casino List'!$C$4:$AA$100,25,FALSE)*H978)</f>
        <v/>
      </c>
      <c r="J978" s="10" t="str">
        <f>if(ISBLANK(F978),,F978*'Casino List'!$D$1)</f>
        <v/>
      </c>
      <c r="K978" s="10" t="str">
        <f>if(isblank(F978),,(F978*(1+'Casino List'!$F$1)^(($Q$3-E978-45)/365)-F978)*(1-'Casino List'!$B$1))</f>
        <v/>
      </c>
      <c r="L978" s="10" t="str">
        <f>if(isblank(F978),,if(isna((1-'Casino List'!$B$1)*(I978-F978)*(1+'Casino List'!$F$1)^(($Q$3-vlookup(D978,C978:E$1003,3,FALSE)-10)/365)-K978+J978),(1-'Casino List'!$B$1)*(I978-F978)*(1+'Casino List'!$F$1)^(($Q$3-TODAY()-45)/365)-K978,(1-'Casino List'!$B$1)*(I978-F978)*(1+'Casino List'!$F$1)^(($Q$3-vlookup(D978,C978:E$1003,3,FALSE)-10)/365)-K978+J978))</f>
        <v/>
      </c>
      <c r="M978" s="10" t="str">
        <f>if(isblank(G978),,G978*(1+'Casino List'!$F$1)^(($Q$3-E978-10)/365))</f>
        <v/>
      </c>
      <c r="N978" s="4" t="str">
        <f>if(ISBLANK(M978),,(M978-G978)*(1-'Casino List'!$B$1))</f>
        <v/>
      </c>
      <c r="O978" s="4" t="str">
        <f>if(isblank(D978),,if(ISBLANK(M978),-F978*'Casino List'!$B$1,M978*'Casino List'!$B$1))</f>
        <v/>
      </c>
      <c r="P978" s="4"/>
      <c r="Q978" s="4"/>
      <c r="R978" s="4"/>
      <c r="S978" s="4"/>
      <c r="T978" s="4"/>
      <c r="U978" s="4"/>
      <c r="V978" s="4"/>
      <c r="W978" s="4"/>
      <c r="X978" s="4"/>
      <c r="Y978" s="4"/>
      <c r="Z978" s="4"/>
      <c r="AA978" s="4"/>
      <c r="AB978" s="4"/>
      <c r="AC978" s="4"/>
      <c r="AD978" s="4"/>
      <c r="AE978" s="4"/>
    </row>
    <row r="979">
      <c r="A979" s="4"/>
      <c r="B979" s="4"/>
      <c r="C979" s="1" t="str">
        <f t="shared" si="8"/>
        <v/>
      </c>
      <c r="D979" s="79"/>
      <c r="E979" s="79"/>
      <c r="F979" s="74"/>
      <c r="G979" s="74"/>
      <c r="H979" s="74"/>
      <c r="I979" s="29" t="str">
        <f>if(isblank(F979),,VLOOKUP(D979,'Casino List'!$C$4:$AA$100,25,FALSE)*H979)</f>
        <v/>
      </c>
      <c r="J979" s="10" t="str">
        <f>if(ISBLANK(F979),,F979*'Casino List'!$D$1)</f>
        <v/>
      </c>
      <c r="K979" s="10" t="str">
        <f>if(isblank(F979),,(F979*(1+'Casino List'!$F$1)^(($Q$3-E979-45)/365)-F979)*(1-'Casino List'!$B$1))</f>
        <v/>
      </c>
      <c r="L979" s="10" t="str">
        <f>if(isblank(F979),,if(isna((1-'Casino List'!$B$1)*(I979-F979)*(1+'Casino List'!$F$1)^(($Q$3-vlookup(D979,C979:E$1003,3,FALSE)-10)/365)-K979+J979),(1-'Casino List'!$B$1)*(I979-F979)*(1+'Casino List'!$F$1)^(($Q$3-TODAY()-45)/365)-K979,(1-'Casino List'!$B$1)*(I979-F979)*(1+'Casino List'!$F$1)^(($Q$3-vlookup(D979,C979:E$1003,3,FALSE)-10)/365)-K979+J979))</f>
        <v/>
      </c>
      <c r="M979" s="10" t="str">
        <f>if(isblank(G979),,G979*(1+'Casino List'!$F$1)^(($Q$3-E979-10)/365))</f>
        <v/>
      </c>
      <c r="N979" s="4" t="str">
        <f>if(ISBLANK(M979),,(M979-G979)*(1-'Casino List'!$B$1))</f>
        <v/>
      </c>
      <c r="O979" s="4" t="str">
        <f>if(isblank(D979),,if(ISBLANK(M979),-F979*'Casino List'!$B$1,M979*'Casino List'!$B$1))</f>
        <v/>
      </c>
      <c r="P979" s="4"/>
      <c r="Q979" s="4"/>
      <c r="R979" s="4"/>
      <c r="S979" s="4"/>
      <c r="T979" s="4"/>
      <c r="U979" s="4"/>
      <c r="V979" s="4"/>
      <c r="W979" s="4"/>
      <c r="X979" s="4"/>
      <c r="Y979" s="4"/>
      <c r="Z979" s="4"/>
      <c r="AA979" s="4"/>
      <c r="AB979" s="4"/>
      <c r="AC979" s="4"/>
      <c r="AD979" s="4"/>
      <c r="AE979" s="4"/>
    </row>
    <row r="980">
      <c r="A980" s="4"/>
      <c r="B980" s="4"/>
      <c r="C980" s="1" t="str">
        <f t="shared" si="8"/>
        <v/>
      </c>
      <c r="D980" s="79"/>
      <c r="E980" s="79"/>
      <c r="F980" s="74"/>
      <c r="G980" s="74"/>
      <c r="H980" s="74"/>
      <c r="I980" s="29" t="str">
        <f>if(isblank(F980),,VLOOKUP(D980,'Casino List'!$C$4:$AA$100,25,FALSE)*H980)</f>
        <v/>
      </c>
      <c r="J980" s="10" t="str">
        <f>if(ISBLANK(F980),,F980*'Casino List'!$D$1)</f>
        <v/>
      </c>
      <c r="K980" s="10" t="str">
        <f>if(isblank(F980),,(F980*(1+'Casino List'!$F$1)^(($Q$3-E980-45)/365)-F980)*(1-'Casino List'!$B$1))</f>
        <v/>
      </c>
      <c r="L980" s="10" t="str">
        <f>if(isblank(F980),,if(isna((1-'Casino List'!$B$1)*(I980-F980)*(1+'Casino List'!$F$1)^(($Q$3-vlookup(D980,C980:E$1003,3,FALSE)-10)/365)-K980+J980),(1-'Casino List'!$B$1)*(I980-F980)*(1+'Casino List'!$F$1)^(($Q$3-TODAY()-45)/365)-K980,(1-'Casino List'!$B$1)*(I980-F980)*(1+'Casino List'!$F$1)^(($Q$3-vlookup(D980,C980:E$1003,3,FALSE)-10)/365)-K980+J980))</f>
        <v/>
      </c>
      <c r="M980" s="10" t="str">
        <f>if(isblank(G980),,G980*(1+'Casino List'!$F$1)^(($Q$3-E980-10)/365))</f>
        <v/>
      </c>
      <c r="N980" s="4" t="str">
        <f>if(ISBLANK(M980),,(M980-G980)*(1-'Casino List'!$B$1))</f>
        <v/>
      </c>
      <c r="O980" s="4" t="str">
        <f>if(isblank(D980),,if(ISBLANK(M980),-F980*'Casino List'!$B$1,M980*'Casino List'!$B$1))</f>
        <v/>
      </c>
      <c r="P980" s="4"/>
      <c r="Q980" s="4"/>
      <c r="R980" s="4"/>
      <c r="S980" s="4"/>
      <c r="T980" s="4"/>
      <c r="U980" s="4"/>
      <c r="V980" s="4"/>
      <c r="W980" s="4"/>
      <c r="X980" s="4"/>
      <c r="Y980" s="4"/>
      <c r="Z980" s="4"/>
      <c r="AA980" s="4"/>
      <c r="AB980" s="4"/>
      <c r="AC980" s="4"/>
      <c r="AD980" s="4"/>
      <c r="AE980" s="4"/>
    </row>
    <row r="981">
      <c r="A981" s="4"/>
      <c r="B981" s="4"/>
      <c r="C981" s="1" t="str">
        <f t="shared" si="8"/>
        <v/>
      </c>
      <c r="D981" s="79"/>
      <c r="E981" s="79"/>
      <c r="F981" s="74"/>
      <c r="G981" s="74"/>
      <c r="H981" s="74"/>
      <c r="I981" s="29" t="str">
        <f>if(isblank(F981),,VLOOKUP(D981,'Casino List'!$C$4:$AA$100,25,FALSE)*H981)</f>
        <v/>
      </c>
      <c r="J981" s="10" t="str">
        <f>if(ISBLANK(F981),,F981*'Casino List'!$D$1)</f>
        <v/>
      </c>
      <c r="K981" s="10" t="str">
        <f>if(isblank(F981),,(F981*(1+'Casino List'!$F$1)^(($Q$3-E981-45)/365)-F981)*(1-'Casino List'!$B$1))</f>
        <v/>
      </c>
      <c r="L981" s="10" t="str">
        <f>if(isblank(F981),,if(isna((1-'Casino List'!$B$1)*(I981-F981)*(1+'Casino List'!$F$1)^(($Q$3-vlookup(D981,C981:E$1003,3,FALSE)-10)/365)-K981+J981),(1-'Casino List'!$B$1)*(I981-F981)*(1+'Casino List'!$F$1)^(($Q$3-TODAY()-45)/365)-K981,(1-'Casino List'!$B$1)*(I981-F981)*(1+'Casino List'!$F$1)^(($Q$3-vlookup(D981,C981:E$1003,3,FALSE)-10)/365)-K981+J981))</f>
        <v/>
      </c>
      <c r="M981" s="10" t="str">
        <f>if(isblank(G981),,G981*(1+'Casino List'!$F$1)^(($Q$3-E981-10)/365))</f>
        <v/>
      </c>
      <c r="N981" s="4" t="str">
        <f>if(ISBLANK(M981),,(M981-G981)*(1-'Casino List'!$B$1))</f>
        <v/>
      </c>
      <c r="O981" s="4" t="str">
        <f>if(isblank(D981),,if(ISBLANK(M981),-F981*'Casino List'!$B$1,M981*'Casino List'!$B$1))</f>
        <v/>
      </c>
      <c r="P981" s="4"/>
      <c r="Q981" s="4"/>
      <c r="R981" s="4"/>
      <c r="S981" s="4"/>
      <c r="T981" s="4"/>
      <c r="U981" s="4"/>
      <c r="V981" s="4"/>
      <c r="W981" s="4"/>
      <c r="X981" s="4"/>
      <c r="Y981" s="4"/>
      <c r="Z981" s="4"/>
      <c r="AA981" s="4"/>
      <c r="AB981" s="4"/>
      <c r="AC981" s="4"/>
      <c r="AD981" s="4"/>
      <c r="AE981" s="4"/>
    </row>
    <row r="982">
      <c r="A982" s="4"/>
      <c r="B982" s="4"/>
      <c r="C982" s="1" t="str">
        <f t="shared" si="8"/>
        <v/>
      </c>
      <c r="D982" s="79"/>
      <c r="E982" s="79"/>
      <c r="F982" s="74"/>
      <c r="G982" s="74"/>
      <c r="H982" s="74"/>
      <c r="I982" s="29" t="str">
        <f>if(isblank(F982),,VLOOKUP(D982,'Casino List'!$C$4:$AA$100,25,FALSE)*H982)</f>
        <v/>
      </c>
      <c r="J982" s="10" t="str">
        <f>if(ISBLANK(F982),,F982*'Casino List'!$D$1)</f>
        <v/>
      </c>
      <c r="K982" s="10" t="str">
        <f>if(isblank(F982),,(F982*(1+'Casino List'!$F$1)^(($Q$3-E982-45)/365)-F982)*(1-'Casino List'!$B$1))</f>
        <v/>
      </c>
      <c r="L982" s="10" t="str">
        <f>if(isblank(F982),,if(isna((1-'Casino List'!$B$1)*(I982-F982)*(1+'Casino List'!$F$1)^(($Q$3-vlookup(D982,C982:E$1003,3,FALSE)-10)/365)-K982+J982),(1-'Casino List'!$B$1)*(I982-F982)*(1+'Casino List'!$F$1)^(($Q$3-TODAY()-45)/365)-K982,(1-'Casino List'!$B$1)*(I982-F982)*(1+'Casino List'!$F$1)^(($Q$3-vlookup(D982,C982:E$1003,3,FALSE)-10)/365)-K982+J982))</f>
        <v/>
      </c>
      <c r="M982" s="10" t="str">
        <f>if(isblank(G982),,G982*(1+'Casino List'!$F$1)^(($Q$3-E982-10)/365))</f>
        <v/>
      </c>
      <c r="N982" s="4" t="str">
        <f>if(ISBLANK(M982),,(M982-G982)*(1-'Casino List'!$B$1))</f>
        <v/>
      </c>
      <c r="O982" s="4" t="str">
        <f>if(isblank(D982),,if(ISBLANK(M982),-F982*'Casino List'!$B$1,M982*'Casino List'!$B$1))</f>
        <v/>
      </c>
      <c r="P982" s="4"/>
      <c r="Q982" s="4"/>
      <c r="R982" s="4"/>
      <c r="S982" s="4"/>
      <c r="T982" s="4"/>
      <c r="U982" s="4"/>
      <c r="V982" s="4"/>
      <c r="W982" s="4"/>
      <c r="X982" s="4"/>
      <c r="Y982" s="4"/>
      <c r="Z982" s="4"/>
      <c r="AA982" s="4"/>
      <c r="AB982" s="4"/>
      <c r="AC982" s="4"/>
      <c r="AD982" s="4"/>
      <c r="AE982" s="4"/>
    </row>
    <row r="983">
      <c r="A983" s="4"/>
      <c r="B983" s="4"/>
      <c r="C983" s="1" t="str">
        <f t="shared" si="8"/>
        <v/>
      </c>
      <c r="D983" s="79"/>
      <c r="E983" s="79"/>
      <c r="F983" s="74"/>
      <c r="G983" s="74"/>
      <c r="H983" s="74"/>
      <c r="I983" s="29" t="str">
        <f>if(isblank(F983),,VLOOKUP(D983,'Casino List'!$C$4:$AA$100,25,FALSE)*H983)</f>
        <v/>
      </c>
      <c r="J983" s="10" t="str">
        <f>if(ISBLANK(F983),,F983*'Casino List'!$D$1)</f>
        <v/>
      </c>
      <c r="K983" s="10" t="str">
        <f>if(isblank(F983),,(F983*(1+'Casino List'!$F$1)^(($Q$3-E983-45)/365)-F983)*(1-'Casino List'!$B$1))</f>
        <v/>
      </c>
      <c r="L983" s="10" t="str">
        <f>if(isblank(F983),,if(isna((1-'Casino List'!$B$1)*(I983-F983)*(1+'Casino List'!$F$1)^(($Q$3-vlookup(D983,C983:E$1003,3,FALSE)-10)/365)-K983+J983),(1-'Casino List'!$B$1)*(I983-F983)*(1+'Casino List'!$F$1)^(($Q$3-TODAY()-45)/365)-K983,(1-'Casino List'!$B$1)*(I983-F983)*(1+'Casino List'!$F$1)^(($Q$3-vlookup(D983,C983:E$1003,3,FALSE)-10)/365)-K983+J983))</f>
        <v/>
      </c>
      <c r="M983" s="10" t="str">
        <f>if(isblank(G983),,G983*(1+'Casino List'!$F$1)^(($Q$3-E983-10)/365))</f>
        <v/>
      </c>
      <c r="N983" s="4" t="str">
        <f>if(ISBLANK(M983),,(M983-G983)*(1-'Casino List'!$B$1))</f>
        <v/>
      </c>
      <c r="O983" s="4" t="str">
        <f>if(isblank(D983),,if(ISBLANK(M983),-F983*'Casino List'!$B$1,M983*'Casino List'!$B$1))</f>
        <v/>
      </c>
      <c r="P983" s="4"/>
      <c r="Q983" s="4"/>
      <c r="R983" s="4"/>
      <c r="S983" s="4"/>
      <c r="T983" s="4"/>
      <c r="U983" s="4"/>
      <c r="V983" s="4"/>
      <c r="W983" s="4"/>
      <c r="X983" s="4"/>
      <c r="Y983" s="4"/>
      <c r="Z983" s="4"/>
      <c r="AA983" s="4"/>
      <c r="AB983" s="4"/>
      <c r="AC983" s="4"/>
      <c r="AD983" s="4"/>
      <c r="AE983" s="4"/>
    </row>
    <row r="984">
      <c r="A984" s="4"/>
      <c r="B984" s="4"/>
      <c r="C984" s="1" t="str">
        <f t="shared" si="8"/>
        <v/>
      </c>
      <c r="D984" s="79"/>
      <c r="E984" s="79"/>
      <c r="F984" s="74"/>
      <c r="G984" s="74"/>
      <c r="H984" s="74"/>
      <c r="I984" s="29" t="str">
        <f>if(isblank(F984),,VLOOKUP(D984,'Casino List'!$C$4:$AA$100,25,FALSE)*H984)</f>
        <v/>
      </c>
      <c r="J984" s="10" t="str">
        <f>if(ISBLANK(F984),,F984*'Casino List'!$D$1)</f>
        <v/>
      </c>
      <c r="K984" s="10" t="str">
        <f>if(isblank(F984),,(F984*(1+'Casino List'!$F$1)^(($Q$3-E984-45)/365)-F984)*(1-'Casino List'!$B$1))</f>
        <v/>
      </c>
      <c r="L984" s="10" t="str">
        <f>if(isblank(F984),,if(isna((1-'Casino List'!$B$1)*(I984-F984)*(1+'Casino List'!$F$1)^(($Q$3-vlookup(D984,C984:E$1003,3,FALSE)-10)/365)-K984+J984),(1-'Casino List'!$B$1)*(I984-F984)*(1+'Casino List'!$F$1)^(($Q$3-TODAY()-45)/365)-K984,(1-'Casino List'!$B$1)*(I984-F984)*(1+'Casino List'!$F$1)^(($Q$3-vlookup(D984,C984:E$1003,3,FALSE)-10)/365)-K984+J984))</f>
        <v/>
      </c>
      <c r="M984" s="10" t="str">
        <f>if(isblank(G984),,G984*(1+'Casino List'!$F$1)^(($Q$3-E984-10)/365))</f>
        <v/>
      </c>
      <c r="N984" s="4" t="str">
        <f>if(ISBLANK(M984),,(M984-G984)*(1-'Casino List'!$B$1))</f>
        <v/>
      </c>
      <c r="O984" s="4" t="str">
        <f>if(isblank(D984),,if(ISBLANK(M984),-F984*'Casino List'!$B$1,M984*'Casino List'!$B$1))</f>
        <v/>
      </c>
      <c r="P984" s="4"/>
      <c r="Q984" s="4"/>
      <c r="R984" s="4"/>
      <c r="S984" s="4"/>
      <c r="T984" s="4"/>
      <c r="U984" s="4"/>
      <c r="V984" s="4"/>
      <c r="W984" s="4"/>
      <c r="X984" s="4"/>
      <c r="Y984" s="4"/>
      <c r="Z984" s="4"/>
      <c r="AA984" s="4"/>
      <c r="AB984" s="4"/>
      <c r="AC984" s="4"/>
      <c r="AD984" s="4"/>
      <c r="AE984" s="4"/>
    </row>
    <row r="985">
      <c r="A985" s="4"/>
      <c r="B985" s="4"/>
      <c r="C985" s="1" t="str">
        <f t="shared" si="8"/>
        <v/>
      </c>
      <c r="D985" s="79"/>
      <c r="E985" s="79"/>
      <c r="F985" s="74"/>
      <c r="G985" s="74"/>
      <c r="H985" s="74"/>
      <c r="I985" s="29" t="str">
        <f>if(isblank(F985),,VLOOKUP(D985,'Casino List'!$C$4:$AA$100,25,FALSE)*H985)</f>
        <v/>
      </c>
      <c r="J985" s="10" t="str">
        <f>if(ISBLANK(F985),,F985*'Casino List'!$D$1)</f>
        <v/>
      </c>
      <c r="K985" s="10" t="str">
        <f>if(isblank(F985),,(F985*(1+'Casino List'!$F$1)^(($Q$3-E985-45)/365)-F985)*(1-'Casino List'!$B$1))</f>
        <v/>
      </c>
      <c r="L985" s="10" t="str">
        <f>if(isblank(F985),,if(isna((1-'Casino List'!$B$1)*(I985-F985)*(1+'Casino List'!$F$1)^(($Q$3-vlookup(D985,C985:E$1003,3,FALSE)-10)/365)-K985+J985),(1-'Casino List'!$B$1)*(I985-F985)*(1+'Casino List'!$F$1)^(($Q$3-TODAY()-45)/365)-K985,(1-'Casino List'!$B$1)*(I985-F985)*(1+'Casino List'!$F$1)^(($Q$3-vlookup(D985,C985:E$1003,3,FALSE)-10)/365)-K985+J985))</f>
        <v/>
      </c>
      <c r="M985" s="10" t="str">
        <f>if(isblank(G985),,G985*(1+'Casino List'!$F$1)^(($Q$3-E985-10)/365))</f>
        <v/>
      </c>
      <c r="N985" s="4" t="str">
        <f>if(ISBLANK(M985),,(M985-G985)*(1-'Casino List'!$B$1))</f>
        <v/>
      </c>
      <c r="O985" s="4" t="str">
        <f>if(isblank(D985),,if(ISBLANK(M985),-F985*'Casino List'!$B$1,M985*'Casino List'!$B$1))</f>
        <v/>
      </c>
      <c r="P985" s="4"/>
      <c r="Q985" s="4"/>
      <c r="R985" s="4"/>
      <c r="S985" s="4"/>
      <c r="T985" s="4"/>
      <c r="U985" s="4"/>
      <c r="V985" s="4"/>
      <c r="W985" s="4"/>
      <c r="X985" s="4"/>
      <c r="Y985" s="4"/>
      <c r="Z985" s="4"/>
      <c r="AA985" s="4"/>
      <c r="AB985" s="4"/>
      <c r="AC985" s="4"/>
      <c r="AD985" s="4"/>
      <c r="AE985" s="4"/>
    </row>
    <row r="986">
      <c r="A986" s="4"/>
      <c r="B986" s="4"/>
      <c r="C986" s="1" t="str">
        <f t="shared" si="8"/>
        <v/>
      </c>
      <c r="D986" s="79"/>
      <c r="E986" s="79"/>
      <c r="F986" s="74"/>
      <c r="G986" s="74"/>
      <c r="H986" s="74"/>
      <c r="I986" s="29" t="str">
        <f>if(isblank(F986),,VLOOKUP(D986,'Casino List'!$C$4:$AA$100,25,FALSE)*H986)</f>
        <v/>
      </c>
      <c r="J986" s="10" t="str">
        <f>if(ISBLANK(F986),,F986*'Casino List'!$D$1)</f>
        <v/>
      </c>
      <c r="K986" s="10" t="str">
        <f>if(isblank(F986),,(F986*(1+'Casino List'!$F$1)^(($Q$3-E986-45)/365)-F986)*(1-'Casino List'!$B$1))</f>
        <v/>
      </c>
      <c r="L986" s="10" t="str">
        <f>if(isblank(F986),,if(isna((1-'Casino List'!$B$1)*(I986-F986)*(1+'Casino List'!$F$1)^(($Q$3-vlookup(D986,C986:E$1003,3,FALSE)-10)/365)-K986+J986),(1-'Casino List'!$B$1)*(I986-F986)*(1+'Casino List'!$F$1)^(($Q$3-TODAY()-45)/365)-K986,(1-'Casino List'!$B$1)*(I986-F986)*(1+'Casino List'!$F$1)^(($Q$3-vlookup(D986,C986:E$1003,3,FALSE)-10)/365)-K986+J986))</f>
        <v/>
      </c>
      <c r="M986" s="10" t="str">
        <f>if(isblank(G986),,G986*(1+'Casino List'!$F$1)^(($Q$3-E986-10)/365))</f>
        <v/>
      </c>
      <c r="N986" s="4" t="str">
        <f>if(ISBLANK(M986),,(M986-G986)*(1-'Casino List'!$B$1))</f>
        <v/>
      </c>
      <c r="O986" s="4" t="str">
        <f>if(isblank(D986),,if(ISBLANK(M986),-F986*'Casino List'!$B$1,M986*'Casino List'!$B$1))</f>
        <v/>
      </c>
      <c r="P986" s="4"/>
      <c r="Q986" s="4"/>
      <c r="R986" s="4"/>
      <c r="S986" s="4"/>
      <c r="T986" s="4"/>
      <c r="U986" s="4"/>
      <c r="V986" s="4"/>
      <c r="W986" s="4"/>
      <c r="X986" s="4"/>
      <c r="Y986" s="4"/>
      <c r="Z986" s="4"/>
      <c r="AA986" s="4"/>
      <c r="AB986" s="4"/>
      <c r="AC986" s="4"/>
      <c r="AD986" s="4"/>
      <c r="AE986" s="4"/>
    </row>
    <row r="987">
      <c r="A987" s="4"/>
      <c r="B987" s="4"/>
      <c r="C987" s="1" t="str">
        <f t="shared" si="8"/>
        <v/>
      </c>
      <c r="D987" s="79"/>
      <c r="E987" s="79"/>
      <c r="F987" s="74"/>
      <c r="G987" s="74"/>
      <c r="H987" s="74"/>
      <c r="I987" s="29" t="str">
        <f>if(isblank(F987),,VLOOKUP(D987,'Casino List'!$C$4:$AA$100,25,FALSE)*H987)</f>
        <v/>
      </c>
      <c r="J987" s="10" t="str">
        <f>if(ISBLANK(F987),,F987*'Casino List'!$D$1)</f>
        <v/>
      </c>
      <c r="K987" s="10" t="str">
        <f>if(isblank(F987),,(F987*(1+'Casino List'!$F$1)^(($Q$3-E987-45)/365)-F987)*(1-'Casino List'!$B$1))</f>
        <v/>
      </c>
      <c r="L987" s="10" t="str">
        <f>if(isblank(F987),,if(isna((1-'Casino List'!$B$1)*(I987-F987)*(1+'Casino List'!$F$1)^(($Q$3-vlookup(D987,C987:E$1003,3,FALSE)-10)/365)-K987+J987),(1-'Casino List'!$B$1)*(I987-F987)*(1+'Casino List'!$F$1)^(($Q$3-TODAY()-45)/365)-K987,(1-'Casino List'!$B$1)*(I987-F987)*(1+'Casino List'!$F$1)^(($Q$3-vlookup(D987,C987:E$1003,3,FALSE)-10)/365)-K987+J987))</f>
        <v/>
      </c>
      <c r="M987" s="10" t="str">
        <f>if(isblank(G987),,G987*(1+'Casino List'!$F$1)^(($Q$3-E987-10)/365))</f>
        <v/>
      </c>
      <c r="N987" s="4" t="str">
        <f>if(ISBLANK(M987),,(M987-G987)*(1-'Casino List'!$B$1))</f>
        <v/>
      </c>
      <c r="O987" s="4" t="str">
        <f>if(isblank(D987),,if(ISBLANK(M987),-F987*'Casino List'!$B$1,M987*'Casino List'!$B$1))</f>
        <v/>
      </c>
      <c r="P987" s="4"/>
      <c r="Q987" s="4"/>
      <c r="R987" s="4"/>
      <c r="S987" s="4"/>
      <c r="T987" s="4"/>
      <c r="U987" s="4"/>
      <c r="V987" s="4"/>
      <c r="W987" s="4"/>
      <c r="X987" s="4"/>
      <c r="Y987" s="4"/>
      <c r="Z987" s="4"/>
      <c r="AA987" s="4"/>
      <c r="AB987" s="4"/>
      <c r="AC987" s="4"/>
      <c r="AD987" s="4"/>
      <c r="AE987" s="4"/>
    </row>
    <row r="988">
      <c r="A988" s="4"/>
      <c r="B988" s="4"/>
      <c r="C988" s="1" t="str">
        <f t="shared" si="8"/>
        <v/>
      </c>
      <c r="D988" s="79"/>
      <c r="E988" s="79"/>
      <c r="F988" s="74"/>
      <c r="G988" s="74"/>
      <c r="H988" s="74"/>
      <c r="I988" s="29" t="str">
        <f>if(isblank(F988),,VLOOKUP(D988,'Casino List'!$C$4:$AA$100,25,FALSE)*H988)</f>
        <v/>
      </c>
      <c r="J988" s="10" t="str">
        <f>if(ISBLANK(F988),,F988*'Casino List'!$D$1)</f>
        <v/>
      </c>
      <c r="K988" s="10" t="str">
        <f>if(isblank(F988),,(F988*(1+'Casino List'!$F$1)^(($Q$3-E988-45)/365)-F988)*(1-'Casino List'!$B$1))</f>
        <v/>
      </c>
      <c r="L988" s="10" t="str">
        <f>if(isblank(F988),,if(isna((1-'Casino List'!$B$1)*(I988-F988)*(1+'Casino List'!$F$1)^(($Q$3-vlookup(D988,C988:E$1003,3,FALSE)-10)/365)-K988+J988),(1-'Casino List'!$B$1)*(I988-F988)*(1+'Casino List'!$F$1)^(($Q$3-TODAY()-45)/365)-K988,(1-'Casino List'!$B$1)*(I988-F988)*(1+'Casino List'!$F$1)^(($Q$3-vlookup(D988,C988:E$1003,3,FALSE)-10)/365)-K988+J988))</f>
        <v/>
      </c>
      <c r="M988" s="10" t="str">
        <f>if(isblank(G988),,G988*(1+'Casino List'!$F$1)^(($Q$3-E988-10)/365))</f>
        <v/>
      </c>
      <c r="N988" s="4" t="str">
        <f>if(ISBLANK(M988),,(M988-G988)*(1-'Casino List'!$B$1))</f>
        <v/>
      </c>
      <c r="O988" s="4" t="str">
        <f>if(isblank(D988),,if(ISBLANK(M988),-F988*'Casino List'!$B$1,M988*'Casino List'!$B$1))</f>
        <v/>
      </c>
      <c r="P988" s="4"/>
      <c r="Q988" s="4"/>
      <c r="R988" s="4"/>
      <c r="S988" s="4"/>
      <c r="T988" s="4"/>
      <c r="U988" s="4"/>
      <c r="V988" s="4"/>
      <c r="W988" s="4"/>
      <c r="X988" s="4"/>
      <c r="Y988" s="4"/>
      <c r="Z988" s="4"/>
      <c r="AA988" s="4"/>
      <c r="AB988" s="4"/>
      <c r="AC988" s="4"/>
      <c r="AD988" s="4"/>
      <c r="AE988" s="4"/>
    </row>
    <row r="989">
      <c r="A989" s="4"/>
      <c r="B989" s="4"/>
      <c r="C989" s="1" t="str">
        <f t="shared" si="8"/>
        <v/>
      </c>
      <c r="D989" s="79"/>
      <c r="E989" s="79"/>
      <c r="F989" s="74"/>
      <c r="G989" s="74"/>
      <c r="H989" s="74"/>
      <c r="I989" s="29" t="str">
        <f>if(isblank(F989),,VLOOKUP(D989,'Casino List'!$C$4:$AA$100,25,FALSE)*H989)</f>
        <v/>
      </c>
      <c r="J989" s="10" t="str">
        <f>if(ISBLANK(F989),,F989*'Casino List'!$D$1)</f>
        <v/>
      </c>
      <c r="K989" s="10" t="str">
        <f>if(isblank(F989),,(F989*(1+'Casino List'!$F$1)^(($Q$3-E989-45)/365)-F989)*(1-'Casino List'!$B$1))</f>
        <v/>
      </c>
      <c r="L989" s="10" t="str">
        <f>if(isblank(F989),,if(isna((1-'Casino List'!$B$1)*(I989-F989)*(1+'Casino List'!$F$1)^(($Q$3-vlookup(D989,C989:E$1003,3,FALSE)-10)/365)-K989+J989),(1-'Casino List'!$B$1)*(I989-F989)*(1+'Casino List'!$F$1)^(($Q$3-TODAY()-45)/365)-K989,(1-'Casino List'!$B$1)*(I989-F989)*(1+'Casino List'!$F$1)^(($Q$3-vlookup(D989,C989:E$1003,3,FALSE)-10)/365)-K989+J989))</f>
        <v/>
      </c>
      <c r="M989" s="10" t="str">
        <f>if(isblank(G989),,G989*(1+'Casino List'!$F$1)^(($Q$3-E989-10)/365))</f>
        <v/>
      </c>
      <c r="N989" s="4" t="str">
        <f>if(ISBLANK(M989),,(M989-G989)*(1-'Casino List'!$B$1))</f>
        <v/>
      </c>
      <c r="O989" s="4" t="str">
        <f>if(isblank(D989),,if(ISBLANK(M989),-F989*'Casino List'!$B$1,M989*'Casino List'!$B$1))</f>
        <v/>
      </c>
      <c r="P989" s="4"/>
      <c r="Q989" s="4"/>
      <c r="R989" s="4"/>
      <c r="S989" s="4"/>
      <c r="T989" s="4"/>
      <c r="U989" s="4"/>
      <c r="V989" s="4"/>
      <c r="W989" s="4"/>
      <c r="X989" s="4"/>
      <c r="Y989" s="4"/>
      <c r="Z989" s="4"/>
      <c r="AA989" s="4"/>
      <c r="AB989" s="4"/>
      <c r="AC989" s="4"/>
      <c r="AD989" s="4"/>
      <c r="AE989" s="4"/>
    </row>
    <row r="990">
      <c r="A990" s="4"/>
      <c r="B990" s="4"/>
      <c r="C990" s="1" t="str">
        <f t="shared" si="8"/>
        <v/>
      </c>
      <c r="D990" s="79"/>
      <c r="E990" s="79"/>
      <c r="F990" s="74"/>
      <c r="G990" s="74"/>
      <c r="H990" s="74"/>
      <c r="I990" s="29" t="str">
        <f>if(isblank(F990),,VLOOKUP(D990,'Casino List'!$C$4:$AA$100,25,FALSE)*H990)</f>
        <v/>
      </c>
      <c r="J990" s="10" t="str">
        <f>if(ISBLANK(F990),,F990*'Casino List'!$D$1)</f>
        <v/>
      </c>
      <c r="K990" s="10" t="str">
        <f>if(isblank(F990),,(F990*(1+'Casino List'!$F$1)^(($Q$3-E990-45)/365)-F990)*(1-'Casino List'!$B$1))</f>
        <v/>
      </c>
      <c r="L990" s="10" t="str">
        <f>if(isblank(F990),,if(isna((1-'Casino List'!$B$1)*(I990-F990)*(1+'Casino List'!$F$1)^(($Q$3-vlookup(D990,C990:E$1003,3,FALSE)-10)/365)-K990+J990),(1-'Casino List'!$B$1)*(I990-F990)*(1+'Casino List'!$F$1)^(($Q$3-TODAY()-45)/365)-K990,(1-'Casino List'!$B$1)*(I990-F990)*(1+'Casino List'!$F$1)^(($Q$3-vlookup(D990,C990:E$1003,3,FALSE)-10)/365)-K990+J990))</f>
        <v/>
      </c>
      <c r="M990" s="10" t="str">
        <f>if(isblank(G990),,G990*(1+'Casino List'!$F$1)^(($Q$3-E990-10)/365))</f>
        <v/>
      </c>
      <c r="N990" s="4" t="str">
        <f>if(ISBLANK(M990),,(M990-G990)*(1-'Casino List'!$B$1))</f>
        <v/>
      </c>
      <c r="O990" s="4" t="str">
        <f>if(isblank(D990),,if(ISBLANK(M990),-F990*'Casino List'!$B$1,M990*'Casino List'!$B$1))</f>
        <v/>
      </c>
      <c r="P990" s="4"/>
      <c r="Q990" s="4"/>
      <c r="R990" s="4"/>
      <c r="S990" s="4"/>
      <c r="T990" s="4"/>
      <c r="U990" s="4"/>
      <c r="V990" s="4"/>
      <c r="W990" s="4"/>
      <c r="X990" s="4"/>
      <c r="Y990" s="4"/>
      <c r="Z990" s="4"/>
      <c r="AA990" s="4"/>
      <c r="AB990" s="4"/>
      <c r="AC990" s="4"/>
      <c r="AD990" s="4"/>
      <c r="AE990" s="4"/>
    </row>
    <row r="991">
      <c r="A991" s="4"/>
      <c r="B991" s="4"/>
      <c r="C991" s="1" t="str">
        <f t="shared" si="8"/>
        <v/>
      </c>
      <c r="D991" s="79"/>
      <c r="E991" s="79"/>
      <c r="F991" s="74"/>
      <c r="G991" s="74"/>
      <c r="H991" s="74"/>
      <c r="I991" s="29" t="str">
        <f>if(isblank(F991),,VLOOKUP(D991,'Casino List'!$C$4:$AA$100,25,FALSE)*H991)</f>
        <v/>
      </c>
      <c r="J991" s="10" t="str">
        <f>if(ISBLANK(F991),,F991*'Casino List'!$D$1)</f>
        <v/>
      </c>
      <c r="K991" s="10" t="str">
        <f>if(isblank(F991),,(F991*(1+'Casino List'!$F$1)^(($Q$3-E991-45)/365)-F991)*(1-'Casino List'!$B$1))</f>
        <v/>
      </c>
      <c r="L991" s="10" t="str">
        <f>if(isblank(F991),,if(isna((1-'Casino List'!$B$1)*(I991-F991)*(1+'Casino List'!$F$1)^(($Q$3-vlookup(D991,C991:E$1003,3,FALSE)-10)/365)-K991+J991),(1-'Casino List'!$B$1)*(I991-F991)*(1+'Casino List'!$F$1)^(($Q$3-TODAY()-45)/365)-K991,(1-'Casino List'!$B$1)*(I991-F991)*(1+'Casino List'!$F$1)^(($Q$3-vlookup(D991,C991:E$1003,3,FALSE)-10)/365)-K991+J991))</f>
        <v/>
      </c>
      <c r="M991" s="10" t="str">
        <f>if(isblank(G991),,G991*(1+'Casino List'!$F$1)^(($Q$3-E991-10)/365))</f>
        <v/>
      </c>
      <c r="N991" s="4" t="str">
        <f>if(ISBLANK(M991),,(M991-G991)*(1-'Casino List'!$B$1))</f>
        <v/>
      </c>
      <c r="O991" s="4" t="str">
        <f>if(isblank(D991),,if(ISBLANK(M991),-F991*'Casino List'!$B$1,M991*'Casino List'!$B$1))</f>
        <v/>
      </c>
      <c r="P991" s="4"/>
      <c r="Q991" s="4"/>
      <c r="R991" s="4"/>
      <c r="S991" s="4"/>
      <c r="T991" s="4"/>
      <c r="U991" s="4"/>
      <c r="V991" s="4"/>
      <c r="W991" s="4"/>
      <c r="X991" s="4"/>
      <c r="Y991" s="4"/>
      <c r="Z991" s="4"/>
      <c r="AA991" s="4"/>
      <c r="AB991" s="4"/>
      <c r="AC991" s="4"/>
      <c r="AD991" s="4"/>
      <c r="AE991" s="4"/>
    </row>
    <row r="992">
      <c r="A992" s="4"/>
      <c r="B992" s="4"/>
      <c r="C992" s="1" t="str">
        <f t="shared" si="8"/>
        <v/>
      </c>
      <c r="D992" s="79"/>
      <c r="E992" s="79"/>
      <c r="F992" s="74"/>
      <c r="G992" s="74"/>
      <c r="H992" s="74"/>
      <c r="I992" s="29" t="str">
        <f>if(isblank(F992),,VLOOKUP(D992,'Casino List'!$C$4:$AA$100,25,FALSE)*H992)</f>
        <v/>
      </c>
      <c r="J992" s="10" t="str">
        <f>if(ISBLANK(F992),,F992*'Casino List'!$D$1)</f>
        <v/>
      </c>
      <c r="K992" s="10" t="str">
        <f>if(isblank(F992),,(F992*(1+'Casino List'!$F$1)^(($Q$3-E992-45)/365)-F992)*(1-'Casino List'!$B$1))</f>
        <v/>
      </c>
      <c r="L992" s="10" t="str">
        <f>if(isblank(F992),,if(isna((1-'Casino List'!$B$1)*(I992-F992)*(1+'Casino List'!$F$1)^(($Q$3-vlookup(D992,C992:E$1003,3,FALSE)-10)/365)-K992+J992),(1-'Casino List'!$B$1)*(I992-F992)*(1+'Casino List'!$F$1)^(($Q$3-TODAY()-45)/365)-K992,(1-'Casino List'!$B$1)*(I992-F992)*(1+'Casino List'!$F$1)^(($Q$3-vlookup(D992,C992:E$1003,3,FALSE)-10)/365)-K992+J992))</f>
        <v/>
      </c>
      <c r="M992" s="10" t="str">
        <f>if(isblank(G992),,G992*(1+'Casino List'!$F$1)^(($Q$3-E992-10)/365))</f>
        <v/>
      </c>
      <c r="N992" s="4" t="str">
        <f>if(ISBLANK(M992),,(M992-G992)*(1-'Casino List'!$B$1))</f>
        <v/>
      </c>
      <c r="O992" s="4" t="str">
        <f>if(isblank(D992),,if(ISBLANK(M992),-F992*'Casino List'!$B$1,M992*'Casino List'!$B$1))</f>
        <v/>
      </c>
      <c r="P992" s="4"/>
      <c r="Q992" s="4"/>
      <c r="R992" s="4"/>
      <c r="S992" s="4"/>
      <c r="T992" s="4"/>
      <c r="U992" s="4"/>
      <c r="V992" s="4"/>
      <c r="W992" s="4"/>
      <c r="X992" s="4"/>
      <c r="Y992" s="4"/>
      <c r="Z992" s="4"/>
      <c r="AA992" s="4"/>
      <c r="AB992" s="4"/>
      <c r="AC992" s="4"/>
      <c r="AD992" s="4"/>
      <c r="AE992" s="4"/>
    </row>
    <row r="993">
      <c r="A993" s="4"/>
      <c r="B993" s="4"/>
      <c r="C993" s="1" t="str">
        <f t="shared" si="8"/>
        <v/>
      </c>
      <c r="D993" s="79"/>
      <c r="E993" s="79"/>
      <c r="F993" s="74"/>
      <c r="G993" s="74"/>
      <c r="H993" s="74"/>
      <c r="I993" s="29" t="str">
        <f>if(isblank(F993),,VLOOKUP(D993,'Casino List'!$C$4:$AA$100,25,FALSE)*H993)</f>
        <v/>
      </c>
      <c r="J993" s="10" t="str">
        <f>if(ISBLANK(F993),,F993*'Casino List'!$D$1)</f>
        <v/>
      </c>
      <c r="K993" s="10" t="str">
        <f>if(isblank(F993),,(F993*(1+'Casino List'!$F$1)^(($Q$3-E993-45)/365)-F993)*(1-'Casino List'!$B$1))</f>
        <v/>
      </c>
      <c r="L993" s="10" t="str">
        <f>if(isblank(F993),,if(isna((1-'Casino List'!$B$1)*(I993-F993)*(1+'Casino List'!$F$1)^(($Q$3-vlookup(D993,C993:E$1003,3,FALSE)-10)/365)-K993+J993),(1-'Casino List'!$B$1)*(I993-F993)*(1+'Casino List'!$F$1)^(($Q$3-TODAY()-45)/365)-K993,(1-'Casino List'!$B$1)*(I993-F993)*(1+'Casino List'!$F$1)^(($Q$3-vlookup(D993,C993:E$1003,3,FALSE)-10)/365)-K993+J993))</f>
        <v/>
      </c>
      <c r="M993" s="10" t="str">
        <f>if(isblank(G993),,G993*(1+'Casino List'!$F$1)^(($Q$3-E993-10)/365))</f>
        <v/>
      </c>
      <c r="N993" s="4" t="str">
        <f>if(ISBLANK(M993),,(M993-G993)*(1-'Casino List'!$B$1))</f>
        <v/>
      </c>
      <c r="O993" s="4" t="str">
        <f>if(isblank(D993),,if(ISBLANK(M993),-F993*'Casino List'!$B$1,M993*'Casino List'!$B$1))</f>
        <v/>
      </c>
      <c r="P993" s="4"/>
      <c r="Q993" s="4"/>
      <c r="R993" s="4"/>
      <c r="S993" s="4"/>
      <c r="T993" s="4"/>
      <c r="U993" s="4"/>
      <c r="V993" s="4"/>
      <c r="W993" s="4"/>
      <c r="X993" s="4"/>
      <c r="Y993" s="4"/>
      <c r="Z993" s="4"/>
      <c r="AA993" s="4"/>
      <c r="AB993" s="4"/>
      <c r="AC993" s="4"/>
      <c r="AD993" s="4"/>
      <c r="AE993" s="4"/>
    </row>
    <row r="994">
      <c r="A994" s="4"/>
      <c r="B994" s="4"/>
      <c r="C994" s="1" t="str">
        <f t="shared" si="8"/>
        <v/>
      </c>
      <c r="D994" s="79"/>
      <c r="E994" s="79"/>
      <c r="F994" s="74"/>
      <c r="G994" s="74"/>
      <c r="H994" s="74"/>
      <c r="I994" s="29" t="str">
        <f>if(isblank(F994),,VLOOKUP(D994,'Casino List'!$C$4:$AA$100,25,FALSE)*H994)</f>
        <v/>
      </c>
      <c r="J994" s="10" t="str">
        <f>if(ISBLANK(F994),,F994*'Casino List'!$D$1)</f>
        <v/>
      </c>
      <c r="K994" s="10" t="str">
        <f>if(isblank(F994),,(F994*(1+'Casino List'!$F$1)^(($Q$3-E994-45)/365)-F994)*(1-'Casino List'!$B$1))</f>
        <v/>
      </c>
      <c r="L994" s="10" t="str">
        <f>if(isblank(F994),,if(isna((1-'Casino List'!$B$1)*(I994-F994)*(1+'Casino List'!$F$1)^(($Q$3-vlookup(D994,C994:E$1003,3,FALSE)-10)/365)-K994+J994),(1-'Casino List'!$B$1)*(I994-F994)*(1+'Casino List'!$F$1)^(($Q$3-TODAY()-45)/365)-K994,(1-'Casino List'!$B$1)*(I994-F994)*(1+'Casino List'!$F$1)^(($Q$3-vlookup(D994,C994:E$1003,3,FALSE)-10)/365)-K994+J994))</f>
        <v/>
      </c>
      <c r="M994" s="10" t="str">
        <f>if(isblank(G994),,G994*(1+'Casino List'!$F$1)^(($Q$3-E994-10)/365))</f>
        <v/>
      </c>
      <c r="N994" s="4" t="str">
        <f>if(ISBLANK(M994),,(M994-G994)*(1-'Casino List'!$B$1))</f>
        <v/>
      </c>
      <c r="O994" s="4" t="str">
        <f>if(isblank(D994),,if(ISBLANK(M994),-F994*'Casino List'!$B$1,M994*'Casino List'!$B$1))</f>
        <v/>
      </c>
      <c r="P994" s="4"/>
      <c r="Q994" s="4"/>
      <c r="R994" s="4"/>
      <c r="S994" s="4"/>
      <c r="T994" s="4"/>
      <c r="U994" s="4"/>
      <c r="V994" s="4"/>
      <c r="W994" s="4"/>
      <c r="X994" s="4"/>
      <c r="Y994" s="4"/>
      <c r="Z994" s="4"/>
      <c r="AA994" s="4"/>
      <c r="AB994" s="4"/>
      <c r="AC994" s="4"/>
      <c r="AD994" s="4"/>
      <c r="AE994" s="4"/>
    </row>
    <row r="995">
      <c r="A995" s="4"/>
      <c r="B995" s="4"/>
      <c r="C995" s="1" t="str">
        <f t="shared" si="8"/>
        <v/>
      </c>
      <c r="D995" s="79"/>
      <c r="E995" s="79"/>
      <c r="F995" s="74"/>
      <c r="G995" s="74"/>
      <c r="H995" s="74"/>
      <c r="I995" s="29" t="str">
        <f>if(isblank(F995),,VLOOKUP(D995,'Casino List'!$C$4:$AA$100,25,FALSE)*H995)</f>
        <v/>
      </c>
      <c r="J995" s="10" t="str">
        <f>if(ISBLANK(F995),,F995*'Casino List'!$D$1)</f>
        <v/>
      </c>
      <c r="K995" s="10" t="str">
        <f>if(isblank(F995),,(F995*(1+'Casino List'!$F$1)^(($Q$3-E995-45)/365)-F995)*(1-'Casino List'!$B$1))</f>
        <v/>
      </c>
      <c r="L995" s="10" t="str">
        <f>if(isblank(F995),,if(isna((1-'Casino List'!$B$1)*(I995-F995)*(1+'Casino List'!$F$1)^(($Q$3-vlookup(D995,C995:E$1003,3,FALSE)-10)/365)-K995+J995),(1-'Casino List'!$B$1)*(I995-F995)*(1+'Casino List'!$F$1)^(($Q$3-TODAY()-45)/365)-K995,(1-'Casino List'!$B$1)*(I995-F995)*(1+'Casino List'!$F$1)^(($Q$3-vlookup(D995,C995:E$1003,3,FALSE)-10)/365)-K995+J995))</f>
        <v/>
      </c>
      <c r="M995" s="10" t="str">
        <f>if(isblank(G995),,G995*(1+'Casino List'!$F$1)^(($Q$3-E995-10)/365))</f>
        <v/>
      </c>
      <c r="N995" s="4" t="str">
        <f>if(ISBLANK(M995),,(M995-G995)*(1-'Casino List'!$B$1))</f>
        <v/>
      </c>
      <c r="O995" s="4" t="str">
        <f>if(isblank(D995),,if(ISBLANK(M995),-F995*'Casino List'!$B$1,M995*'Casino List'!$B$1))</f>
        <v/>
      </c>
      <c r="P995" s="4"/>
      <c r="Q995" s="4"/>
      <c r="R995" s="4"/>
      <c r="S995" s="4"/>
      <c r="T995" s="4"/>
      <c r="U995" s="4"/>
      <c r="V995" s="4"/>
      <c r="W995" s="4"/>
      <c r="X995" s="4"/>
      <c r="Y995" s="4"/>
      <c r="Z995" s="4"/>
      <c r="AA995" s="4"/>
      <c r="AB995" s="4"/>
      <c r="AC995" s="4"/>
      <c r="AD995" s="4"/>
      <c r="AE995" s="4"/>
    </row>
    <row r="996">
      <c r="A996" s="4"/>
      <c r="B996" s="4"/>
      <c r="C996" s="1" t="str">
        <f t="shared" si="8"/>
        <v/>
      </c>
      <c r="D996" s="79"/>
      <c r="E996" s="79"/>
      <c r="F996" s="74"/>
      <c r="G996" s="74"/>
      <c r="H996" s="74"/>
      <c r="I996" s="29" t="str">
        <f>if(isblank(F996),,VLOOKUP(D996,'Casino List'!$C$4:$AA$100,25,FALSE)*H996)</f>
        <v/>
      </c>
      <c r="J996" s="10" t="str">
        <f>if(ISBLANK(F996),,F996*'Casino List'!$D$1)</f>
        <v/>
      </c>
      <c r="K996" s="10" t="str">
        <f>if(isblank(F996),,(F996*(1+'Casino List'!$F$1)^(($Q$3-E996-45)/365)-F996)*(1-'Casino List'!$B$1))</f>
        <v/>
      </c>
      <c r="L996" s="10" t="str">
        <f>if(isblank(F996),,if(isna((1-'Casino List'!$B$1)*(I996-F996)*(1+'Casino List'!$F$1)^(($Q$3-vlookup(D996,C996:E$1003,3,FALSE)-10)/365)-K996+J996),(1-'Casino List'!$B$1)*(I996-F996)*(1+'Casino List'!$F$1)^(($Q$3-TODAY()-45)/365)-K996,(1-'Casino List'!$B$1)*(I996-F996)*(1+'Casino List'!$F$1)^(($Q$3-vlookup(D996,C996:E$1003,3,FALSE)-10)/365)-K996+J996))</f>
        <v/>
      </c>
      <c r="M996" s="10" t="str">
        <f>if(isblank(G996),,G996*(1+'Casino List'!$F$1)^(($Q$3-E996-10)/365))</f>
        <v/>
      </c>
      <c r="N996" s="4" t="str">
        <f>if(ISBLANK(M996),,(M996-G996)*(1-'Casino List'!$B$1))</f>
        <v/>
      </c>
      <c r="O996" s="4" t="str">
        <f>if(isblank(D996),,if(ISBLANK(M996),-F996*'Casino List'!$B$1,M996*'Casino List'!$B$1))</f>
        <v/>
      </c>
      <c r="P996" s="4"/>
      <c r="Q996" s="4"/>
      <c r="R996" s="4"/>
      <c r="S996" s="4"/>
      <c r="T996" s="4"/>
      <c r="U996" s="4"/>
      <c r="V996" s="4"/>
      <c r="W996" s="4"/>
      <c r="X996" s="4"/>
      <c r="Y996" s="4"/>
      <c r="Z996" s="4"/>
      <c r="AA996" s="4"/>
      <c r="AB996" s="4"/>
      <c r="AC996" s="4"/>
      <c r="AD996" s="4"/>
      <c r="AE996" s="4"/>
    </row>
    <row r="997">
      <c r="A997" s="4"/>
      <c r="B997" s="4"/>
      <c r="C997" s="1" t="str">
        <f t="shared" si="8"/>
        <v/>
      </c>
      <c r="D997" s="79"/>
      <c r="E997" s="79"/>
      <c r="F997" s="74"/>
      <c r="G997" s="74"/>
      <c r="H997" s="74"/>
      <c r="I997" s="29" t="str">
        <f>if(isblank(F997),,VLOOKUP(D997,'Casino List'!$C$4:$AA$100,25,FALSE)*H997)</f>
        <v/>
      </c>
      <c r="J997" s="10" t="str">
        <f>if(ISBLANK(F997),,F997*'Casino List'!$D$1)</f>
        <v/>
      </c>
      <c r="K997" s="10" t="str">
        <f>if(isblank(F997),,(F997*(1+'Casino List'!$F$1)^(($Q$3-E997-45)/365)-F997)*(1-'Casino List'!$B$1))</f>
        <v/>
      </c>
      <c r="L997" s="10" t="str">
        <f>if(isblank(F997),,if(isna((1-'Casino List'!$B$1)*(I997-F997)*(1+'Casino List'!$F$1)^(($Q$3-vlookup(D997,C997:E$1003,3,FALSE)-10)/365)-K997+J997),(1-'Casino List'!$B$1)*(I997-F997)*(1+'Casino List'!$F$1)^(($Q$3-TODAY()-45)/365)-K997,(1-'Casino List'!$B$1)*(I997-F997)*(1+'Casino List'!$F$1)^(($Q$3-vlookup(D997,C997:E$1003,3,FALSE)-10)/365)-K997+J997))</f>
        <v/>
      </c>
      <c r="M997" s="10" t="str">
        <f>if(isblank(G997),,G997*(1+'Casino List'!$F$1)^(($Q$3-E997-10)/365))</f>
        <v/>
      </c>
      <c r="N997" s="4" t="str">
        <f>if(ISBLANK(M997),,(M997-G997)*(1-'Casino List'!$B$1))</f>
        <v/>
      </c>
      <c r="O997" s="4" t="str">
        <f>if(isblank(D997),,if(ISBLANK(M997),-F997*'Casino List'!$B$1,M997*'Casino List'!$B$1))</f>
        <v/>
      </c>
      <c r="P997" s="4"/>
      <c r="Q997" s="4"/>
      <c r="R997" s="4"/>
      <c r="S997" s="4"/>
      <c r="T997" s="4"/>
      <c r="U997" s="4"/>
      <c r="V997" s="4"/>
      <c r="W997" s="4"/>
      <c r="X997" s="4"/>
      <c r="Y997" s="4"/>
      <c r="Z997" s="4"/>
      <c r="AA997" s="4"/>
      <c r="AB997" s="4"/>
      <c r="AC997" s="4"/>
      <c r="AD997" s="4"/>
      <c r="AE997" s="4"/>
    </row>
    <row r="998">
      <c r="A998" s="4"/>
      <c r="B998" s="4"/>
      <c r="C998" s="1" t="str">
        <f t="shared" si="8"/>
        <v/>
      </c>
      <c r="D998" s="79"/>
      <c r="E998" s="79"/>
      <c r="F998" s="74"/>
      <c r="G998" s="74"/>
      <c r="H998" s="74"/>
      <c r="I998" s="29" t="str">
        <f>if(isblank(F998),,VLOOKUP(D998,'Casino List'!$C$4:$AA$100,25,FALSE)*H998)</f>
        <v/>
      </c>
      <c r="J998" s="10" t="str">
        <f>if(ISBLANK(F998),,F998*'Casino List'!$D$1)</f>
        <v/>
      </c>
      <c r="K998" s="10" t="str">
        <f>if(isblank(F998),,(F998*(1+'Casino List'!$F$1)^(($Q$3-E998-45)/365)-F998)*(1-'Casino List'!$B$1))</f>
        <v/>
      </c>
      <c r="L998" s="10" t="str">
        <f>if(isblank(F998),,if(isna((1-'Casino List'!$B$1)*(I998-F998)*(1+'Casino List'!$F$1)^(($Q$3-vlookup(D998,C998:E$1003,3,FALSE)-10)/365)-K998+J998),(1-'Casino List'!$B$1)*(I998-F998)*(1+'Casino List'!$F$1)^(($Q$3-TODAY()-45)/365)-K998,(1-'Casino List'!$B$1)*(I998-F998)*(1+'Casino List'!$F$1)^(($Q$3-vlookup(D998,C998:E$1003,3,FALSE)-10)/365)-K998+J998))</f>
        <v/>
      </c>
      <c r="M998" s="10" t="str">
        <f>if(isblank(G998),,G998*(1+'Casino List'!$F$1)^(($Q$3-E998-10)/365))</f>
        <v/>
      </c>
      <c r="N998" s="4" t="str">
        <f>if(ISBLANK(M998),,(M998-G998)*(1-'Casino List'!$B$1))</f>
        <v/>
      </c>
      <c r="O998" s="4" t="str">
        <f>if(isblank(D998),,if(ISBLANK(M998),-F998*'Casino List'!$B$1,M998*'Casino List'!$B$1))</f>
        <v/>
      </c>
      <c r="P998" s="4"/>
      <c r="Q998" s="4"/>
      <c r="R998" s="4"/>
      <c r="S998" s="4"/>
      <c r="T998" s="4"/>
      <c r="U998" s="4"/>
      <c r="V998" s="4"/>
      <c r="W998" s="4"/>
      <c r="X998" s="4"/>
      <c r="Y998" s="4"/>
      <c r="Z998" s="4"/>
      <c r="AA998" s="4"/>
      <c r="AB998" s="4"/>
      <c r="AC998" s="4"/>
      <c r="AD998" s="4"/>
      <c r="AE998" s="4"/>
    </row>
    <row r="999">
      <c r="A999" s="4"/>
      <c r="B999" s="4"/>
      <c r="C999" s="1" t="str">
        <f t="shared" si="8"/>
        <v/>
      </c>
      <c r="D999" s="79"/>
      <c r="E999" s="79"/>
      <c r="F999" s="74"/>
      <c r="G999" s="74"/>
      <c r="H999" s="74"/>
      <c r="I999" s="29" t="str">
        <f>if(isblank(F999),,VLOOKUP(D999,'Casino List'!$C$4:$AA$100,25,FALSE)*H999)</f>
        <v/>
      </c>
      <c r="J999" s="10" t="str">
        <f>if(ISBLANK(F999),,F999*'Casino List'!$D$1)</f>
        <v/>
      </c>
      <c r="K999" s="10" t="str">
        <f>if(isblank(F999),,(F999*(1+'Casino List'!$F$1)^(($Q$3-E999-45)/365)-F999)*(1-'Casino List'!$B$1))</f>
        <v/>
      </c>
      <c r="L999" s="10" t="str">
        <f>if(isblank(F999),,if(isna((1-'Casino List'!$B$1)*(I999-F999)*(1+'Casino List'!$F$1)^(($Q$3-vlookup(D999,C999:E$1003,3,FALSE)-10)/365)-K999+J999),(1-'Casino List'!$B$1)*(I999-F999)*(1+'Casino List'!$F$1)^(($Q$3-TODAY()-45)/365)-K999,(1-'Casino List'!$B$1)*(I999-F999)*(1+'Casino List'!$F$1)^(($Q$3-vlookup(D999,C999:E$1003,3,FALSE)-10)/365)-K999+J999))</f>
        <v/>
      </c>
      <c r="M999" s="10" t="str">
        <f>if(isblank(G999),,G999*(1+'Casino List'!$F$1)^(($Q$3-E999-10)/365))</f>
        <v/>
      </c>
      <c r="N999" s="4" t="str">
        <f>if(ISBLANK(M999),,(M999-G999)*(1-'Casino List'!$B$1))</f>
        <v/>
      </c>
      <c r="O999" s="4" t="str">
        <f>if(isblank(D999),,if(ISBLANK(M999),-F999*'Casino List'!$B$1,M999*'Casino List'!$B$1))</f>
        <v/>
      </c>
      <c r="P999" s="4"/>
      <c r="Q999" s="4"/>
      <c r="R999" s="4"/>
      <c r="S999" s="4"/>
      <c r="T999" s="4"/>
      <c r="U999" s="4"/>
      <c r="V999" s="4"/>
      <c r="W999" s="4"/>
      <c r="X999" s="4"/>
      <c r="Y999" s="4"/>
      <c r="Z999" s="4"/>
      <c r="AA999" s="4"/>
      <c r="AB999" s="4"/>
      <c r="AC999" s="4"/>
      <c r="AD999" s="4"/>
      <c r="AE999" s="4"/>
    </row>
    <row r="1000">
      <c r="A1000" s="4"/>
      <c r="B1000" s="4"/>
      <c r="C1000" s="1" t="str">
        <f t="shared" si="8"/>
        <v/>
      </c>
      <c r="D1000" s="79"/>
      <c r="E1000" s="79"/>
      <c r="F1000" s="74"/>
      <c r="G1000" s="74"/>
      <c r="H1000" s="74"/>
      <c r="I1000" s="29" t="str">
        <f>if(isblank(F1000),,VLOOKUP(D1000,'Casino List'!$C$4:$AA$100,25,FALSE)*H1000)</f>
        <v/>
      </c>
      <c r="J1000" s="10" t="str">
        <f>if(ISBLANK(F1000),,F1000*'Casino List'!$D$1)</f>
        <v/>
      </c>
      <c r="K1000" s="10" t="str">
        <f>if(isblank(F1000),,(F1000*(1+'Casino List'!$F$1)^(($Q$3-E1000-45)/365)-F1000)*(1-'Casino List'!$B$1))</f>
        <v/>
      </c>
      <c r="L1000" s="10" t="str">
        <f>if(isblank(F1000),,if(isna((1-'Casino List'!$B$1)*(I1000-F1000)*(1+'Casino List'!$F$1)^(($Q$3-vlookup(D1000,C1000:E$1003,3,FALSE)-10)/365)-K1000+J1000),(1-'Casino List'!$B$1)*(I1000-F1000)*(1+'Casino List'!$F$1)^(($Q$3-TODAY()-45)/365)-K1000,(1-'Casino List'!$B$1)*(I1000-F1000)*(1+'Casino List'!$F$1)^(($Q$3-vlookup(D1000,C1000:E$1003,3,FALSE)-10)/365)-K1000+J1000))</f>
        <v/>
      </c>
      <c r="M1000" s="10" t="str">
        <f>if(isblank(G1000),,G1000*(1+'Casino List'!$F$1)^(($Q$3-E1000-10)/365))</f>
        <v/>
      </c>
      <c r="N1000" s="4" t="str">
        <f>if(ISBLANK(M1000),,(M1000-G1000)*(1-'Casino List'!$B$1))</f>
        <v/>
      </c>
      <c r="O1000" s="4" t="str">
        <f>if(isblank(D1000),,if(ISBLANK(M1000),-F1000*'Casino List'!$B$1,M1000*'Casino List'!$B$1))</f>
        <v/>
      </c>
      <c r="P1000" s="4"/>
      <c r="Q1000" s="4"/>
      <c r="R1000" s="4"/>
      <c r="S1000" s="4"/>
      <c r="T1000" s="4"/>
      <c r="U1000" s="4"/>
      <c r="V1000" s="4"/>
      <c r="W1000" s="4"/>
      <c r="X1000" s="4"/>
      <c r="Y1000" s="4"/>
      <c r="Z1000" s="4"/>
      <c r="AA1000" s="4"/>
      <c r="AB1000" s="4"/>
      <c r="AC1000" s="4"/>
      <c r="AD1000" s="4"/>
      <c r="AE1000" s="4"/>
    </row>
    <row r="1001">
      <c r="A1001" s="4"/>
      <c r="B1001" s="4"/>
      <c r="C1001" s="1" t="str">
        <f t="shared" si="8"/>
        <v/>
      </c>
      <c r="D1001" s="79"/>
      <c r="E1001" s="79"/>
      <c r="F1001" s="74"/>
      <c r="G1001" s="74"/>
      <c r="H1001" s="74"/>
      <c r="I1001" s="29" t="str">
        <f>if(isblank(F1001),,VLOOKUP(D1001,'Casino List'!$C$4:$AA$100,25,FALSE)*H1001)</f>
        <v/>
      </c>
      <c r="J1001" s="10" t="str">
        <f>if(ISBLANK(F1001),,F1001*'Casino List'!$D$1)</f>
        <v/>
      </c>
      <c r="K1001" s="10" t="str">
        <f>if(isblank(F1001),,(F1001*(1+'Casino List'!$F$1)^(($Q$3-E1001-45)/365)-F1001)*(1-'Casino List'!$B$1))</f>
        <v/>
      </c>
      <c r="L1001" s="10" t="str">
        <f>if(isblank(F1001),,if(isna((1-'Casino List'!$B$1)*(I1001-F1001)*(1+'Casino List'!$F$1)^(($Q$3-vlookup(D1001,C1001:E$1003,3,FALSE)-10)/365)-K1001+J1001),(1-'Casino List'!$B$1)*(I1001-F1001)*(1+'Casino List'!$F$1)^(($Q$3-TODAY()-45)/365)-K1001,(1-'Casino List'!$B$1)*(I1001-F1001)*(1+'Casino List'!$F$1)^(($Q$3-vlookup(D1001,C1001:E$1003,3,FALSE)-10)/365)-K1001+J1001))</f>
        <v/>
      </c>
      <c r="M1001" s="10" t="str">
        <f>if(isblank(G1001),,G1001*(1+'Casino List'!$F$1)^(($Q$3-E1001-10)/365))</f>
        <v/>
      </c>
      <c r="N1001" s="4" t="str">
        <f>if(ISBLANK(M1001),,(M1001-G1001)*(1-'Casino List'!$B$1))</f>
        <v/>
      </c>
      <c r="O1001" s="4" t="str">
        <f>if(isblank(D1001),,if(ISBLANK(M1001),-F1001*'Casino List'!$B$1,M1001*'Casino List'!$B$1))</f>
        <v/>
      </c>
      <c r="P1001" s="4"/>
      <c r="Q1001" s="4"/>
      <c r="R1001" s="4"/>
      <c r="S1001" s="4"/>
      <c r="T1001" s="4"/>
      <c r="U1001" s="4"/>
      <c r="V1001" s="4"/>
      <c r="W1001" s="4"/>
      <c r="X1001" s="4"/>
      <c r="Y1001" s="4"/>
      <c r="Z1001" s="4"/>
      <c r="AA1001" s="4"/>
      <c r="AB1001" s="4"/>
      <c r="AC1001" s="4"/>
      <c r="AD1001" s="4"/>
      <c r="AE1001" s="4"/>
    </row>
    <row r="1002">
      <c r="A1002" s="4"/>
      <c r="B1002" s="4"/>
      <c r="C1002" s="1" t="str">
        <f t="shared" si="8"/>
        <v/>
      </c>
      <c r="D1002" s="79"/>
      <c r="E1002" s="79"/>
      <c r="F1002" s="74"/>
      <c r="G1002" s="74"/>
      <c r="H1002" s="74"/>
      <c r="I1002" s="29" t="str">
        <f>if(isblank(F1002),,VLOOKUP(D1002,'Casino List'!$C$4:$AA$100,25,FALSE)*H1002)</f>
        <v/>
      </c>
      <c r="J1002" s="10" t="str">
        <f>if(ISBLANK(F1002),,F1002*'Casino List'!$D$1)</f>
        <v/>
      </c>
      <c r="K1002" s="10" t="str">
        <f>if(isblank(F1002),,(F1002*(1+'Casino List'!$F$1)^(($Q$3-E1002-45)/365)-F1002)*(1-'Casino List'!$B$1))</f>
        <v/>
      </c>
      <c r="L1002" s="10" t="str">
        <f>if(isblank(F1002),,if(isna((1-'Casino List'!$B$1)*(I1002-F1002)*(1+'Casino List'!$F$1)^(($Q$3-vlookup(D1002,C1002:E$1003,3,FALSE)-10)/365)-K1002+J1002),(1-'Casino List'!$B$1)*(I1002-F1002)*(1+'Casino List'!$F$1)^(($Q$3-TODAY()-45)/365)-K1002,(1-'Casino List'!$B$1)*(I1002-F1002)*(1+'Casino List'!$F$1)^(($Q$3-vlookup(D1002,C1002:E$1003,3,FALSE)-10)/365)-K1002+J1002))</f>
        <v/>
      </c>
      <c r="M1002" s="10" t="str">
        <f>if(isblank(G1002),,G1002*(1+'Casino List'!$F$1)^(($Q$3-E1002-10)/365))</f>
        <v/>
      </c>
      <c r="N1002" s="4" t="str">
        <f>if(ISBLANK(M1002),,(M1002-G1002)*(1-'Casino List'!$B$1))</f>
        <v/>
      </c>
      <c r="O1002" s="4" t="str">
        <f>if(isblank(D1002),,if(ISBLANK(M1002),-F1002*'Casino List'!$B$1,M1002*'Casino List'!$B$1))</f>
        <v/>
      </c>
      <c r="P1002" s="4"/>
      <c r="Q1002" s="4"/>
      <c r="R1002" s="4"/>
      <c r="S1002" s="4"/>
      <c r="T1002" s="4"/>
      <c r="U1002" s="4"/>
      <c r="V1002" s="4"/>
      <c r="W1002" s="4"/>
      <c r="X1002" s="4"/>
      <c r="Y1002" s="4"/>
      <c r="Z1002" s="4"/>
      <c r="AA1002" s="4"/>
      <c r="AB1002" s="4"/>
      <c r="AC1002" s="4"/>
      <c r="AD1002" s="4"/>
      <c r="AE1002" s="4"/>
    </row>
    <row r="1003">
      <c r="A1003" s="4"/>
      <c r="B1003" s="4"/>
      <c r="C1003" s="1" t="str">
        <f t="shared" si="8"/>
        <v/>
      </c>
      <c r="D1003" s="79"/>
      <c r="E1003" s="79"/>
      <c r="F1003" s="74"/>
      <c r="G1003" s="74"/>
      <c r="H1003" s="74"/>
      <c r="I1003" s="29" t="str">
        <f>if(isblank(F1003),,VLOOKUP(D1003,'Casino List'!$C$4:$AA$100,25,FALSE)*H1003)</f>
        <v/>
      </c>
      <c r="J1003" s="10" t="str">
        <f>if(ISBLANK(F1003),,F1003*'Casino List'!$D$1)</f>
        <v/>
      </c>
      <c r="K1003" s="10" t="str">
        <f>if(isblank(F1003),,(F1003*(1+'Casino List'!$F$1)^(($Q$3-E1003-45)/365)-F1003)*(1-'Casino List'!$B$1))</f>
        <v/>
      </c>
      <c r="L1003" s="10" t="str">
        <f>if(isblank(F1003),,if(isna((1-'Casino List'!$B$1)*(I1003-F1003)*(1+'Casino List'!$F$1)^(($Q$3-vlookup(D1003,C1003:E$1003,3,FALSE)-10)/365)-K1003+J1003),(1-'Casino List'!$B$1)*(I1003-F1003)*(1+'Casino List'!$F$1)^(($Q$3-TODAY()-45)/365)-K1003,(1-'Casino List'!$B$1)*(I1003-F1003)*(1+'Casino List'!$F$1)^(($Q$3-vlookup(D1003,C1003:E$1003,3,FALSE)-10)/365)-K1003+J1003))</f>
        <v/>
      </c>
      <c r="M1003" s="10" t="str">
        <f>if(isblank(G1003),,G1003*(1+'Casino List'!$F$1)^(($Q$3-E1003-10)/365))</f>
        <v/>
      </c>
      <c r="N1003" s="4" t="str">
        <f>if(ISBLANK(M1003),,(M1003-G1003)*(1-'Casino List'!$B$1))</f>
        <v/>
      </c>
      <c r="O1003" s="4" t="str">
        <f>if(isblank(D1003),,if(ISBLANK(M1003),-F1003*'Casino List'!$B$1,M1003*'Casino List'!$B$1))</f>
        <v/>
      </c>
      <c r="P1003" s="4"/>
      <c r="Q1003" s="4"/>
      <c r="R1003" s="4"/>
      <c r="S1003" s="4"/>
      <c r="T1003" s="4"/>
      <c r="U1003" s="4"/>
      <c r="V1003" s="4"/>
      <c r="W1003" s="4"/>
      <c r="X1003" s="4"/>
      <c r="Y1003" s="4"/>
      <c r="Z1003" s="4"/>
      <c r="AA1003" s="4"/>
      <c r="AB1003" s="4"/>
      <c r="AC1003" s="4"/>
      <c r="AD1003" s="4"/>
      <c r="AE1003" s="4"/>
    </row>
    <row r="1004">
      <c r="A1004" s="4"/>
      <c r="B1004" s="4"/>
      <c r="C1004" s="4"/>
      <c r="D1004" s="79"/>
      <c r="E1004" s="79"/>
      <c r="F1004" s="74"/>
      <c r="G1004" s="74"/>
      <c r="H1004" s="74"/>
      <c r="I1004" s="29" t="str">
        <f>if(isblank(F1004),,VLOOKUP(D1004,'Casino List'!$C$4:$AA$100,25,FALSE)*H1004)</f>
        <v/>
      </c>
      <c r="J1004" s="10"/>
      <c r="K1004" s="10" t="str">
        <f>if(isblank(F1004),,(F1004*(1+'Casino List'!$F$1)^(($Q$3-E1004-45)/365)-F1004)*(1-'Casino List'!$B$1))</f>
        <v/>
      </c>
      <c r="L1004" s="10" t="str">
        <f>if(isblank(F1004),,if(isna((1-'Casino List'!$B$1)*(I1004-F1004)*(1+'Casino List'!$F$1)^(($Q$3-vlookup(D1004,C$1003:E1004,3,FALSE)-10)/365)-K1004+J1004),(1-'Casino List'!$B$1)*(I1004-F1004)*(1+'Casino List'!$F$1)^(($Q$3-TODAY()-45)/365)-K1004,(1-'Casino List'!$B$1)*(I1004-F1004)*(1+'Casino List'!$F$1)^(($Q$3-vlookup(D1004,C$1003:E1004,3,FALSE)-10)/365)-K1004+J1004))</f>
        <v/>
      </c>
      <c r="M1004" s="10" t="str">
        <f>if(isblank(G1004),,G1004*(1+'Casino List'!$F$1)^(($Q$3-E1004-10)/365))</f>
        <v/>
      </c>
      <c r="N1004" s="4"/>
      <c r="O1004" s="4"/>
      <c r="P1004" s="4"/>
      <c r="Q1004" s="4"/>
      <c r="R1004" s="4"/>
      <c r="S1004" s="4"/>
      <c r="T1004" s="4"/>
      <c r="U1004" s="4"/>
      <c r="V1004" s="4"/>
      <c r="W1004" s="4"/>
      <c r="X1004" s="4"/>
      <c r="Y1004" s="4"/>
      <c r="Z1004" s="4"/>
      <c r="AA1004" s="4"/>
      <c r="AB1004" s="4"/>
      <c r="AC1004" s="4"/>
      <c r="AD1004" s="4"/>
      <c r="AE1004" s="4"/>
    </row>
  </sheetData>
  <mergeCells count="2">
    <mergeCell ref="A1:N2"/>
    <mergeCell ref="P1:S1"/>
  </mergeCells>
  <hyperlinks>
    <hyperlink r:id="rId2" ref="D5"/>
    <hyperlink r:id="rId3" ref="D6"/>
    <hyperlink r:id="rId4" ref="D7"/>
    <hyperlink r:id="rId5" ref="D8"/>
    <hyperlink r:id="rId6" ref="D9"/>
    <hyperlink r:id="rId7" ref="D10"/>
  </hyperlinks>
  <drawing r:id="rId8"/>
  <legacy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2" max="2" width="22.88"/>
    <col customWidth="1" min="4" max="4" width="11.13"/>
    <col customWidth="1" min="5" max="5" width="19.13"/>
    <col customWidth="1" min="6" max="6" width="13.38"/>
    <col customWidth="1" min="7" max="7" width="7.5"/>
    <col customWidth="1" min="8" max="8" width="11.13"/>
    <col customWidth="1" min="9" max="9" width="12.25"/>
    <col customWidth="1" min="10" max="10" width="11.5"/>
    <col customWidth="1" min="11" max="11" width="9.88"/>
    <col customWidth="1" min="12" max="12" width="8.5"/>
    <col customWidth="1" min="13" max="13" width="9.0"/>
  </cols>
  <sheetData>
    <row r="1" ht="35.25" customHeight="1">
      <c r="A1" s="66" t="s">
        <v>233</v>
      </c>
      <c r="J1" s="1"/>
      <c r="K1" s="1"/>
      <c r="L1" s="4"/>
      <c r="M1" s="4"/>
      <c r="N1" s="67" t="s">
        <v>234</v>
      </c>
      <c r="U1" s="4"/>
      <c r="V1" s="4"/>
      <c r="W1" s="4"/>
    </row>
    <row r="2">
      <c r="J2" s="1"/>
      <c r="K2" s="1"/>
      <c r="L2" s="4"/>
      <c r="M2" s="4"/>
      <c r="U2" s="4"/>
      <c r="V2" s="4"/>
      <c r="W2" s="4"/>
    </row>
    <row r="3" ht="18.0" customHeight="1">
      <c r="J3" s="1"/>
      <c r="K3" s="1"/>
      <c r="L3" s="4"/>
      <c r="M3" s="4"/>
      <c r="U3" s="4"/>
      <c r="V3" s="4"/>
      <c r="W3" s="4"/>
    </row>
    <row r="4">
      <c r="A4" s="4"/>
      <c r="B4" s="81" t="s">
        <v>235</v>
      </c>
      <c r="C4" s="82" t="b">
        <v>0</v>
      </c>
      <c r="D4" s="49"/>
      <c r="E4" s="10"/>
      <c r="F4" s="10"/>
      <c r="G4" s="10"/>
      <c r="H4" s="10"/>
      <c r="I4" s="10"/>
      <c r="J4" s="1"/>
      <c r="K4" s="1"/>
      <c r="L4" s="1"/>
      <c r="M4" s="1"/>
      <c r="N4" s="4"/>
      <c r="O4" s="1"/>
      <c r="P4" s="1"/>
      <c r="Q4" s="1"/>
      <c r="R4" s="1"/>
      <c r="S4" s="1"/>
      <c r="T4" s="1"/>
      <c r="U4" s="4"/>
      <c r="V4" s="4"/>
      <c r="W4" s="4"/>
    </row>
    <row r="5">
      <c r="A5" s="4"/>
      <c r="B5" s="8" t="s">
        <v>236</v>
      </c>
      <c r="C5" s="22" t="s">
        <v>221</v>
      </c>
      <c r="D5" s="22" t="s">
        <v>222</v>
      </c>
      <c r="E5" s="17" t="s">
        <v>237</v>
      </c>
      <c r="F5" s="17" t="s">
        <v>238</v>
      </c>
      <c r="G5" s="17" t="s">
        <v>239</v>
      </c>
      <c r="H5" s="17" t="s">
        <v>240</v>
      </c>
      <c r="I5" s="17" t="s">
        <v>241</v>
      </c>
      <c r="J5" s="11" t="s">
        <v>242</v>
      </c>
      <c r="K5" s="11" t="s">
        <v>21</v>
      </c>
      <c r="L5" s="11" t="s">
        <v>243</v>
      </c>
      <c r="M5" s="19" t="s">
        <v>244</v>
      </c>
      <c r="N5" s="4"/>
      <c r="O5" s="1"/>
      <c r="P5" s="1"/>
      <c r="Q5" s="1"/>
      <c r="R5" s="1"/>
      <c r="S5" s="1"/>
      <c r="T5" s="1"/>
      <c r="U5" s="4"/>
      <c r="V5" s="4"/>
      <c r="W5" s="4"/>
    </row>
    <row r="6">
      <c r="A6" s="4"/>
      <c r="B6" s="1" t="s">
        <v>232</v>
      </c>
      <c r="C6" s="83" t="s">
        <v>150</v>
      </c>
      <c r="D6" s="84">
        <v>45553.0</v>
      </c>
      <c r="E6" s="73">
        <v>150.0</v>
      </c>
      <c r="F6" s="74" t="s">
        <v>245</v>
      </c>
      <c r="G6" s="73">
        <v>0.05</v>
      </c>
      <c r="H6" s="73">
        <v>3000.0</v>
      </c>
      <c r="I6" s="73">
        <v>141.35</v>
      </c>
      <c r="J6" s="29">
        <f t="shared" ref="J6:J1003" si="1">if(ISBLANK(C6),"",H6*G6)</f>
        <v>150</v>
      </c>
      <c r="K6" s="29">
        <f t="shared" ref="K6:K1003" si="2">if(ISBLANK(C6),"",I6-E6+J6)</f>
        <v>141.35</v>
      </c>
      <c r="L6" s="29">
        <f t="shared" ref="L6:L1003" si="3">if(ISBLANK(C6),"",K6-J6)</f>
        <v>-8.65</v>
      </c>
      <c r="M6" s="34">
        <f t="shared" ref="M6:M1003" si="4">if(ISBLANK(C6),"",K6/J6)</f>
        <v>0.9423333333</v>
      </c>
      <c r="N6" s="4"/>
      <c r="O6" s="85" t="s">
        <v>246</v>
      </c>
      <c r="U6" s="4"/>
      <c r="V6" s="4"/>
      <c r="W6" s="4"/>
    </row>
    <row r="7">
      <c r="A7" s="4"/>
      <c r="B7" s="1" t="s">
        <v>232</v>
      </c>
      <c r="C7" s="83" t="s">
        <v>150</v>
      </c>
      <c r="D7" s="84">
        <v>45564.0</v>
      </c>
      <c r="E7" s="73">
        <v>250.0</v>
      </c>
      <c r="F7" s="74" t="s">
        <v>245</v>
      </c>
      <c r="G7" s="73">
        <v>0.05</v>
      </c>
      <c r="H7" s="73">
        <v>5000.0</v>
      </c>
      <c r="I7" s="73">
        <v>247.0</v>
      </c>
      <c r="J7" s="29">
        <f t="shared" si="1"/>
        <v>250</v>
      </c>
      <c r="K7" s="29">
        <f t="shared" si="2"/>
        <v>247</v>
      </c>
      <c r="L7" s="29">
        <f t="shared" si="3"/>
        <v>-3</v>
      </c>
      <c r="M7" s="34">
        <f t="shared" si="4"/>
        <v>0.988</v>
      </c>
      <c r="N7" s="4"/>
      <c r="U7" s="4"/>
      <c r="V7" s="4"/>
      <c r="W7" s="4"/>
    </row>
    <row r="8">
      <c r="A8" s="4"/>
      <c r="B8" s="78" t="s">
        <v>232</v>
      </c>
      <c r="C8" s="86" t="s">
        <v>150</v>
      </c>
      <c r="D8" s="84">
        <v>45564.0</v>
      </c>
      <c r="E8" s="73">
        <v>400.0</v>
      </c>
      <c r="F8" s="74" t="s">
        <v>245</v>
      </c>
      <c r="G8" s="73">
        <v>0.05</v>
      </c>
      <c r="H8" s="73">
        <v>3000.0</v>
      </c>
      <c r="I8" s="73">
        <v>320.0</v>
      </c>
      <c r="J8" s="29">
        <f t="shared" si="1"/>
        <v>150</v>
      </c>
      <c r="K8" s="29">
        <f t="shared" si="2"/>
        <v>70</v>
      </c>
      <c r="L8" s="29">
        <f t="shared" si="3"/>
        <v>-80</v>
      </c>
      <c r="M8" s="34">
        <f t="shared" si="4"/>
        <v>0.4666666667</v>
      </c>
      <c r="N8" s="4"/>
      <c r="U8" s="4"/>
      <c r="V8" s="4"/>
      <c r="W8" s="4"/>
    </row>
    <row r="9">
      <c r="A9" s="4"/>
      <c r="B9" s="4"/>
      <c r="C9" s="87"/>
      <c r="D9" s="74"/>
      <c r="E9" s="74"/>
      <c r="F9" s="74"/>
      <c r="G9" s="74"/>
      <c r="H9" s="74"/>
      <c r="I9" s="74"/>
      <c r="J9" s="4" t="str">
        <f t="shared" si="1"/>
        <v/>
      </c>
      <c r="K9" s="4" t="str">
        <f t="shared" si="2"/>
        <v/>
      </c>
      <c r="L9" s="6" t="str">
        <f t="shared" si="3"/>
        <v/>
      </c>
      <c r="M9" s="6" t="str">
        <f t="shared" si="4"/>
        <v/>
      </c>
      <c r="N9" s="4"/>
      <c r="U9" s="4"/>
      <c r="V9" s="4"/>
      <c r="W9" s="4"/>
    </row>
    <row r="10">
      <c r="A10" s="4"/>
      <c r="B10" s="4"/>
      <c r="C10" s="87"/>
      <c r="D10" s="74"/>
      <c r="E10" s="74"/>
      <c r="F10" s="74"/>
      <c r="G10" s="74"/>
      <c r="H10" s="74"/>
      <c r="I10" s="74"/>
      <c r="J10" s="4" t="str">
        <f t="shared" si="1"/>
        <v/>
      </c>
      <c r="K10" s="4" t="str">
        <f t="shared" si="2"/>
        <v/>
      </c>
      <c r="L10" s="6" t="str">
        <f t="shared" si="3"/>
        <v/>
      </c>
      <c r="M10" s="6" t="str">
        <f t="shared" si="4"/>
        <v/>
      </c>
      <c r="N10" s="4"/>
      <c r="U10" s="4"/>
      <c r="V10" s="4"/>
      <c r="W10" s="4"/>
    </row>
    <row r="11">
      <c r="A11" s="4"/>
      <c r="B11" s="4"/>
      <c r="C11" s="87"/>
      <c r="D11" s="74"/>
      <c r="E11" s="74"/>
      <c r="F11" s="74"/>
      <c r="G11" s="74"/>
      <c r="H11" s="74"/>
      <c r="I11" s="74"/>
      <c r="J11" s="4" t="str">
        <f t="shared" si="1"/>
        <v/>
      </c>
      <c r="K11" s="4" t="str">
        <f t="shared" si="2"/>
        <v/>
      </c>
      <c r="L11" s="6" t="str">
        <f t="shared" si="3"/>
        <v/>
      </c>
      <c r="M11" s="6" t="str">
        <f t="shared" si="4"/>
        <v/>
      </c>
      <c r="N11" s="4"/>
      <c r="U11" s="4"/>
      <c r="V11" s="4"/>
      <c r="W11" s="4"/>
    </row>
    <row r="12">
      <c r="A12" s="4"/>
      <c r="B12" s="4"/>
      <c r="C12" s="87"/>
      <c r="D12" s="74"/>
      <c r="E12" s="74"/>
      <c r="F12" s="74"/>
      <c r="G12" s="74"/>
      <c r="H12" s="74"/>
      <c r="I12" s="74"/>
      <c r="J12" s="4" t="str">
        <f t="shared" si="1"/>
        <v/>
      </c>
      <c r="K12" s="4" t="str">
        <f t="shared" si="2"/>
        <v/>
      </c>
      <c r="L12" s="6" t="str">
        <f t="shared" si="3"/>
        <v/>
      </c>
      <c r="M12" s="6" t="str">
        <f t="shared" si="4"/>
        <v/>
      </c>
      <c r="N12" s="4"/>
      <c r="U12" s="4"/>
      <c r="V12" s="4"/>
      <c r="W12" s="4"/>
    </row>
    <row r="13">
      <c r="A13" s="4"/>
      <c r="B13" s="4"/>
      <c r="C13" s="87"/>
      <c r="D13" s="74"/>
      <c r="E13" s="74"/>
      <c r="F13" s="74"/>
      <c r="G13" s="74"/>
      <c r="H13" s="74"/>
      <c r="I13" s="74"/>
      <c r="J13" s="4" t="str">
        <f t="shared" si="1"/>
        <v/>
      </c>
      <c r="K13" s="4" t="str">
        <f t="shared" si="2"/>
        <v/>
      </c>
      <c r="L13" s="6" t="str">
        <f t="shared" si="3"/>
        <v/>
      </c>
      <c r="M13" s="6" t="str">
        <f t="shared" si="4"/>
        <v/>
      </c>
      <c r="N13" s="4"/>
      <c r="O13" s="4"/>
      <c r="P13" s="4"/>
      <c r="Q13" s="4"/>
      <c r="R13" s="4"/>
      <c r="S13" s="4"/>
      <c r="T13" s="4"/>
      <c r="U13" s="4"/>
      <c r="V13" s="4"/>
      <c r="W13" s="4"/>
    </row>
    <row r="14">
      <c r="A14" s="4"/>
      <c r="B14" s="4"/>
      <c r="C14" s="87"/>
      <c r="D14" s="74"/>
      <c r="E14" s="74"/>
      <c r="F14" s="74"/>
      <c r="G14" s="74"/>
      <c r="H14" s="74"/>
      <c r="I14" s="74"/>
      <c r="J14" s="4" t="str">
        <f t="shared" si="1"/>
        <v/>
      </c>
      <c r="K14" s="4" t="str">
        <f t="shared" si="2"/>
        <v/>
      </c>
      <c r="L14" s="6" t="str">
        <f t="shared" si="3"/>
        <v/>
      </c>
      <c r="M14" s="6" t="str">
        <f t="shared" si="4"/>
        <v/>
      </c>
      <c r="N14" s="4"/>
      <c r="O14" s="4"/>
      <c r="P14" s="4"/>
      <c r="Q14" s="4"/>
      <c r="R14" s="4"/>
      <c r="S14" s="4"/>
      <c r="T14" s="4"/>
      <c r="U14" s="4"/>
      <c r="V14" s="4"/>
      <c r="W14" s="4"/>
    </row>
    <row r="15">
      <c r="A15" s="4"/>
      <c r="B15" s="4"/>
      <c r="C15" s="87"/>
      <c r="D15" s="74"/>
      <c r="E15" s="74"/>
      <c r="F15" s="74"/>
      <c r="G15" s="74"/>
      <c r="H15" s="74"/>
      <c r="I15" s="74"/>
      <c r="J15" s="4" t="str">
        <f t="shared" si="1"/>
        <v/>
      </c>
      <c r="K15" s="4" t="str">
        <f t="shared" si="2"/>
        <v/>
      </c>
      <c r="L15" s="6" t="str">
        <f t="shared" si="3"/>
        <v/>
      </c>
      <c r="M15" s="6" t="str">
        <f t="shared" si="4"/>
        <v/>
      </c>
      <c r="N15" s="4"/>
      <c r="O15" s="4"/>
      <c r="P15" s="4"/>
      <c r="Q15" s="4"/>
      <c r="R15" s="4"/>
      <c r="S15" s="4"/>
      <c r="T15" s="4"/>
      <c r="U15" s="4"/>
      <c r="V15" s="4"/>
      <c r="W15" s="4"/>
    </row>
    <row r="16">
      <c r="A16" s="4"/>
      <c r="B16" s="4"/>
      <c r="C16" s="87"/>
      <c r="D16" s="74"/>
      <c r="E16" s="74"/>
      <c r="F16" s="74"/>
      <c r="G16" s="74"/>
      <c r="H16" s="74"/>
      <c r="I16" s="74"/>
      <c r="J16" s="4" t="str">
        <f t="shared" si="1"/>
        <v/>
      </c>
      <c r="K16" s="4" t="str">
        <f t="shared" si="2"/>
        <v/>
      </c>
      <c r="L16" s="6" t="str">
        <f t="shared" si="3"/>
        <v/>
      </c>
      <c r="M16" s="6" t="str">
        <f t="shared" si="4"/>
        <v/>
      </c>
      <c r="N16" s="4"/>
      <c r="O16" s="4"/>
      <c r="P16" s="4"/>
      <c r="Q16" s="4"/>
      <c r="R16" s="4"/>
      <c r="S16" s="4"/>
      <c r="T16" s="4"/>
      <c r="U16" s="4"/>
      <c r="V16" s="4"/>
      <c r="W16" s="4"/>
    </row>
    <row r="17">
      <c r="A17" s="4"/>
      <c r="B17" s="4"/>
      <c r="C17" s="87"/>
      <c r="D17" s="74"/>
      <c r="E17" s="74"/>
      <c r="F17" s="74"/>
      <c r="G17" s="74"/>
      <c r="H17" s="74"/>
      <c r="I17" s="74"/>
      <c r="J17" s="4" t="str">
        <f t="shared" si="1"/>
        <v/>
      </c>
      <c r="K17" s="4" t="str">
        <f t="shared" si="2"/>
        <v/>
      </c>
      <c r="L17" s="6" t="str">
        <f t="shared" si="3"/>
        <v/>
      </c>
      <c r="M17" s="6" t="str">
        <f t="shared" si="4"/>
        <v/>
      </c>
      <c r="N17" s="4"/>
      <c r="O17" s="4"/>
      <c r="P17" s="4"/>
      <c r="Q17" s="4"/>
      <c r="R17" s="4"/>
      <c r="S17" s="4"/>
      <c r="T17" s="4"/>
      <c r="U17" s="4"/>
      <c r="V17" s="4"/>
      <c r="W17" s="4"/>
    </row>
    <row r="18">
      <c r="A18" s="4"/>
      <c r="B18" s="4"/>
      <c r="C18" s="87"/>
      <c r="D18" s="74"/>
      <c r="E18" s="74"/>
      <c r="F18" s="74"/>
      <c r="G18" s="74"/>
      <c r="H18" s="74"/>
      <c r="I18" s="74"/>
      <c r="J18" s="4" t="str">
        <f t="shared" si="1"/>
        <v/>
      </c>
      <c r="K18" s="4" t="str">
        <f t="shared" si="2"/>
        <v/>
      </c>
      <c r="L18" s="6" t="str">
        <f t="shared" si="3"/>
        <v/>
      </c>
      <c r="M18" s="6" t="str">
        <f t="shared" si="4"/>
        <v/>
      </c>
      <c r="N18" s="4"/>
      <c r="O18" s="4"/>
      <c r="P18" s="4"/>
      <c r="Q18" s="4"/>
      <c r="R18" s="4"/>
      <c r="S18" s="4"/>
      <c r="T18" s="4"/>
      <c r="U18" s="4"/>
      <c r="V18" s="4"/>
      <c r="W18" s="4"/>
    </row>
    <row r="19">
      <c r="A19" s="4"/>
      <c r="B19" s="4"/>
      <c r="C19" s="87"/>
      <c r="D19" s="74"/>
      <c r="E19" s="74"/>
      <c r="F19" s="74"/>
      <c r="G19" s="74"/>
      <c r="H19" s="74"/>
      <c r="I19" s="74"/>
      <c r="J19" s="4" t="str">
        <f t="shared" si="1"/>
        <v/>
      </c>
      <c r="K19" s="4" t="str">
        <f t="shared" si="2"/>
        <v/>
      </c>
      <c r="L19" s="6" t="str">
        <f t="shared" si="3"/>
        <v/>
      </c>
      <c r="M19" s="6" t="str">
        <f t="shared" si="4"/>
        <v/>
      </c>
      <c r="N19" s="4"/>
      <c r="O19" s="4"/>
      <c r="P19" s="4"/>
      <c r="Q19" s="4"/>
      <c r="R19" s="4"/>
      <c r="S19" s="4"/>
      <c r="T19" s="4"/>
      <c r="U19" s="4"/>
      <c r="V19" s="4"/>
      <c r="W19" s="4"/>
    </row>
    <row r="20">
      <c r="A20" s="4"/>
      <c r="B20" s="4"/>
      <c r="C20" s="87"/>
      <c r="D20" s="74"/>
      <c r="E20" s="74"/>
      <c r="F20" s="74"/>
      <c r="G20" s="74"/>
      <c r="H20" s="74"/>
      <c r="I20" s="74"/>
      <c r="J20" s="4" t="str">
        <f t="shared" si="1"/>
        <v/>
      </c>
      <c r="K20" s="4" t="str">
        <f t="shared" si="2"/>
        <v/>
      </c>
      <c r="L20" s="6" t="str">
        <f t="shared" si="3"/>
        <v/>
      </c>
      <c r="M20" s="6" t="str">
        <f t="shared" si="4"/>
        <v/>
      </c>
      <c r="N20" s="4"/>
      <c r="O20" s="4"/>
      <c r="P20" s="4"/>
      <c r="Q20" s="4"/>
      <c r="R20" s="4"/>
      <c r="S20" s="4"/>
      <c r="T20" s="4"/>
      <c r="U20" s="4"/>
      <c r="V20" s="4"/>
      <c r="W20" s="4"/>
    </row>
    <row r="21">
      <c r="A21" s="4"/>
      <c r="B21" s="4"/>
      <c r="C21" s="87"/>
      <c r="D21" s="74"/>
      <c r="E21" s="74"/>
      <c r="F21" s="74"/>
      <c r="G21" s="74"/>
      <c r="H21" s="74"/>
      <c r="I21" s="74"/>
      <c r="J21" s="4" t="str">
        <f t="shared" si="1"/>
        <v/>
      </c>
      <c r="K21" s="4" t="str">
        <f t="shared" si="2"/>
        <v/>
      </c>
      <c r="L21" s="6" t="str">
        <f t="shared" si="3"/>
        <v/>
      </c>
      <c r="M21" s="6" t="str">
        <f t="shared" si="4"/>
        <v/>
      </c>
      <c r="N21" s="4"/>
      <c r="O21" s="4"/>
      <c r="P21" s="4"/>
      <c r="Q21" s="4"/>
      <c r="R21" s="4"/>
      <c r="S21" s="4"/>
      <c r="T21" s="4"/>
      <c r="U21" s="4"/>
      <c r="V21" s="4"/>
      <c r="W21" s="4"/>
    </row>
    <row r="22">
      <c r="A22" s="4"/>
      <c r="B22" s="4"/>
      <c r="C22" s="87"/>
      <c r="D22" s="74"/>
      <c r="E22" s="74"/>
      <c r="F22" s="74"/>
      <c r="G22" s="74"/>
      <c r="H22" s="74"/>
      <c r="I22" s="74"/>
      <c r="J22" s="4" t="str">
        <f t="shared" si="1"/>
        <v/>
      </c>
      <c r="K22" s="4" t="str">
        <f t="shared" si="2"/>
        <v/>
      </c>
      <c r="L22" s="6" t="str">
        <f t="shared" si="3"/>
        <v/>
      </c>
      <c r="M22" s="6" t="str">
        <f t="shared" si="4"/>
        <v/>
      </c>
      <c r="N22" s="4"/>
      <c r="O22" s="4"/>
      <c r="P22" s="4"/>
      <c r="Q22" s="4"/>
      <c r="R22" s="4"/>
      <c r="S22" s="4"/>
      <c r="T22" s="4"/>
      <c r="U22" s="4"/>
      <c r="V22" s="4"/>
      <c r="W22" s="4"/>
    </row>
    <row r="23">
      <c r="A23" s="4"/>
      <c r="B23" s="4"/>
      <c r="C23" s="87"/>
      <c r="D23" s="74"/>
      <c r="E23" s="74"/>
      <c r="F23" s="74"/>
      <c r="G23" s="74"/>
      <c r="H23" s="74"/>
      <c r="I23" s="74"/>
      <c r="J23" s="4" t="str">
        <f t="shared" si="1"/>
        <v/>
      </c>
      <c r="K23" s="4" t="str">
        <f t="shared" si="2"/>
        <v/>
      </c>
      <c r="L23" s="6" t="str">
        <f t="shared" si="3"/>
        <v/>
      </c>
      <c r="M23" s="6" t="str">
        <f t="shared" si="4"/>
        <v/>
      </c>
      <c r="N23" s="4"/>
      <c r="O23" s="4"/>
      <c r="P23" s="4"/>
      <c r="Q23" s="4"/>
      <c r="R23" s="4"/>
      <c r="S23" s="4"/>
      <c r="T23" s="4"/>
      <c r="U23" s="4"/>
      <c r="V23" s="4"/>
      <c r="W23" s="4"/>
    </row>
    <row r="24">
      <c r="A24" s="4"/>
      <c r="B24" s="4"/>
      <c r="C24" s="87"/>
      <c r="D24" s="74"/>
      <c r="E24" s="74"/>
      <c r="F24" s="74"/>
      <c r="G24" s="74"/>
      <c r="H24" s="74"/>
      <c r="I24" s="74"/>
      <c r="J24" s="4" t="str">
        <f t="shared" si="1"/>
        <v/>
      </c>
      <c r="K24" s="4" t="str">
        <f t="shared" si="2"/>
        <v/>
      </c>
      <c r="L24" s="6" t="str">
        <f t="shared" si="3"/>
        <v/>
      </c>
      <c r="M24" s="6" t="str">
        <f t="shared" si="4"/>
        <v/>
      </c>
      <c r="N24" s="4"/>
      <c r="O24" s="4"/>
      <c r="P24" s="4"/>
      <c r="Q24" s="4"/>
      <c r="R24" s="4"/>
      <c r="S24" s="4"/>
      <c r="T24" s="4"/>
      <c r="U24" s="4"/>
      <c r="V24" s="4"/>
      <c r="W24" s="4"/>
    </row>
    <row r="25">
      <c r="A25" s="4"/>
      <c r="B25" s="4"/>
      <c r="C25" s="87"/>
      <c r="D25" s="74"/>
      <c r="E25" s="74"/>
      <c r="F25" s="74"/>
      <c r="G25" s="74"/>
      <c r="H25" s="74"/>
      <c r="I25" s="74"/>
      <c r="J25" s="4" t="str">
        <f t="shared" si="1"/>
        <v/>
      </c>
      <c r="K25" s="4" t="str">
        <f t="shared" si="2"/>
        <v/>
      </c>
      <c r="L25" s="6" t="str">
        <f t="shared" si="3"/>
        <v/>
      </c>
      <c r="M25" s="6" t="str">
        <f t="shared" si="4"/>
        <v/>
      </c>
      <c r="N25" s="4"/>
      <c r="O25" s="4"/>
      <c r="P25" s="4"/>
      <c r="Q25" s="4"/>
      <c r="R25" s="4"/>
      <c r="S25" s="4"/>
      <c r="T25" s="4"/>
      <c r="U25" s="4"/>
      <c r="V25" s="4"/>
      <c r="W25" s="4"/>
    </row>
    <row r="26">
      <c r="A26" s="4"/>
      <c r="B26" s="4"/>
      <c r="C26" s="87"/>
      <c r="D26" s="74"/>
      <c r="E26" s="74"/>
      <c r="F26" s="74"/>
      <c r="G26" s="74"/>
      <c r="H26" s="74"/>
      <c r="I26" s="74"/>
      <c r="J26" s="4" t="str">
        <f t="shared" si="1"/>
        <v/>
      </c>
      <c r="K26" s="4" t="str">
        <f t="shared" si="2"/>
        <v/>
      </c>
      <c r="L26" s="6" t="str">
        <f t="shared" si="3"/>
        <v/>
      </c>
      <c r="M26" s="6" t="str">
        <f t="shared" si="4"/>
        <v/>
      </c>
      <c r="N26" s="4"/>
      <c r="O26" s="4"/>
      <c r="P26" s="4"/>
      <c r="Q26" s="4"/>
      <c r="R26" s="4"/>
      <c r="S26" s="4"/>
      <c r="T26" s="4"/>
      <c r="U26" s="4"/>
      <c r="V26" s="4"/>
      <c r="W26" s="4"/>
    </row>
    <row r="27">
      <c r="A27" s="4"/>
      <c r="B27" s="4"/>
      <c r="C27" s="87"/>
      <c r="D27" s="74"/>
      <c r="E27" s="74"/>
      <c r="F27" s="74"/>
      <c r="G27" s="74"/>
      <c r="H27" s="74"/>
      <c r="I27" s="74"/>
      <c r="J27" s="4" t="str">
        <f t="shared" si="1"/>
        <v/>
      </c>
      <c r="K27" s="4" t="str">
        <f t="shared" si="2"/>
        <v/>
      </c>
      <c r="L27" s="6" t="str">
        <f t="shared" si="3"/>
        <v/>
      </c>
      <c r="M27" s="6" t="str">
        <f t="shared" si="4"/>
        <v/>
      </c>
      <c r="N27" s="4"/>
      <c r="O27" s="4"/>
      <c r="P27" s="4"/>
      <c r="Q27" s="4"/>
      <c r="R27" s="4"/>
      <c r="S27" s="4"/>
      <c r="T27" s="4"/>
      <c r="U27" s="4"/>
      <c r="V27" s="4"/>
      <c r="W27" s="4"/>
    </row>
    <row r="28">
      <c r="A28" s="4"/>
      <c r="B28" s="4"/>
      <c r="C28" s="87"/>
      <c r="D28" s="74"/>
      <c r="E28" s="74"/>
      <c r="F28" s="74"/>
      <c r="G28" s="74"/>
      <c r="H28" s="74"/>
      <c r="I28" s="74"/>
      <c r="J28" s="4" t="str">
        <f t="shared" si="1"/>
        <v/>
      </c>
      <c r="K28" s="4" t="str">
        <f t="shared" si="2"/>
        <v/>
      </c>
      <c r="L28" s="6" t="str">
        <f t="shared" si="3"/>
        <v/>
      </c>
      <c r="M28" s="6" t="str">
        <f t="shared" si="4"/>
        <v/>
      </c>
      <c r="N28" s="4"/>
      <c r="O28" s="4"/>
      <c r="P28" s="4"/>
      <c r="Q28" s="4"/>
      <c r="R28" s="4"/>
      <c r="S28" s="4"/>
      <c r="T28" s="4"/>
      <c r="U28" s="4"/>
      <c r="V28" s="4"/>
      <c r="W28" s="4"/>
    </row>
    <row r="29">
      <c r="A29" s="4"/>
      <c r="B29" s="4"/>
      <c r="C29" s="87"/>
      <c r="D29" s="74"/>
      <c r="E29" s="74"/>
      <c r="F29" s="74"/>
      <c r="G29" s="74"/>
      <c r="H29" s="74"/>
      <c r="I29" s="74"/>
      <c r="J29" s="4" t="str">
        <f t="shared" si="1"/>
        <v/>
      </c>
      <c r="K29" s="4" t="str">
        <f t="shared" si="2"/>
        <v/>
      </c>
      <c r="L29" s="6" t="str">
        <f t="shared" si="3"/>
        <v/>
      </c>
      <c r="M29" s="6" t="str">
        <f t="shared" si="4"/>
        <v/>
      </c>
      <c r="N29" s="4"/>
      <c r="O29" s="4"/>
      <c r="P29" s="4"/>
      <c r="Q29" s="4"/>
      <c r="R29" s="4"/>
      <c r="S29" s="4"/>
      <c r="T29" s="4"/>
      <c r="U29" s="4"/>
      <c r="V29" s="4"/>
      <c r="W29" s="4"/>
    </row>
    <row r="30">
      <c r="A30" s="4"/>
      <c r="B30" s="4"/>
      <c r="C30" s="87"/>
      <c r="D30" s="74"/>
      <c r="E30" s="74"/>
      <c r="F30" s="74"/>
      <c r="G30" s="74"/>
      <c r="H30" s="74"/>
      <c r="I30" s="74"/>
      <c r="J30" s="4" t="str">
        <f t="shared" si="1"/>
        <v/>
      </c>
      <c r="K30" s="4" t="str">
        <f t="shared" si="2"/>
        <v/>
      </c>
      <c r="L30" s="6" t="str">
        <f t="shared" si="3"/>
        <v/>
      </c>
      <c r="M30" s="6" t="str">
        <f t="shared" si="4"/>
        <v/>
      </c>
      <c r="N30" s="4"/>
      <c r="O30" s="4"/>
      <c r="P30" s="4"/>
      <c r="Q30" s="4"/>
      <c r="R30" s="4"/>
      <c r="S30" s="4"/>
      <c r="T30" s="4"/>
      <c r="U30" s="4"/>
      <c r="V30" s="4"/>
      <c r="W30" s="4"/>
    </row>
    <row r="31">
      <c r="A31" s="4"/>
      <c r="B31" s="4"/>
      <c r="C31" s="87"/>
      <c r="D31" s="74"/>
      <c r="E31" s="74"/>
      <c r="F31" s="74"/>
      <c r="G31" s="74"/>
      <c r="H31" s="74"/>
      <c r="I31" s="74"/>
      <c r="J31" s="4" t="str">
        <f t="shared" si="1"/>
        <v/>
      </c>
      <c r="K31" s="4" t="str">
        <f t="shared" si="2"/>
        <v/>
      </c>
      <c r="L31" s="6" t="str">
        <f t="shared" si="3"/>
        <v/>
      </c>
      <c r="M31" s="6" t="str">
        <f t="shared" si="4"/>
        <v/>
      </c>
      <c r="N31" s="4"/>
      <c r="O31" s="4"/>
      <c r="P31" s="4"/>
      <c r="Q31" s="4"/>
      <c r="R31" s="4"/>
      <c r="S31" s="4"/>
      <c r="T31" s="4"/>
      <c r="U31" s="4"/>
      <c r="V31" s="4"/>
      <c r="W31" s="4"/>
    </row>
    <row r="32">
      <c r="A32" s="4"/>
      <c r="B32" s="4"/>
      <c r="C32" s="87"/>
      <c r="D32" s="74"/>
      <c r="E32" s="74"/>
      <c r="F32" s="74"/>
      <c r="G32" s="74"/>
      <c r="H32" s="74"/>
      <c r="I32" s="74"/>
      <c r="J32" s="4" t="str">
        <f t="shared" si="1"/>
        <v/>
      </c>
      <c r="K32" s="4" t="str">
        <f t="shared" si="2"/>
        <v/>
      </c>
      <c r="L32" s="6" t="str">
        <f t="shared" si="3"/>
        <v/>
      </c>
      <c r="M32" s="6" t="str">
        <f t="shared" si="4"/>
        <v/>
      </c>
      <c r="N32" s="4"/>
      <c r="O32" s="4"/>
      <c r="P32" s="4"/>
      <c r="Q32" s="4"/>
      <c r="R32" s="4"/>
      <c r="S32" s="4"/>
      <c r="T32" s="4"/>
      <c r="U32" s="4"/>
      <c r="V32" s="4"/>
      <c r="W32" s="4"/>
    </row>
    <row r="33">
      <c r="A33" s="4"/>
      <c r="B33" s="4"/>
      <c r="C33" s="87"/>
      <c r="D33" s="74"/>
      <c r="E33" s="74"/>
      <c r="F33" s="74"/>
      <c r="G33" s="74"/>
      <c r="H33" s="74"/>
      <c r="I33" s="74"/>
      <c r="J33" s="4" t="str">
        <f t="shared" si="1"/>
        <v/>
      </c>
      <c r="K33" s="4" t="str">
        <f t="shared" si="2"/>
        <v/>
      </c>
      <c r="L33" s="6" t="str">
        <f t="shared" si="3"/>
        <v/>
      </c>
      <c r="M33" s="6" t="str">
        <f t="shared" si="4"/>
        <v/>
      </c>
      <c r="N33" s="4"/>
      <c r="O33" s="4"/>
      <c r="P33" s="4"/>
      <c r="Q33" s="4"/>
      <c r="R33" s="4"/>
      <c r="S33" s="4"/>
      <c r="T33" s="4"/>
      <c r="U33" s="4"/>
      <c r="V33" s="4"/>
      <c r="W33" s="4"/>
    </row>
    <row r="34">
      <c r="A34" s="4"/>
      <c r="B34" s="4"/>
      <c r="C34" s="87"/>
      <c r="D34" s="74"/>
      <c r="E34" s="74"/>
      <c r="F34" s="74"/>
      <c r="G34" s="74"/>
      <c r="H34" s="74"/>
      <c r="I34" s="74"/>
      <c r="J34" s="4" t="str">
        <f t="shared" si="1"/>
        <v/>
      </c>
      <c r="K34" s="4" t="str">
        <f t="shared" si="2"/>
        <v/>
      </c>
      <c r="L34" s="6" t="str">
        <f t="shared" si="3"/>
        <v/>
      </c>
      <c r="M34" s="6" t="str">
        <f t="shared" si="4"/>
        <v/>
      </c>
      <c r="N34" s="4"/>
      <c r="O34" s="4"/>
      <c r="P34" s="4"/>
      <c r="Q34" s="4"/>
      <c r="R34" s="4"/>
      <c r="S34" s="4"/>
      <c r="T34" s="4"/>
      <c r="U34" s="4"/>
      <c r="V34" s="4"/>
      <c r="W34" s="4"/>
    </row>
    <row r="35">
      <c r="A35" s="4"/>
      <c r="B35" s="4"/>
      <c r="C35" s="87"/>
      <c r="D35" s="74"/>
      <c r="E35" s="74"/>
      <c r="F35" s="74"/>
      <c r="G35" s="74"/>
      <c r="H35" s="74"/>
      <c r="I35" s="74"/>
      <c r="J35" s="4" t="str">
        <f t="shared" si="1"/>
        <v/>
      </c>
      <c r="K35" s="4" t="str">
        <f t="shared" si="2"/>
        <v/>
      </c>
      <c r="L35" s="6" t="str">
        <f t="shared" si="3"/>
        <v/>
      </c>
      <c r="M35" s="6" t="str">
        <f t="shared" si="4"/>
        <v/>
      </c>
      <c r="N35" s="4"/>
      <c r="O35" s="4"/>
      <c r="P35" s="4"/>
      <c r="Q35" s="4"/>
      <c r="R35" s="4"/>
      <c r="S35" s="4"/>
      <c r="T35" s="4"/>
      <c r="U35" s="4"/>
      <c r="V35" s="4"/>
      <c r="W35" s="4"/>
    </row>
    <row r="36">
      <c r="A36" s="4"/>
      <c r="B36" s="4"/>
      <c r="C36" s="87"/>
      <c r="D36" s="74"/>
      <c r="E36" s="74"/>
      <c r="F36" s="74"/>
      <c r="G36" s="74"/>
      <c r="H36" s="74"/>
      <c r="I36" s="74"/>
      <c r="J36" s="4" t="str">
        <f t="shared" si="1"/>
        <v/>
      </c>
      <c r="K36" s="4" t="str">
        <f t="shared" si="2"/>
        <v/>
      </c>
      <c r="L36" s="6" t="str">
        <f t="shared" si="3"/>
        <v/>
      </c>
      <c r="M36" s="6" t="str">
        <f t="shared" si="4"/>
        <v/>
      </c>
      <c r="N36" s="4"/>
      <c r="O36" s="4"/>
      <c r="P36" s="4"/>
      <c r="Q36" s="4"/>
      <c r="R36" s="4"/>
      <c r="S36" s="4"/>
      <c r="T36" s="4"/>
      <c r="U36" s="4"/>
      <c r="V36" s="4"/>
      <c r="W36" s="4"/>
    </row>
    <row r="37">
      <c r="A37" s="4"/>
      <c r="B37" s="4"/>
      <c r="C37" s="87"/>
      <c r="D37" s="74"/>
      <c r="E37" s="74"/>
      <c r="F37" s="74"/>
      <c r="G37" s="74"/>
      <c r="H37" s="74"/>
      <c r="I37" s="74"/>
      <c r="J37" s="4" t="str">
        <f t="shared" si="1"/>
        <v/>
      </c>
      <c r="K37" s="4" t="str">
        <f t="shared" si="2"/>
        <v/>
      </c>
      <c r="L37" s="6" t="str">
        <f t="shared" si="3"/>
        <v/>
      </c>
      <c r="M37" s="6" t="str">
        <f t="shared" si="4"/>
        <v/>
      </c>
      <c r="N37" s="4"/>
      <c r="O37" s="4"/>
      <c r="P37" s="4"/>
      <c r="Q37" s="4"/>
      <c r="R37" s="4"/>
      <c r="S37" s="4"/>
      <c r="T37" s="4"/>
      <c r="U37" s="4"/>
      <c r="V37" s="4"/>
      <c r="W37" s="4"/>
    </row>
    <row r="38">
      <c r="A38" s="4"/>
      <c r="B38" s="4"/>
      <c r="C38" s="87"/>
      <c r="D38" s="74"/>
      <c r="E38" s="74"/>
      <c r="F38" s="74"/>
      <c r="G38" s="74"/>
      <c r="H38" s="74"/>
      <c r="I38" s="74"/>
      <c r="J38" s="4" t="str">
        <f t="shared" si="1"/>
        <v/>
      </c>
      <c r="K38" s="4" t="str">
        <f t="shared" si="2"/>
        <v/>
      </c>
      <c r="L38" s="6" t="str">
        <f t="shared" si="3"/>
        <v/>
      </c>
      <c r="M38" s="6" t="str">
        <f t="shared" si="4"/>
        <v/>
      </c>
      <c r="N38" s="4"/>
      <c r="O38" s="4"/>
      <c r="P38" s="4"/>
      <c r="Q38" s="4"/>
      <c r="R38" s="4"/>
      <c r="S38" s="4"/>
      <c r="T38" s="4"/>
      <c r="U38" s="4"/>
      <c r="V38" s="4"/>
      <c r="W38" s="4"/>
    </row>
    <row r="39">
      <c r="A39" s="4"/>
      <c r="B39" s="4"/>
      <c r="C39" s="87"/>
      <c r="D39" s="74"/>
      <c r="E39" s="74"/>
      <c r="F39" s="74"/>
      <c r="G39" s="74"/>
      <c r="H39" s="74"/>
      <c r="I39" s="74"/>
      <c r="J39" s="4" t="str">
        <f t="shared" si="1"/>
        <v/>
      </c>
      <c r="K39" s="4" t="str">
        <f t="shared" si="2"/>
        <v/>
      </c>
      <c r="L39" s="6" t="str">
        <f t="shared" si="3"/>
        <v/>
      </c>
      <c r="M39" s="6" t="str">
        <f t="shared" si="4"/>
        <v/>
      </c>
      <c r="N39" s="4"/>
      <c r="O39" s="4"/>
      <c r="P39" s="4"/>
      <c r="Q39" s="4"/>
      <c r="R39" s="4"/>
      <c r="S39" s="4"/>
      <c r="T39" s="4"/>
      <c r="U39" s="4"/>
      <c r="V39" s="4"/>
      <c r="W39" s="4"/>
    </row>
    <row r="40">
      <c r="A40" s="4"/>
      <c r="B40" s="4"/>
      <c r="C40" s="87"/>
      <c r="D40" s="74"/>
      <c r="E40" s="74"/>
      <c r="F40" s="74"/>
      <c r="G40" s="74"/>
      <c r="H40" s="74"/>
      <c r="I40" s="74"/>
      <c r="J40" s="4" t="str">
        <f t="shared" si="1"/>
        <v/>
      </c>
      <c r="K40" s="4" t="str">
        <f t="shared" si="2"/>
        <v/>
      </c>
      <c r="L40" s="6" t="str">
        <f t="shared" si="3"/>
        <v/>
      </c>
      <c r="M40" s="6" t="str">
        <f t="shared" si="4"/>
        <v/>
      </c>
      <c r="N40" s="4"/>
      <c r="O40" s="4"/>
      <c r="P40" s="4"/>
      <c r="Q40" s="4"/>
      <c r="R40" s="4"/>
      <c r="S40" s="4"/>
      <c r="T40" s="4"/>
      <c r="U40" s="4"/>
      <c r="V40" s="4"/>
      <c r="W40" s="4"/>
    </row>
    <row r="41">
      <c r="A41" s="4"/>
      <c r="B41" s="4"/>
      <c r="C41" s="87"/>
      <c r="D41" s="74"/>
      <c r="E41" s="74"/>
      <c r="F41" s="74"/>
      <c r="G41" s="74"/>
      <c r="H41" s="74"/>
      <c r="I41" s="74"/>
      <c r="J41" s="4" t="str">
        <f t="shared" si="1"/>
        <v/>
      </c>
      <c r="K41" s="4" t="str">
        <f t="shared" si="2"/>
        <v/>
      </c>
      <c r="L41" s="6" t="str">
        <f t="shared" si="3"/>
        <v/>
      </c>
      <c r="M41" s="6" t="str">
        <f t="shared" si="4"/>
        <v/>
      </c>
      <c r="N41" s="4"/>
      <c r="O41" s="4"/>
      <c r="P41" s="4"/>
      <c r="Q41" s="4"/>
      <c r="R41" s="4"/>
      <c r="S41" s="4"/>
      <c r="T41" s="4"/>
      <c r="U41" s="4"/>
      <c r="V41" s="4"/>
      <c r="W41" s="4"/>
    </row>
    <row r="42">
      <c r="A42" s="4"/>
      <c r="B42" s="4"/>
      <c r="C42" s="87"/>
      <c r="D42" s="74"/>
      <c r="E42" s="74"/>
      <c r="F42" s="74"/>
      <c r="G42" s="74"/>
      <c r="H42" s="74"/>
      <c r="I42" s="74"/>
      <c r="J42" s="4" t="str">
        <f t="shared" si="1"/>
        <v/>
      </c>
      <c r="K42" s="4" t="str">
        <f t="shared" si="2"/>
        <v/>
      </c>
      <c r="L42" s="6" t="str">
        <f t="shared" si="3"/>
        <v/>
      </c>
      <c r="M42" s="6" t="str">
        <f t="shared" si="4"/>
        <v/>
      </c>
      <c r="N42" s="4"/>
      <c r="O42" s="4"/>
      <c r="P42" s="4"/>
      <c r="Q42" s="4"/>
      <c r="R42" s="4"/>
      <c r="S42" s="4"/>
      <c r="T42" s="4"/>
      <c r="U42" s="4"/>
      <c r="V42" s="4"/>
      <c r="W42" s="4"/>
    </row>
    <row r="43">
      <c r="A43" s="4"/>
      <c r="B43" s="4"/>
      <c r="C43" s="87"/>
      <c r="D43" s="74"/>
      <c r="E43" s="74"/>
      <c r="F43" s="74"/>
      <c r="G43" s="74"/>
      <c r="H43" s="74"/>
      <c r="I43" s="74"/>
      <c r="J43" s="4" t="str">
        <f t="shared" si="1"/>
        <v/>
      </c>
      <c r="K43" s="4" t="str">
        <f t="shared" si="2"/>
        <v/>
      </c>
      <c r="L43" s="6" t="str">
        <f t="shared" si="3"/>
        <v/>
      </c>
      <c r="M43" s="6" t="str">
        <f t="shared" si="4"/>
        <v/>
      </c>
      <c r="N43" s="4"/>
      <c r="O43" s="4"/>
      <c r="P43" s="4"/>
      <c r="Q43" s="4"/>
      <c r="R43" s="4"/>
      <c r="S43" s="4"/>
      <c r="T43" s="4"/>
      <c r="U43" s="4"/>
      <c r="V43" s="4"/>
      <c r="W43" s="4"/>
    </row>
    <row r="44">
      <c r="A44" s="4"/>
      <c r="B44" s="4"/>
      <c r="C44" s="87"/>
      <c r="D44" s="74"/>
      <c r="E44" s="74"/>
      <c r="F44" s="74"/>
      <c r="G44" s="74"/>
      <c r="H44" s="74"/>
      <c r="I44" s="74"/>
      <c r="J44" s="4" t="str">
        <f t="shared" si="1"/>
        <v/>
      </c>
      <c r="K44" s="4" t="str">
        <f t="shared" si="2"/>
        <v/>
      </c>
      <c r="L44" s="6" t="str">
        <f t="shared" si="3"/>
        <v/>
      </c>
      <c r="M44" s="6" t="str">
        <f t="shared" si="4"/>
        <v/>
      </c>
      <c r="N44" s="4"/>
      <c r="O44" s="4"/>
      <c r="P44" s="4"/>
      <c r="Q44" s="4"/>
      <c r="R44" s="4"/>
      <c r="S44" s="4"/>
      <c r="T44" s="4"/>
      <c r="U44" s="4"/>
      <c r="V44" s="4"/>
      <c r="W44" s="4"/>
    </row>
    <row r="45">
      <c r="A45" s="4"/>
      <c r="B45" s="4"/>
      <c r="C45" s="87"/>
      <c r="D45" s="74"/>
      <c r="E45" s="74"/>
      <c r="F45" s="74"/>
      <c r="G45" s="74"/>
      <c r="H45" s="74"/>
      <c r="I45" s="74"/>
      <c r="J45" s="4" t="str">
        <f t="shared" si="1"/>
        <v/>
      </c>
      <c r="K45" s="4" t="str">
        <f t="shared" si="2"/>
        <v/>
      </c>
      <c r="L45" s="6" t="str">
        <f t="shared" si="3"/>
        <v/>
      </c>
      <c r="M45" s="6" t="str">
        <f t="shared" si="4"/>
        <v/>
      </c>
      <c r="N45" s="4"/>
      <c r="O45" s="4"/>
      <c r="P45" s="4"/>
      <c r="Q45" s="4"/>
      <c r="R45" s="4"/>
      <c r="S45" s="4"/>
      <c r="T45" s="4"/>
      <c r="U45" s="4"/>
      <c r="V45" s="4"/>
      <c r="W45" s="4"/>
    </row>
    <row r="46">
      <c r="A46" s="4"/>
      <c r="B46" s="4"/>
      <c r="C46" s="87"/>
      <c r="D46" s="74"/>
      <c r="E46" s="74"/>
      <c r="F46" s="74"/>
      <c r="G46" s="74"/>
      <c r="H46" s="74"/>
      <c r="I46" s="74"/>
      <c r="J46" s="4" t="str">
        <f t="shared" si="1"/>
        <v/>
      </c>
      <c r="K46" s="4" t="str">
        <f t="shared" si="2"/>
        <v/>
      </c>
      <c r="L46" s="6" t="str">
        <f t="shared" si="3"/>
        <v/>
      </c>
      <c r="M46" s="6" t="str">
        <f t="shared" si="4"/>
        <v/>
      </c>
      <c r="N46" s="4"/>
      <c r="O46" s="4"/>
      <c r="P46" s="4"/>
      <c r="Q46" s="4"/>
      <c r="R46" s="4"/>
      <c r="S46" s="4"/>
      <c r="T46" s="4"/>
      <c r="U46" s="4"/>
      <c r="V46" s="4"/>
      <c r="W46" s="4"/>
    </row>
    <row r="47">
      <c r="A47" s="4"/>
      <c r="B47" s="4"/>
      <c r="C47" s="87"/>
      <c r="D47" s="74"/>
      <c r="E47" s="74"/>
      <c r="F47" s="74"/>
      <c r="G47" s="74"/>
      <c r="H47" s="74"/>
      <c r="I47" s="74"/>
      <c r="J47" s="4" t="str">
        <f t="shared" si="1"/>
        <v/>
      </c>
      <c r="K47" s="4" t="str">
        <f t="shared" si="2"/>
        <v/>
      </c>
      <c r="L47" s="6" t="str">
        <f t="shared" si="3"/>
        <v/>
      </c>
      <c r="M47" s="6" t="str">
        <f t="shared" si="4"/>
        <v/>
      </c>
      <c r="N47" s="4"/>
      <c r="O47" s="4"/>
      <c r="P47" s="4"/>
      <c r="Q47" s="4"/>
      <c r="R47" s="4"/>
      <c r="S47" s="4"/>
      <c r="T47" s="4"/>
      <c r="U47" s="4"/>
      <c r="V47" s="4"/>
      <c r="W47" s="4"/>
    </row>
    <row r="48">
      <c r="A48" s="4"/>
      <c r="B48" s="4"/>
      <c r="C48" s="87"/>
      <c r="D48" s="74"/>
      <c r="E48" s="74"/>
      <c r="F48" s="74"/>
      <c r="G48" s="74"/>
      <c r="H48" s="74"/>
      <c r="I48" s="74"/>
      <c r="J48" s="4" t="str">
        <f t="shared" si="1"/>
        <v/>
      </c>
      <c r="K48" s="4" t="str">
        <f t="shared" si="2"/>
        <v/>
      </c>
      <c r="L48" s="6" t="str">
        <f t="shared" si="3"/>
        <v/>
      </c>
      <c r="M48" s="6" t="str">
        <f t="shared" si="4"/>
        <v/>
      </c>
      <c r="N48" s="4"/>
      <c r="O48" s="4"/>
      <c r="P48" s="4"/>
      <c r="Q48" s="4"/>
      <c r="R48" s="4"/>
      <c r="S48" s="4"/>
      <c r="T48" s="4"/>
      <c r="U48" s="4"/>
      <c r="V48" s="4"/>
      <c r="W48" s="4"/>
    </row>
    <row r="49">
      <c r="A49" s="4"/>
      <c r="B49" s="4"/>
      <c r="C49" s="87"/>
      <c r="D49" s="74"/>
      <c r="E49" s="74"/>
      <c r="F49" s="74"/>
      <c r="G49" s="74"/>
      <c r="H49" s="74"/>
      <c r="I49" s="74"/>
      <c r="J49" s="4" t="str">
        <f t="shared" si="1"/>
        <v/>
      </c>
      <c r="K49" s="4" t="str">
        <f t="shared" si="2"/>
        <v/>
      </c>
      <c r="L49" s="6" t="str">
        <f t="shared" si="3"/>
        <v/>
      </c>
      <c r="M49" s="6" t="str">
        <f t="shared" si="4"/>
        <v/>
      </c>
      <c r="N49" s="4"/>
      <c r="O49" s="4"/>
      <c r="P49" s="4"/>
      <c r="Q49" s="4"/>
      <c r="R49" s="4"/>
      <c r="S49" s="4"/>
      <c r="T49" s="4"/>
      <c r="U49" s="4"/>
      <c r="V49" s="4"/>
      <c r="W49" s="4"/>
    </row>
    <row r="50">
      <c r="A50" s="4"/>
      <c r="B50" s="4"/>
      <c r="C50" s="87"/>
      <c r="D50" s="74"/>
      <c r="E50" s="74"/>
      <c r="F50" s="74"/>
      <c r="G50" s="74"/>
      <c r="H50" s="74"/>
      <c r="I50" s="74"/>
      <c r="J50" s="4" t="str">
        <f t="shared" si="1"/>
        <v/>
      </c>
      <c r="K50" s="4" t="str">
        <f t="shared" si="2"/>
        <v/>
      </c>
      <c r="L50" s="6" t="str">
        <f t="shared" si="3"/>
        <v/>
      </c>
      <c r="M50" s="6" t="str">
        <f t="shared" si="4"/>
        <v/>
      </c>
      <c r="N50" s="4"/>
      <c r="O50" s="4"/>
      <c r="P50" s="4"/>
      <c r="Q50" s="4"/>
      <c r="R50" s="4"/>
      <c r="S50" s="4"/>
      <c r="T50" s="4"/>
      <c r="U50" s="4"/>
      <c r="V50" s="4"/>
      <c r="W50" s="4"/>
    </row>
    <row r="51">
      <c r="A51" s="4"/>
      <c r="B51" s="4"/>
      <c r="C51" s="87"/>
      <c r="D51" s="74"/>
      <c r="E51" s="74"/>
      <c r="F51" s="74"/>
      <c r="G51" s="74"/>
      <c r="H51" s="74"/>
      <c r="I51" s="74"/>
      <c r="J51" s="4" t="str">
        <f t="shared" si="1"/>
        <v/>
      </c>
      <c r="K51" s="4" t="str">
        <f t="shared" si="2"/>
        <v/>
      </c>
      <c r="L51" s="6" t="str">
        <f t="shared" si="3"/>
        <v/>
      </c>
      <c r="M51" s="6" t="str">
        <f t="shared" si="4"/>
        <v/>
      </c>
      <c r="N51" s="4"/>
      <c r="O51" s="4"/>
      <c r="P51" s="4"/>
      <c r="Q51" s="4"/>
      <c r="R51" s="4"/>
      <c r="S51" s="4"/>
      <c r="T51" s="4"/>
      <c r="U51" s="4"/>
      <c r="V51" s="4"/>
      <c r="W51" s="4"/>
    </row>
    <row r="52">
      <c r="A52" s="4"/>
      <c r="B52" s="4"/>
      <c r="C52" s="87"/>
      <c r="D52" s="74"/>
      <c r="E52" s="74"/>
      <c r="F52" s="74"/>
      <c r="G52" s="74"/>
      <c r="H52" s="74"/>
      <c r="I52" s="74"/>
      <c r="J52" s="4" t="str">
        <f t="shared" si="1"/>
        <v/>
      </c>
      <c r="K52" s="4" t="str">
        <f t="shared" si="2"/>
        <v/>
      </c>
      <c r="L52" s="6" t="str">
        <f t="shared" si="3"/>
        <v/>
      </c>
      <c r="M52" s="6" t="str">
        <f t="shared" si="4"/>
        <v/>
      </c>
      <c r="N52" s="4"/>
      <c r="O52" s="4"/>
      <c r="P52" s="4"/>
      <c r="Q52" s="4"/>
      <c r="R52" s="4"/>
      <c r="S52" s="4"/>
      <c r="T52" s="4"/>
      <c r="U52" s="4"/>
      <c r="V52" s="4"/>
      <c r="W52" s="4"/>
    </row>
    <row r="53">
      <c r="A53" s="4"/>
      <c r="B53" s="4"/>
      <c r="C53" s="87"/>
      <c r="D53" s="74"/>
      <c r="E53" s="74"/>
      <c r="F53" s="74"/>
      <c r="G53" s="74"/>
      <c r="H53" s="74"/>
      <c r="I53" s="74"/>
      <c r="J53" s="4" t="str">
        <f t="shared" si="1"/>
        <v/>
      </c>
      <c r="K53" s="4" t="str">
        <f t="shared" si="2"/>
        <v/>
      </c>
      <c r="L53" s="6" t="str">
        <f t="shared" si="3"/>
        <v/>
      </c>
      <c r="M53" s="6" t="str">
        <f t="shared" si="4"/>
        <v/>
      </c>
      <c r="N53" s="4"/>
      <c r="O53" s="4"/>
      <c r="P53" s="4"/>
      <c r="Q53" s="4"/>
      <c r="R53" s="4"/>
      <c r="S53" s="4"/>
      <c r="T53" s="4"/>
      <c r="U53" s="4"/>
      <c r="V53" s="4"/>
      <c r="W53" s="4"/>
    </row>
    <row r="54">
      <c r="A54" s="4"/>
      <c r="B54" s="4"/>
      <c r="C54" s="87"/>
      <c r="D54" s="74"/>
      <c r="E54" s="74"/>
      <c r="F54" s="74"/>
      <c r="G54" s="74"/>
      <c r="H54" s="74"/>
      <c r="I54" s="74"/>
      <c r="J54" s="4" t="str">
        <f t="shared" si="1"/>
        <v/>
      </c>
      <c r="K54" s="4" t="str">
        <f t="shared" si="2"/>
        <v/>
      </c>
      <c r="L54" s="6" t="str">
        <f t="shared" si="3"/>
        <v/>
      </c>
      <c r="M54" s="6" t="str">
        <f t="shared" si="4"/>
        <v/>
      </c>
      <c r="N54" s="4"/>
      <c r="O54" s="4"/>
      <c r="P54" s="4"/>
      <c r="Q54" s="4"/>
      <c r="R54" s="4"/>
      <c r="S54" s="4"/>
      <c r="T54" s="4"/>
      <c r="U54" s="4"/>
      <c r="V54" s="4"/>
      <c r="W54" s="4"/>
    </row>
    <row r="55">
      <c r="A55" s="4"/>
      <c r="B55" s="4"/>
      <c r="C55" s="87"/>
      <c r="D55" s="74"/>
      <c r="E55" s="74"/>
      <c r="F55" s="74"/>
      <c r="G55" s="74"/>
      <c r="H55" s="74"/>
      <c r="I55" s="74"/>
      <c r="J55" s="4" t="str">
        <f t="shared" si="1"/>
        <v/>
      </c>
      <c r="K55" s="4" t="str">
        <f t="shared" si="2"/>
        <v/>
      </c>
      <c r="L55" s="6" t="str">
        <f t="shared" si="3"/>
        <v/>
      </c>
      <c r="M55" s="6" t="str">
        <f t="shared" si="4"/>
        <v/>
      </c>
      <c r="N55" s="4"/>
      <c r="O55" s="4"/>
      <c r="P55" s="4"/>
      <c r="Q55" s="4"/>
      <c r="R55" s="4"/>
      <c r="S55" s="4"/>
      <c r="T55" s="4"/>
      <c r="U55" s="4"/>
      <c r="V55" s="4"/>
      <c r="W55" s="4"/>
    </row>
    <row r="56">
      <c r="A56" s="4"/>
      <c r="B56" s="4"/>
      <c r="C56" s="87"/>
      <c r="D56" s="74"/>
      <c r="E56" s="74"/>
      <c r="F56" s="74"/>
      <c r="G56" s="74"/>
      <c r="H56" s="74"/>
      <c r="I56" s="74"/>
      <c r="J56" s="4" t="str">
        <f t="shared" si="1"/>
        <v/>
      </c>
      <c r="K56" s="4" t="str">
        <f t="shared" si="2"/>
        <v/>
      </c>
      <c r="L56" s="6" t="str">
        <f t="shared" si="3"/>
        <v/>
      </c>
      <c r="M56" s="6" t="str">
        <f t="shared" si="4"/>
        <v/>
      </c>
      <c r="N56" s="4"/>
      <c r="O56" s="4"/>
      <c r="P56" s="4"/>
      <c r="Q56" s="4"/>
      <c r="R56" s="4"/>
      <c r="S56" s="4"/>
      <c r="T56" s="4"/>
      <c r="U56" s="4"/>
      <c r="V56" s="4"/>
      <c r="W56" s="4"/>
    </row>
    <row r="57">
      <c r="A57" s="4"/>
      <c r="B57" s="4"/>
      <c r="C57" s="87"/>
      <c r="D57" s="74"/>
      <c r="E57" s="74"/>
      <c r="F57" s="74"/>
      <c r="G57" s="74"/>
      <c r="H57" s="74"/>
      <c r="I57" s="74"/>
      <c r="J57" s="4" t="str">
        <f t="shared" si="1"/>
        <v/>
      </c>
      <c r="K57" s="4" t="str">
        <f t="shared" si="2"/>
        <v/>
      </c>
      <c r="L57" s="6" t="str">
        <f t="shared" si="3"/>
        <v/>
      </c>
      <c r="M57" s="6" t="str">
        <f t="shared" si="4"/>
        <v/>
      </c>
      <c r="N57" s="4"/>
      <c r="O57" s="4"/>
      <c r="P57" s="4"/>
      <c r="Q57" s="4"/>
      <c r="R57" s="4"/>
      <c r="S57" s="4"/>
      <c r="T57" s="4"/>
      <c r="U57" s="4"/>
      <c r="V57" s="4"/>
      <c r="W57" s="4"/>
    </row>
    <row r="58">
      <c r="A58" s="4"/>
      <c r="B58" s="4"/>
      <c r="C58" s="87"/>
      <c r="D58" s="74"/>
      <c r="E58" s="74"/>
      <c r="F58" s="74"/>
      <c r="G58" s="74"/>
      <c r="H58" s="74"/>
      <c r="I58" s="74"/>
      <c r="J58" s="4" t="str">
        <f t="shared" si="1"/>
        <v/>
      </c>
      <c r="K58" s="4" t="str">
        <f t="shared" si="2"/>
        <v/>
      </c>
      <c r="L58" s="6" t="str">
        <f t="shared" si="3"/>
        <v/>
      </c>
      <c r="M58" s="6" t="str">
        <f t="shared" si="4"/>
        <v/>
      </c>
      <c r="N58" s="4"/>
      <c r="O58" s="4"/>
      <c r="P58" s="4"/>
      <c r="Q58" s="4"/>
      <c r="R58" s="4"/>
      <c r="S58" s="4"/>
      <c r="T58" s="4"/>
      <c r="U58" s="4"/>
      <c r="V58" s="4"/>
      <c r="W58" s="4"/>
    </row>
    <row r="59">
      <c r="A59" s="4"/>
      <c r="B59" s="4"/>
      <c r="C59" s="87"/>
      <c r="D59" s="74"/>
      <c r="E59" s="74"/>
      <c r="F59" s="74"/>
      <c r="G59" s="74"/>
      <c r="H59" s="74"/>
      <c r="I59" s="74"/>
      <c r="J59" s="4" t="str">
        <f t="shared" si="1"/>
        <v/>
      </c>
      <c r="K59" s="4" t="str">
        <f t="shared" si="2"/>
        <v/>
      </c>
      <c r="L59" s="6" t="str">
        <f t="shared" si="3"/>
        <v/>
      </c>
      <c r="M59" s="6" t="str">
        <f t="shared" si="4"/>
        <v/>
      </c>
      <c r="N59" s="4"/>
      <c r="O59" s="4"/>
      <c r="P59" s="4"/>
      <c r="Q59" s="4"/>
      <c r="R59" s="4"/>
      <c r="S59" s="4"/>
      <c r="T59" s="4"/>
      <c r="U59" s="4"/>
      <c r="V59" s="4"/>
      <c r="W59" s="4"/>
    </row>
    <row r="60">
      <c r="A60" s="4"/>
      <c r="B60" s="4"/>
      <c r="C60" s="87"/>
      <c r="D60" s="74"/>
      <c r="E60" s="74"/>
      <c r="F60" s="74"/>
      <c r="G60" s="74"/>
      <c r="H60" s="74"/>
      <c r="I60" s="74"/>
      <c r="J60" s="4" t="str">
        <f t="shared" si="1"/>
        <v/>
      </c>
      <c r="K60" s="4" t="str">
        <f t="shared" si="2"/>
        <v/>
      </c>
      <c r="L60" s="6" t="str">
        <f t="shared" si="3"/>
        <v/>
      </c>
      <c r="M60" s="6" t="str">
        <f t="shared" si="4"/>
        <v/>
      </c>
      <c r="N60" s="4"/>
      <c r="O60" s="4"/>
      <c r="P60" s="4"/>
      <c r="Q60" s="4"/>
      <c r="R60" s="4"/>
      <c r="S60" s="4"/>
      <c r="T60" s="4"/>
      <c r="U60" s="4"/>
      <c r="V60" s="4"/>
      <c r="W60" s="4"/>
    </row>
    <row r="61">
      <c r="A61" s="4"/>
      <c r="B61" s="4"/>
      <c r="C61" s="87"/>
      <c r="D61" s="74"/>
      <c r="E61" s="74"/>
      <c r="F61" s="74"/>
      <c r="G61" s="74"/>
      <c r="H61" s="74"/>
      <c r="I61" s="74"/>
      <c r="J61" s="4" t="str">
        <f t="shared" si="1"/>
        <v/>
      </c>
      <c r="K61" s="4" t="str">
        <f t="shared" si="2"/>
        <v/>
      </c>
      <c r="L61" s="6" t="str">
        <f t="shared" si="3"/>
        <v/>
      </c>
      <c r="M61" s="6" t="str">
        <f t="shared" si="4"/>
        <v/>
      </c>
      <c r="N61" s="4"/>
      <c r="O61" s="4"/>
      <c r="P61" s="4"/>
      <c r="Q61" s="4"/>
      <c r="R61" s="4"/>
      <c r="S61" s="4"/>
      <c r="T61" s="4"/>
      <c r="U61" s="4"/>
      <c r="V61" s="4"/>
      <c r="W61" s="4"/>
    </row>
    <row r="62">
      <c r="A62" s="4"/>
      <c r="B62" s="4"/>
      <c r="C62" s="87"/>
      <c r="D62" s="74"/>
      <c r="E62" s="74"/>
      <c r="F62" s="74"/>
      <c r="G62" s="74"/>
      <c r="H62" s="74"/>
      <c r="I62" s="74"/>
      <c r="J62" s="4" t="str">
        <f t="shared" si="1"/>
        <v/>
      </c>
      <c r="K62" s="4" t="str">
        <f t="shared" si="2"/>
        <v/>
      </c>
      <c r="L62" s="6" t="str">
        <f t="shared" si="3"/>
        <v/>
      </c>
      <c r="M62" s="6" t="str">
        <f t="shared" si="4"/>
        <v/>
      </c>
      <c r="N62" s="4"/>
      <c r="O62" s="4"/>
      <c r="P62" s="4"/>
      <c r="Q62" s="4"/>
      <c r="R62" s="4"/>
      <c r="S62" s="4"/>
      <c r="T62" s="4"/>
      <c r="U62" s="4"/>
      <c r="V62" s="4"/>
      <c r="W62" s="4"/>
    </row>
    <row r="63">
      <c r="A63" s="4"/>
      <c r="B63" s="4"/>
      <c r="C63" s="87"/>
      <c r="D63" s="74"/>
      <c r="E63" s="74"/>
      <c r="F63" s="74"/>
      <c r="G63" s="74"/>
      <c r="H63" s="74"/>
      <c r="I63" s="74"/>
      <c r="J63" s="4" t="str">
        <f t="shared" si="1"/>
        <v/>
      </c>
      <c r="K63" s="4" t="str">
        <f t="shared" si="2"/>
        <v/>
      </c>
      <c r="L63" s="6" t="str">
        <f t="shared" si="3"/>
        <v/>
      </c>
      <c r="M63" s="6" t="str">
        <f t="shared" si="4"/>
        <v/>
      </c>
      <c r="N63" s="4"/>
      <c r="O63" s="4"/>
      <c r="P63" s="4"/>
      <c r="Q63" s="4"/>
      <c r="R63" s="4"/>
      <c r="S63" s="4"/>
      <c r="T63" s="4"/>
      <c r="U63" s="4"/>
      <c r="V63" s="4"/>
      <c r="W63" s="4"/>
    </row>
    <row r="64">
      <c r="A64" s="4"/>
      <c r="B64" s="4"/>
      <c r="C64" s="87"/>
      <c r="D64" s="74"/>
      <c r="E64" s="74"/>
      <c r="F64" s="74"/>
      <c r="G64" s="74"/>
      <c r="H64" s="74"/>
      <c r="I64" s="74"/>
      <c r="J64" s="4" t="str">
        <f t="shared" si="1"/>
        <v/>
      </c>
      <c r="K64" s="4" t="str">
        <f t="shared" si="2"/>
        <v/>
      </c>
      <c r="L64" s="6" t="str">
        <f t="shared" si="3"/>
        <v/>
      </c>
      <c r="M64" s="6" t="str">
        <f t="shared" si="4"/>
        <v/>
      </c>
      <c r="N64" s="4"/>
      <c r="O64" s="4"/>
      <c r="P64" s="4"/>
      <c r="Q64" s="4"/>
      <c r="R64" s="4"/>
      <c r="S64" s="4"/>
      <c r="T64" s="4"/>
      <c r="U64" s="4"/>
      <c r="V64" s="4"/>
      <c r="W64" s="4"/>
    </row>
    <row r="65">
      <c r="A65" s="4"/>
      <c r="B65" s="4"/>
      <c r="C65" s="87"/>
      <c r="D65" s="74"/>
      <c r="E65" s="74"/>
      <c r="F65" s="74"/>
      <c r="G65" s="74"/>
      <c r="H65" s="74"/>
      <c r="I65" s="74"/>
      <c r="J65" s="4" t="str">
        <f t="shared" si="1"/>
        <v/>
      </c>
      <c r="K65" s="4" t="str">
        <f t="shared" si="2"/>
        <v/>
      </c>
      <c r="L65" s="6" t="str">
        <f t="shared" si="3"/>
        <v/>
      </c>
      <c r="M65" s="6" t="str">
        <f t="shared" si="4"/>
        <v/>
      </c>
      <c r="N65" s="4"/>
      <c r="O65" s="4"/>
      <c r="P65" s="4"/>
      <c r="Q65" s="4"/>
      <c r="R65" s="4"/>
      <c r="S65" s="4"/>
      <c r="T65" s="4"/>
      <c r="U65" s="4"/>
      <c r="V65" s="4"/>
      <c r="W65" s="4"/>
    </row>
    <row r="66">
      <c r="A66" s="4"/>
      <c r="B66" s="4"/>
      <c r="C66" s="87"/>
      <c r="D66" s="74"/>
      <c r="E66" s="74"/>
      <c r="F66" s="74"/>
      <c r="G66" s="74"/>
      <c r="H66" s="74"/>
      <c r="I66" s="74"/>
      <c r="J66" s="4" t="str">
        <f t="shared" si="1"/>
        <v/>
      </c>
      <c r="K66" s="4" t="str">
        <f t="shared" si="2"/>
        <v/>
      </c>
      <c r="L66" s="6" t="str">
        <f t="shared" si="3"/>
        <v/>
      </c>
      <c r="M66" s="6" t="str">
        <f t="shared" si="4"/>
        <v/>
      </c>
      <c r="N66" s="4"/>
      <c r="O66" s="4"/>
      <c r="P66" s="4"/>
      <c r="Q66" s="4"/>
      <c r="R66" s="4"/>
      <c r="S66" s="4"/>
      <c r="T66" s="4"/>
      <c r="U66" s="4"/>
      <c r="V66" s="4"/>
      <c r="W66" s="4"/>
    </row>
    <row r="67">
      <c r="A67" s="4"/>
      <c r="B67" s="4"/>
      <c r="C67" s="87"/>
      <c r="D67" s="74"/>
      <c r="E67" s="74"/>
      <c r="F67" s="74"/>
      <c r="G67" s="74"/>
      <c r="H67" s="74"/>
      <c r="I67" s="74"/>
      <c r="J67" s="4" t="str">
        <f t="shared" si="1"/>
        <v/>
      </c>
      <c r="K67" s="4" t="str">
        <f t="shared" si="2"/>
        <v/>
      </c>
      <c r="L67" s="6" t="str">
        <f t="shared" si="3"/>
        <v/>
      </c>
      <c r="M67" s="6" t="str">
        <f t="shared" si="4"/>
        <v/>
      </c>
      <c r="N67" s="4"/>
      <c r="O67" s="4"/>
      <c r="P67" s="4"/>
      <c r="Q67" s="4"/>
      <c r="R67" s="4"/>
      <c r="S67" s="4"/>
      <c r="T67" s="4"/>
      <c r="U67" s="4"/>
      <c r="V67" s="4"/>
      <c r="W67" s="4"/>
    </row>
    <row r="68">
      <c r="A68" s="4"/>
      <c r="B68" s="4"/>
      <c r="C68" s="87"/>
      <c r="D68" s="74"/>
      <c r="E68" s="74"/>
      <c r="F68" s="74"/>
      <c r="G68" s="74"/>
      <c r="H68" s="74"/>
      <c r="I68" s="74"/>
      <c r="J68" s="4" t="str">
        <f t="shared" si="1"/>
        <v/>
      </c>
      <c r="K68" s="4" t="str">
        <f t="shared" si="2"/>
        <v/>
      </c>
      <c r="L68" s="6" t="str">
        <f t="shared" si="3"/>
        <v/>
      </c>
      <c r="M68" s="6" t="str">
        <f t="shared" si="4"/>
        <v/>
      </c>
      <c r="N68" s="4"/>
      <c r="O68" s="4"/>
      <c r="P68" s="4"/>
      <c r="Q68" s="4"/>
      <c r="R68" s="4"/>
      <c r="S68" s="4"/>
      <c r="T68" s="4"/>
      <c r="U68" s="4"/>
      <c r="V68" s="4"/>
      <c r="W68" s="4"/>
    </row>
    <row r="69">
      <c r="A69" s="4"/>
      <c r="B69" s="4"/>
      <c r="C69" s="87"/>
      <c r="D69" s="74"/>
      <c r="E69" s="74"/>
      <c r="F69" s="74"/>
      <c r="G69" s="74"/>
      <c r="H69" s="74"/>
      <c r="I69" s="74"/>
      <c r="J69" s="4" t="str">
        <f t="shared" si="1"/>
        <v/>
      </c>
      <c r="K69" s="4" t="str">
        <f t="shared" si="2"/>
        <v/>
      </c>
      <c r="L69" s="6" t="str">
        <f t="shared" si="3"/>
        <v/>
      </c>
      <c r="M69" s="6" t="str">
        <f t="shared" si="4"/>
        <v/>
      </c>
      <c r="N69" s="4"/>
      <c r="O69" s="4"/>
      <c r="P69" s="4"/>
      <c r="Q69" s="4"/>
      <c r="R69" s="4"/>
      <c r="S69" s="4"/>
      <c r="T69" s="4"/>
      <c r="U69" s="4"/>
      <c r="V69" s="4"/>
      <c r="W69" s="4"/>
    </row>
    <row r="70">
      <c r="A70" s="4"/>
      <c r="B70" s="4"/>
      <c r="C70" s="87"/>
      <c r="D70" s="74"/>
      <c r="E70" s="74"/>
      <c r="F70" s="74"/>
      <c r="G70" s="74"/>
      <c r="H70" s="74"/>
      <c r="I70" s="74"/>
      <c r="J70" s="4" t="str">
        <f t="shared" si="1"/>
        <v/>
      </c>
      <c r="K70" s="4" t="str">
        <f t="shared" si="2"/>
        <v/>
      </c>
      <c r="L70" s="6" t="str">
        <f t="shared" si="3"/>
        <v/>
      </c>
      <c r="M70" s="6" t="str">
        <f t="shared" si="4"/>
        <v/>
      </c>
      <c r="N70" s="4"/>
      <c r="O70" s="4"/>
      <c r="P70" s="4"/>
      <c r="Q70" s="4"/>
      <c r="R70" s="4"/>
      <c r="S70" s="4"/>
      <c r="T70" s="4"/>
      <c r="U70" s="4"/>
      <c r="V70" s="4"/>
      <c r="W70" s="4"/>
    </row>
    <row r="71">
      <c r="A71" s="4"/>
      <c r="B71" s="4"/>
      <c r="C71" s="87"/>
      <c r="D71" s="74"/>
      <c r="E71" s="74"/>
      <c r="F71" s="74"/>
      <c r="G71" s="74"/>
      <c r="H71" s="74"/>
      <c r="I71" s="74"/>
      <c r="J71" s="4" t="str">
        <f t="shared" si="1"/>
        <v/>
      </c>
      <c r="K71" s="4" t="str">
        <f t="shared" si="2"/>
        <v/>
      </c>
      <c r="L71" s="6" t="str">
        <f t="shared" si="3"/>
        <v/>
      </c>
      <c r="M71" s="6" t="str">
        <f t="shared" si="4"/>
        <v/>
      </c>
      <c r="N71" s="4"/>
      <c r="O71" s="4"/>
      <c r="P71" s="4"/>
      <c r="Q71" s="4"/>
      <c r="R71" s="4"/>
      <c r="S71" s="4"/>
      <c r="T71" s="4"/>
      <c r="U71" s="4"/>
      <c r="V71" s="4"/>
      <c r="W71" s="4"/>
    </row>
    <row r="72">
      <c r="A72" s="4"/>
      <c r="B72" s="4"/>
      <c r="C72" s="87"/>
      <c r="D72" s="74"/>
      <c r="E72" s="74"/>
      <c r="F72" s="74"/>
      <c r="G72" s="74"/>
      <c r="H72" s="74"/>
      <c r="I72" s="74"/>
      <c r="J72" s="4" t="str">
        <f t="shared" si="1"/>
        <v/>
      </c>
      <c r="K72" s="4" t="str">
        <f t="shared" si="2"/>
        <v/>
      </c>
      <c r="L72" s="6" t="str">
        <f t="shared" si="3"/>
        <v/>
      </c>
      <c r="M72" s="6" t="str">
        <f t="shared" si="4"/>
        <v/>
      </c>
      <c r="N72" s="4"/>
      <c r="O72" s="4"/>
      <c r="P72" s="4"/>
      <c r="Q72" s="4"/>
      <c r="R72" s="4"/>
      <c r="S72" s="4"/>
      <c r="T72" s="4"/>
      <c r="U72" s="4"/>
      <c r="V72" s="4"/>
      <c r="W72" s="4"/>
    </row>
    <row r="73">
      <c r="A73" s="4"/>
      <c r="B73" s="4"/>
      <c r="C73" s="87"/>
      <c r="D73" s="74"/>
      <c r="E73" s="74"/>
      <c r="F73" s="74"/>
      <c r="G73" s="74"/>
      <c r="H73" s="74"/>
      <c r="I73" s="74"/>
      <c r="J73" s="4" t="str">
        <f t="shared" si="1"/>
        <v/>
      </c>
      <c r="K73" s="4" t="str">
        <f t="shared" si="2"/>
        <v/>
      </c>
      <c r="L73" s="6" t="str">
        <f t="shared" si="3"/>
        <v/>
      </c>
      <c r="M73" s="6" t="str">
        <f t="shared" si="4"/>
        <v/>
      </c>
      <c r="N73" s="4"/>
      <c r="O73" s="4"/>
      <c r="P73" s="4"/>
      <c r="Q73" s="4"/>
      <c r="R73" s="4"/>
      <c r="S73" s="4"/>
      <c r="T73" s="4"/>
      <c r="U73" s="4"/>
      <c r="V73" s="4"/>
      <c r="W73" s="4"/>
    </row>
    <row r="74">
      <c r="A74" s="4"/>
      <c r="B74" s="4"/>
      <c r="C74" s="87"/>
      <c r="D74" s="74"/>
      <c r="E74" s="74"/>
      <c r="F74" s="74"/>
      <c r="G74" s="74"/>
      <c r="H74" s="74"/>
      <c r="I74" s="74"/>
      <c r="J74" s="4" t="str">
        <f t="shared" si="1"/>
        <v/>
      </c>
      <c r="K74" s="4" t="str">
        <f t="shared" si="2"/>
        <v/>
      </c>
      <c r="L74" s="6" t="str">
        <f t="shared" si="3"/>
        <v/>
      </c>
      <c r="M74" s="6" t="str">
        <f t="shared" si="4"/>
        <v/>
      </c>
      <c r="N74" s="4"/>
      <c r="O74" s="4"/>
      <c r="P74" s="4"/>
      <c r="Q74" s="4"/>
      <c r="R74" s="4"/>
      <c r="S74" s="4"/>
      <c r="T74" s="4"/>
      <c r="U74" s="4"/>
      <c r="V74" s="4"/>
      <c r="W74" s="4"/>
    </row>
    <row r="75">
      <c r="A75" s="4"/>
      <c r="B75" s="4"/>
      <c r="C75" s="87"/>
      <c r="D75" s="74"/>
      <c r="E75" s="74"/>
      <c r="F75" s="74"/>
      <c r="G75" s="74"/>
      <c r="H75" s="74"/>
      <c r="I75" s="74"/>
      <c r="J75" s="4" t="str">
        <f t="shared" si="1"/>
        <v/>
      </c>
      <c r="K75" s="4" t="str">
        <f t="shared" si="2"/>
        <v/>
      </c>
      <c r="L75" s="6" t="str">
        <f t="shared" si="3"/>
        <v/>
      </c>
      <c r="M75" s="6" t="str">
        <f t="shared" si="4"/>
        <v/>
      </c>
      <c r="N75" s="4"/>
      <c r="O75" s="4"/>
      <c r="P75" s="4"/>
      <c r="Q75" s="4"/>
      <c r="R75" s="4"/>
      <c r="S75" s="4"/>
      <c r="T75" s="4"/>
      <c r="U75" s="4"/>
      <c r="V75" s="4"/>
      <c r="W75" s="4"/>
    </row>
    <row r="76">
      <c r="A76" s="4"/>
      <c r="B76" s="4"/>
      <c r="C76" s="87"/>
      <c r="D76" s="74"/>
      <c r="E76" s="74"/>
      <c r="F76" s="74"/>
      <c r="G76" s="74"/>
      <c r="H76" s="74"/>
      <c r="I76" s="74"/>
      <c r="J76" s="4" t="str">
        <f t="shared" si="1"/>
        <v/>
      </c>
      <c r="K76" s="4" t="str">
        <f t="shared" si="2"/>
        <v/>
      </c>
      <c r="L76" s="6" t="str">
        <f t="shared" si="3"/>
        <v/>
      </c>
      <c r="M76" s="6" t="str">
        <f t="shared" si="4"/>
        <v/>
      </c>
      <c r="N76" s="4"/>
      <c r="O76" s="4"/>
      <c r="P76" s="4"/>
      <c r="Q76" s="4"/>
      <c r="R76" s="4"/>
      <c r="S76" s="4"/>
      <c r="T76" s="4"/>
      <c r="U76" s="4"/>
      <c r="V76" s="4"/>
      <c r="W76" s="4"/>
    </row>
    <row r="77">
      <c r="A77" s="4"/>
      <c r="B77" s="4"/>
      <c r="C77" s="87"/>
      <c r="D77" s="74"/>
      <c r="E77" s="74"/>
      <c r="F77" s="74"/>
      <c r="G77" s="74"/>
      <c r="H77" s="74"/>
      <c r="I77" s="74"/>
      <c r="J77" s="4" t="str">
        <f t="shared" si="1"/>
        <v/>
      </c>
      <c r="K77" s="4" t="str">
        <f t="shared" si="2"/>
        <v/>
      </c>
      <c r="L77" s="6" t="str">
        <f t="shared" si="3"/>
        <v/>
      </c>
      <c r="M77" s="6" t="str">
        <f t="shared" si="4"/>
        <v/>
      </c>
      <c r="N77" s="4"/>
      <c r="O77" s="4"/>
      <c r="P77" s="4"/>
      <c r="Q77" s="4"/>
      <c r="R77" s="4"/>
      <c r="S77" s="4"/>
      <c r="T77" s="4"/>
      <c r="U77" s="4"/>
      <c r="V77" s="4"/>
      <c r="W77" s="4"/>
    </row>
    <row r="78">
      <c r="A78" s="4"/>
      <c r="B78" s="4"/>
      <c r="C78" s="87"/>
      <c r="D78" s="74"/>
      <c r="E78" s="74"/>
      <c r="F78" s="74"/>
      <c r="G78" s="74"/>
      <c r="H78" s="74"/>
      <c r="I78" s="74"/>
      <c r="J78" s="4" t="str">
        <f t="shared" si="1"/>
        <v/>
      </c>
      <c r="K78" s="4" t="str">
        <f t="shared" si="2"/>
        <v/>
      </c>
      <c r="L78" s="6" t="str">
        <f t="shared" si="3"/>
        <v/>
      </c>
      <c r="M78" s="6" t="str">
        <f t="shared" si="4"/>
        <v/>
      </c>
      <c r="N78" s="4"/>
      <c r="O78" s="4"/>
      <c r="P78" s="4"/>
      <c r="Q78" s="4"/>
      <c r="R78" s="4"/>
      <c r="S78" s="4"/>
      <c r="T78" s="4"/>
      <c r="U78" s="4"/>
      <c r="V78" s="4"/>
      <c r="W78" s="4"/>
    </row>
    <row r="79">
      <c r="A79" s="4"/>
      <c r="B79" s="4"/>
      <c r="C79" s="87"/>
      <c r="D79" s="74"/>
      <c r="E79" s="74"/>
      <c r="F79" s="74"/>
      <c r="G79" s="74"/>
      <c r="H79" s="74"/>
      <c r="I79" s="74"/>
      <c r="J79" s="4" t="str">
        <f t="shared" si="1"/>
        <v/>
      </c>
      <c r="K79" s="4" t="str">
        <f t="shared" si="2"/>
        <v/>
      </c>
      <c r="L79" s="6" t="str">
        <f t="shared" si="3"/>
        <v/>
      </c>
      <c r="M79" s="6" t="str">
        <f t="shared" si="4"/>
        <v/>
      </c>
      <c r="N79" s="4"/>
      <c r="O79" s="4"/>
      <c r="P79" s="4"/>
      <c r="Q79" s="4"/>
      <c r="R79" s="4"/>
      <c r="S79" s="4"/>
      <c r="T79" s="4"/>
      <c r="U79" s="4"/>
      <c r="V79" s="4"/>
      <c r="W79" s="4"/>
    </row>
    <row r="80">
      <c r="A80" s="4"/>
      <c r="B80" s="4"/>
      <c r="C80" s="87"/>
      <c r="D80" s="74"/>
      <c r="E80" s="74"/>
      <c r="F80" s="74"/>
      <c r="G80" s="74"/>
      <c r="H80" s="74"/>
      <c r="I80" s="74"/>
      <c r="J80" s="4" t="str">
        <f t="shared" si="1"/>
        <v/>
      </c>
      <c r="K80" s="4" t="str">
        <f t="shared" si="2"/>
        <v/>
      </c>
      <c r="L80" s="6" t="str">
        <f t="shared" si="3"/>
        <v/>
      </c>
      <c r="M80" s="6" t="str">
        <f t="shared" si="4"/>
        <v/>
      </c>
      <c r="N80" s="4"/>
      <c r="O80" s="4"/>
      <c r="P80" s="4"/>
      <c r="Q80" s="4"/>
      <c r="R80" s="4"/>
      <c r="S80" s="4"/>
      <c r="T80" s="4"/>
      <c r="U80" s="4"/>
      <c r="V80" s="4"/>
      <c r="W80" s="4"/>
    </row>
    <row r="81">
      <c r="A81" s="4"/>
      <c r="B81" s="4"/>
      <c r="C81" s="87"/>
      <c r="D81" s="74"/>
      <c r="E81" s="74"/>
      <c r="F81" s="74"/>
      <c r="G81" s="74"/>
      <c r="H81" s="74"/>
      <c r="I81" s="74"/>
      <c r="J81" s="4" t="str">
        <f t="shared" si="1"/>
        <v/>
      </c>
      <c r="K81" s="4" t="str">
        <f t="shared" si="2"/>
        <v/>
      </c>
      <c r="L81" s="6" t="str">
        <f t="shared" si="3"/>
        <v/>
      </c>
      <c r="M81" s="6" t="str">
        <f t="shared" si="4"/>
        <v/>
      </c>
      <c r="N81" s="4"/>
      <c r="O81" s="4"/>
      <c r="P81" s="4"/>
      <c r="Q81" s="4"/>
      <c r="R81" s="4"/>
      <c r="S81" s="4"/>
      <c r="T81" s="4"/>
      <c r="U81" s="4"/>
      <c r="V81" s="4"/>
      <c r="W81" s="4"/>
    </row>
    <row r="82">
      <c r="A82" s="4"/>
      <c r="B82" s="4"/>
      <c r="C82" s="87"/>
      <c r="D82" s="74"/>
      <c r="E82" s="74"/>
      <c r="F82" s="74"/>
      <c r="G82" s="74"/>
      <c r="H82" s="74"/>
      <c r="I82" s="74"/>
      <c r="J82" s="4" t="str">
        <f t="shared" si="1"/>
        <v/>
      </c>
      <c r="K82" s="4" t="str">
        <f t="shared" si="2"/>
        <v/>
      </c>
      <c r="L82" s="6" t="str">
        <f t="shared" si="3"/>
        <v/>
      </c>
      <c r="M82" s="6" t="str">
        <f t="shared" si="4"/>
        <v/>
      </c>
      <c r="N82" s="4"/>
      <c r="O82" s="4"/>
      <c r="P82" s="4"/>
      <c r="Q82" s="4"/>
      <c r="R82" s="4"/>
      <c r="S82" s="4"/>
      <c r="T82" s="4"/>
      <c r="U82" s="4"/>
      <c r="V82" s="4"/>
      <c r="W82" s="4"/>
    </row>
    <row r="83">
      <c r="A83" s="4"/>
      <c r="B83" s="4"/>
      <c r="C83" s="87"/>
      <c r="D83" s="74"/>
      <c r="E83" s="74"/>
      <c r="F83" s="74"/>
      <c r="G83" s="74"/>
      <c r="H83" s="74"/>
      <c r="I83" s="74"/>
      <c r="J83" s="4" t="str">
        <f t="shared" si="1"/>
        <v/>
      </c>
      <c r="K83" s="4" t="str">
        <f t="shared" si="2"/>
        <v/>
      </c>
      <c r="L83" s="6" t="str">
        <f t="shared" si="3"/>
        <v/>
      </c>
      <c r="M83" s="6" t="str">
        <f t="shared" si="4"/>
        <v/>
      </c>
      <c r="N83" s="4"/>
      <c r="O83" s="4"/>
      <c r="P83" s="4"/>
      <c r="Q83" s="4"/>
      <c r="R83" s="4"/>
      <c r="S83" s="4"/>
      <c r="T83" s="4"/>
      <c r="U83" s="4"/>
      <c r="V83" s="4"/>
      <c r="W83" s="4"/>
    </row>
    <row r="84">
      <c r="A84" s="4"/>
      <c r="B84" s="4"/>
      <c r="C84" s="87"/>
      <c r="D84" s="74"/>
      <c r="E84" s="74"/>
      <c r="F84" s="74"/>
      <c r="G84" s="74"/>
      <c r="H84" s="74"/>
      <c r="I84" s="74"/>
      <c r="J84" s="4" t="str">
        <f t="shared" si="1"/>
        <v/>
      </c>
      <c r="K84" s="4" t="str">
        <f t="shared" si="2"/>
        <v/>
      </c>
      <c r="L84" s="6" t="str">
        <f t="shared" si="3"/>
        <v/>
      </c>
      <c r="M84" s="6" t="str">
        <f t="shared" si="4"/>
        <v/>
      </c>
      <c r="N84" s="4"/>
      <c r="O84" s="4"/>
      <c r="P84" s="4"/>
      <c r="Q84" s="4"/>
      <c r="R84" s="4"/>
      <c r="S84" s="4"/>
      <c r="T84" s="4"/>
      <c r="U84" s="4"/>
      <c r="V84" s="4"/>
      <c r="W84" s="4"/>
    </row>
    <row r="85">
      <c r="A85" s="4"/>
      <c r="B85" s="4"/>
      <c r="C85" s="87"/>
      <c r="D85" s="74"/>
      <c r="E85" s="74"/>
      <c r="F85" s="74"/>
      <c r="G85" s="74"/>
      <c r="H85" s="74"/>
      <c r="I85" s="74"/>
      <c r="J85" s="4" t="str">
        <f t="shared" si="1"/>
        <v/>
      </c>
      <c r="K85" s="4" t="str">
        <f t="shared" si="2"/>
        <v/>
      </c>
      <c r="L85" s="6" t="str">
        <f t="shared" si="3"/>
        <v/>
      </c>
      <c r="M85" s="6" t="str">
        <f t="shared" si="4"/>
        <v/>
      </c>
      <c r="N85" s="4"/>
      <c r="O85" s="4"/>
      <c r="P85" s="4"/>
      <c r="Q85" s="4"/>
      <c r="R85" s="4"/>
      <c r="S85" s="4"/>
      <c r="T85" s="4"/>
      <c r="U85" s="4"/>
      <c r="V85" s="4"/>
      <c r="W85" s="4"/>
    </row>
    <row r="86">
      <c r="A86" s="4"/>
      <c r="B86" s="4"/>
      <c r="C86" s="87"/>
      <c r="D86" s="74"/>
      <c r="E86" s="74"/>
      <c r="F86" s="74"/>
      <c r="G86" s="74"/>
      <c r="H86" s="74"/>
      <c r="I86" s="74"/>
      <c r="J86" s="4" t="str">
        <f t="shared" si="1"/>
        <v/>
      </c>
      <c r="K86" s="4" t="str">
        <f t="shared" si="2"/>
        <v/>
      </c>
      <c r="L86" s="6" t="str">
        <f t="shared" si="3"/>
        <v/>
      </c>
      <c r="M86" s="6" t="str">
        <f t="shared" si="4"/>
        <v/>
      </c>
      <c r="N86" s="4"/>
      <c r="O86" s="4"/>
      <c r="P86" s="4"/>
      <c r="Q86" s="4"/>
      <c r="R86" s="4"/>
      <c r="S86" s="4"/>
      <c r="T86" s="4"/>
      <c r="U86" s="4"/>
      <c r="V86" s="4"/>
      <c r="W86" s="4"/>
    </row>
    <row r="87">
      <c r="A87" s="4"/>
      <c r="B87" s="4"/>
      <c r="C87" s="87"/>
      <c r="D87" s="74"/>
      <c r="E87" s="74"/>
      <c r="F87" s="74"/>
      <c r="G87" s="74"/>
      <c r="H87" s="74"/>
      <c r="I87" s="74"/>
      <c r="J87" s="4" t="str">
        <f t="shared" si="1"/>
        <v/>
      </c>
      <c r="K87" s="4" t="str">
        <f t="shared" si="2"/>
        <v/>
      </c>
      <c r="L87" s="6" t="str">
        <f t="shared" si="3"/>
        <v/>
      </c>
      <c r="M87" s="6" t="str">
        <f t="shared" si="4"/>
        <v/>
      </c>
      <c r="N87" s="4"/>
      <c r="O87" s="4"/>
      <c r="P87" s="4"/>
      <c r="Q87" s="4"/>
      <c r="R87" s="4"/>
      <c r="S87" s="4"/>
      <c r="T87" s="4"/>
      <c r="U87" s="4"/>
      <c r="V87" s="4"/>
      <c r="W87" s="4"/>
    </row>
    <row r="88">
      <c r="A88" s="4"/>
      <c r="B88" s="4"/>
      <c r="C88" s="87"/>
      <c r="D88" s="74"/>
      <c r="E88" s="74"/>
      <c r="F88" s="74"/>
      <c r="G88" s="74"/>
      <c r="H88" s="74"/>
      <c r="I88" s="74"/>
      <c r="J88" s="4" t="str">
        <f t="shared" si="1"/>
        <v/>
      </c>
      <c r="K88" s="4" t="str">
        <f t="shared" si="2"/>
        <v/>
      </c>
      <c r="L88" s="6" t="str">
        <f t="shared" si="3"/>
        <v/>
      </c>
      <c r="M88" s="6" t="str">
        <f t="shared" si="4"/>
        <v/>
      </c>
      <c r="N88" s="4"/>
      <c r="O88" s="4"/>
      <c r="P88" s="4"/>
      <c r="Q88" s="4"/>
      <c r="R88" s="4"/>
      <c r="S88" s="4"/>
      <c r="T88" s="4"/>
      <c r="U88" s="4"/>
      <c r="V88" s="4"/>
      <c r="W88" s="4"/>
    </row>
    <row r="89">
      <c r="A89" s="4"/>
      <c r="B89" s="4"/>
      <c r="C89" s="87"/>
      <c r="D89" s="74"/>
      <c r="E89" s="74"/>
      <c r="F89" s="74"/>
      <c r="G89" s="74"/>
      <c r="H89" s="74"/>
      <c r="I89" s="74"/>
      <c r="J89" s="4" t="str">
        <f t="shared" si="1"/>
        <v/>
      </c>
      <c r="K89" s="4" t="str">
        <f t="shared" si="2"/>
        <v/>
      </c>
      <c r="L89" s="6" t="str">
        <f t="shared" si="3"/>
        <v/>
      </c>
      <c r="M89" s="6" t="str">
        <f t="shared" si="4"/>
        <v/>
      </c>
      <c r="N89" s="4"/>
      <c r="O89" s="4"/>
      <c r="P89" s="4"/>
      <c r="Q89" s="4"/>
      <c r="R89" s="4"/>
      <c r="S89" s="4"/>
      <c r="T89" s="4"/>
      <c r="U89" s="4"/>
      <c r="V89" s="4"/>
      <c r="W89" s="4"/>
    </row>
    <row r="90">
      <c r="A90" s="4"/>
      <c r="B90" s="4"/>
      <c r="C90" s="87"/>
      <c r="D90" s="74"/>
      <c r="E90" s="74"/>
      <c r="F90" s="74"/>
      <c r="G90" s="74"/>
      <c r="H90" s="74"/>
      <c r="I90" s="74"/>
      <c r="J90" s="4" t="str">
        <f t="shared" si="1"/>
        <v/>
      </c>
      <c r="K90" s="4" t="str">
        <f t="shared" si="2"/>
        <v/>
      </c>
      <c r="L90" s="6" t="str">
        <f t="shared" si="3"/>
        <v/>
      </c>
      <c r="M90" s="6" t="str">
        <f t="shared" si="4"/>
        <v/>
      </c>
      <c r="N90" s="4"/>
      <c r="O90" s="4"/>
      <c r="P90" s="4"/>
      <c r="Q90" s="4"/>
      <c r="R90" s="4"/>
      <c r="S90" s="4"/>
      <c r="T90" s="4"/>
      <c r="U90" s="4"/>
      <c r="V90" s="4"/>
      <c r="W90" s="4"/>
    </row>
    <row r="91">
      <c r="A91" s="4"/>
      <c r="B91" s="4"/>
      <c r="C91" s="87"/>
      <c r="D91" s="74"/>
      <c r="E91" s="74"/>
      <c r="F91" s="74"/>
      <c r="G91" s="74"/>
      <c r="H91" s="74"/>
      <c r="I91" s="74"/>
      <c r="J91" s="4" t="str">
        <f t="shared" si="1"/>
        <v/>
      </c>
      <c r="K91" s="4" t="str">
        <f t="shared" si="2"/>
        <v/>
      </c>
      <c r="L91" s="6" t="str">
        <f t="shared" si="3"/>
        <v/>
      </c>
      <c r="M91" s="6" t="str">
        <f t="shared" si="4"/>
        <v/>
      </c>
      <c r="N91" s="4"/>
      <c r="O91" s="4"/>
      <c r="P91" s="4"/>
      <c r="Q91" s="4"/>
      <c r="R91" s="4"/>
      <c r="S91" s="4"/>
      <c r="T91" s="4"/>
      <c r="U91" s="4"/>
      <c r="V91" s="4"/>
      <c r="W91" s="4"/>
    </row>
    <row r="92">
      <c r="A92" s="4"/>
      <c r="B92" s="4"/>
      <c r="C92" s="87"/>
      <c r="D92" s="74"/>
      <c r="E92" s="74"/>
      <c r="F92" s="74"/>
      <c r="G92" s="74"/>
      <c r="H92" s="74"/>
      <c r="I92" s="74"/>
      <c r="J92" s="4" t="str">
        <f t="shared" si="1"/>
        <v/>
      </c>
      <c r="K92" s="4" t="str">
        <f t="shared" si="2"/>
        <v/>
      </c>
      <c r="L92" s="6" t="str">
        <f t="shared" si="3"/>
        <v/>
      </c>
      <c r="M92" s="6" t="str">
        <f t="shared" si="4"/>
        <v/>
      </c>
      <c r="N92" s="4"/>
      <c r="O92" s="4"/>
      <c r="P92" s="4"/>
      <c r="Q92" s="4"/>
      <c r="R92" s="4"/>
      <c r="S92" s="4"/>
      <c r="T92" s="4"/>
      <c r="U92" s="4"/>
      <c r="V92" s="4"/>
      <c r="W92" s="4"/>
    </row>
    <row r="93">
      <c r="A93" s="4"/>
      <c r="B93" s="4"/>
      <c r="C93" s="87"/>
      <c r="D93" s="74"/>
      <c r="E93" s="74"/>
      <c r="F93" s="74"/>
      <c r="G93" s="74"/>
      <c r="H93" s="74"/>
      <c r="I93" s="74"/>
      <c r="J93" s="4" t="str">
        <f t="shared" si="1"/>
        <v/>
      </c>
      <c r="K93" s="4" t="str">
        <f t="shared" si="2"/>
        <v/>
      </c>
      <c r="L93" s="6" t="str">
        <f t="shared" si="3"/>
        <v/>
      </c>
      <c r="M93" s="6" t="str">
        <f t="shared" si="4"/>
        <v/>
      </c>
      <c r="N93" s="4"/>
      <c r="O93" s="4"/>
      <c r="P93" s="4"/>
      <c r="Q93" s="4"/>
      <c r="R93" s="4"/>
      <c r="S93" s="4"/>
      <c r="T93" s="4"/>
      <c r="U93" s="4"/>
      <c r="V93" s="4"/>
      <c r="W93" s="4"/>
    </row>
    <row r="94">
      <c r="A94" s="4"/>
      <c r="B94" s="4"/>
      <c r="C94" s="87"/>
      <c r="D94" s="74"/>
      <c r="E94" s="74"/>
      <c r="F94" s="74"/>
      <c r="G94" s="74"/>
      <c r="H94" s="74"/>
      <c r="I94" s="74"/>
      <c r="J94" s="4" t="str">
        <f t="shared" si="1"/>
        <v/>
      </c>
      <c r="K94" s="4" t="str">
        <f t="shared" si="2"/>
        <v/>
      </c>
      <c r="L94" s="6" t="str">
        <f t="shared" si="3"/>
        <v/>
      </c>
      <c r="M94" s="6" t="str">
        <f t="shared" si="4"/>
        <v/>
      </c>
      <c r="N94" s="4"/>
      <c r="O94" s="4"/>
      <c r="P94" s="4"/>
      <c r="Q94" s="4"/>
      <c r="R94" s="4"/>
      <c r="S94" s="4"/>
      <c r="T94" s="4"/>
      <c r="U94" s="4"/>
      <c r="V94" s="4"/>
      <c r="W94" s="4"/>
    </row>
    <row r="95">
      <c r="A95" s="4"/>
      <c r="B95" s="4"/>
      <c r="C95" s="87"/>
      <c r="D95" s="74"/>
      <c r="E95" s="74"/>
      <c r="F95" s="74"/>
      <c r="G95" s="74"/>
      <c r="H95" s="74"/>
      <c r="I95" s="74"/>
      <c r="J95" s="4" t="str">
        <f t="shared" si="1"/>
        <v/>
      </c>
      <c r="K95" s="4" t="str">
        <f t="shared" si="2"/>
        <v/>
      </c>
      <c r="L95" s="6" t="str">
        <f t="shared" si="3"/>
        <v/>
      </c>
      <c r="M95" s="6" t="str">
        <f t="shared" si="4"/>
        <v/>
      </c>
      <c r="N95" s="4"/>
      <c r="O95" s="4"/>
      <c r="P95" s="4"/>
      <c r="Q95" s="4"/>
      <c r="R95" s="4"/>
      <c r="S95" s="4"/>
      <c r="T95" s="4"/>
      <c r="U95" s="4"/>
      <c r="V95" s="4"/>
      <c r="W95" s="4"/>
    </row>
    <row r="96">
      <c r="A96" s="4"/>
      <c r="B96" s="4"/>
      <c r="C96" s="87"/>
      <c r="D96" s="74"/>
      <c r="E96" s="74"/>
      <c r="F96" s="74"/>
      <c r="G96" s="74"/>
      <c r="H96" s="74"/>
      <c r="I96" s="74"/>
      <c r="J96" s="4" t="str">
        <f t="shared" si="1"/>
        <v/>
      </c>
      <c r="K96" s="4" t="str">
        <f t="shared" si="2"/>
        <v/>
      </c>
      <c r="L96" s="6" t="str">
        <f t="shared" si="3"/>
        <v/>
      </c>
      <c r="M96" s="6" t="str">
        <f t="shared" si="4"/>
        <v/>
      </c>
      <c r="N96" s="4"/>
      <c r="O96" s="4"/>
      <c r="P96" s="4"/>
      <c r="Q96" s="4"/>
      <c r="R96" s="4"/>
      <c r="S96" s="4"/>
      <c r="T96" s="4"/>
      <c r="U96" s="4"/>
      <c r="V96" s="4"/>
      <c r="W96" s="4"/>
    </row>
    <row r="97">
      <c r="A97" s="4"/>
      <c r="B97" s="4"/>
      <c r="C97" s="87"/>
      <c r="D97" s="74"/>
      <c r="E97" s="74"/>
      <c r="F97" s="74"/>
      <c r="G97" s="74"/>
      <c r="H97" s="74"/>
      <c r="I97" s="74"/>
      <c r="J97" s="4" t="str">
        <f t="shared" si="1"/>
        <v/>
      </c>
      <c r="K97" s="4" t="str">
        <f t="shared" si="2"/>
        <v/>
      </c>
      <c r="L97" s="6" t="str">
        <f t="shared" si="3"/>
        <v/>
      </c>
      <c r="M97" s="6" t="str">
        <f t="shared" si="4"/>
        <v/>
      </c>
      <c r="N97" s="4"/>
      <c r="O97" s="4"/>
      <c r="P97" s="4"/>
      <c r="Q97" s="4"/>
      <c r="R97" s="4"/>
      <c r="S97" s="4"/>
      <c r="T97" s="4"/>
      <c r="U97" s="4"/>
      <c r="V97" s="4"/>
      <c r="W97" s="4"/>
    </row>
    <row r="98">
      <c r="A98" s="4"/>
      <c r="B98" s="4"/>
      <c r="C98" s="87"/>
      <c r="D98" s="74"/>
      <c r="E98" s="74"/>
      <c r="F98" s="74"/>
      <c r="G98" s="74"/>
      <c r="H98" s="74"/>
      <c r="I98" s="74"/>
      <c r="J98" s="4" t="str">
        <f t="shared" si="1"/>
        <v/>
      </c>
      <c r="K98" s="4" t="str">
        <f t="shared" si="2"/>
        <v/>
      </c>
      <c r="L98" s="6" t="str">
        <f t="shared" si="3"/>
        <v/>
      </c>
      <c r="M98" s="6" t="str">
        <f t="shared" si="4"/>
        <v/>
      </c>
      <c r="N98" s="4"/>
      <c r="O98" s="4"/>
      <c r="P98" s="4"/>
      <c r="Q98" s="4"/>
      <c r="R98" s="4"/>
      <c r="S98" s="4"/>
      <c r="T98" s="4"/>
      <c r="U98" s="4"/>
      <c r="V98" s="4"/>
      <c r="W98" s="4"/>
    </row>
    <row r="99">
      <c r="A99" s="4"/>
      <c r="B99" s="4"/>
      <c r="C99" s="87"/>
      <c r="D99" s="74"/>
      <c r="E99" s="74"/>
      <c r="F99" s="74"/>
      <c r="G99" s="74"/>
      <c r="H99" s="74"/>
      <c r="I99" s="74"/>
      <c r="J99" s="4" t="str">
        <f t="shared" si="1"/>
        <v/>
      </c>
      <c r="K99" s="4" t="str">
        <f t="shared" si="2"/>
        <v/>
      </c>
      <c r="L99" s="6" t="str">
        <f t="shared" si="3"/>
        <v/>
      </c>
      <c r="M99" s="6" t="str">
        <f t="shared" si="4"/>
        <v/>
      </c>
      <c r="N99" s="4"/>
      <c r="O99" s="4"/>
      <c r="P99" s="4"/>
      <c r="Q99" s="4"/>
      <c r="R99" s="4"/>
      <c r="S99" s="4"/>
      <c r="T99" s="4"/>
      <c r="U99" s="4"/>
      <c r="V99" s="4"/>
      <c r="W99" s="4"/>
    </row>
    <row r="100">
      <c r="A100" s="4"/>
      <c r="B100" s="4"/>
      <c r="C100" s="87"/>
      <c r="D100" s="74"/>
      <c r="E100" s="74"/>
      <c r="F100" s="74"/>
      <c r="G100" s="74"/>
      <c r="H100" s="74"/>
      <c r="I100" s="74"/>
      <c r="J100" s="4" t="str">
        <f t="shared" si="1"/>
        <v/>
      </c>
      <c r="K100" s="4" t="str">
        <f t="shared" si="2"/>
        <v/>
      </c>
      <c r="L100" s="6" t="str">
        <f t="shared" si="3"/>
        <v/>
      </c>
      <c r="M100" s="6" t="str">
        <f t="shared" si="4"/>
        <v/>
      </c>
      <c r="N100" s="4"/>
      <c r="O100" s="4"/>
      <c r="P100" s="4"/>
      <c r="Q100" s="4"/>
      <c r="R100" s="4"/>
      <c r="S100" s="4"/>
      <c r="T100" s="4"/>
      <c r="U100" s="4"/>
      <c r="V100" s="4"/>
      <c r="W100" s="4"/>
    </row>
    <row r="101">
      <c r="A101" s="4"/>
      <c r="B101" s="4"/>
      <c r="C101" s="87"/>
      <c r="D101" s="74"/>
      <c r="E101" s="74"/>
      <c r="F101" s="74"/>
      <c r="G101" s="74"/>
      <c r="H101" s="74"/>
      <c r="I101" s="74"/>
      <c r="J101" s="4" t="str">
        <f t="shared" si="1"/>
        <v/>
      </c>
      <c r="K101" s="4" t="str">
        <f t="shared" si="2"/>
        <v/>
      </c>
      <c r="L101" s="6" t="str">
        <f t="shared" si="3"/>
        <v/>
      </c>
      <c r="M101" s="6" t="str">
        <f t="shared" si="4"/>
        <v/>
      </c>
      <c r="N101" s="4"/>
      <c r="O101" s="4"/>
      <c r="P101" s="4"/>
      <c r="Q101" s="4"/>
      <c r="R101" s="4"/>
      <c r="S101" s="4"/>
      <c r="T101" s="4"/>
      <c r="U101" s="4"/>
      <c r="V101" s="4"/>
      <c r="W101" s="4"/>
    </row>
    <row r="102">
      <c r="A102" s="4"/>
      <c r="B102" s="4"/>
      <c r="C102" s="87"/>
      <c r="D102" s="74"/>
      <c r="E102" s="74"/>
      <c r="F102" s="74"/>
      <c r="G102" s="74"/>
      <c r="H102" s="74"/>
      <c r="I102" s="74"/>
      <c r="J102" s="4" t="str">
        <f t="shared" si="1"/>
        <v/>
      </c>
      <c r="K102" s="4" t="str">
        <f t="shared" si="2"/>
        <v/>
      </c>
      <c r="L102" s="6" t="str">
        <f t="shared" si="3"/>
        <v/>
      </c>
      <c r="M102" s="6" t="str">
        <f t="shared" si="4"/>
        <v/>
      </c>
      <c r="N102" s="4"/>
      <c r="O102" s="4"/>
      <c r="P102" s="4"/>
      <c r="Q102" s="4"/>
      <c r="R102" s="4"/>
      <c r="S102" s="4"/>
      <c r="T102" s="4"/>
      <c r="U102" s="4"/>
      <c r="V102" s="4"/>
      <c r="W102" s="4"/>
    </row>
    <row r="103">
      <c r="A103" s="4"/>
      <c r="B103" s="4"/>
      <c r="C103" s="87"/>
      <c r="D103" s="74"/>
      <c r="E103" s="74"/>
      <c r="F103" s="74"/>
      <c r="G103" s="74"/>
      <c r="H103" s="74"/>
      <c r="I103" s="74"/>
      <c r="J103" s="4" t="str">
        <f t="shared" si="1"/>
        <v/>
      </c>
      <c r="K103" s="4" t="str">
        <f t="shared" si="2"/>
        <v/>
      </c>
      <c r="L103" s="6" t="str">
        <f t="shared" si="3"/>
        <v/>
      </c>
      <c r="M103" s="6" t="str">
        <f t="shared" si="4"/>
        <v/>
      </c>
      <c r="N103" s="4"/>
      <c r="O103" s="4"/>
      <c r="P103" s="4"/>
      <c r="Q103" s="4"/>
      <c r="R103" s="4"/>
      <c r="S103" s="4"/>
      <c r="T103" s="4"/>
      <c r="U103" s="4"/>
      <c r="V103" s="4"/>
      <c r="W103" s="4"/>
    </row>
    <row r="104">
      <c r="A104" s="4"/>
      <c r="B104" s="4"/>
      <c r="C104" s="87"/>
      <c r="D104" s="74"/>
      <c r="E104" s="74"/>
      <c r="F104" s="74"/>
      <c r="G104" s="74"/>
      <c r="H104" s="74"/>
      <c r="I104" s="74"/>
      <c r="J104" s="4" t="str">
        <f t="shared" si="1"/>
        <v/>
      </c>
      <c r="K104" s="4" t="str">
        <f t="shared" si="2"/>
        <v/>
      </c>
      <c r="L104" s="6" t="str">
        <f t="shared" si="3"/>
        <v/>
      </c>
      <c r="M104" s="6" t="str">
        <f t="shared" si="4"/>
        <v/>
      </c>
      <c r="N104" s="4"/>
      <c r="O104" s="4"/>
      <c r="P104" s="4"/>
      <c r="Q104" s="4"/>
      <c r="R104" s="4"/>
      <c r="S104" s="4"/>
      <c r="T104" s="4"/>
      <c r="U104" s="4"/>
      <c r="V104" s="4"/>
      <c r="W104" s="4"/>
    </row>
    <row r="105">
      <c r="A105" s="4"/>
      <c r="B105" s="4"/>
      <c r="C105" s="87"/>
      <c r="D105" s="74"/>
      <c r="E105" s="74"/>
      <c r="F105" s="74"/>
      <c r="G105" s="74"/>
      <c r="H105" s="74"/>
      <c r="I105" s="74"/>
      <c r="J105" s="4" t="str">
        <f t="shared" si="1"/>
        <v/>
      </c>
      <c r="K105" s="4" t="str">
        <f t="shared" si="2"/>
        <v/>
      </c>
      <c r="L105" s="6" t="str">
        <f t="shared" si="3"/>
        <v/>
      </c>
      <c r="M105" s="6" t="str">
        <f t="shared" si="4"/>
        <v/>
      </c>
      <c r="N105" s="4"/>
      <c r="O105" s="4"/>
      <c r="P105" s="4"/>
      <c r="Q105" s="4"/>
      <c r="R105" s="4"/>
      <c r="S105" s="4"/>
      <c r="T105" s="4"/>
      <c r="U105" s="4"/>
      <c r="V105" s="4"/>
      <c r="W105" s="4"/>
    </row>
    <row r="106">
      <c r="A106" s="4"/>
      <c r="B106" s="4"/>
      <c r="C106" s="87"/>
      <c r="D106" s="74"/>
      <c r="E106" s="74"/>
      <c r="F106" s="74"/>
      <c r="G106" s="74"/>
      <c r="H106" s="74"/>
      <c r="I106" s="74"/>
      <c r="J106" s="4" t="str">
        <f t="shared" si="1"/>
        <v/>
      </c>
      <c r="K106" s="4" t="str">
        <f t="shared" si="2"/>
        <v/>
      </c>
      <c r="L106" s="6" t="str">
        <f t="shared" si="3"/>
        <v/>
      </c>
      <c r="M106" s="6" t="str">
        <f t="shared" si="4"/>
        <v/>
      </c>
      <c r="N106" s="4"/>
      <c r="O106" s="4"/>
      <c r="P106" s="4"/>
      <c r="Q106" s="4"/>
      <c r="R106" s="4"/>
      <c r="S106" s="4"/>
      <c r="T106" s="4"/>
      <c r="U106" s="4"/>
      <c r="V106" s="4"/>
      <c r="W106" s="4"/>
    </row>
    <row r="107">
      <c r="A107" s="4"/>
      <c r="B107" s="4"/>
      <c r="C107" s="87"/>
      <c r="D107" s="74"/>
      <c r="E107" s="74"/>
      <c r="F107" s="74"/>
      <c r="G107" s="74"/>
      <c r="H107" s="74"/>
      <c r="I107" s="74"/>
      <c r="J107" s="4" t="str">
        <f t="shared" si="1"/>
        <v/>
      </c>
      <c r="K107" s="4" t="str">
        <f t="shared" si="2"/>
        <v/>
      </c>
      <c r="L107" s="6" t="str">
        <f t="shared" si="3"/>
        <v/>
      </c>
      <c r="M107" s="6" t="str">
        <f t="shared" si="4"/>
        <v/>
      </c>
      <c r="N107" s="4"/>
      <c r="O107" s="4"/>
      <c r="P107" s="4"/>
      <c r="Q107" s="4"/>
      <c r="R107" s="4"/>
      <c r="S107" s="4"/>
      <c r="T107" s="4"/>
      <c r="U107" s="4"/>
      <c r="V107" s="4"/>
      <c r="W107" s="4"/>
    </row>
    <row r="108">
      <c r="A108" s="4"/>
      <c r="B108" s="4"/>
      <c r="C108" s="87"/>
      <c r="D108" s="74"/>
      <c r="E108" s="74"/>
      <c r="F108" s="74"/>
      <c r="G108" s="74"/>
      <c r="H108" s="74"/>
      <c r="I108" s="74"/>
      <c r="J108" s="4" t="str">
        <f t="shared" si="1"/>
        <v/>
      </c>
      <c r="K108" s="4" t="str">
        <f t="shared" si="2"/>
        <v/>
      </c>
      <c r="L108" s="6" t="str">
        <f t="shared" si="3"/>
        <v/>
      </c>
      <c r="M108" s="6" t="str">
        <f t="shared" si="4"/>
        <v/>
      </c>
      <c r="N108" s="4"/>
      <c r="O108" s="4"/>
      <c r="P108" s="4"/>
      <c r="Q108" s="4"/>
      <c r="R108" s="4"/>
      <c r="S108" s="4"/>
      <c r="T108" s="4"/>
      <c r="U108" s="4"/>
      <c r="V108" s="4"/>
      <c r="W108" s="4"/>
    </row>
    <row r="109">
      <c r="A109" s="4"/>
      <c r="B109" s="4"/>
      <c r="C109" s="87"/>
      <c r="D109" s="74"/>
      <c r="E109" s="74"/>
      <c r="F109" s="74"/>
      <c r="G109" s="74"/>
      <c r="H109" s="74"/>
      <c r="I109" s="74"/>
      <c r="J109" s="4" t="str">
        <f t="shared" si="1"/>
        <v/>
      </c>
      <c r="K109" s="4" t="str">
        <f t="shared" si="2"/>
        <v/>
      </c>
      <c r="L109" s="6" t="str">
        <f t="shared" si="3"/>
        <v/>
      </c>
      <c r="M109" s="6" t="str">
        <f t="shared" si="4"/>
        <v/>
      </c>
      <c r="N109" s="4"/>
      <c r="O109" s="4"/>
      <c r="P109" s="4"/>
      <c r="Q109" s="4"/>
      <c r="R109" s="4"/>
      <c r="S109" s="4"/>
      <c r="T109" s="4"/>
      <c r="U109" s="4"/>
      <c r="V109" s="4"/>
      <c r="W109" s="4"/>
    </row>
    <row r="110">
      <c r="A110" s="4"/>
      <c r="B110" s="4"/>
      <c r="C110" s="87"/>
      <c r="D110" s="74"/>
      <c r="E110" s="74"/>
      <c r="F110" s="74"/>
      <c r="G110" s="74"/>
      <c r="H110" s="74"/>
      <c r="I110" s="74"/>
      <c r="J110" s="4" t="str">
        <f t="shared" si="1"/>
        <v/>
      </c>
      <c r="K110" s="4" t="str">
        <f t="shared" si="2"/>
        <v/>
      </c>
      <c r="L110" s="6" t="str">
        <f t="shared" si="3"/>
        <v/>
      </c>
      <c r="M110" s="6" t="str">
        <f t="shared" si="4"/>
        <v/>
      </c>
      <c r="N110" s="4"/>
      <c r="O110" s="4"/>
      <c r="P110" s="4"/>
      <c r="Q110" s="4"/>
      <c r="R110" s="4"/>
      <c r="S110" s="4"/>
      <c r="T110" s="4"/>
      <c r="U110" s="4"/>
      <c r="V110" s="4"/>
      <c r="W110" s="4"/>
    </row>
    <row r="111">
      <c r="A111" s="4"/>
      <c r="B111" s="4"/>
      <c r="C111" s="87"/>
      <c r="D111" s="74"/>
      <c r="E111" s="74"/>
      <c r="F111" s="74"/>
      <c r="G111" s="74"/>
      <c r="H111" s="74"/>
      <c r="I111" s="74"/>
      <c r="J111" s="4" t="str">
        <f t="shared" si="1"/>
        <v/>
      </c>
      <c r="K111" s="4" t="str">
        <f t="shared" si="2"/>
        <v/>
      </c>
      <c r="L111" s="6" t="str">
        <f t="shared" si="3"/>
        <v/>
      </c>
      <c r="M111" s="6" t="str">
        <f t="shared" si="4"/>
        <v/>
      </c>
      <c r="N111" s="4"/>
      <c r="O111" s="4"/>
      <c r="P111" s="4"/>
      <c r="Q111" s="4"/>
      <c r="R111" s="4"/>
      <c r="S111" s="4"/>
      <c r="T111" s="4"/>
      <c r="U111" s="4"/>
      <c r="V111" s="4"/>
      <c r="W111" s="4"/>
    </row>
    <row r="112">
      <c r="A112" s="4"/>
      <c r="B112" s="4"/>
      <c r="C112" s="87"/>
      <c r="D112" s="74"/>
      <c r="E112" s="74"/>
      <c r="F112" s="74"/>
      <c r="G112" s="74"/>
      <c r="H112" s="74"/>
      <c r="I112" s="74"/>
      <c r="J112" s="4" t="str">
        <f t="shared" si="1"/>
        <v/>
      </c>
      <c r="K112" s="4" t="str">
        <f t="shared" si="2"/>
        <v/>
      </c>
      <c r="L112" s="6" t="str">
        <f t="shared" si="3"/>
        <v/>
      </c>
      <c r="M112" s="6" t="str">
        <f t="shared" si="4"/>
        <v/>
      </c>
      <c r="N112" s="4"/>
      <c r="O112" s="4"/>
      <c r="P112" s="4"/>
      <c r="Q112" s="4"/>
      <c r="R112" s="4"/>
      <c r="S112" s="4"/>
      <c r="T112" s="4"/>
      <c r="U112" s="4"/>
      <c r="V112" s="4"/>
      <c r="W112" s="4"/>
    </row>
    <row r="113">
      <c r="A113" s="4"/>
      <c r="B113" s="4"/>
      <c r="C113" s="87"/>
      <c r="D113" s="74"/>
      <c r="E113" s="74"/>
      <c r="F113" s="74"/>
      <c r="G113" s="74"/>
      <c r="H113" s="74"/>
      <c r="I113" s="74"/>
      <c r="J113" s="4" t="str">
        <f t="shared" si="1"/>
        <v/>
      </c>
      <c r="K113" s="4" t="str">
        <f t="shared" si="2"/>
        <v/>
      </c>
      <c r="L113" s="6" t="str">
        <f t="shared" si="3"/>
        <v/>
      </c>
      <c r="M113" s="6" t="str">
        <f t="shared" si="4"/>
        <v/>
      </c>
      <c r="N113" s="4"/>
      <c r="O113" s="4"/>
      <c r="P113" s="4"/>
      <c r="Q113" s="4"/>
      <c r="R113" s="4"/>
      <c r="S113" s="4"/>
      <c r="T113" s="4"/>
      <c r="U113" s="4"/>
      <c r="V113" s="4"/>
      <c r="W113" s="4"/>
    </row>
    <row r="114">
      <c r="A114" s="4"/>
      <c r="B114" s="4"/>
      <c r="C114" s="87"/>
      <c r="D114" s="74"/>
      <c r="E114" s="74"/>
      <c r="F114" s="74"/>
      <c r="G114" s="74"/>
      <c r="H114" s="74"/>
      <c r="I114" s="74"/>
      <c r="J114" s="4" t="str">
        <f t="shared" si="1"/>
        <v/>
      </c>
      <c r="K114" s="4" t="str">
        <f t="shared" si="2"/>
        <v/>
      </c>
      <c r="L114" s="6" t="str">
        <f t="shared" si="3"/>
        <v/>
      </c>
      <c r="M114" s="6" t="str">
        <f t="shared" si="4"/>
        <v/>
      </c>
      <c r="N114" s="4"/>
      <c r="O114" s="4"/>
      <c r="P114" s="4"/>
      <c r="Q114" s="4"/>
      <c r="R114" s="4"/>
      <c r="S114" s="4"/>
      <c r="T114" s="4"/>
      <c r="U114" s="4"/>
      <c r="V114" s="4"/>
      <c r="W114" s="4"/>
    </row>
    <row r="115">
      <c r="A115" s="4"/>
      <c r="B115" s="4"/>
      <c r="C115" s="87"/>
      <c r="D115" s="74"/>
      <c r="E115" s="74"/>
      <c r="F115" s="74"/>
      <c r="G115" s="74"/>
      <c r="H115" s="74"/>
      <c r="I115" s="74"/>
      <c r="J115" s="4" t="str">
        <f t="shared" si="1"/>
        <v/>
      </c>
      <c r="K115" s="4" t="str">
        <f t="shared" si="2"/>
        <v/>
      </c>
      <c r="L115" s="6" t="str">
        <f t="shared" si="3"/>
        <v/>
      </c>
      <c r="M115" s="6" t="str">
        <f t="shared" si="4"/>
        <v/>
      </c>
      <c r="N115" s="4"/>
      <c r="O115" s="4"/>
      <c r="P115" s="4"/>
      <c r="Q115" s="4"/>
      <c r="R115" s="4"/>
      <c r="S115" s="4"/>
      <c r="T115" s="4"/>
      <c r="U115" s="4"/>
      <c r="V115" s="4"/>
      <c r="W115" s="4"/>
    </row>
    <row r="116">
      <c r="A116" s="4"/>
      <c r="B116" s="4"/>
      <c r="C116" s="87"/>
      <c r="D116" s="74"/>
      <c r="E116" s="74"/>
      <c r="F116" s="74"/>
      <c r="G116" s="74"/>
      <c r="H116" s="74"/>
      <c r="I116" s="74"/>
      <c r="J116" s="4" t="str">
        <f t="shared" si="1"/>
        <v/>
      </c>
      <c r="K116" s="4" t="str">
        <f t="shared" si="2"/>
        <v/>
      </c>
      <c r="L116" s="6" t="str">
        <f t="shared" si="3"/>
        <v/>
      </c>
      <c r="M116" s="6" t="str">
        <f t="shared" si="4"/>
        <v/>
      </c>
      <c r="N116" s="4"/>
      <c r="O116" s="4"/>
      <c r="P116" s="4"/>
      <c r="Q116" s="4"/>
      <c r="R116" s="4"/>
      <c r="S116" s="4"/>
      <c r="T116" s="4"/>
      <c r="U116" s="4"/>
      <c r="V116" s="4"/>
      <c r="W116" s="4"/>
    </row>
    <row r="117">
      <c r="A117" s="4"/>
      <c r="B117" s="4"/>
      <c r="C117" s="87"/>
      <c r="D117" s="74"/>
      <c r="E117" s="74"/>
      <c r="F117" s="74"/>
      <c r="G117" s="74"/>
      <c r="H117" s="74"/>
      <c r="I117" s="74"/>
      <c r="J117" s="4" t="str">
        <f t="shared" si="1"/>
        <v/>
      </c>
      <c r="K117" s="4" t="str">
        <f t="shared" si="2"/>
        <v/>
      </c>
      <c r="L117" s="6" t="str">
        <f t="shared" si="3"/>
        <v/>
      </c>
      <c r="M117" s="6" t="str">
        <f t="shared" si="4"/>
        <v/>
      </c>
      <c r="N117" s="4"/>
      <c r="O117" s="4"/>
      <c r="P117" s="4"/>
      <c r="Q117" s="4"/>
      <c r="R117" s="4"/>
      <c r="S117" s="4"/>
      <c r="T117" s="4"/>
      <c r="U117" s="4"/>
      <c r="V117" s="4"/>
      <c r="W117" s="4"/>
    </row>
    <row r="118">
      <c r="A118" s="4"/>
      <c r="B118" s="4"/>
      <c r="C118" s="87"/>
      <c r="D118" s="74"/>
      <c r="E118" s="74"/>
      <c r="F118" s="74"/>
      <c r="G118" s="74"/>
      <c r="H118" s="74"/>
      <c r="I118" s="74"/>
      <c r="J118" s="4" t="str">
        <f t="shared" si="1"/>
        <v/>
      </c>
      <c r="K118" s="4" t="str">
        <f t="shared" si="2"/>
        <v/>
      </c>
      <c r="L118" s="6" t="str">
        <f t="shared" si="3"/>
        <v/>
      </c>
      <c r="M118" s="6" t="str">
        <f t="shared" si="4"/>
        <v/>
      </c>
      <c r="N118" s="4"/>
      <c r="O118" s="4"/>
      <c r="P118" s="4"/>
      <c r="Q118" s="4"/>
      <c r="R118" s="4"/>
      <c r="S118" s="4"/>
      <c r="T118" s="4"/>
      <c r="U118" s="4"/>
      <c r="V118" s="4"/>
      <c r="W118" s="4"/>
    </row>
    <row r="119">
      <c r="A119" s="4"/>
      <c r="B119" s="4"/>
      <c r="C119" s="87"/>
      <c r="D119" s="74"/>
      <c r="E119" s="74"/>
      <c r="F119" s="74"/>
      <c r="G119" s="74"/>
      <c r="H119" s="74"/>
      <c r="I119" s="74"/>
      <c r="J119" s="4" t="str">
        <f t="shared" si="1"/>
        <v/>
      </c>
      <c r="K119" s="4" t="str">
        <f t="shared" si="2"/>
        <v/>
      </c>
      <c r="L119" s="6" t="str">
        <f t="shared" si="3"/>
        <v/>
      </c>
      <c r="M119" s="6" t="str">
        <f t="shared" si="4"/>
        <v/>
      </c>
      <c r="N119" s="4"/>
      <c r="O119" s="4"/>
      <c r="P119" s="4"/>
      <c r="Q119" s="4"/>
      <c r="R119" s="4"/>
      <c r="S119" s="4"/>
      <c r="T119" s="4"/>
      <c r="U119" s="4"/>
      <c r="V119" s="4"/>
      <c r="W119" s="4"/>
    </row>
    <row r="120">
      <c r="A120" s="4"/>
      <c r="B120" s="4"/>
      <c r="C120" s="87"/>
      <c r="D120" s="74"/>
      <c r="E120" s="74"/>
      <c r="F120" s="74"/>
      <c r="G120" s="74"/>
      <c r="H120" s="74"/>
      <c r="I120" s="74"/>
      <c r="J120" s="4" t="str">
        <f t="shared" si="1"/>
        <v/>
      </c>
      <c r="K120" s="4" t="str">
        <f t="shared" si="2"/>
        <v/>
      </c>
      <c r="L120" s="6" t="str">
        <f t="shared" si="3"/>
        <v/>
      </c>
      <c r="M120" s="6" t="str">
        <f t="shared" si="4"/>
        <v/>
      </c>
      <c r="N120" s="4"/>
      <c r="O120" s="4"/>
      <c r="P120" s="4"/>
      <c r="Q120" s="4"/>
      <c r="R120" s="4"/>
      <c r="S120" s="4"/>
      <c r="T120" s="4"/>
      <c r="U120" s="4"/>
      <c r="V120" s="4"/>
      <c r="W120" s="4"/>
    </row>
    <row r="121">
      <c r="A121" s="4"/>
      <c r="B121" s="4"/>
      <c r="C121" s="87"/>
      <c r="D121" s="74"/>
      <c r="E121" s="74"/>
      <c r="F121" s="74"/>
      <c r="G121" s="74"/>
      <c r="H121" s="74"/>
      <c r="I121" s="74"/>
      <c r="J121" s="4" t="str">
        <f t="shared" si="1"/>
        <v/>
      </c>
      <c r="K121" s="4" t="str">
        <f t="shared" si="2"/>
        <v/>
      </c>
      <c r="L121" s="6" t="str">
        <f t="shared" si="3"/>
        <v/>
      </c>
      <c r="M121" s="6" t="str">
        <f t="shared" si="4"/>
        <v/>
      </c>
      <c r="N121" s="4"/>
      <c r="O121" s="4"/>
      <c r="P121" s="4"/>
      <c r="Q121" s="4"/>
      <c r="R121" s="4"/>
      <c r="S121" s="4"/>
      <c r="T121" s="4"/>
      <c r="U121" s="4"/>
      <c r="V121" s="4"/>
      <c r="W121" s="4"/>
    </row>
    <row r="122">
      <c r="A122" s="4"/>
      <c r="B122" s="4"/>
      <c r="C122" s="87"/>
      <c r="D122" s="74"/>
      <c r="E122" s="74"/>
      <c r="F122" s="74"/>
      <c r="G122" s="74"/>
      <c r="H122" s="74"/>
      <c r="I122" s="74"/>
      <c r="J122" s="4" t="str">
        <f t="shared" si="1"/>
        <v/>
      </c>
      <c r="K122" s="4" t="str">
        <f t="shared" si="2"/>
        <v/>
      </c>
      <c r="L122" s="6" t="str">
        <f t="shared" si="3"/>
        <v/>
      </c>
      <c r="M122" s="6" t="str">
        <f t="shared" si="4"/>
        <v/>
      </c>
      <c r="N122" s="4"/>
      <c r="O122" s="4"/>
      <c r="P122" s="4"/>
      <c r="Q122" s="4"/>
      <c r="R122" s="4"/>
      <c r="S122" s="4"/>
      <c r="T122" s="4"/>
      <c r="U122" s="4"/>
      <c r="V122" s="4"/>
      <c r="W122" s="4"/>
    </row>
    <row r="123">
      <c r="A123" s="4"/>
      <c r="B123" s="4"/>
      <c r="C123" s="87"/>
      <c r="D123" s="74"/>
      <c r="E123" s="74"/>
      <c r="F123" s="74"/>
      <c r="G123" s="74"/>
      <c r="H123" s="74"/>
      <c r="I123" s="74"/>
      <c r="J123" s="4" t="str">
        <f t="shared" si="1"/>
        <v/>
      </c>
      <c r="K123" s="4" t="str">
        <f t="shared" si="2"/>
        <v/>
      </c>
      <c r="L123" s="6" t="str">
        <f t="shared" si="3"/>
        <v/>
      </c>
      <c r="M123" s="6" t="str">
        <f t="shared" si="4"/>
        <v/>
      </c>
      <c r="N123" s="4"/>
      <c r="O123" s="4"/>
      <c r="P123" s="4"/>
      <c r="Q123" s="4"/>
      <c r="R123" s="4"/>
      <c r="S123" s="4"/>
      <c r="T123" s="4"/>
      <c r="U123" s="4"/>
      <c r="V123" s="4"/>
      <c r="W123" s="4"/>
    </row>
    <row r="124">
      <c r="A124" s="4"/>
      <c r="B124" s="4"/>
      <c r="C124" s="87"/>
      <c r="D124" s="74"/>
      <c r="E124" s="74"/>
      <c r="F124" s="74"/>
      <c r="G124" s="74"/>
      <c r="H124" s="74"/>
      <c r="I124" s="74"/>
      <c r="J124" s="4" t="str">
        <f t="shared" si="1"/>
        <v/>
      </c>
      <c r="K124" s="4" t="str">
        <f t="shared" si="2"/>
        <v/>
      </c>
      <c r="L124" s="6" t="str">
        <f t="shared" si="3"/>
        <v/>
      </c>
      <c r="M124" s="6" t="str">
        <f t="shared" si="4"/>
        <v/>
      </c>
      <c r="N124" s="4"/>
      <c r="O124" s="4"/>
      <c r="P124" s="4"/>
      <c r="Q124" s="4"/>
      <c r="R124" s="4"/>
      <c r="S124" s="4"/>
      <c r="T124" s="4"/>
      <c r="U124" s="4"/>
      <c r="V124" s="4"/>
      <c r="W124" s="4"/>
    </row>
    <row r="125">
      <c r="A125" s="4"/>
      <c r="B125" s="4"/>
      <c r="C125" s="87"/>
      <c r="D125" s="74"/>
      <c r="E125" s="74"/>
      <c r="F125" s="74"/>
      <c r="G125" s="74"/>
      <c r="H125" s="74"/>
      <c r="I125" s="74"/>
      <c r="J125" s="4" t="str">
        <f t="shared" si="1"/>
        <v/>
      </c>
      <c r="K125" s="4" t="str">
        <f t="shared" si="2"/>
        <v/>
      </c>
      <c r="L125" s="6" t="str">
        <f t="shared" si="3"/>
        <v/>
      </c>
      <c r="M125" s="6" t="str">
        <f t="shared" si="4"/>
        <v/>
      </c>
      <c r="N125" s="4"/>
      <c r="O125" s="4"/>
      <c r="P125" s="4"/>
      <c r="Q125" s="4"/>
      <c r="R125" s="4"/>
      <c r="S125" s="4"/>
      <c r="T125" s="4"/>
      <c r="U125" s="4"/>
      <c r="V125" s="4"/>
      <c r="W125" s="4"/>
    </row>
    <row r="126">
      <c r="A126" s="4"/>
      <c r="B126" s="4"/>
      <c r="C126" s="87"/>
      <c r="D126" s="74"/>
      <c r="E126" s="74"/>
      <c r="F126" s="74"/>
      <c r="G126" s="74"/>
      <c r="H126" s="74"/>
      <c r="I126" s="74"/>
      <c r="J126" s="4" t="str">
        <f t="shared" si="1"/>
        <v/>
      </c>
      <c r="K126" s="4" t="str">
        <f t="shared" si="2"/>
        <v/>
      </c>
      <c r="L126" s="6" t="str">
        <f t="shared" si="3"/>
        <v/>
      </c>
      <c r="M126" s="6" t="str">
        <f t="shared" si="4"/>
        <v/>
      </c>
      <c r="N126" s="4"/>
      <c r="O126" s="4"/>
      <c r="P126" s="4"/>
      <c r="Q126" s="4"/>
      <c r="R126" s="4"/>
      <c r="S126" s="4"/>
      <c r="T126" s="4"/>
      <c r="U126" s="4"/>
      <c r="V126" s="4"/>
      <c r="W126" s="4"/>
    </row>
    <row r="127">
      <c r="A127" s="4"/>
      <c r="B127" s="4"/>
      <c r="C127" s="87"/>
      <c r="D127" s="74"/>
      <c r="E127" s="74"/>
      <c r="F127" s="74"/>
      <c r="G127" s="74"/>
      <c r="H127" s="74"/>
      <c r="I127" s="74"/>
      <c r="J127" s="4" t="str">
        <f t="shared" si="1"/>
        <v/>
      </c>
      <c r="K127" s="4" t="str">
        <f t="shared" si="2"/>
        <v/>
      </c>
      <c r="L127" s="6" t="str">
        <f t="shared" si="3"/>
        <v/>
      </c>
      <c r="M127" s="6" t="str">
        <f t="shared" si="4"/>
        <v/>
      </c>
      <c r="N127" s="4"/>
      <c r="O127" s="4"/>
      <c r="P127" s="4"/>
      <c r="Q127" s="4"/>
      <c r="R127" s="4"/>
      <c r="S127" s="4"/>
      <c r="T127" s="4"/>
      <c r="U127" s="4"/>
      <c r="V127" s="4"/>
      <c r="W127" s="4"/>
    </row>
    <row r="128">
      <c r="A128" s="4"/>
      <c r="B128" s="4"/>
      <c r="C128" s="87"/>
      <c r="D128" s="74"/>
      <c r="E128" s="74"/>
      <c r="F128" s="74"/>
      <c r="G128" s="74"/>
      <c r="H128" s="74"/>
      <c r="I128" s="74"/>
      <c r="J128" s="4" t="str">
        <f t="shared" si="1"/>
        <v/>
      </c>
      <c r="K128" s="4" t="str">
        <f t="shared" si="2"/>
        <v/>
      </c>
      <c r="L128" s="6" t="str">
        <f t="shared" si="3"/>
        <v/>
      </c>
      <c r="M128" s="6" t="str">
        <f t="shared" si="4"/>
        <v/>
      </c>
      <c r="N128" s="4"/>
      <c r="O128" s="4"/>
      <c r="P128" s="4"/>
      <c r="Q128" s="4"/>
      <c r="R128" s="4"/>
      <c r="S128" s="4"/>
      <c r="T128" s="4"/>
      <c r="U128" s="4"/>
      <c r="V128" s="4"/>
      <c r="W128" s="4"/>
    </row>
    <row r="129">
      <c r="A129" s="4"/>
      <c r="B129" s="4"/>
      <c r="C129" s="87"/>
      <c r="D129" s="74"/>
      <c r="E129" s="74"/>
      <c r="F129" s="74"/>
      <c r="G129" s="74"/>
      <c r="H129" s="74"/>
      <c r="I129" s="74"/>
      <c r="J129" s="4" t="str">
        <f t="shared" si="1"/>
        <v/>
      </c>
      <c r="K129" s="4" t="str">
        <f t="shared" si="2"/>
        <v/>
      </c>
      <c r="L129" s="6" t="str">
        <f t="shared" si="3"/>
        <v/>
      </c>
      <c r="M129" s="6" t="str">
        <f t="shared" si="4"/>
        <v/>
      </c>
      <c r="N129" s="4"/>
      <c r="O129" s="4"/>
      <c r="P129" s="4"/>
      <c r="Q129" s="4"/>
      <c r="R129" s="4"/>
      <c r="S129" s="4"/>
      <c r="T129" s="4"/>
      <c r="U129" s="4"/>
      <c r="V129" s="4"/>
      <c r="W129" s="4"/>
    </row>
    <row r="130">
      <c r="A130" s="4"/>
      <c r="B130" s="4"/>
      <c r="C130" s="87"/>
      <c r="D130" s="74"/>
      <c r="E130" s="74"/>
      <c r="F130" s="74"/>
      <c r="G130" s="74"/>
      <c r="H130" s="74"/>
      <c r="I130" s="74"/>
      <c r="J130" s="4" t="str">
        <f t="shared" si="1"/>
        <v/>
      </c>
      <c r="K130" s="4" t="str">
        <f t="shared" si="2"/>
        <v/>
      </c>
      <c r="L130" s="6" t="str">
        <f t="shared" si="3"/>
        <v/>
      </c>
      <c r="M130" s="6" t="str">
        <f t="shared" si="4"/>
        <v/>
      </c>
      <c r="N130" s="4"/>
      <c r="O130" s="4"/>
      <c r="P130" s="4"/>
      <c r="Q130" s="4"/>
      <c r="R130" s="4"/>
      <c r="S130" s="4"/>
      <c r="T130" s="4"/>
      <c r="U130" s="4"/>
      <c r="V130" s="4"/>
      <c r="W130" s="4"/>
    </row>
    <row r="131">
      <c r="A131" s="4"/>
      <c r="B131" s="4"/>
      <c r="C131" s="87"/>
      <c r="D131" s="74"/>
      <c r="E131" s="74"/>
      <c r="F131" s="74"/>
      <c r="G131" s="74"/>
      <c r="H131" s="74"/>
      <c r="I131" s="74"/>
      <c r="J131" s="4" t="str">
        <f t="shared" si="1"/>
        <v/>
      </c>
      <c r="K131" s="4" t="str">
        <f t="shared" si="2"/>
        <v/>
      </c>
      <c r="L131" s="6" t="str">
        <f t="shared" si="3"/>
        <v/>
      </c>
      <c r="M131" s="6" t="str">
        <f t="shared" si="4"/>
        <v/>
      </c>
      <c r="N131" s="4"/>
      <c r="O131" s="4"/>
      <c r="P131" s="4"/>
      <c r="Q131" s="4"/>
      <c r="R131" s="4"/>
      <c r="S131" s="4"/>
      <c r="T131" s="4"/>
      <c r="U131" s="4"/>
      <c r="V131" s="4"/>
      <c r="W131" s="4"/>
    </row>
    <row r="132">
      <c r="A132" s="4"/>
      <c r="B132" s="4"/>
      <c r="C132" s="87"/>
      <c r="D132" s="74"/>
      <c r="E132" s="74"/>
      <c r="F132" s="74"/>
      <c r="G132" s="74"/>
      <c r="H132" s="74"/>
      <c r="I132" s="74"/>
      <c r="J132" s="4" t="str">
        <f t="shared" si="1"/>
        <v/>
      </c>
      <c r="K132" s="4" t="str">
        <f t="shared" si="2"/>
        <v/>
      </c>
      <c r="L132" s="6" t="str">
        <f t="shared" si="3"/>
        <v/>
      </c>
      <c r="M132" s="6" t="str">
        <f t="shared" si="4"/>
        <v/>
      </c>
      <c r="N132" s="4"/>
      <c r="O132" s="4"/>
      <c r="P132" s="4"/>
      <c r="Q132" s="4"/>
      <c r="R132" s="4"/>
      <c r="S132" s="4"/>
      <c r="T132" s="4"/>
      <c r="U132" s="4"/>
      <c r="V132" s="4"/>
      <c r="W132" s="4"/>
    </row>
    <row r="133">
      <c r="A133" s="4"/>
      <c r="B133" s="4"/>
      <c r="C133" s="87"/>
      <c r="D133" s="74"/>
      <c r="E133" s="74"/>
      <c r="F133" s="74"/>
      <c r="G133" s="74"/>
      <c r="H133" s="74"/>
      <c r="I133" s="74"/>
      <c r="J133" s="4" t="str">
        <f t="shared" si="1"/>
        <v/>
      </c>
      <c r="K133" s="4" t="str">
        <f t="shared" si="2"/>
        <v/>
      </c>
      <c r="L133" s="6" t="str">
        <f t="shared" si="3"/>
        <v/>
      </c>
      <c r="M133" s="6" t="str">
        <f t="shared" si="4"/>
        <v/>
      </c>
      <c r="N133" s="4"/>
      <c r="O133" s="4"/>
      <c r="P133" s="4"/>
      <c r="Q133" s="4"/>
      <c r="R133" s="4"/>
      <c r="S133" s="4"/>
      <c r="T133" s="4"/>
      <c r="U133" s="4"/>
      <c r="V133" s="4"/>
      <c r="W133" s="4"/>
    </row>
    <row r="134">
      <c r="A134" s="4"/>
      <c r="B134" s="4"/>
      <c r="C134" s="87"/>
      <c r="D134" s="74"/>
      <c r="E134" s="74"/>
      <c r="F134" s="74"/>
      <c r="G134" s="74"/>
      <c r="H134" s="74"/>
      <c r="I134" s="74"/>
      <c r="J134" s="4" t="str">
        <f t="shared" si="1"/>
        <v/>
      </c>
      <c r="K134" s="4" t="str">
        <f t="shared" si="2"/>
        <v/>
      </c>
      <c r="L134" s="6" t="str">
        <f t="shared" si="3"/>
        <v/>
      </c>
      <c r="M134" s="6" t="str">
        <f t="shared" si="4"/>
        <v/>
      </c>
      <c r="N134" s="4"/>
      <c r="O134" s="4"/>
      <c r="P134" s="4"/>
      <c r="Q134" s="4"/>
      <c r="R134" s="4"/>
      <c r="S134" s="4"/>
      <c r="T134" s="4"/>
      <c r="U134" s="4"/>
      <c r="V134" s="4"/>
      <c r="W134" s="4"/>
    </row>
    <row r="135">
      <c r="A135" s="4"/>
      <c r="B135" s="4"/>
      <c r="C135" s="87"/>
      <c r="D135" s="74"/>
      <c r="E135" s="74"/>
      <c r="F135" s="74"/>
      <c r="G135" s="74"/>
      <c r="H135" s="74"/>
      <c r="I135" s="74"/>
      <c r="J135" s="4" t="str">
        <f t="shared" si="1"/>
        <v/>
      </c>
      <c r="K135" s="4" t="str">
        <f t="shared" si="2"/>
        <v/>
      </c>
      <c r="L135" s="6" t="str">
        <f t="shared" si="3"/>
        <v/>
      </c>
      <c r="M135" s="6" t="str">
        <f t="shared" si="4"/>
        <v/>
      </c>
      <c r="N135" s="4"/>
      <c r="O135" s="4"/>
      <c r="P135" s="4"/>
      <c r="Q135" s="4"/>
      <c r="R135" s="4"/>
      <c r="S135" s="4"/>
      <c r="T135" s="4"/>
      <c r="U135" s="4"/>
      <c r="V135" s="4"/>
      <c r="W135" s="4"/>
    </row>
    <row r="136">
      <c r="A136" s="4"/>
      <c r="B136" s="4"/>
      <c r="C136" s="87"/>
      <c r="D136" s="74"/>
      <c r="E136" s="74"/>
      <c r="F136" s="74"/>
      <c r="G136" s="74"/>
      <c r="H136" s="74"/>
      <c r="I136" s="74"/>
      <c r="J136" s="4" t="str">
        <f t="shared" si="1"/>
        <v/>
      </c>
      <c r="K136" s="4" t="str">
        <f t="shared" si="2"/>
        <v/>
      </c>
      <c r="L136" s="6" t="str">
        <f t="shared" si="3"/>
        <v/>
      </c>
      <c r="M136" s="6" t="str">
        <f t="shared" si="4"/>
        <v/>
      </c>
      <c r="N136" s="4"/>
      <c r="O136" s="4"/>
      <c r="P136" s="4"/>
      <c r="Q136" s="4"/>
      <c r="R136" s="4"/>
      <c r="S136" s="4"/>
      <c r="T136" s="4"/>
      <c r="U136" s="4"/>
      <c r="V136" s="4"/>
      <c r="W136" s="4"/>
    </row>
    <row r="137">
      <c r="A137" s="4"/>
      <c r="B137" s="4"/>
      <c r="C137" s="87"/>
      <c r="D137" s="74"/>
      <c r="E137" s="74"/>
      <c r="F137" s="74"/>
      <c r="G137" s="74"/>
      <c r="H137" s="74"/>
      <c r="I137" s="74"/>
      <c r="J137" s="4" t="str">
        <f t="shared" si="1"/>
        <v/>
      </c>
      <c r="K137" s="4" t="str">
        <f t="shared" si="2"/>
        <v/>
      </c>
      <c r="L137" s="6" t="str">
        <f t="shared" si="3"/>
        <v/>
      </c>
      <c r="M137" s="6" t="str">
        <f t="shared" si="4"/>
        <v/>
      </c>
      <c r="N137" s="4"/>
      <c r="O137" s="4"/>
      <c r="P137" s="4"/>
      <c r="Q137" s="4"/>
      <c r="R137" s="4"/>
      <c r="S137" s="4"/>
      <c r="T137" s="4"/>
      <c r="U137" s="4"/>
      <c r="V137" s="4"/>
      <c r="W137" s="4"/>
    </row>
    <row r="138">
      <c r="A138" s="4"/>
      <c r="B138" s="4"/>
      <c r="C138" s="87"/>
      <c r="D138" s="74"/>
      <c r="E138" s="74"/>
      <c r="F138" s="74"/>
      <c r="G138" s="74"/>
      <c r="H138" s="74"/>
      <c r="I138" s="74"/>
      <c r="J138" s="4" t="str">
        <f t="shared" si="1"/>
        <v/>
      </c>
      <c r="K138" s="4" t="str">
        <f t="shared" si="2"/>
        <v/>
      </c>
      <c r="L138" s="6" t="str">
        <f t="shared" si="3"/>
        <v/>
      </c>
      <c r="M138" s="6" t="str">
        <f t="shared" si="4"/>
        <v/>
      </c>
      <c r="N138" s="4"/>
      <c r="O138" s="4"/>
      <c r="P138" s="4"/>
      <c r="Q138" s="4"/>
      <c r="R138" s="4"/>
      <c r="S138" s="4"/>
      <c r="T138" s="4"/>
      <c r="U138" s="4"/>
      <c r="V138" s="4"/>
      <c r="W138" s="4"/>
    </row>
    <row r="139">
      <c r="A139" s="4"/>
      <c r="B139" s="4"/>
      <c r="C139" s="87"/>
      <c r="D139" s="74"/>
      <c r="E139" s="74"/>
      <c r="F139" s="74"/>
      <c r="G139" s="74"/>
      <c r="H139" s="74"/>
      <c r="I139" s="74"/>
      <c r="J139" s="4" t="str">
        <f t="shared" si="1"/>
        <v/>
      </c>
      <c r="K139" s="4" t="str">
        <f t="shared" si="2"/>
        <v/>
      </c>
      <c r="L139" s="6" t="str">
        <f t="shared" si="3"/>
        <v/>
      </c>
      <c r="M139" s="6" t="str">
        <f t="shared" si="4"/>
        <v/>
      </c>
      <c r="N139" s="4"/>
      <c r="O139" s="4"/>
      <c r="P139" s="4"/>
      <c r="Q139" s="4"/>
      <c r="R139" s="4"/>
      <c r="S139" s="4"/>
      <c r="T139" s="4"/>
      <c r="U139" s="4"/>
      <c r="V139" s="4"/>
      <c r="W139" s="4"/>
    </row>
    <row r="140">
      <c r="A140" s="4"/>
      <c r="B140" s="4"/>
      <c r="C140" s="87"/>
      <c r="D140" s="74"/>
      <c r="E140" s="74"/>
      <c r="F140" s="74"/>
      <c r="G140" s="74"/>
      <c r="H140" s="74"/>
      <c r="I140" s="74"/>
      <c r="J140" s="4" t="str">
        <f t="shared" si="1"/>
        <v/>
      </c>
      <c r="K140" s="4" t="str">
        <f t="shared" si="2"/>
        <v/>
      </c>
      <c r="L140" s="6" t="str">
        <f t="shared" si="3"/>
        <v/>
      </c>
      <c r="M140" s="6" t="str">
        <f t="shared" si="4"/>
        <v/>
      </c>
      <c r="N140" s="4"/>
      <c r="O140" s="4"/>
      <c r="P140" s="4"/>
      <c r="Q140" s="4"/>
      <c r="R140" s="4"/>
      <c r="S140" s="4"/>
      <c r="T140" s="4"/>
      <c r="U140" s="4"/>
      <c r="V140" s="4"/>
      <c r="W140" s="4"/>
    </row>
    <row r="141">
      <c r="A141" s="4"/>
      <c r="B141" s="4"/>
      <c r="C141" s="87"/>
      <c r="D141" s="74"/>
      <c r="E141" s="74"/>
      <c r="F141" s="74"/>
      <c r="G141" s="74"/>
      <c r="H141" s="74"/>
      <c r="I141" s="74"/>
      <c r="J141" s="4" t="str">
        <f t="shared" si="1"/>
        <v/>
      </c>
      <c r="K141" s="4" t="str">
        <f t="shared" si="2"/>
        <v/>
      </c>
      <c r="L141" s="6" t="str">
        <f t="shared" si="3"/>
        <v/>
      </c>
      <c r="M141" s="6" t="str">
        <f t="shared" si="4"/>
        <v/>
      </c>
      <c r="N141" s="4"/>
      <c r="O141" s="4"/>
      <c r="P141" s="4"/>
      <c r="Q141" s="4"/>
      <c r="R141" s="4"/>
      <c r="S141" s="4"/>
      <c r="T141" s="4"/>
      <c r="U141" s="4"/>
      <c r="V141" s="4"/>
      <c r="W141" s="4"/>
    </row>
    <row r="142">
      <c r="A142" s="4"/>
      <c r="B142" s="4"/>
      <c r="C142" s="87"/>
      <c r="D142" s="74"/>
      <c r="E142" s="74"/>
      <c r="F142" s="74"/>
      <c r="G142" s="74"/>
      <c r="H142" s="74"/>
      <c r="I142" s="74"/>
      <c r="J142" s="4" t="str">
        <f t="shared" si="1"/>
        <v/>
      </c>
      <c r="K142" s="4" t="str">
        <f t="shared" si="2"/>
        <v/>
      </c>
      <c r="L142" s="6" t="str">
        <f t="shared" si="3"/>
        <v/>
      </c>
      <c r="M142" s="6" t="str">
        <f t="shared" si="4"/>
        <v/>
      </c>
      <c r="N142" s="4"/>
      <c r="O142" s="4"/>
      <c r="P142" s="4"/>
      <c r="Q142" s="4"/>
      <c r="R142" s="4"/>
      <c r="S142" s="4"/>
      <c r="T142" s="4"/>
      <c r="U142" s="4"/>
      <c r="V142" s="4"/>
      <c r="W142" s="4"/>
    </row>
    <row r="143">
      <c r="A143" s="4"/>
      <c r="B143" s="4"/>
      <c r="C143" s="87"/>
      <c r="D143" s="74"/>
      <c r="E143" s="74"/>
      <c r="F143" s="74"/>
      <c r="G143" s="74"/>
      <c r="H143" s="74"/>
      <c r="I143" s="74"/>
      <c r="J143" s="4" t="str">
        <f t="shared" si="1"/>
        <v/>
      </c>
      <c r="K143" s="4" t="str">
        <f t="shared" si="2"/>
        <v/>
      </c>
      <c r="L143" s="6" t="str">
        <f t="shared" si="3"/>
        <v/>
      </c>
      <c r="M143" s="6" t="str">
        <f t="shared" si="4"/>
        <v/>
      </c>
      <c r="N143" s="4"/>
      <c r="O143" s="4"/>
      <c r="P143" s="4"/>
      <c r="Q143" s="4"/>
      <c r="R143" s="4"/>
      <c r="S143" s="4"/>
      <c r="T143" s="4"/>
      <c r="U143" s="4"/>
      <c r="V143" s="4"/>
      <c r="W143" s="4"/>
    </row>
    <row r="144">
      <c r="A144" s="4"/>
      <c r="B144" s="4"/>
      <c r="C144" s="87"/>
      <c r="D144" s="74"/>
      <c r="E144" s="74"/>
      <c r="F144" s="74"/>
      <c r="G144" s="74"/>
      <c r="H144" s="74"/>
      <c r="I144" s="74"/>
      <c r="J144" s="4" t="str">
        <f t="shared" si="1"/>
        <v/>
      </c>
      <c r="K144" s="4" t="str">
        <f t="shared" si="2"/>
        <v/>
      </c>
      <c r="L144" s="6" t="str">
        <f t="shared" si="3"/>
        <v/>
      </c>
      <c r="M144" s="6" t="str">
        <f t="shared" si="4"/>
        <v/>
      </c>
      <c r="N144" s="4"/>
      <c r="O144" s="4"/>
      <c r="P144" s="4"/>
      <c r="Q144" s="4"/>
      <c r="R144" s="4"/>
      <c r="S144" s="4"/>
      <c r="T144" s="4"/>
      <c r="U144" s="4"/>
      <c r="V144" s="4"/>
      <c r="W144" s="4"/>
    </row>
    <row r="145">
      <c r="A145" s="4"/>
      <c r="B145" s="4"/>
      <c r="C145" s="87"/>
      <c r="D145" s="74"/>
      <c r="E145" s="74"/>
      <c r="F145" s="74"/>
      <c r="G145" s="74"/>
      <c r="H145" s="74"/>
      <c r="I145" s="74"/>
      <c r="J145" s="4" t="str">
        <f t="shared" si="1"/>
        <v/>
      </c>
      <c r="K145" s="4" t="str">
        <f t="shared" si="2"/>
        <v/>
      </c>
      <c r="L145" s="6" t="str">
        <f t="shared" si="3"/>
        <v/>
      </c>
      <c r="M145" s="6" t="str">
        <f t="shared" si="4"/>
        <v/>
      </c>
      <c r="N145" s="4"/>
      <c r="O145" s="4"/>
      <c r="P145" s="4"/>
      <c r="Q145" s="4"/>
      <c r="R145" s="4"/>
      <c r="S145" s="4"/>
      <c r="T145" s="4"/>
      <c r="U145" s="4"/>
      <c r="V145" s="4"/>
      <c r="W145" s="4"/>
    </row>
    <row r="146">
      <c r="A146" s="4"/>
      <c r="B146" s="4"/>
      <c r="C146" s="87"/>
      <c r="D146" s="74"/>
      <c r="E146" s="74"/>
      <c r="F146" s="74"/>
      <c r="G146" s="74"/>
      <c r="H146" s="74"/>
      <c r="I146" s="74"/>
      <c r="J146" s="4" t="str">
        <f t="shared" si="1"/>
        <v/>
      </c>
      <c r="K146" s="4" t="str">
        <f t="shared" si="2"/>
        <v/>
      </c>
      <c r="L146" s="6" t="str">
        <f t="shared" si="3"/>
        <v/>
      </c>
      <c r="M146" s="6" t="str">
        <f t="shared" si="4"/>
        <v/>
      </c>
      <c r="N146" s="4"/>
      <c r="O146" s="4"/>
      <c r="P146" s="4"/>
      <c r="Q146" s="4"/>
      <c r="R146" s="4"/>
      <c r="S146" s="4"/>
      <c r="T146" s="4"/>
      <c r="U146" s="4"/>
      <c r="V146" s="4"/>
      <c r="W146" s="4"/>
    </row>
    <row r="147">
      <c r="A147" s="4"/>
      <c r="B147" s="4"/>
      <c r="C147" s="87"/>
      <c r="D147" s="74"/>
      <c r="E147" s="74"/>
      <c r="F147" s="74"/>
      <c r="G147" s="74"/>
      <c r="H147" s="74"/>
      <c r="I147" s="74"/>
      <c r="J147" s="4" t="str">
        <f t="shared" si="1"/>
        <v/>
      </c>
      <c r="K147" s="4" t="str">
        <f t="shared" si="2"/>
        <v/>
      </c>
      <c r="L147" s="6" t="str">
        <f t="shared" si="3"/>
        <v/>
      </c>
      <c r="M147" s="6" t="str">
        <f t="shared" si="4"/>
        <v/>
      </c>
      <c r="N147" s="4"/>
      <c r="O147" s="4"/>
      <c r="P147" s="4"/>
      <c r="Q147" s="4"/>
      <c r="R147" s="4"/>
      <c r="S147" s="4"/>
      <c r="T147" s="4"/>
      <c r="U147" s="4"/>
      <c r="V147" s="4"/>
      <c r="W147" s="4"/>
    </row>
    <row r="148">
      <c r="A148" s="4"/>
      <c r="B148" s="4"/>
      <c r="C148" s="87"/>
      <c r="D148" s="74"/>
      <c r="E148" s="74"/>
      <c r="F148" s="74"/>
      <c r="G148" s="74"/>
      <c r="H148" s="74"/>
      <c r="I148" s="74"/>
      <c r="J148" s="4" t="str">
        <f t="shared" si="1"/>
        <v/>
      </c>
      <c r="K148" s="4" t="str">
        <f t="shared" si="2"/>
        <v/>
      </c>
      <c r="L148" s="6" t="str">
        <f t="shared" si="3"/>
        <v/>
      </c>
      <c r="M148" s="6" t="str">
        <f t="shared" si="4"/>
        <v/>
      </c>
      <c r="N148" s="4"/>
      <c r="O148" s="4"/>
      <c r="P148" s="4"/>
      <c r="Q148" s="4"/>
      <c r="R148" s="4"/>
      <c r="S148" s="4"/>
      <c r="T148" s="4"/>
      <c r="U148" s="4"/>
      <c r="V148" s="4"/>
      <c r="W148" s="4"/>
    </row>
    <row r="149">
      <c r="A149" s="4"/>
      <c r="B149" s="4"/>
      <c r="C149" s="87"/>
      <c r="D149" s="74"/>
      <c r="E149" s="74"/>
      <c r="F149" s="74"/>
      <c r="G149" s="74"/>
      <c r="H149" s="74"/>
      <c r="I149" s="74"/>
      <c r="J149" s="4" t="str">
        <f t="shared" si="1"/>
        <v/>
      </c>
      <c r="K149" s="4" t="str">
        <f t="shared" si="2"/>
        <v/>
      </c>
      <c r="L149" s="6" t="str">
        <f t="shared" si="3"/>
        <v/>
      </c>
      <c r="M149" s="6" t="str">
        <f t="shared" si="4"/>
        <v/>
      </c>
      <c r="N149" s="4"/>
      <c r="O149" s="4"/>
      <c r="P149" s="4"/>
      <c r="Q149" s="4"/>
      <c r="R149" s="4"/>
      <c r="S149" s="4"/>
      <c r="T149" s="4"/>
      <c r="U149" s="4"/>
      <c r="V149" s="4"/>
      <c r="W149" s="4"/>
    </row>
    <row r="150">
      <c r="A150" s="4"/>
      <c r="B150" s="4"/>
      <c r="C150" s="87"/>
      <c r="D150" s="74"/>
      <c r="E150" s="74"/>
      <c r="F150" s="74"/>
      <c r="G150" s="74"/>
      <c r="H150" s="74"/>
      <c r="I150" s="74"/>
      <c r="J150" s="4" t="str">
        <f t="shared" si="1"/>
        <v/>
      </c>
      <c r="K150" s="4" t="str">
        <f t="shared" si="2"/>
        <v/>
      </c>
      <c r="L150" s="6" t="str">
        <f t="shared" si="3"/>
        <v/>
      </c>
      <c r="M150" s="6" t="str">
        <f t="shared" si="4"/>
        <v/>
      </c>
      <c r="N150" s="4"/>
      <c r="O150" s="4"/>
      <c r="P150" s="4"/>
      <c r="Q150" s="4"/>
      <c r="R150" s="4"/>
      <c r="S150" s="4"/>
      <c r="T150" s="4"/>
      <c r="U150" s="4"/>
      <c r="V150" s="4"/>
      <c r="W150" s="4"/>
    </row>
    <row r="151">
      <c r="A151" s="4"/>
      <c r="B151" s="4"/>
      <c r="C151" s="87"/>
      <c r="D151" s="74"/>
      <c r="E151" s="74"/>
      <c r="F151" s="74"/>
      <c r="G151" s="74"/>
      <c r="H151" s="74"/>
      <c r="I151" s="74"/>
      <c r="J151" s="4" t="str">
        <f t="shared" si="1"/>
        <v/>
      </c>
      <c r="K151" s="4" t="str">
        <f t="shared" si="2"/>
        <v/>
      </c>
      <c r="L151" s="6" t="str">
        <f t="shared" si="3"/>
        <v/>
      </c>
      <c r="M151" s="6" t="str">
        <f t="shared" si="4"/>
        <v/>
      </c>
      <c r="N151" s="4"/>
      <c r="O151" s="4"/>
      <c r="P151" s="4"/>
      <c r="Q151" s="4"/>
      <c r="R151" s="4"/>
      <c r="S151" s="4"/>
      <c r="T151" s="4"/>
      <c r="U151" s="4"/>
      <c r="V151" s="4"/>
      <c r="W151" s="4"/>
    </row>
    <row r="152">
      <c r="A152" s="4"/>
      <c r="B152" s="4"/>
      <c r="C152" s="87"/>
      <c r="D152" s="74"/>
      <c r="E152" s="74"/>
      <c r="F152" s="74"/>
      <c r="G152" s="74"/>
      <c r="H152" s="74"/>
      <c r="I152" s="74"/>
      <c r="J152" s="4" t="str">
        <f t="shared" si="1"/>
        <v/>
      </c>
      <c r="K152" s="4" t="str">
        <f t="shared" si="2"/>
        <v/>
      </c>
      <c r="L152" s="6" t="str">
        <f t="shared" si="3"/>
        <v/>
      </c>
      <c r="M152" s="6" t="str">
        <f t="shared" si="4"/>
        <v/>
      </c>
      <c r="N152" s="4"/>
      <c r="O152" s="4"/>
      <c r="P152" s="4"/>
      <c r="Q152" s="4"/>
      <c r="R152" s="4"/>
      <c r="S152" s="4"/>
      <c r="T152" s="4"/>
      <c r="U152" s="4"/>
      <c r="V152" s="4"/>
      <c r="W152" s="4"/>
    </row>
    <row r="153">
      <c r="A153" s="4"/>
      <c r="B153" s="4"/>
      <c r="C153" s="87"/>
      <c r="D153" s="74"/>
      <c r="E153" s="74"/>
      <c r="F153" s="74"/>
      <c r="G153" s="74"/>
      <c r="H153" s="74"/>
      <c r="I153" s="74"/>
      <c r="J153" s="4" t="str">
        <f t="shared" si="1"/>
        <v/>
      </c>
      <c r="K153" s="4" t="str">
        <f t="shared" si="2"/>
        <v/>
      </c>
      <c r="L153" s="6" t="str">
        <f t="shared" si="3"/>
        <v/>
      </c>
      <c r="M153" s="6" t="str">
        <f t="shared" si="4"/>
        <v/>
      </c>
      <c r="N153" s="4"/>
      <c r="O153" s="4"/>
      <c r="P153" s="4"/>
      <c r="Q153" s="4"/>
      <c r="R153" s="4"/>
      <c r="S153" s="4"/>
      <c r="T153" s="4"/>
      <c r="U153" s="4"/>
      <c r="V153" s="4"/>
      <c r="W153" s="4"/>
    </row>
    <row r="154">
      <c r="A154" s="4"/>
      <c r="B154" s="4"/>
      <c r="C154" s="87"/>
      <c r="D154" s="74"/>
      <c r="E154" s="74"/>
      <c r="F154" s="74"/>
      <c r="G154" s="74"/>
      <c r="H154" s="74"/>
      <c r="I154" s="74"/>
      <c r="J154" s="4" t="str">
        <f t="shared" si="1"/>
        <v/>
      </c>
      <c r="K154" s="4" t="str">
        <f t="shared" si="2"/>
        <v/>
      </c>
      <c r="L154" s="6" t="str">
        <f t="shared" si="3"/>
        <v/>
      </c>
      <c r="M154" s="6" t="str">
        <f t="shared" si="4"/>
        <v/>
      </c>
      <c r="N154" s="4"/>
      <c r="O154" s="4"/>
      <c r="P154" s="4"/>
      <c r="Q154" s="4"/>
      <c r="R154" s="4"/>
      <c r="S154" s="4"/>
      <c r="T154" s="4"/>
      <c r="U154" s="4"/>
      <c r="V154" s="4"/>
      <c r="W154" s="4"/>
    </row>
    <row r="155">
      <c r="A155" s="4"/>
      <c r="B155" s="4"/>
      <c r="C155" s="87"/>
      <c r="D155" s="74"/>
      <c r="E155" s="74"/>
      <c r="F155" s="74"/>
      <c r="G155" s="74"/>
      <c r="H155" s="74"/>
      <c r="I155" s="74"/>
      <c r="J155" s="4" t="str">
        <f t="shared" si="1"/>
        <v/>
      </c>
      <c r="K155" s="4" t="str">
        <f t="shared" si="2"/>
        <v/>
      </c>
      <c r="L155" s="6" t="str">
        <f t="shared" si="3"/>
        <v/>
      </c>
      <c r="M155" s="6" t="str">
        <f t="shared" si="4"/>
        <v/>
      </c>
      <c r="N155" s="4"/>
      <c r="O155" s="4"/>
      <c r="P155" s="4"/>
      <c r="Q155" s="4"/>
      <c r="R155" s="4"/>
      <c r="S155" s="4"/>
      <c r="T155" s="4"/>
      <c r="U155" s="4"/>
      <c r="V155" s="4"/>
      <c r="W155" s="4"/>
    </row>
    <row r="156">
      <c r="A156" s="4"/>
      <c r="B156" s="4"/>
      <c r="C156" s="87"/>
      <c r="D156" s="74"/>
      <c r="E156" s="74"/>
      <c r="F156" s="74"/>
      <c r="G156" s="74"/>
      <c r="H156" s="74"/>
      <c r="I156" s="74"/>
      <c r="J156" s="4" t="str">
        <f t="shared" si="1"/>
        <v/>
      </c>
      <c r="K156" s="4" t="str">
        <f t="shared" si="2"/>
        <v/>
      </c>
      <c r="L156" s="6" t="str">
        <f t="shared" si="3"/>
        <v/>
      </c>
      <c r="M156" s="6" t="str">
        <f t="shared" si="4"/>
        <v/>
      </c>
      <c r="N156" s="4"/>
      <c r="O156" s="4"/>
      <c r="P156" s="4"/>
      <c r="Q156" s="4"/>
      <c r="R156" s="4"/>
      <c r="S156" s="4"/>
      <c r="T156" s="4"/>
      <c r="U156" s="4"/>
      <c r="V156" s="4"/>
      <c r="W156" s="4"/>
    </row>
    <row r="157">
      <c r="A157" s="4"/>
      <c r="B157" s="4"/>
      <c r="C157" s="87"/>
      <c r="D157" s="74"/>
      <c r="E157" s="74"/>
      <c r="F157" s="74"/>
      <c r="G157" s="74"/>
      <c r="H157" s="74"/>
      <c r="I157" s="74"/>
      <c r="J157" s="4" t="str">
        <f t="shared" si="1"/>
        <v/>
      </c>
      <c r="K157" s="4" t="str">
        <f t="shared" si="2"/>
        <v/>
      </c>
      <c r="L157" s="6" t="str">
        <f t="shared" si="3"/>
        <v/>
      </c>
      <c r="M157" s="6" t="str">
        <f t="shared" si="4"/>
        <v/>
      </c>
      <c r="N157" s="4"/>
      <c r="O157" s="4"/>
      <c r="P157" s="4"/>
      <c r="Q157" s="4"/>
      <c r="R157" s="4"/>
      <c r="S157" s="4"/>
      <c r="T157" s="4"/>
      <c r="U157" s="4"/>
      <c r="V157" s="4"/>
      <c r="W157" s="4"/>
    </row>
    <row r="158">
      <c r="A158" s="4"/>
      <c r="B158" s="4"/>
      <c r="C158" s="87"/>
      <c r="D158" s="74"/>
      <c r="E158" s="74"/>
      <c r="F158" s="74"/>
      <c r="G158" s="74"/>
      <c r="H158" s="74"/>
      <c r="I158" s="74"/>
      <c r="J158" s="4" t="str">
        <f t="shared" si="1"/>
        <v/>
      </c>
      <c r="K158" s="4" t="str">
        <f t="shared" si="2"/>
        <v/>
      </c>
      <c r="L158" s="6" t="str">
        <f t="shared" si="3"/>
        <v/>
      </c>
      <c r="M158" s="6" t="str">
        <f t="shared" si="4"/>
        <v/>
      </c>
      <c r="N158" s="4"/>
      <c r="O158" s="4"/>
      <c r="P158" s="4"/>
      <c r="Q158" s="4"/>
      <c r="R158" s="4"/>
      <c r="S158" s="4"/>
      <c r="T158" s="4"/>
      <c r="U158" s="4"/>
      <c r="V158" s="4"/>
      <c r="W158" s="4"/>
    </row>
    <row r="159">
      <c r="A159" s="4"/>
      <c r="B159" s="4"/>
      <c r="C159" s="87"/>
      <c r="D159" s="74"/>
      <c r="E159" s="74"/>
      <c r="F159" s="74"/>
      <c r="G159" s="74"/>
      <c r="H159" s="74"/>
      <c r="I159" s="74"/>
      <c r="J159" s="4" t="str">
        <f t="shared" si="1"/>
        <v/>
      </c>
      <c r="K159" s="4" t="str">
        <f t="shared" si="2"/>
        <v/>
      </c>
      <c r="L159" s="6" t="str">
        <f t="shared" si="3"/>
        <v/>
      </c>
      <c r="M159" s="6" t="str">
        <f t="shared" si="4"/>
        <v/>
      </c>
      <c r="N159" s="4"/>
      <c r="O159" s="4"/>
      <c r="P159" s="4"/>
      <c r="Q159" s="4"/>
      <c r="R159" s="4"/>
      <c r="S159" s="4"/>
      <c r="T159" s="4"/>
      <c r="U159" s="4"/>
      <c r="V159" s="4"/>
      <c r="W159" s="4"/>
    </row>
    <row r="160">
      <c r="A160" s="4"/>
      <c r="B160" s="4"/>
      <c r="C160" s="87"/>
      <c r="D160" s="74"/>
      <c r="E160" s="74"/>
      <c r="F160" s="74"/>
      <c r="G160" s="74"/>
      <c r="H160" s="74"/>
      <c r="I160" s="74"/>
      <c r="J160" s="4" t="str">
        <f t="shared" si="1"/>
        <v/>
      </c>
      <c r="K160" s="4" t="str">
        <f t="shared" si="2"/>
        <v/>
      </c>
      <c r="L160" s="6" t="str">
        <f t="shared" si="3"/>
        <v/>
      </c>
      <c r="M160" s="6" t="str">
        <f t="shared" si="4"/>
        <v/>
      </c>
      <c r="N160" s="4"/>
      <c r="O160" s="4"/>
      <c r="P160" s="4"/>
      <c r="Q160" s="4"/>
      <c r="R160" s="4"/>
      <c r="S160" s="4"/>
      <c r="T160" s="4"/>
      <c r="U160" s="4"/>
      <c r="V160" s="4"/>
      <c r="W160" s="4"/>
    </row>
    <row r="161">
      <c r="A161" s="4"/>
      <c r="B161" s="4"/>
      <c r="C161" s="87"/>
      <c r="D161" s="74"/>
      <c r="E161" s="74"/>
      <c r="F161" s="74"/>
      <c r="G161" s="74"/>
      <c r="H161" s="74"/>
      <c r="I161" s="74"/>
      <c r="J161" s="4" t="str">
        <f t="shared" si="1"/>
        <v/>
      </c>
      <c r="K161" s="4" t="str">
        <f t="shared" si="2"/>
        <v/>
      </c>
      <c r="L161" s="6" t="str">
        <f t="shared" si="3"/>
        <v/>
      </c>
      <c r="M161" s="6" t="str">
        <f t="shared" si="4"/>
        <v/>
      </c>
      <c r="N161" s="4"/>
      <c r="O161" s="4"/>
      <c r="P161" s="4"/>
      <c r="Q161" s="4"/>
      <c r="R161" s="4"/>
      <c r="S161" s="4"/>
      <c r="T161" s="4"/>
      <c r="U161" s="4"/>
      <c r="V161" s="4"/>
      <c r="W161" s="4"/>
    </row>
    <row r="162">
      <c r="A162" s="4"/>
      <c r="B162" s="4"/>
      <c r="C162" s="87"/>
      <c r="D162" s="74"/>
      <c r="E162" s="74"/>
      <c r="F162" s="74"/>
      <c r="G162" s="74"/>
      <c r="H162" s="74"/>
      <c r="I162" s="74"/>
      <c r="J162" s="4" t="str">
        <f t="shared" si="1"/>
        <v/>
      </c>
      <c r="K162" s="4" t="str">
        <f t="shared" si="2"/>
        <v/>
      </c>
      <c r="L162" s="6" t="str">
        <f t="shared" si="3"/>
        <v/>
      </c>
      <c r="M162" s="6" t="str">
        <f t="shared" si="4"/>
        <v/>
      </c>
      <c r="N162" s="4"/>
      <c r="O162" s="4"/>
      <c r="P162" s="4"/>
      <c r="Q162" s="4"/>
      <c r="R162" s="4"/>
      <c r="S162" s="4"/>
      <c r="T162" s="4"/>
      <c r="U162" s="4"/>
      <c r="V162" s="4"/>
      <c r="W162" s="4"/>
    </row>
    <row r="163">
      <c r="A163" s="4"/>
      <c r="B163" s="4"/>
      <c r="C163" s="87"/>
      <c r="D163" s="74"/>
      <c r="E163" s="74"/>
      <c r="F163" s="74"/>
      <c r="G163" s="74"/>
      <c r="H163" s="74"/>
      <c r="I163" s="74"/>
      <c r="J163" s="4" t="str">
        <f t="shared" si="1"/>
        <v/>
      </c>
      <c r="K163" s="4" t="str">
        <f t="shared" si="2"/>
        <v/>
      </c>
      <c r="L163" s="6" t="str">
        <f t="shared" si="3"/>
        <v/>
      </c>
      <c r="M163" s="6" t="str">
        <f t="shared" si="4"/>
        <v/>
      </c>
      <c r="N163" s="4"/>
      <c r="O163" s="4"/>
      <c r="P163" s="4"/>
      <c r="Q163" s="4"/>
      <c r="R163" s="4"/>
      <c r="S163" s="4"/>
      <c r="T163" s="4"/>
      <c r="U163" s="4"/>
      <c r="V163" s="4"/>
      <c r="W163" s="4"/>
    </row>
    <row r="164">
      <c r="A164" s="4"/>
      <c r="B164" s="4"/>
      <c r="C164" s="87"/>
      <c r="D164" s="74"/>
      <c r="E164" s="74"/>
      <c r="F164" s="74"/>
      <c r="G164" s="74"/>
      <c r="H164" s="74"/>
      <c r="I164" s="74"/>
      <c r="J164" s="4" t="str">
        <f t="shared" si="1"/>
        <v/>
      </c>
      <c r="K164" s="4" t="str">
        <f t="shared" si="2"/>
        <v/>
      </c>
      <c r="L164" s="6" t="str">
        <f t="shared" si="3"/>
        <v/>
      </c>
      <c r="M164" s="6" t="str">
        <f t="shared" si="4"/>
        <v/>
      </c>
      <c r="N164" s="4"/>
      <c r="O164" s="4"/>
      <c r="P164" s="4"/>
      <c r="Q164" s="4"/>
      <c r="R164" s="4"/>
      <c r="S164" s="4"/>
      <c r="T164" s="4"/>
      <c r="U164" s="4"/>
      <c r="V164" s="4"/>
      <c r="W164" s="4"/>
    </row>
    <row r="165">
      <c r="A165" s="4"/>
      <c r="B165" s="4"/>
      <c r="C165" s="87"/>
      <c r="D165" s="74"/>
      <c r="E165" s="74"/>
      <c r="F165" s="74"/>
      <c r="G165" s="74"/>
      <c r="H165" s="74"/>
      <c r="I165" s="74"/>
      <c r="J165" s="4" t="str">
        <f t="shared" si="1"/>
        <v/>
      </c>
      <c r="K165" s="4" t="str">
        <f t="shared" si="2"/>
        <v/>
      </c>
      <c r="L165" s="6" t="str">
        <f t="shared" si="3"/>
        <v/>
      </c>
      <c r="M165" s="6" t="str">
        <f t="shared" si="4"/>
        <v/>
      </c>
      <c r="N165" s="4"/>
      <c r="O165" s="4"/>
      <c r="P165" s="4"/>
      <c r="Q165" s="4"/>
      <c r="R165" s="4"/>
      <c r="S165" s="4"/>
      <c r="T165" s="4"/>
      <c r="U165" s="4"/>
      <c r="V165" s="4"/>
      <c r="W165" s="4"/>
    </row>
    <row r="166">
      <c r="A166" s="4"/>
      <c r="B166" s="4"/>
      <c r="C166" s="87"/>
      <c r="D166" s="74"/>
      <c r="E166" s="74"/>
      <c r="F166" s="74"/>
      <c r="G166" s="74"/>
      <c r="H166" s="74"/>
      <c r="I166" s="74"/>
      <c r="J166" s="4" t="str">
        <f t="shared" si="1"/>
        <v/>
      </c>
      <c r="K166" s="4" t="str">
        <f t="shared" si="2"/>
        <v/>
      </c>
      <c r="L166" s="6" t="str">
        <f t="shared" si="3"/>
        <v/>
      </c>
      <c r="M166" s="6" t="str">
        <f t="shared" si="4"/>
        <v/>
      </c>
      <c r="N166" s="4"/>
      <c r="O166" s="4"/>
      <c r="P166" s="4"/>
      <c r="Q166" s="4"/>
      <c r="R166" s="4"/>
      <c r="S166" s="4"/>
      <c r="T166" s="4"/>
      <c r="U166" s="4"/>
      <c r="V166" s="4"/>
      <c r="W166" s="4"/>
    </row>
    <row r="167">
      <c r="A167" s="4"/>
      <c r="B167" s="4"/>
      <c r="C167" s="87"/>
      <c r="D167" s="74"/>
      <c r="E167" s="74"/>
      <c r="F167" s="74"/>
      <c r="G167" s="74"/>
      <c r="H167" s="74"/>
      <c r="I167" s="74"/>
      <c r="J167" s="4" t="str">
        <f t="shared" si="1"/>
        <v/>
      </c>
      <c r="K167" s="4" t="str">
        <f t="shared" si="2"/>
        <v/>
      </c>
      <c r="L167" s="6" t="str">
        <f t="shared" si="3"/>
        <v/>
      </c>
      <c r="M167" s="6" t="str">
        <f t="shared" si="4"/>
        <v/>
      </c>
      <c r="N167" s="4"/>
      <c r="O167" s="4"/>
      <c r="P167" s="4"/>
      <c r="Q167" s="4"/>
      <c r="R167" s="4"/>
      <c r="S167" s="4"/>
      <c r="T167" s="4"/>
      <c r="U167" s="4"/>
      <c r="V167" s="4"/>
      <c r="W167" s="4"/>
    </row>
    <row r="168">
      <c r="A168" s="4"/>
      <c r="B168" s="4"/>
      <c r="C168" s="87"/>
      <c r="D168" s="74"/>
      <c r="E168" s="74"/>
      <c r="F168" s="74"/>
      <c r="G168" s="74"/>
      <c r="H168" s="74"/>
      <c r="I168" s="74"/>
      <c r="J168" s="4" t="str">
        <f t="shared" si="1"/>
        <v/>
      </c>
      <c r="K168" s="4" t="str">
        <f t="shared" si="2"/>
        <v/>
      </c>
      <c r="L168" s="6" t="str">
        <f t="shared" si="3"/>
        <v/>
      </c>
      <c r="M168" s="6" t="str">
        <f t="shared" si="4"/>
        <v/>
      </c>
      <c r="N168" s="4"/>
      <c r="O168" s="4"/>
      <c r="P168" s="4"/>
      <c r="Q168" s="4"/>
      <c r="R168" s="4"/>
      <c r="S168" s="4"/>
      <c r="T168" s="4"/>
      <c r="U168" s="4"/>
      <c r="V168" s="4"/>
      <c r="W168" s="4"/>
    </row>
    <row r="169">
      <c r="A169" s="4"/>
      <c r="B169" s="4"/>
      <c r="C169" s="87"/>
      <c r="D169" s="74"/>
      <c r="E169" s="74"/>
      <c r="F169" s="74"/>
      <c r="G169" s="74"/>
      <c r="H169" s="74"/>
      <c r="I169" s="74"/>
      <c r="J169" s="4" t="str">
        <f t="shared" si="1"/>
        <v/>
      </c>
      <c r="K169" s="4" t="str">
        <f t="shared" si="2"/>
        <v/>
      </c>
      <c r="L169" s="6" t="str">
        <f t="shared" si="3"/>
        <v/>
      </c>
      <c r="M169" s="6" t="str">
        <f t="shared" si="4"/>
        <v/>
      </c>
      <c r="N169" s="4"/>
      <c r="O169" s="4"/>
      <c r="P169" s="4"/>
      <c r="Q169" s="4"/>
      <c r="R169" s="4"/>
      <c r="S169" s="4"/>
      <c r="T169" s="4"/>
      <c r="U169" s="4"/>
      <c r="V169" s="4"/>
      <c r="W169" s="4"/>
    </row>
    <row r="170">
      <c r="A170" s="4"/>
      <c r="B170" s="4"/>
      <c r="C170" s="87"/>
      <c r="D170" s="74"/>
      <c r="E170" s="74"/>
      <c r="F170" s="74"/>
      <c r="G170" s="74"/>
      <c r="H170" s="74"/>
      <c r="I170" s="74"/>
      <c r="J170" s="4" t="str">
        <f t="shared" si="1"/>
        <v/>
      </c>
      <c r="K170" s="4" t="str">
        <f t="shared" si="2"/>
        <v/>
      </c>
      <c r="L170" s="6" t="str">
        <f t="shared" si="3"/>
        <v/>
      </c>
      <c r="M170" s="6" t="str">
        <f t="shared" si="4"/>
        <v/>
      </c>
      <c r="N170" s="4"/>
      <c r="O170" s="4"/>
      <c r="P170" s="4"/>
      <c r="Q170" s="4"/>
      <c r="R170" s="4"/>
      <c r="S170" s="4"/>
      <c r="T170" s="4"/>
      <c r="U170" s="4"/>
      <c r="V170" s="4"/>
      <c r="W170" s="4"/>
    </row>
    <row r="171">
      <c r="A171" s="4"/>
      <c r="B171" s="4"/>
      <c r="C171" s="87"/>
      <c r="D171" s="74"/>
      <c r="E171" s="74"/>
      <c r="F171" s="74"/>
      <c r="G171" s="74"/>
      <c r="H171" s="74"/>
      <c r="I171" s="74"/>
      <c r="J171" s="4" t="str">
        <f t="shared" si="1"/>
        <v/>
      </c>
      <c r="K171" s="4" t="str">
        <f t="shared" si="2"/>
        <v/>
      </c>
      <c r="L171" s="6" t="str">
        <f t="shared" si="3"/>
        <v/>
      </c>
      <c r="M171" s="6" t="str">
        <f t="shared" si="4"/>
        <v/>
      </c>
      <c r="N171" s="4"/>
      <c r="O171" s="4"/>
      <c r="P171" s="4"/>
      <c r="Q171" s="4"/>
      <c r="R171" s="4"/>
      <c r="S171" s="4"/>
      <c r="T171" s="4"/>
      <c r="U171" s="4"/>
      <c r="V171" s="4"/>
      <c r="W171" s="4"/>
    </row>
    <row r="172">
      <c r="A172" s="4"/>
      <c r="B172" s="4"/>
      <c r="C172" s="87"/>
      <c r="D172" s="74"/>
      <c r="E172" s="74"/>
      <c r="F172" s="74"/>
      <c r="G172" s="74"/>
      <c r="H172" s="74"/>
      <c r="I172" s="74"/>
      <c r="J172" s="4" t="str">
        <f t="shared" si="1"/>
        <v/>
      </c>
      <c r="K172" s="4" t="str">
        <f t="shared" si="2"/>
        <v/>
      </c>
      <c r="L172" s="6" t="str">
        <f t="shared" si="3"/>
        <v/>
      </c>
      <c r="M172" s="6" t="str">
        <f t="shared" si="4"/>
        <v/>
      </c>
      <c r="N172" s="4"/>
      <c r="O172" s="4"/>
      <c r="P172" s="4"/>
      <c r="Q172" s="4"/>
      <c r="R172" s="4"/>
      <c r="S172" s="4"/>
      <c r="T172" s="4"/>
      <c r="U172" s="4"/>
      <c r="V172" s="4"/>
      <c r="W172" s="4"/>
    </row>
    <row r="173">
      <c r="A173" s="4"/>
      <c r="B173" s="4"/>
      <c r="C173" s="87"/>
      <c r="D173" s="74"/>
      <c r="E173" s="74"/>
      <c r="F173" s="74"/>
      <c r="G173" s="74"/>
      <c r="H173" s="74"/>
      <c r="I173" s="74"/>
      <c r="J173" s="4" t="str">
        <f t="shared" si="1"/>
        <v/>
      </c>
      <c r="K173" s="4" t="str">
        <f t="shared" si="2"/>
        <v/>
      </c>
      <c r="L173" s="6" t="str">
        <f t="shared" si="3"/>
        <v/>
      </c>
      <c r="M173" s="6" t="str">
        <f t="shared" si="4"/>
        <v/>
      </c>
      <c r="N173" s="4"/>
      <c r="O173" s="4"/>
      <c r="P173" s="4"/>
      <c r="Q173" s="4"/>
      <c r="R173" s="4"/>
      <c r="S173" s="4"/>
      <c r="T173" s="4"/>
      <c r="U173" s="4"/>
      <c r="V173" s="4"/>
      <c r="W173" s="4"/>
    </row>
    <row r="174">
      <c r="A174" s="4"/>
      <c r="B174" s="4"/>
      <c r="C174" s="87"/>
      <c r="D174" s="74"/>
      <c r="E174" s="74"/>
      <c r="F174" s="74"/>
      <c r="G174" s="74"/>
      <c r="H174" s="74"/>
      <c r="I174" s="74"/>
      <c r="J174" s="4" t="str">
        <f t="shared" si="1"/>
        <v/>
      </c>
      <c r="K174" s="4" t="str">
        <f t="shared" si="2"/>
        <v/>
      </c>
      <c r="L174" s="6" t="str">
        <f t="shared" si="3"/>
        <v/>
      </c>
      <c r="M174" s="6" t="str">
        <f t="shared" si="4"/>
        <v/>
      </c>
      <c r="N174" s="4"/>
      <c r="O174" s="4"/>
      <c r="P174" s="4"/>
      <c r="Q174" s="4"/>
      <c r="R174" s="4"/>
      <c r="S174" s="4"/>
      <c r="T174" s="4"/>
      <c r="U174" s="4"/>
      <c r="V174" s="4"/>
      <c r="W174" s="4"/>
    </row>
    <row r="175">
      <c r="A175" s="4"/>
      <c r="B175" s="4"/>
      <c r="C175" s="87"/>
      <c r="D175" s="74"/>
      <c r="E175" s="74"/>
      <c r="F175" s="74"/>
      <c r="G175" s="74"/>
      <c r="H175" s="74"/>
      <c r="I175" s="74"/>
      <c r="J175" s="4" t="str">
        <f t="shared" si="1"/>
        <v/>
      </c>
      <c r="K175" s="4" t="str">
        <f t="shared" si="2"/>
        <v/>
      </c>
      <c r="L175" s="6" t="str">
        <f t="shared" si="3"/>
        <v/>
      </c>
      <c r="M175" s="6" t="str">
        <f t="shared" si="4"/>
        <v/>
      </c>
      <c r="N175" s="4"/>
      <c r="O175" s="4"/>
      <c r="P175" s="4"/>
      <c r="Q175" s="4"/>
      <c r="R175" s="4"/>
      <c r="S175" s="4"/>
      <c r="T175" s="4"/>
      <c r="U175" s="4"/>
      <c r="V175" s="4"/>
      <c r="W175" s="4"/>
    </row>
    <row r="176">
      <c r="A176" s="4"/>
      <c r="B176" s="4"/>
      <c r="C176" s="87"/>
      <c r="D176" s="74"/>
      <c r="E176" s="74"/>
      <c r="F176" s="74"/>
      <c r="G176" s="74"/>
      <c r="H176" s="74"/>
      <c r="I176" s="74"/>
      <c r="J176" s="4" t="str">
        <f t="shared" si="1"/>
        <v/>
      </c>
      <c r="K176" s="4" t="str">
        <f t="shared" si="2"/>
        <v/>
      </c>
      <c r="L176" s="6" t="str">
        <f t="shared" si="3"/>
        <v/>
      </c>
      <c r="M176" s="6" t="str">
        <f t="shared" si="4"/>
        <v/>
      </c>
      <c r="N176" s="4"/>
      <c r="O176" s="4"/>
      <c r="P176" s="4"/>
      <c r="Q176" s="4"/>
      <c r="R176" s="4"/>
      <c r="S176" s="4"/>
      <c r="T176" s="4"/>
      <c r="U176" s="4"/>
      <c r="V176" s="4"/>
      <c r="W176" s="4"/>
    </row>
    <row r="177">
      <c r="A177" s="4"/>
      <c r="B177" s="4"/>
      <c r="C177" s="87"/>
      <c r="D177" s="74"/>
      <c r="E177" s="74"/>
      <c r="F177" s="74"/>
      <c r="G177" s="74"/>
      <c r="H177" s="74"/>
      <c r="I177" s="74"/>
      <c r="J177" s="4" t="str">
        <f t="shared" si="1"/>
        <v/>
      </c>
      <c r="K177" s="4" t="str">
        <f t="shared" si="2"/>
        <v/>
      </c>
      <c r="L177" s="6" t="str">
        <f t="shared" si="3"/>
        <v/>
      </c>
      <c r="M177" s="6" t="str">
        <f t="shared" si="4"/>
        <v/>
      </c>
      <c r="N177" s="4"/>
      <c r="O177" s="4"/>
      <c r="P177" s="4"/>
      <c r="Q177" s="4"/>
      <c r="R177" s="4"/>
      <c r="S177" s="4"/>
      <c r="T177" s="4"/>
      <c r="U177" s="4"/>
      <c r="V177" s="4"/>
      <c r="W177" s="4"/>
    </row>
    <row r="178">
      <c r="A178" s="4"/>
      <c r="B178" s="4"/>
      <c r="C178" s="87"/>
      <c r="D178" s="74"/>
      <c r="E178" s="74"/>
      <c r="F178" s="74"/>
      <c r="G178" s="74"/>
      <c r="H178" s="74"/>
      <c r="I178" s="74"/>
      <c r="J178" s="4" t="str">
        <f t="shared" si="1"/>
        <v/>
      </c>
      <c r="K178" s="4" t="str">
        <f t="shared" si="2"/>
        <v/>
      </c>
      <c r="L178" s="6" t="str">
        <f t="shared" si="3"/>
        <v/>
      </c>
      <c r="M178" s="6" t="str">
        <f t="shared" si="4"/>
        <v/>
      </c>
      <c r="N178" s="4"/>
      <c r="O178" s="4"/>
      <c r="P178" s="4"/>
      <c r="Q178" s="4"/>
      <c r="R178" s="4"/>
      <c r="S178" s="4"/>
      <c r="T178" s="4"/>
      <c r="U178" s="4"/>
      <c r="V178" s="4"/>
      <c r="W178" s="4"/>
    </row>
    <row r="179">
      <c r="A179" s="4"/>
      <c r="B179" s="4"/>
      <c r="C179" s="87"/>
      <c r="D179" s="74"/>
      <c r="E179" s="74"/>
      <c r="F179" s="74"/>
      <c r="G179" s="74"/>
      <c r="H179" s="74"/>
      <c r="I179" s="74"/>
      <c r="J179" s="4" t="str">
        <f t="shared" si="1"/>
        <v/>
      </c>
      <c r="K179" s="4" t="str">
        <f t="shared" si="2"/>
        <v/>
      </c>
      <c r="L179" s="6" t="str">
        <f t="shared" si="3"/>
        <v/>
      </c>
      <c r="M179" s="6" t="str">
        <f t="shared" si="4"/>
        <v/>
      </c>
      <c r="N179" s="4"/>
      <c r="O179" s="4"/>
      <c r="P179" s="4"/>
      <c r="Q179" s="4"/>
      <c r="R179" s="4"/>
      <c r="S179" s="4"/>
      <c r="T179" s="4"/>
      <c r="U179" s="4"/>
      <c r="V179" s="4"/>
      <c r="W179" s="4"/>
    </row>
    <row r="180">
      <c r="A180" s="4"/>
      <c r="B180" s="4"/>
      <c r="C180" s="87"/>
      <c r="D180" s="74"/>
      <c r="E180" s="74"/>
      <c r="F180" s="74"/>
      <c r="G180" s="74"/>
      <c r="H180" s="74"/>
      <c r="I180" s="74"/>
      <c r="J180" s="4" t="str">
        <f t="shared" si="1"/>
        <v/>
      </c>
      <c r="K180" s="4" t="str">
        <f t="shared" si="2"/>
        <v/>
      </c>
      <c r="L180" s="6" t="str">
        <f t="shared" si="3"/>
        <v/>
      </c>
      <c r="M180" s="6" t="str">
        <f t="shared" si="4"/>
        <v/>
      </c>
      <c r="N180" s="4"/>
      <c r="O180" s="4"/>
      <c r="P180" s="4"/>
      <c r="Q180" s="4"/>
      <c r="R180" s="4"/>
      <c r="S180" s="4"/>
      <c r="T180" s="4"/>
      <c r="U180" s="4"/>
      <c r="V180" s="4"/>
      <c r="W180" s="4"/>
    </row>
    <row r="181">
      <c r="A181" s="4"/>
      <c r="B181" s="4"/>
      <c r="C181" s="87"/>
      <c r="D181" s="74"/>
      <c r="E181" s="74"/>
      <c r="F181" s="74"/>
      <c r="G181" s="74"/>
      <c r="H181" s="74"/>
      <c r="I181" s="74"/>
      <c r="J181" s="4" t="str">
        <f t="shared" si="1"/>
        <v/>
      </c>
      <c r="K181" s="4" t="str">
        <f t="shared" si="2"/>
        <v/>
      </c>
      <c r="L181" s="6" t="str">
        <f t="shared" si="3"/>
        <v/>
      </c>
      <c r="M181" s="6" t="str">
        <f t="shared" si="4"/>
        <v/>
      </c>
      <c r="N181" s="4"/>
      <c r="O181" s="4"/>
      <c r="P181" s="4"/>
      <c r="Q181" s="4"/>
      <c r="R181" s="4"/>
      <c r="S181" s="4"/>
      <c r="T181" s="4"/>
      <c r="U181" s="4"/>
      <c r="V181" s="4"/>
      <c r="W181" s="4"/>
    </row>
    <row r="182">
      <c r="A182" s="4"/>
      <c r="B182" s="4"/>
      <c r="C182" s="87"/>
      <c r="D182" s="74"/>
      <c r="E182" s="74"/>
      <c r="F182" s="74"/>
      <c r="G182" s="74"/>
      <c r="H182" s="74"/>
      <c r="I182" s="74"/>
      <c r="J182" s="4" t="str">
        <f t="shared" si="1"/>
        <v/>
      </c>
      <c r="K182" s="4" t="str">
        <f t="shared" si="2"/>
        <v/>
      </c>
      <c r="L182" s="6" t="str">
        <f t="shared" si="3"/>
        <v/>
      </c>
      <c r="M182" s="6" t="str">
        <f t="shared" si="4"/>
        <v/>
      </c>
      <c r="N182" s="4"/>
      <c r="O182" s="4"/>
      <c r="P182" s="4"/>
      <c r="Q182" s="4"/>
      <c r="R182" s="4"/>
      <c r="S182" s="4"/>
      <c r="T182" s="4"/>
      <c r="U182" s="4"/>
      <c r="V182" s="4"/>
      <c r="W182" s="4"/>
    </row>
    <row r="183">
      <c r="A183" s="4"/>
      <c r="B183" s="4"/>
      <c r="C183" s="87"/>
      <c r="D183" s="74"/>
      <c r="E183" s="74"/>
      <c r="F183" s="74"/>
      <c r="G183" s="74"/>
      <c r="H183" s="74"/>
      <c r="I183" s="74"/>
      <c r="J183" s="4" t="str">
        <f t="shared" si="1"/>
        <v/>
      </c>
      <c r="K183" s="4" t="str">
        <f t="shared" si="2"/>
        <v/>
      </c>
      <c r="L183" s="6" t="str">
        <f t="shared" si="3"/>
        <v/>
      </c>
      <c r="M183" s="6" t="str">
        <f t="shared" si="4"/>
        <v/>
      </c>
      <c r="N183" s="4"/>
      <c r="O183" s="4"/>
      <c r="P183" s="4"/>
      <c r="Q183" s="4"/>
      <c r="R183" s="4"/>
      <c r="S183" s="4"/>
      <c r="T183" s="4"/>
      <c r="U183" s="4"/>
      <c r="V183" s="4"/>
      <c r="W183" s="4"/>
    </row>
    <row r="184">
      <c r="A184" s="4"/>
      <c r="B184" s="4"/>
      <c r="C184" s="87"/>
      <c r="D184" s="74"/>
      <c r="E184" s="74"/>
      <c r="F184" s="74"/>
      <c r="G184" s="74"/>
      <c r="H184" s="74"/>
      <c r="I184" s="74"/>
      <c r="J184" s="4" t="str">
        <f t="shared" si="1"/>
        <v/>
      </c>
      <c r="K184" s="4" t="str">
        <f t="shared" si="2"/>
        <v/>
      </c>
      <c r="L184" s="6" t="str">
        <f t="shared" si="3"/>
        <v/>
      </c>
      <c r="M184" s="6" t="str">
        <f t="shared" si="4"/>
        <v/>
      </c>
      <c r="N184" s="4"/>
      <c r="O184" s="4"/>
      <c r="P184" s="4"/>
      <c r="Q184" s="4"/>
      <c r="R184" s="4"/>
      <c r="S184" s="4"/>
      <c r="T184" s="4"/>
      <c r="U184" s="4"/>
      <c r="V184" s="4"/>
      <c r="W184" s="4"/>
    </row>
    <row r="185">
      <c r="A185" s="4"/>
      <c r="B185" s="4"/>
      <c r="C185" s="87"/>
      <c r="D185" s="74"/>
      <c r="E185" s="74"/>
      <c r="F185" s="74"/>
      <c r="G185" s="74"/>
      <c r="H185" s="74"/>
      <c r="I185" s="74"/>
      <c r="J185" s="4" t="str">
        <f t="shared" si="1"/>
        <v/>
      </c>
      <c r="K185" s="4" t="str">
        <f t="shared" si="2"/>
        <v/>
      </c>
      <c r="L185" s="6" t="str">
        <f t="shared" si="3"/>
        <v/>
      </c>
      <c r="M185" s="6" t="str">
        <f t="shared" si="4"/>
        <v/>
      </c>
      <c r="N185" s="4"/>
      <c r="O185" s="4"/>
      <c r="P185" s="4"/>
      <c r="Q185" s="4"/>
      <c r="R185" s="4"/>
      <c r="S185" s="4"/>
      <c r="T185" s="4"/>
      <c r="U185" s="4"/>
      <c r="V185" s="4"/>
      <c r="W185" s="4"/>
    </row>
    <row r="186">
      <c r="A186" s="4"/>
      <c r="B186" s="4"/>
      <c r="C186" s="87"/>
      <c r="D186" s="74"/>
      <c r="E186" s="74"/>
      <c r="F186" s="74"/>
      <c r="G186" s="74"/>
      <c r="H186" s="74"/>
      <c r="I186" s="74"/>
      <c r="J186" s="4" t="str">
        <f t="shared" si="1"/>
        <v/>
      </c>
      <c r="K186" s="4" t="str">
        <f t="shared" si="2"/>
        <v/>
      </c>
      <c r="L186" s="6" t="str">
        <f t="shared" si="3"/>
        <v/>
      </c>
      <c r="M186" s="6" t="str">
        <f t="shared" si="4"/>
        <v/>
      </c>
      <c r="N186" s="4"/>
      <c r="O186" s="4"/>
      <c r="P186" s="4"/>
      <c r="Q186" s="4"/>
      <c r="R186" s="4"/>
      <c r="S186" s="4"/>
      <c r="T186" s="4"/>
      <c r="U186" s="4"/>
      <c r="V186" s="4"/>
      <c r="W186" s="4"/>
    </row>
    <row r="187">
      <c r="A187" s="4"/>
      <c r="B187" s="4"/>
      <c r="C187" s="87"/>
      <c r="D187" s="74"/>
      <c r="E187" s="74"/>
      <c r="F187" s="74"/>
      <c r="G187" s="74"/>
      <c r="H187" s="74"/>
      <c r="I187" s="74"/>
      <c r="J187" s="4" t="str">
        <f t="shared" si="1"/>
        <v/>
      </c>
      <c r="K187" s="4" t="str">
        <f t="shared" si="2"/>
        <v/>
      </c>
      <c r="L187" s="6" t="str">
        <f t="shared" si="3"/>
        <v/>
      </c>
      <c r="M187" s="6" t="str">
        <f t="shared" si="4"/>
        <v/>
      </c>
      <c r="N187" s="4"/>
      <c r="O187" s="4"/>
      <c r="P187" s="4"/>
      <c r="Q187" s="4"/>
      <c r="R187" s="4"/>
      <c r="S187" s="4"/>
      <c r="T187" s="4"/>
      <c r="U187" s="4"/>
      <c r="V187" s="4"/>
      <c r="W187" s="4"/>
    </row>
    <row r="188">
      <c r="A188" s="4"/>
      <c r="B188" s="4"/>
      <c r="C188" s="87"/>
      <c r="D188" s="74"/>
      <c r="E188" s="74"/>
      <c r="F188" s="74"/>
      <c r="G188" s="74"/>
      <c r="H188" s="74"/>
      <c r="I188" s="74"/>
      <c r="J188" s="4" t="str">
        <f t="shared" si="1"/>
        <v/>
      </c>
      <c r="K188" s="4" t="str">
        <f t="shared" si="2"/>
        <v/>
      </c>
      <c r="L188" s="6" t="str">
        <f t="shared" si="3"/>
        <v/>
      </c>
      <c r="M188" s="6" t="str">
        <f t="shared" si="4"/>
        <v/>
      </c>
      <c r="N188" s="4"/>
      <c r="O188" s="4"/>
      <c r="P188" s="4"/>
      <c r="Q188" s="4"/>
      <c r="R188" s="4"/>
      <c r="S188" s="4"/>
      <c r="T188" s="4"/>
      <c r="U188" s="4"/>
      <c r="V188" s="4"/>
      <c r="W188" s="4"/>
    </row>
    <row r="189">
      <c r="A189" s="4"/>
      <c r="B189" s="4"/>
      <c r="C189" s="87"/>
      <c r="D189" s="74"/>
      <c r="E189" s="74"/>
      <c r="F189" s="74"/>
      <c r="G189" s="74"/>
      <c r="H189" s="74"/>
      <c r="I189" s="74"/>
      <c r="J189" s="4" t="str">
        <f t="shared" si="1"/>
        <v/>
      </c>
      <c r="K189" s="4" t="str">
        <f t="shared" si="2"/>
        <v/>
      </c>
      <c r="L189" s="6" t="str">
        <f t="shared" si="3"/>
        <v/>
      </c>
      <c r="M189" s="6" t="str">
        <f t="shared" si="4"/>
        <v/>
      </c>
      <c r="N189" s="4"/>
      <c r="O189" s="4"/>
      <c r="P189" s="4"/>
      <c r="Q189" s="4"/>
      <c r="R189" s="4"/>
      <c r="S189" s="4"/>
      <c r="T189" s="4"/>
      <c r="U189" s="4"/>
      <c r="V189" s="4"/>
      <c r="W189" s="4"/>
    </row>
    <row r="190">
      <c r="A190" s="4"/>
      <c r="B190" s="4"/>
      <c r="C190" s="87"/>
      <c r="D190" s="74"/>
      <c r="E190" s="74"/>
      <c r="F190" s="74"/>
      <c r="G190" s="74"/>
      <c r="H190" s="74"/>
      <c r="I190" s="74"/>
      <c r="J190" s="4" t="str">
        <f t="shared" si="1"/>
        <v/>
      </c>
      <c r="K190" s="4" t="str">
        <f t="shared" si="2"/>
        <v/>
      </c>
      <c r="L190" s="6" t="str">
        <f t="shared" si="3"/>
        <v/>
      </c>
      <c r="M190" s="6" t="str">
        <f t="shared" si="4"/>
        <v/>
      </c>
      <c r="N190" s="4"/>
      <c r="O190" s="4"/>
      <c r="P190" s="4"/>
      <c r="Q190" s="4"/>
      <c r="R190" s="4"/>
      <c r="S190" s="4"/>
      <c r="T190" s="4"/>
      <c r="U190" s="4"/>
      <c r="V190" s="4"/>
      <c r="W190" s="4"/>
    </row>
    <row r="191">
      <c r="A191" s="4"/>
      <c r="B191" s="4"/>
      <c r="C191" s="87"/>
      <c r="D191" s="74"/>
      <c r="E191" s="74"/>
      <c r="F191" s="74"/>
      <c r="G191" s="74"/>
      <c r="H191" s="74"/>
      <c r="I191" s="74"/>
      <c r="J191" s="4" t="str">
        <f t="shared" si="1"/>
        <v/>
      </c>
      <c r="K191" s="4" t="str">
        <f t="shared" si="2"/>
        <v/>
      </c>
      <c r="L191" s="6" t="str">
        <f t="shared" si="3"/>
        <v/>
      </c>
      <c r="M191" s="6" t="str">
        <f t="shared" si="4"/>
        <v/>
      </c>
      <c r="N191" s="4"/>
      <c r="O191" s="4"/>
      <c r="P191" s="4"/>
      <c r="Q191" s="4"/>
      <c r="R191" s="4"/>
      <c r="S191" s="4"/>
      <c r="T191" s="4"/>
      <c r="U191" s="4"/>
      <c r="V191" s="4"/>
      <c r="W191" s="4"/>
    </row>
    <row r="192">
      <c r="A192" s="4"/>
      <c r="B192" s="4"/>
      <c r="C192" s="87"/>
      <c r="D192" s="74"/>
      <c r="E192" s="74"/>
      <c r="F192" s="74"/>
      <c r="G192" s="74"/>
      <c r="H192" s="74"/>
      <c r="I192" s="74"/>
      <c r="J192" s="4" t="str">
        <f t="shared" si="1"/>
        <v/>
      </c>
      <c r="K192" s="4" t="str">
        <f t="shared" si="2"/>
        <v/>
      </c>
      <c r="L192" s="6" t="str">
        <f t="shared" si="3"/>
        <v/>
      </c>
      <c r="M192" s="6" t="str">
        <f t="shared" si="4"/>
        <v/>
      </c>
      <c r="N192" s="4"/>
      <c r="O192" s="4"/>
      <c r="P192" s="4"/>
      <c r="Q192" s="4"/>
      <c r="R192" s="4"/>
      <c r="S192" s="4"/>
      <c r="T192" s="4"/>
      <c r="U192" s="4"/>
      <c r="V192" s="4"/>
      <c r="W192" s="4"/>
    </row>
    <row r="193">
      <c r="A193" s="4"/>
      <c r="B193" s="4"/>
      <c r="C193" s="87"/>
      <c r="D193" s="74"/>
      <c r="E193" s="74"/>
      <c r="F193" s="74"/>
      <c r="G193" s="74"/>
      <c r="H193" s="74"/>
      <c r="I193" s="74"/>
      <c r="J193" s="4" t="str">
        <f t="shared" si="1"/>
        <v/>
      </c>
      <c r="K193" s="4" t="str">
        <f t="shared" si="2"/>
        <v/>
      </c>
      <c r="L193" s="6" t="str">
        <f t="shared" si="3"/>
        <v/>
      </c>
      <c r="M193" s="6" t="str">
        <f t="shared" si="4"/>
        <v/>
      </c>
      <c r="N193" s="4"/>
      <c r="O193" s="4"/>
      <c r="P193" s="4"/>
      <c r="Q193" s="4"/>
      <c r="R193" s="4"/>
      <c r="S193" s="4"/>
      <c r="T193" s="4"/>
      <c r="U193" s="4"/>
      <c r="V193" s="4"/>
      <c r="W193" s="4"/>
    </row>
    <row r="194">
      <c r="A194" s="4"/>
      <c r="B194" s="4"/>
      <c r="C194" s="87"/>
      <c r="D194" s="74"/>
      <c r="E194" s="74"/>
      <c r="F194" s="74"/>
      <c r="G194" s="74"/>
      <c r="H194" s="74"/>
      <c r="I194" s="74"/>
      <c r="J194" s="4" t="str">
        <f t="shared" si="1"/>
        <v/>
      </c>
      <c r="K194" s="4" t="str">
        <f t="shared" si="2"/>
        <v/>
      </c>
      <c r="L194" s="6" t="str">
        <f t="shared" si="3"/>
        <v/>
      </c>
      <c r="M194" s="6" t="str">
        <f t="shared" si="4"/>
        <v/>
      </c>
      <c r="N194" s="4"/>
      <c r="O194" s="4"/>
      <c r="P194" s="4"/>
      <c r="Q194" s="4"/>
      <c r="R194" s="4"/>
      <c r="S194" s="4"/>
      <c r="T194" s="4"/>
      <c r="U194" s="4"/>
      <c r="V194" s="4"/>
      <c r="W194" s="4"/>
    </row>
    <row r="195">
      <c r="A195" s="4"/>
      <c r="B195" s="4"/>
      <c r="C195" s="87"/>
      <c r="D195" s="74"/>
      <c r="E195" s="74"/>
      <c r="F195" s="74"/>
      <c r="G195" s="74"/>
      <c r="H195" s="74"/>
      <c r="I195" s="74"/>
      <c r="J195" s="4" t="str">
        <f t="shared" si="1"/>
        <v/>
      </c>
      <c r="K195" s="4" t="str">
        <f t="shared" si="2"/>
        <v/>
      </c>
      <c r="L195" s="6" t="str">
        <f t="shared" si="3"/>
        <v/>
      </c>
      <c r="M195" s="6" t="str">
        <f t="shared" si="4"/>
        <v/>
      </c>
      <c r="N195" s="4"/>
      <c r="O195" s="4"/>
      <c r="P195" s="4"/>
      <c r="Q195" s="4"/>
      <c r="R195" s="4"/>
      <c r="S195" s="4"/>
      <c r="T195" s="4"/>
      <c r="U195" s="4"/>
      <c r="V195" s="4"/>
      <c r="W195" s="4"/>
    </row>
    <row r="196">
      <c r="A196" s="4"/>
      <c r="B196" s="4"/>
      <c r="C196" s="87"/>
      <c r="D196" s="74"/>
      <c r="E196" s="74"/>
      <c r="F196" s="74"/>
      <c r="G196" s="74"/>
      <c r="H196" s="74"/>
      <c r="I196" s="74"/>
      <c r="J196" s="4" t="str">
        <f t="shared" si="1"/>
        <v/>
      </c>
      <c r="K196" s="4" t="str">
        <f t="shared" si="2"/>
        <v/>
      </c>
      <c r="L196" s="6" t="str">
        <f t="shared" si="3"/>
        <v/>
      </c>
      <c r="M196" s="6" t="str">
        <f t="shared" si="4"/>
        <v/>
      </c>
      <c r="N196" s="4"/>
      <c r="O196" s="4"/>
      <c r="P196" s="4"/>
      <c r="Q196" s="4"/>
      <c r="R196" s="4"/>
      <c r="S196" s="4"/>
      <c r="T196" s="4"/>
      <c r="U196" s="4"/>
      <c r="V196" s="4"/>
      <c r="W196" s="4"/>
    </row>
    <row r="197">
      <c r="A197" s="4"/>
      <c r="B197" s="4"/>
      <c r="C197" s="87"/>
      <c r="D197" s="74"/>
      <c r="E197" s="74"/>
      <c r="F197" s="74"/>
      <c r="G197" s="74"/>
      <c r="H197" s="74"/>
      <c r="I197" s="74"/>
      <c r="J197" s="4" t="str">
        <f t="shared" si="1"/>
        <v/>
      </c>
      <c r="K197" s="4" t="str">
        <f t="shared" si="2"/>
        <v/>
      </c>
      <c r="L197" s="6" t="str">
        <f t="shared" si="3"/>
        <v/>
      </c>
      <c r="M197" s="6" t="str">
        <f t="shared" si="4"/>
        <v/>
      </c>
      <c r="N197" s="4"/>
      <c r="O197" s="4"/>
      <c r="P197" s="4"/>
      <c r="Q197" s="4"/>
      <c r="R197" s="4"/>
      <c r="S197" s="4"/>
      <c r="T197" s="4"/>
      <c r="U197" s="4"/>
      <c r="V197" s="4"/>
      <c r="W197" s="4"/>
    </row>
    <row r="198">
      <c r="A198" s="4"/>
      <c r="B198" s="4"/>
      <c r="C198" s="87"/>
      <c r="D198" s="74"/>
      <c r="E198" s="74"/>
      <c r="F198" s="74"/>
      <c r="G198" s="74"/>
      <c r="H198" s="74"/>
      <c r="I198" s="74"/>
      <c r="J198" s="4" t="str">
        <f t="shared" si="1"/>
        <v/>
      </c>
      <c r="K198" s="4" t="str">
        <f t="shared" si="2"/>
        <v/>
      </c>
      <c r="L198" s="6" t="str">
        <f t="shared" si="3"/>
        <v/>
      </c>
      <c r="M198" s="6" t="str">
        <f t="shared" si="4"/>
        <v/>
      </c>
      <c r="N198" s="4"/>
      <c r="O198" s="4"/>
      <c r="P198" s="4"/>
      <c r="Q198" s="4"/>
      <c r="R198" s="4"/>
      <c r="S198" s="4"/>
      <c r="T198" s="4"/>
      <c r="U198" s="4"/>
      <c r="V198" s="4"/>
      <c r="W198" s="4"/>
    </row>
    <row r="199">
      <c r="A199" s="4"/>
      <c r="B199" s="4"/>
      <c r="C199" s="87"/>
      <c r="D199" s="74"/>
      <c r="E199" s="74"/>
      <c r="F199" s="74"/>
      <c r="G199" s="74"/>
      <c r="H199" s="74"/>
      <c r="I199" s="74"/>
      <c r="J199" s="4" t="str">
        <f t="shared" si="1"/>
        <v/>
      </c>
      <c r="K199" s="4" t="str">
        <f t="shared" si="2"/>
        <v/>
      </c>
      <c r="L199" s="6" t="str">
        <f t="shared" si="3"/>
        <v/>
      </c>
      <c r="M199" s="6" t="str">
        <f t="shared" si="4"/>
        <v/>
      </c>
      <c r="N199" s="4"/>
      <c r="O199" s="4"/>
      <c r="P199" s="4"/>
      <c r="Q199" s="4"/>
      <c r="R199" s="4"/>
      <c r="S199" s="4"/>
      <c r="T199" s="4"/>
      <c r="U199" s="4"/>
      <c r="V199" s="4"/>
      <c r="W199" s="4"/>
    </row>
    <row r="200">
      <c r="A200" s="4"/>
      <c r="B200" s="4"/>
      <c r="C200" s="87"/>
      <c r="D200" s="74"/>
      <c r="E200" s="74"/>
      <c r="F200" s="74"/>
      <c r="G200" s="74"/>
      <c r="H200" s="74"/>
      <c r="I200" s="74"/>
      <c r="J200" s="4" t="str">
        <f t="shared" si="1"/>
        <v/>
      </c>
      <c r="K200" s="4" t="str">
        <f t="shared" si="2"/>
        <v/>
      </c>
      <c r="L200" s="6" t="str">
        <f t="shared" si="3"/>
        <v/>
      </c>
      <c r="M200" s="6" t="str">
        <f t="shared" si="4"/>
        <v/>
      </c>
      <c r="N200" s="4"/>
      <c r="O200" s="4"/>
      <c r="P200" s="4"/>
      <c r="Q200" s="4"/>
      <c r="R200" s="4"/>
      <c r="S200" s="4"/>
      <c r="T200" s="4"/>
      <c r="U200" s="4"/>
      <c r="V200" s="4"/>
      <c r="W200" s="4"/>
    </row>
    <row r="201">
      <c r="A201" s="4"/>
      <c r="B201" s="4"/>
      <c r="C201" s="87"/>
      <c r="D201" s="74"/>
      <c r="E201" s="74"/>
      <c r="F201" s="74"/>
      <c r="G201" s="74"/>
      <c r="H201" s="74"/>
      <c r="I201" s="74"/>
      <c r="J201" s="4" t="str">
        <f t="shared" si="1"/>
        <v/>
      </c>
      <c r="K201" s="4" t="str">
        <f t="shared" si="2"/>
        <v/>
      </c>
      <c r="L201" s="6" t="str">
        <f t="shared" si="3"/>
        <v/>
      </c>
      <c r="M201" s="6" t="str">
        <f t="shared" si="4"/>
        <v/>
      </c>
      <c r="N201" s="4"/>
      <c r="O201" s="4"/>
      <c r="P201" s="4"/>
      <c r="Q201" s="4"/>
      <c r="R201" s="4"/>
      <c r="S201" s="4"/>
      <c r="T201" s="4"/>
      <c r="U201" s="4"/>
      <c r="V201" s="4"/>
      <c r="W201" s="4"/>
    </row>
    <row r="202">
      <c r="A202" s="4"/>
      <c r="B202" s="4"/>
      <c r="C202" s="87"/>
      <c r="D202" s="74"/>
      <c r="E202" s="74"/>
      <c r="F202" s="74"/>
      <c r="G202" s="74"/>
      <c r="H202" s="74"/>
      <c r="I202" s="74"/>
      <c r="J202" s="4" t="str">
        <f t="shared" si="1"/>
        <v/>
      </c>
      <c r="K202" s="4" t="str">
        <f t="shared" si="2"/>
        <v/>
      </c>
      <c r="L202" s="6" t="str">
        <f t="shared" si="3"/>
        <v/>
      </c>
      <c r="M202" s="6" t="str">
        <f t="shared" si="4"/>
        <v/>
      </c>
      <c r="N202" s="4"/>
      <c r="O202" s="4"/>
      <c r="P202" s="4"/>
      <c r="Q202" s="4"/>
      <c r="R202" s="4"/>
      <c r="S202" s="4"/>
      <c r="T202" s="4"/>
      <c r="U202" s="4"/>
      <c r="V202" s="4"/>
      <c r="W202" s="4"/>
    </row>
    <row r="203">
      <c r="A203" s="4"/>
      <c r="B203" s="4"/>
      <c r="C203" s="87"/>
      <c r="D203" s="74"/>
      <c r="E203" s="74"/>
      <c r="F203" s="74"/>
      <c r="G203" s="74"/>
      <c r="H203" s="74"/>
      <c r="I203" s="74"/>
      <c r="J203" s="4" t="str">
        <f t="shared" si="1"/>
        <v/>
      </c>
      <c r="K203" s="4" t="str">
        <f t="shared" si="2"/>
        <v/>
      </c>
      <c r="L203" s="6" t="str">
        <f t="shared" si="3"/>
        <v/>
      </c>
      <c r="M203" s="6" t="str">
        <f t="shared" si="4"/>
        <v/>
      </c>
      <c r="N203" s="4"/>
      <c r="O203" s="4"/>
      <c r="P203" s="4"/>
      <c r="Q203" s="4"/>
      <c r="R203" s="4"/>
      <c r="S203" s="4"/>
      <c r="T203" s="4"/>
      <c r="U203" s="4"/>
      <c r="V203" s="4"/>
      <c r="W203" s="4"/>
    </row>
    <row r="204">
      <c r="A204" s="4"/>
      <c r="B204" s="4"/>
      <c r="C204" s="87"/>
      <c r="D204" s="74"/>
      <c r="E204" s="74"/>
      <c r="F204" s="74"/>
      <c r="G204" s="74"/>
      <c r="H204" s="74"/>
      <c r="I204" s="74"/>
      <c r="J204" s="4" t="str">
        <f t="shared" si="1"/>
        <v/>
      </c>
      <c r="K204" s="4" t="str">
        <f t="shared" si="2"/>
        <v/>
      </c>
      <c r="L204" s="6" t="str">
        <f t="shared" si="3"/>
        <v/>
      </c>
      <c r="M204" s="6" t="str">
        <f t="shared" si="4"/>
        <v/>
      </c>
      <c r="N204" s="4"/>
      <c r="O204" s="4"/>
      <c r="P204" s="4"/>
      <c r="Q204" s="4"/>
      <c r="R204" s="4"/>
      <c r="S204" s="4"/>
      <c r="T204" s="4"/>
      <c r="U204" s="4"/>
      <c r="V204" s="4"/>
      <c r="W204" s="4"/>
    </row>
    <row r="205">
      <c r="A205" s="4"/>
      <c r="B205" s="4"/>
      <c r="C205" s="87"/>
      <c r="D205" s="74"/>
      <c r="E205" s="74"/>
      <c r="F205" s="74"/>
      <c r="G205" s="74"/>
      <c r="H205" s="74"/>
      <c r="I205" s="74"/>
      <c r="J205" s="4" t="str">
        <f t="shared" si="1"/>
        <v/>
      </c>
      <c r="K205" s="4" t="str">
        <f t="shared" si="2"/>
        <v/>
      </c>
      <c r="L205" s="6" t="str">
        <f t="shared" si="3"/>
        <v/>
      </c>
      <c r="M205" s="6" t="str">
        <f t="shared" si="4"/>
        <v/>
      </c>
      <c r="N205" s="4"/>
      <c r="O205" s="4"/>
      <c r="P205" s="4"/>
      <c r="Q205" s="4"/>
      <c r="R205" s="4"/>
      <c r="S205" s="4"/>
      <c r="T205" s="4"/>
      <c r="U205" s="4"/>
      <c r="V205" s="4"/>
      <c r="W205" s="4"/>
    </row>
    <row r="206">
      <c r="A206" s="4"/>
      <c r="B206" s="4"/>
      <c r="C206" s="87"/>
      <c r="D206" s="74"/>
      <c r="E206" s="74"/>
      <c r="F206" s="74"/>
      <c r="G206" s="74"/>
      <c r="H206" s="74"/>
      <c r="I206" s="74"/>
      <c r="J206" s="4" t="str">
        <f t="shared" si="1"/>
        <v/>
      </c>
      <c r="K206" s="4" t="str">
        <f t="shared" si="2"/>
        <v/>
      </c>
      <c r="L206" s="6" t="str">
        <f t="shared" si="3"/>
        <v/>
      </c>
      <c r="M206" s="6" t="str">
        <f t="shared" si="4"/>
        <v/>
      </c>
      <c r="N206" s="4"/>
      <c r="O206" s="4"/>
      <c r="P206" s="4"/>
      <c r="Q206" s="4"/>
      <c r="R206" s="4"/>
      <c r="S206" s="4"/>
      <c r="T206" s="4"/>
      <c r="U206" s="4"/>
      <c r="V206" s="4"/>
      <c r="W206" s="4"/>
    </row>
    <row r="207">
      <c r="A207" s="4"/>
      <c r="B207" s="4"/>
      <c r="C207" s="87"/>
      <c r="D207" s="74"/>
      <c r="E207" s="74"/>
      <c r="F207" s="74"/>
      <c r="G207" s="74"/>
      <c r="H207" s="74"/>
      <c r="I207" s="74"/>
      <c r="J207" s="4" t="str">
        <f t="shared" si="1"/>
        <v/>
      </c>
      <c r="K207" s="4" t="str">
        <f t="shared" si="2"/>
        <v/>
      </c>
      <c r="L207" s="6" t="str">
        <f t="shared" si="3"/>
        <v/>
      </c>
      <c r="M207" s="6" t="str">
        <f t="shared" si="4"/>
        <v/>
      </c>
      <c r="N207" s="4"/>
      <c r="O207" s="4"/>
      <c r="P207" s="4"/>
      <c r="Q207" s="4"/>
      <c r="R207" s="4"/>
      <c r="S207" s="4"/>
      <c r="T207" s="4"/>
      <c r="U207" s="4"/>
      <c r="V207" s="4"/>
      <c r="W207" s="4"/>
    </row>
    <row r="208">
      <c r="A208" s="4"/>
      <c r="B208" s="4"/>
      <c r="C208" s="87"/>
      <c r="D208" s="74"/>
      <c r="E208" s="74"/>
      <c r="F208" s="74"/>
      <c r="G208" s="74"/>
      <c r="H208" s="74"/>
      <c r="I208" s="74"/>
      <c r="J208" s="4" t="str">
        <f t="shared" si="1"/>
        <v/>
      </c>
      <c r="K208" s="4" t="str">
        <f t="shared" si="2"/>
        <v/>
      </c>
      <c r="L208" s="6" t="str">
        <f t="shared" si="3"/>
        <v/>
      </c>
      <c r="M208" s="6" t="str">
        <f t="shared" si="4"/>
        <v/>
      </c>
      <c r="N208" s="4"/>
      <c r="O208" s="4"/>
      <c r="P208" s="4"/>
      <c r="Q208" s="4"/>
      <c r="R208" s="4"/>
      <c r="S208" s="4"/>
      <c r="T208" s="4"/>
      <c r="U208" s="4"/>
      <c r="V208" s="4"/>
      <c r="W208" s="4"/>
    </row>
    <row r="209">
      <c r="A209" s="4"/>
      <c r="B209" s="4"/>
      <c r="C209" s="87"/>
      <c r="D209" s="74"/>
      <c r="E209" s="74"/>
      <c r="F209" s="74"/>
      <c r="G209" s="74"/>
      <c r="H209" s="74"/>
      <c r="I209" s="74"/>
      <c r="J209" s="4" t="str">
        <f t="shared" si="1"/>
        <v/>
      </c>
      <c r="K209" s="4" t="str">
        <f t="shared" si="2"/>
        <v/>
      </c>
      <c r="L209" s="6" t="str">
        <f t="shared" si="3"/>
        <v/>
      </c>
      <c r="M209" s="6" t="str">
        <f t="shared" si="4"/>
        <v/>
      </c>
      <c r="N209" s="4"/>
      <c r="O209" s="4"/>
      <c r="P209" s="4"/>
      <c r="Q209" s="4"/>
      <c r="R209" s="4"/>
      <c r="S209" s="4"/>
      <c r="T209" s="4"/>
      <c r="U209" s="4"/>
      <c r="V209" s="4"/>
      <c r="W209" s="4"/>
    </row>
    <row r="210">
      <c r="A210" s="4"/>
      <c r="B210" s="4"/>
      <c r="C210" s="87"/>
      <c r="D210" s="74"/>
      <c r="E210" s="74"/>
      <c r="F210" s="74"/>
      <c r="G210" s="74"/>
      <c r="H210" s="74"/>
      <c r="I210" s="74"/>
      <c r="J210" s="4" t="str">
        <f t="shared" si="1"/>
        <v/>
      </c>
      <c r="K210" s="4" t="str">
        <f t="shared" si="2"/>
        <v/>
      </c>
      <c r="L210" s="6" t="str">
        <f t="shared" si="3"/>
        <v/>
      </c>
      <c r="M210" s="6" t="str">
        <f t="shared" si="4"/>
        <v/>
      </c>
      <c r="N210" s="4"/>
      <c r="O210" s="4"/>
      <c r="P210" s="4"/>
      <c r="Q210" s="4"/>
      <c r="R210" s="4"/>
      <c r="S210" s="4"/>
      <c r="T210" s="4"/>
      <c r="U210" s="4"/>
      <c r="V210" s="4"/>
      <c r="W210" s="4"/>
    </row>
    <row r="211">
      <c r="A211" s="4"/>
      <c r="B211" s="4"/>
      <c r="C211" s="87"/>
      <c r="D211" s="74"/>
      <c r="E211" s="74"/>
      <c r="F211" s="74"/>
      <c r="G211" s="74"/>
      <c r="H211" s="74"/>
      <c r="I211" s="74"/>
      <c r="J211" s="4" t="str">
        <f t="shared" si="1"/>
        <v/>
      </c>
      <c r="K211" s="4" t="str">
        <f t="shared" si="2"/>
        <v/>
      </c>
      <c r="L211" s="6" t="str">
        <f t="shared" si="3"/>
        <v/>
      </c>
      <c r="M211" s="6" t="str">
        <f t="shared" si="4"/>
        <v/>
      </c>
      <c r="N211" s="4"/>
      <c r="O211" s="4"/>
      <c r="P211" s="4"/>
      <c r="Q211" s="4"/>
      <c r="R211" s="4"/>
      <c r="S211" s="4"/>
      <c r="T211" s="4"/>
      <c r="U211" s="4"/>
      <c r="V211" s="4"/>
      <c r="W211" s="4"/>
    </row>
    <row r="212">
      <c r="A212" s="4"/>
      <c r="B212" s="4"/>
      <c r="C212" s="87"/>
      <c r="D212" s="74"/>
      <c r="E212" s="74"/>
      <c r="F212" s="74"/>
      <c r="G212" s="74"/>
      <c r="H212" s="74"/>
      <c r="I212" s="74"/>
      <c r="J212" s="4" t="str">
        <f t="shared" si="1"/>
        <v/>
      </c>
      <c r="K212" s="4" t="str">
        <f t="shared" si="2"/>
        <v/>
      </c>
      <c r="L212" s="6" t="str">
        <f t="shared" si="3"/>
        <v/>
      </c>
      <c r="M212" s="6" t="str">
        <f t="shared" si="4"/>
        <v/>
      </c>
      <c r="N212" s="4"/>
      <c r="O212" s="4"/>
      <c r="P212" s="4"/>
      <c r="Q212" s="4"/>
      <c r="R212" s="4"/>
      <c r="S212" s="4"/>
      <c r="T212" s="4"/>
      <c r="U212" s="4"/>
      <c r="V212" s="4"/>
      <c r="W212" s="4"/>
    </row>
    <row r="213">
      <c r="A213" s="4"/>
      <c r="B213" s="4"/>
      <c r="C213" s="87"/>
      <c r="D213" s="74"/>
      <c r="E213" s="74"/>
      <c r="F213" s="74"/>
      <c r="G213" s="74"/>
      <c r="H213" s="74"/>
      <c r="I213" s="74"/>
      <c r="J213" s="4" t="str">
        <f t="shared" si="1"/>
        <v/>
      </c>
      <c r="K213" s="4" t="str">
        <f t="shared" si="2"/>
        <v/>
      </c>
      <c r="L213" s="6" t="str">
        <f t="shared" si="3"/>
        <v/>
      </c>
      <c r="M213" s="6" t="str">
        <f t="shared" si="4"/>
        <v/>
      </c>
      <c r="N213" s="4"/>
      <c r="O213" s="4"/>
      <c r="P213" s="4"/>
      <c r="Q213" s="4"/>
      <c r="R213" s="4"/>
      <c r="S213" s="4"/>
      <c r="T213" s="4"/>
      <c r="U213" s="4"/>
      <c r="V213" s="4"/>
      <c r="W213" s="4"/>
    </row>
    <row r="214">
      <c r="A214" s="4"/>
      <c r="B214" s="4"/>
      <c r="C214" s="87"/>
      <c r="D214" s="74"/>
      <c r="E214" s="74"/>
      <c r="F214" s="74"/>
      <c r="G214" s="74"/>
      <c r="H214" s="74"/>
      <c r="I214" s="74"/>
      <c r="J214" s="4" t="str">
        <f t="shared" si="1"/>
        <v/>
      </c>
      <c r="K214" s="4" t="str">
        <f t="shared" si="2"/>
        <v/>
      </c>
      <c r="L214" s="6" t="str">
        <f t="shared" si="3"/>
        <v/>
      </c>
      <c r="M214" s="6" t="str">
        <f t="shared" si="4"/>
        <v/>
      </c>
      <c r="N214" s="4"/>
      <c r="O214" s="4"/>
      <c r="P214" s="4"/>
      <c r="Q214" s="4"/>
      <c r="R214" s="4"/>
      <c r="S214" s="4"/>
      <c r="T214" s="4"/>
      <c r="U214" s="4"/>
      <c r="V214" s="4"/>
      <c r="W214" s="4"/>
    </row>
    <row r="215">
      <c r="A215" s="4"/>
      <c r="B215" s="4"/>
      <c r="C215" s="87"/>
      <c r="D215" s="74"/>
      <c r="E215" s="74"/>
      <c r="F215" s="74"/>
      <c r="G215" s="74"/>
      <c r="H215" s="74"/>
      <c r="I215" s="74"/>
      <c r="J215" s="4" t="str">
        <f t="shared" si="1"/>
        <v/>
      </c>
      <c r="K215" s="4" t="str">
        <f t="shared" si="2"/>
        <v/>
      </c>
      <c r="L215" s="6" t="str">
        <f t="shared" si="3"/>
        <v/>
      </c>
      <c r="M215" s="6" t="str">
        <f t="shared" si="4"/>
        <v/>
      </c>
      <c r="N215" s="4"/>
      <c r="O215" s="4"/>
      <c r="P215" s="4"/>
      <c r="Q215" s="4"/>
      <c r="R215" s="4"/>
      <c r="S215" s="4"/>
      <c r="T215" s="4"/>
      <c r="U215" s="4"/>
      <c r="V215" s="4"/>
      <c r="W215" s="4"/>
    </row>
    <row r="216">
      <c r="A216" s="4"/>
      <c r="B216" s="4"/>
      <c r="C216" s="87"/>
      <c r="D216" s="74"/>
      <c r="E216" s="74"/>
      <c r="F216" s="74"/>
      <c r="G216" s="74"/>
      <c r="H216" s="74"/>
      <c r="I216" s="74"/>
      <c r="J216" s="4" t="str">
        <f t="shared" si="1"/>
        <v/>
      </c>
      <c r="K216" s="4" t="str">
        <f t="shared" si="2"/>
        <v/>
      </c>
      <c r="L216" s="6" t="str">
        <f t="shared" si="3"/>
        <v/>
      </c>
      <c r="M216" s="6" t="str">
        <f t="shared" si="4"/>
        <v/>
      </c>
      <c r="N216" s="4"/>
      <c r="O216" s="4"/>
      <c r="P216" s="4"/>
      <c r="Q216" s="4"/>
      <c r="R216" s="4"/>
      <c r="S216" s="4"/>
      <c r="T216" s="4"/>
      <c r="U216" s="4"/>
      <c r="V216" s="4"/>
      <c r="W216" s="4"/>
    </row>
    <row r="217">
      <c r="A217" s="4"/>
      <c r="B217" s="4"/>
      <c r="C217" s="87"/>
      <c r="D217" s="74"/>
      <c r="E217" s="74"/>
      <c r="F217" s="74"/>
      <c r="G217" s="74"/>
      <c r="H217" s="74"/>
      <c r="I217" s="74"/>
      <c r="J217" s="4" t="str">
        <f t="shared" si="1"/>
        <v/>
      </c>
      <c r="K217" s="4" t="str">
        <f t="shared" si="2"/>
        <v/>
      </c>
      <c r="L217" s="6" t="str">
        <f t="shared" si="3"/>
        <v/>
      </c>
      <c r="M217" s="6" t="str">
        <f t="shared" si="4"/>
        <v/>
      </c>
      <c r="N217" s="4"/>
      <c r="O217" s="4"/>
      <c r="P217" s="4"/>
      <c r="Q217" s="4"/>
      <c r="R217" s="4"/>
      <c r="S217" s="4"/>
      <c r="T217" s="4"/>
      <c r="U217" s="4"/>
      <c r="V217" s="4"/>
      <c r="W217" s="4"/>
    </row>
    <row r="218">
      <c r="A218" s="4"/>
      <c r="B218" s="4"/>
      <c r="C218" s="87"/>
      <c r="D218" s="74"/>
      <c r="E218" s="74"/>
      <c r="F218" s="74"/>
      <c r="G218" s="74"/>
      <c r="H218" s="74"/>
      <c r="I218" s="74"/>
      <c r="J218" s="4" t="str">
        <f t="shared" si="1"/>
        <v/>
      </c>
      <c r="K218" s="4" t="str">
        <f t="shared" si="2"/>
        <v/>
      </c>
      <c r="L218" s="6" t="str">
        <f t="shared" si="3"/>
        <v/>
      </c>
      <c r="M218" s="6" t="str">
        <f t="shared" si="4"/>
        <v/>
      </c>
      <c r="N218" s="4"/>
      <c r="O218" s="4"/>
      <c r="P218" s="4"/>
      <c r="Q218" s="4"/>
      <c r="R218" s="4"/>
      <c r="S218" s="4"/>
      <c r="T218" s="4"/>
      <c r="U218" s="4"/>
      <c r="V218" s="4"/>
      <c r="W218" s="4"/>
    </row>
    <row r="219">
      <c r="A219" s="4"/>
      <c r="B219" s="4"/>
      <c r="C219" s="87"/>
      <c r="D219" s="74"/>
      <c r="E219" s="74"/>
      <c r="F219" s="74"/>
      <c r="G219" s="74"/>
      <c r="H219" s="74"/>
      <c r="I219" s="74"/>
      <c r="J219" s="4" t="str">
        <f t="shared" si="1"/>
        <v/>
      </c>
      <c r="K219" s="4" t="str">
        <f t="shared" si="2"/>
        <v/>
      </c>
      <c r="L219" s="6" t="str">
        <f t="shared" si="3"/>
        <v/>
      </c>
      <c r="M219" s="6" t="str">
        <f t="shared" si="4"/>
        <v/>
      </c>
      <c r="N219" s="4"/>
      <c r="O219" s="4"/>
      <c r="P219" s="4"/>
      <c r="Q219" s="4"/>
      <c r="R219" s="4"/>
      <c r="S219" s="4"/>
      <c r="T219" s="4"/>
      <c r="U219" s="4"/>
      <c r="V219" s="4"/>
      <c r="W219" s="4"/>
    </row>
    <row r="220">
      <c r="A220" s="4"/>
      <c r="B220" s="4"/>
      <c r="C220" s="87"/>
      <c r="D220" s="74"/>
      <c r="E220" s="74"/>
      <c r="F220" s="74"/>
      <c r="G220" s="74"/>
      <c r="H220" s="74"/>
      <c r="I220" s="74"/>
      <c r="J220" s="4" t="str">
        <f t="shared" si="1"/>
        <v/>
      </c>
      <c r="K220" s="4" t="str">
        <f t="shared" si="2"/>
        <v/>
      </c>
      <c r="L220" s="6" t="str">
        <f t="shared" si="3"/>
        <v/>
      </c>
      <c r="M220" s="6" t="str">
        <f t="shared" si="4"/>
        <v/>
      </c>
      <c r="N220" s="4"/>
      <c r="O220" s="4"/>
      <c r="P220" s="4"/>
      <c r="Q220" s="4"/>
      <c r="R220" s="4"/>
      <c r="S220" s="4"/>
      <c r="T220" s="4"/>
      <c r="U220" s="4"/>
      <c r="V220" s="4"/>
      <c r="W220" s="4"/>
    </row>
    <row r="221">
      <c r="A221" s="4"/>
      <c r="B221" s="4"/>
      <c r="C221" s="87"/>
      <c r="D221" s="74"/>
      <c r="E221" s="74"/>
      <c r="F221" s="74"/>
      <c r="G221" s="74"/>
      <c r="H221" s="74"/>
      <c r="I221" s="74"/>
      <c r="J221" s="4" t="str">
        <f t="shared" si="1"/>
        <v/>
      </c>
      <c r="K221" s="4" t="str">
        <f t="shared" si="2"/>
        <v/>
      </c>
      <c r="L221" s="6" t="str">
        <f t="shared" si="3"/>
        <v/>
      </c>
      <c r="M221" s="6" t="str">
        <f t="shared" si="4"/>
        <v/>
      </c>
      <c r="N221" s="4"/>
      <c r="O221" s="4"/>
      <c r="P221" s="4"/>
      <c r="Q221" s="4"/>
      <c r="R221" s="4"/>
      <c r="S221" s="4"/>
      <c r="T221" s="4"/>
      <c r="U221" s="4"/>
      <c r="V221" s="4"/>
      <c r="W221" s="4"/>
    </row>
    <row r="222">
      <c r="A222" s="4"/>
      <c r="B222" s="4"/>
      <c r="C222" s="87"/>
      <c r="D222" s="74"/>
      <c r="E222" s="74"/>
      <c r="F222" s="74"/>
      <c r="G222" s="74"/>
      <c r="H222" s="74"/>
      <c r="I222" s="74"/>
      <c r="J222" s="4" t="str">
        <f t="shared" si="1"/>
        <v/>
      </c>
      <c r="K222" s="4" t="str">
        <f t="shared" si="2"/>
        <v/>
      </c>
      <c r="L222" s="6" t="str">
        <f t="shared" si="3"/>
        <v/>
      </c>
      <c r="M222" s="6" t="str">
        <f t="shared" si="4"/>
        <v/>
      </c>
      <c r="N222" s="4"/>
      <c r="O222" s="4"/>
      <c r="P222" s="4"/>
      <c r="Q222" s="4"/>
      <c r="R222" s="4"/>
      <c r="S222" s="4"/>
      <c r="T222" s="4"/>
      <c r="U222" s="4"/>
      <c r="V222" s="4"/>
      <c r="W222" s="4"/>
    </row>
    <row r="223">
      <c r="A223" s="4"/>
      <c r="B223" s="4"/>
      <c r="C223" s="87"/>
      <c r="D223" s="74"/>
      <c r="E223" s="74"/>
      <c r="F223" s="74"/>
      <c r="G223" s="74"/>
      <c r="H223" s="74"/>
      <c r="I223" s="74"/>
      <c r="J223" s="4" t="str">
        <f t="shared" si="1"/>
        <v/>
      </c>
      <c r="K223" s="4" t="str">
        <f t="shared" si="2"/>
        <v/>
      </c>
      <c r="L223" s="6" t="str">
        <f t="shared" si="3"/>
        <v/>
      </c>
      <c r="M223" s="6" t="str">
        <f t="shared" si="4"/>
        <v/>
      </c>
      <c r="N223" s="4"/>
      <c r="O223" s="4"/>
      <c r="P223" s="4"/>
      <c r="Q223" s="4"/>
      <c r="R223" s="4"/>
      <c r="S223" s="4"/>
      <c r="T223" s="4"/>
      <c r="U223" s="4"/>
      <c r="V223" s="4"/>
      <c r="W223" s="4"/>
    </row>
    <row r="224">
      <c r="A224" s="4"/>
      <c r="B224" s="4"/>
      <c r="C224" s="87"/>
      <c r="D224" s="74"/>
      <c r="E224" s="74"/>
      <c r="F224" s="74"/>
      <c r="G224" s="74"/>
      <c r="H224" s="74"/>
      <c r="I224" s="74"/>
      <c r="J224" s="4" t="str">
        <f t="shared" si="1"/>
        <v/>
      </c>
      <c r="K224" s="4" t="str">
        <f t="shared" si="2"/>
        <v/>
      </c>
      <c r="L224" s="6" t="str">
        <f t="shared" si="3"/>
        <v/>
      </c>
      <c r="M224" s="6" t="str">
        <f t="shared" si="4"/>
        <v/>
      </c>
      <c r="N224" s="4"/>
      <c r="O224" s="4"/>
      <c r="P224" s="4"/>
      <c r="Q224" s="4"/>
      <c r="R224" s="4"/>
      <c r="S224" s="4"/>
      <c r="T224" s="4"/>
      <c r="U224" s="4"/>
      <c r="V224" s="4"/>
      <c r="W224" s="4"/>
    </row>
    <row r="225">
      <c r="A225" s="4"/>
      <c r="B225" s="4"/>
      <c r="C225" s="87"/>
      <c r="D225" s="74"/>
      <c r="E225" s="74"/>
      <c r="F225" s="74"/>
      <c r="G225" s="74"/>
      <c r="H225" s="74"/>
      <c r="I225" s="74"/>
      <c r="J225" s="4" t="str">
        <f t="shared" si="1"/>
        <v/>
      </c>
      <c r="K225" s="4" t="str">
        <f t="shared" si="2"/>
        <v/>
      </c>
      <c r="L225" s="6" t="str">
        <f t="shared" si="3"/>
        <v/>
      </c>
      <c r="M225" s="6" t="str">
        <f t="shared" si="4"/>
        <v/>
      </c>
      <c r="N225" s="4"/>
      <c r="O225" s="4"/>
      <c r="P225" s="4"/>
      <c r="Q225" s="4"/>
      <c r="R225" s="4"/>
      <c r="S225" s="4"/>
      <c r="T225" s="4"/>
      <c r="U225" s="4"/>
      <c r="V225" s="4"/>
      <c r="W225" s="4"/>
    </row>
    <row r="226">
      <c r="A226" s="4"/>
      <c r="B226" s="4"/>
      <c r="C226" s="87"/>
      <c r="D226" s="74"/>
      <c r="E226" s="74"/>
      <c r="F226" s="74"/>
      <c r="G226" s="74"/>
      <c r="H226" s="74"/>
      <c r="I226" s="74"/>
      <c r="J226" s="4" t="str">
        <f t="shared" si="1"/>
        <v/>
      </c>
      <c r="K226" s="4" t="str">
        <f t="shared" si="2"/>
        <v/>
      </c>
      <c r="L226" s="6" t="str">
        <f t="shared" si="3"/>
        <v/>
      </c>
      <c r="M226" s="6" t="str">
        <f t="shared" si="4"/>
        <v/>
      </c>
      <c r="N226" s="4"/>
      <c r="O226" s="4"/>
      <c r="P226" s="4"/>
      <c r="Q226" s="4"/>
      <c r="R226" s="4"/>
      <c r="S226" s="4"/>
      <c r="T226" s="4"/>
      <c r="U226" s="4"/>
      <c r="V226" s="4"/>
      <c r="W226" s="4"/>
    </row>
    <row r="227">
      <c r="A227" s="4"/>
      <c r="B227" s="4"/>
      <c r="C227" s="87"/>
      <c r="D227" s="74"/>
      <c r="E227" s="74"/>
      <c r="F227" s="74"/>
      <c r="G227" s="74"/>
      <c r="H227" s="74"/>
      <c r="I227" s="74"/>
      <c r="J227" s="4" t="str">
        <f t="shared" si="1"/>
        <v/>
      </c>
      <c r="K227" s="4" t="str">
        <f t="shared" si="2"/>
        <v/>
      </c>
      <c r="L227" s="6" t="str">
        <f t="shared" si="3"/>
        <v/>
      </c>
      <c r="M227" s="6" t="str">
        <f t="shared" si="4"/>
        <v/>
      </c>
      <c r="N227" s="4"/>
      <c r="O227" s="4"/>
      <c r="P227" s="4"/>
      <c r="Q227" s="4"/>
      <c r="R227" s="4"/>
      <c r="S227" s="4"/>
      <c r="T227" s="4"/>
      <c r="U227" s="4"/>
      <c r="V227" s="4"/>
      <c r="W227" s="4"/>
    </row>
    <row r="228">
      <c r="A228" s="4"/>
      <c r="B228" s="4"/>
      <c r="C228" s="87"/>
      <c r="D228" s="74"/>
      <c r="E228" s="74"/>
      <c r="F228" s="74"/>
      <c r="G228" s="74"/>
      <c r="H228" s="74"/>
      <c r="I228" s="74"/>
      <c r="J228" s="4" t="str">
        <f t="shared" si="1"/>
        <v/>
      </c>
      <c r="K228" s="4" t="str">
        <f t="shared" si="2"/>
        <v/>
      </c>
      <c r="L228" s="6" t="str">
        <f t="shared" si="3"/>
        <v/>
      </c>
      <c r="M228" s="6" t="str">
        <f t="shared" si="4"/>
        <v/>
      </c>
      <c r="N228" s="4"/>
      <c r="O228" s="4"/>
      <c r="P228" s="4"/>
      <c r="Q228" s="4"/>
      <c r="R228" s="4"/>
      <c r="S228" s="4"/>
      <c r="T228" s="4"/>
      <c r="U228" s="4"/>
      <c r="V228" s="4"/>
      <c r="W228" s="4"/>
    </row>
    <row r="229">
      <c r="A229" s="4"/>
      <c r="B229" s="4"/>
      <c r="C229" s="87"/>
      <c r="D229" s="74"/>
      <c r="E229" s="74"/>
      <c r="F229" s="74"/>
      <c r="G229" s="74"/>
      <c r="H229" s="74"/>
      <c r="I229" s="74"/>
      <c r="J229" s="4" t="str">
        <f t="shared" si="1"/>
        <v/>
      </c>
      <c r="K229" s="4" t="str">
        <f t="shared" si="2"/>
        <v/>
      </c>
      <c r="L229" s="6" t="str">
        <f t="shared" si="3"/>
        <v/>
      </c>
      <c r="M229" s="6" t="str">
        <f t="shared" si="4"/>
        <v/>
      </c>
      <c r="N229" s="4"/>
      <c r="O229" s="4"/>
      <c r="P229" s="4"/>
      <c r="Q229" s="4"/>
      <c r="R229" s="4"/>
      <c r="S229" s="4"/>
      <c r="T229" s="4"/>
      <c r="U229" s="4"/>
      <c r="V229" s="4"/>
      <c r="W229" s="4"/>
    </row>
    <row r="230">
      <c r="A230" s="4"/>
      <c r="B230" s="4"/>
      <c r="C230" s="87"/>
      <c r="D230" s="74"/>
      <c r="E230" s="74"/>
      <c r="F230" s="74"/>
      <c r="G230" s="74"/>
      <c r="H230" s="74"/>
      <c r="I230" s="74"/>
      <c r="J230" s="4" t="str">
        <f t="shared" si="1"/>
        <v/>
      </c>
      <c r="K230" s="4" t="str">
        <f t="shared" si="2"/>
        <v/>
      </c>
      <c r="L230" s="6" t="str">
        <f t="shared" si="3"/>
        <v/>
      </c>
      <c r="M230" s="6" t="str">
        <f t="shared" si="4"/>
        <v/>
      </c>
      <c r="N230" s="4"/>
      <c r="O230" s="4"/>
      <c r="P230" s="4"/>
      <c r="Q230" s="4"/>
      <c r="R230" s="4"/>
      <c r="S230" s="4"/>
      <c r="T230" s="4"/>
      <c r="U230" s="4"/>
      <c r="V230" s="4"/>
      <c r="W230" s="4"/>
    </row>
    <row r="231">
      <c r="A231" s="4"/>
      <c r="B231" s="4"/>
      <c r="C231" s="87"/>
      <c r="D231" s="74"/>
      <c r="E231" s="74"/>
      <c r="F231" s="74"/>
      <c r="G231" s="74"/>
      <c r="H231" s="74"/>
      <c r="I231" s="74"/>
      <c r="J231" s="4" t="str">
        <f t="shared" si="1"/>
        <v/>
      </c>
      <c r="K231" s="4" t="str">
        <f t="shared" si="2"/>
        <v/>
      </c>
      <c r="L231" s="6" t="str">
        <f t="shared" si="3"/>
        <v/>
      </c>
      <c r="M231" s="6" t="str">
        <f t="shared" si="4"/>
        <v/>
      </c>
      <c r="N231" s="4"/>
      <c r="O231" s="4"/>
      <c r="P231" s="4"/>
      <c r="Q231" s="4"/>
      <c r="R231" s="4"/>
      <c r="S231" s="4"/>
      <c r="T231" s="4"/>
      <c r="U231" s="4"/>
      <c r="V231" s="4"/>
      <c r="W231" s="4"/>
    </row>
    <row r="232">
      <c r="A232" s="4"/>
      <c r="B232" s="4"/>
      <c r="C232" s="87"/>
      <c r="D232" s="74"/>
      <c r="E232" s="74"/>
      <c r="F232" s="74"/>
      <c r="G232" s="74"/>
      <c r="H232" s="74"/>
      <c r="I232" s="74"/>
      <c r="J232" s="4" t="str">
        <f t="shared" si="1"/>
        <v/>
      </c>
      <c r="K232" s="4" t="str">
        <f t="shared" si="2"/>
        <v/>
      </c>
      <c r="L232" s="6" t="str">
        <f t="shared" si="3"/>
        <v/>
      </c>
      <c r="M232" s="6" t="str">
        <f t="shared" si="4"/>
        <v/>
      </c>
      <c r="N232" s="4"/>
      <c r="O232" s="4"/>
      <c r="P232" s="4"/>
      <c r="Q232" s="4"/>
      <c r="R232" s="4"/>
      <c r="S232" s="4"/>
      <c r="T232" s="4"/>
      <c r="U232" s="4"/>
      <c r="V232" s="4"/>
      <c r="W232" s="4"/>
    </row>
    <row r="233">
      <c r="A233" s="4"/>
      <c r="B233" s="4"/>
      <c r="C233" s="87"/>
      <c r="D233" s="74"/>
      <c r="E233" s="74"/>
      <c r="F233" s="74"/>
      <c r="G233" s="74"/>
      <c r="H233" s="74"/>
      <c r="I233" s="74"/>
      <c r="J233" s="4" t="str">
        <f t="shared" si="1"/>
        <v/>
      </c>
      <c r="K233" s="4" t="str">
        <f t="shared" si="2"/>
        <v/>
      </c>
      <c r="L233" s="6" t="str">
        <f t="shared" si="3"/>
        <v/>
      </c>
      <c r="M233" s="6" t="str">
        <f t="shared" si="4"/>
        <v/>
      </c>
      <c r="N233" s="4"/>
      <c r="O233" s="4"/>
      <c r="P233" s="4"/>
      <c r="Q233" s="4"/>
      <c r="R233" s="4"/>
      <c r="S233" s="4"/>
      <c r="T233" s="4"/>
      <c r="U233" s="4"/>
      <c r="V233" s="4"/>
      <c r="W233" s="4"/>
    </row>
    <row r="234">
      <c r="A234" s="4"/>
      <c r="B234" s="4"/>
      <c r="C234" s="87"/>
      <c r="D234" s="74"/>
      <c r="E234" s="74"/>
      <c r="F234" s="74"/>
      <c r="G234" s="74"/>
      <c r="H234" s="74"/>
      <c r="I234" s="74"/>
      <c r="J234" s="4" t="str">
        <f t="shared" si="1"/>
        <v/>
      </c>
      <c r="K234" s="4" t="str">
        <f t="shared" si="2"/>
        <v/>
      </c>
      <c r="L234" s="6" t="str">
        <f t="shared" si="3"/>
        <v/>
      </c>
      <c r="M234" s="6" t="str">
        <f t="shared" si="4"/>
        <v/>
      </c>
      <c r="N234" s="4"/>
      <c r="O234" s="4"/>
      <c r="P234" s="4"/>
      <c r="Q234" s="4"/>
      <c r="R234" s="4"/>
      <c r="S234" s="4"/>
      <c r="T234" s="4"/>
      <c r="U234" s="4"/>
      <c r="V234" s="4"/>
      <c r="W234" s="4"/>
    </row>
    <row r="235">
      <c r="A235" s="4"/>
      <c r="B235" s="4"/>
      <c r="C235" s="87"/>
      <c r="D235" s="74"/>
      <c r="E235" s="74"/>
      <c r="F235" s="74"/>
      <c r="G235" s="74"/>
      <c r="H235" s="74"/>
      <c r="I235" s="74"/>
      <c r="J235" s="4" t="str">
        <f t="shared" si="1"/>
        <v/>
      </c>
      <c r="K235" s="4" t="str">
        <f t="shared" si="2"/>
        <v/>
      </c>
      <c r="L235" s="6" t="str">
        <f t="shared" si="3"/>
        <v/>
      </c>
      <c r="M235" s="6" t="str">
        <f t="shared" si="4"/>
        <v/>
      </c>
      <c r="N235" s="4"/>
      <c r="O235" s="4"/>
      <c r="P235" s="4"/>
      <c r="Q235" s="4"/>
      <c r="R235" s="4"/>
      <c r="S235" s="4"/>
      <c r="T235" s="4"/>
      <c r="U235" s="4"/>
      <c r="V235" s="4"/>
      <c r="W235" s="4"/>
    </row>
    <row r="236">
      <c r="A236" s="4"/>
      <c r="B236" s="4"/>
      <c r="C236" s="87"/>
      <c r="D236" s="74"/>
      <c r="E236" s="74"/>
      <c r="F236" s="74"/>
      <c r="G236" s="74"/>
      <c r="H236" s="74"/>
      <c r="I236" s="74"/>
      <c r="J236" s="4" t="str">
        <f t="shared" si="1"/>
        <v/>
      </c>
      <c r="K236" s="4" t="str">
        <f t="shared" si="2"/>
        <v/>
      </c>
      <c r="L236" s="6" t="str">
        <f t="shared" si="3"/>
        <v/>
      </c>
      <c r="M236" s="6" t="str">
        <f t="shared" si="4"/>
        <v/>
      </c>
      <c r="N236" s="4"/>
      <c r="O236" s="4"/>
      <c r="P236" s="4"/>
      <c r="Q236" s="4"/>
      <c r="R236" s="4"/>
      <c r="S236" s="4"/>
      <c r="T236" s="4"/>
      <c r="U236" s="4"/>
      <c r="V236" s="4"/>
      <c r="W236" s="4"/>
    </row>
    <row r="237">
      <c r="A237" s="4"/>
      <c r="B237" s="4"/>
      <c r="C237" s="87"/>
      <c r="D237" s="74"/>
      <c r="E237" s="74"/>
      <c r="F237" s="74"/>
      <c r="G237" s="74"/>
      <c r="H237" s="74"/>
      <c r="I237" s="74"/>
      <c r="J237" s="4" t="str">
        <f t="shared" si="1"/>
        <v/>
      </c>
      <c r="K237" s="4" t="str">
        <f t="shared" si="2"/>
        <v/>
      </c>
      <c r="L237" s="6" t="str">
        <f t="shared" si="3"/>
        <v/>
      </c>
      <c r="M237" s="6" t="str">
        <f t="shared" si="4"/>
        <v/>
      </c>
      <c r="N237" s="4"/>
      <c r="O237" s="4"/>
      <c r="P237" s="4"/>
      <c r="Q237" s="4"/>
      <c r="R237" s="4"/>
      <c r="S237" s="4"/>
      <c r="T237" s="4"/>
      <c r="U237" s="4"/>
      <c r="V237" s="4"/>
      <c r="W237" s="4"/>
    </row>
    <row r="238">
      <c r="A238" s="4"/>
      <c r="B238" s="4"/>
      <c r="C238" s="87"/>
      <c r="D238" s="74"/>
      <c r="E238" s="74"/>
      <c r="F238" s="74"/>
      <c r="G238" s="74"/>
      <c r="H238" s="74"/>
      <c r="I238" s="74"/>
      <c r="J238" s="4" t="str">
        <f t="shared" si="1"/>
        <v/>
      </c>
      <c r="K238" s="4" t="str">
        <f t="shared" si="2"/>
        <v/>
      </c>
      <c r="L238" s="6" t="str">
        <f t="shared" si="3"/>
        <v/>
      </c>
      <c r="M238" s="6" t="str">
        <f t="shared" si="4"/>
        <v/>
      </c>
      <c r="N238" s="4"/>
      <c r="O238" s="4"/>
      <c r="P238" s="4"/>
      <c r="Q238" s="4"/>
      <c r="R238" s="4"/>
      <c r="S238" s="4"/>
      <c r="T238" s="4"/>
      <c r="U238" s="4"/>
      <c r="V238" s="4"/>
      <c r="W238" s="4"/>
    </row>
    <row r="239">
      <c r="A239" s="4"/>
      <c r="B239" s="4"/>
      <c r="C239" s="87"/>
      <c r="D239" s="74"/>
      <c r="E239" s="74"/>
      <c r="F239" s="74"/>
      <c r="G239" s="74"/>
      <c r="H239" s="74"/>
      <c r="I239" s="74"/>
      <c r="J239" s="4" t="str">
        <f t="shared" si="1"/>
        <v/>
      </c>
      <c r="K239" s="4" t="str">
        <f t="shared" si="2"/>
        <v/>
      </c>
      <c r="L239" s="6" t="str">
        <f t="shared" si="3"/>
        <v/>
      </c>
      <c r="M239" s="6" t="str">
        <f t="shared" si="4"/>
        <v/>
      </c>
      <c r="N239" s="4"/>
      <c r="O239" s="4"/>
      <c r="P239" s="4"/>
      <c r="Q239" s="4"/>
      <c r="R239" s="4"/>
      <c r="S239" s="4"/>
      <c r="T239" s="4"/>
      <c r="U239" s="4"/>
      <c r="V239" s="4"/>
      <c r="W239" s="4"/>
    </row>
    <row r="240">
      <c r="A240" s="4"/>
      <c r="B240" s="4"/>
      <c r="C240" s="87"/>
      <c r="D240" s="74"/>
      <c r="E240" s="74"/>
      <c r="F240" s="74"/>
      <c r="G240" s="74"/>
      <c r="H240" s="74"/>
      <c r="I240" s="74"/>
      <c r="J240" s="4" t="str">
        <f t="shared" si="1"/>
        <v/>
      </c>
      <c r="K240" s="4" t="str">
        <f t="shared" si="2"/>
        <v/>
      </c>
      <c r="L240" s="6" t="str">
        <f t="shared" si="3"/>
        <v/>
      </c>
      <c r="M240" s="6" t="str">
        <f t="shared" si="4"/>
        <v/>
      </c>
      <c r="N240" s="4"/>
      <c r="O240" s="4"/>
      <c r="P240" s="4"/>
      <c r="Q240" s="4"/>
      <c r="R240" s="4"/>
      <c r="S240" s="4"/>
      <c r="T240" s="4"/>
      <c r="U240" s="4"/>
      <c r="V240" s="4"/>
      <c r="W240" s="4"/>
    </row>
    <row r="241">
      <c r="A241" s="4"/>
      <c r="B241" s="4"/>
      <c r="C241" s="87"/>
      <c r="D241" s="74"/>
      <c r="E241" s="74"/>
      <c r="F241" s="74"/>
      <c r="G241" s="74"/>
      <c r="H241" s="74"/>
      <c r="I241" s="74"/>
      <c r="J241" s="4" t="str">
        <f t="shared" si="1"/>
        <v/>
      </c>
      <c r="K241" s="4" t="str">
        <f t="shared" si="2"/>
        <v/>
      </c>
      <c r="L241" s="6" t="str">
        <f t="shared" si="3"/>
        <v/>
      </c>
      <c r="M241" s="6" t="str">
        <f t="shared" si="4"/>
        <v/>
      </c>
      <c r="N241" s="4"/>
      <c r="O241" s="4"/>
      <c r="P241" s="4"/>
      <c r="Q241" s="4"/>
      <c r="R241" s="4"/>
      <c r="S241" s="4"/>
      <c r="T241" s="4"/>
      <c r="U241" s="4"/>
      <c r="V241" s="4"/>
      <c r="W241" s="4"/>
    </row>
    <row r="242">
      <c r="A242" s="4"/>
      <c r="B242" s="4"/>
      <c r="C242" s="87"/>
      <c r="D242" s="74"/>
      <c r="E242" s="74"/>
      <c r="F242" s="74"/>
      <c r="G242" s="74"/>
      <c r="H242" s="74"/>
      <c r="I242" s="74"/>
      <c r="J242" s="4" t="str">
        <f t="shared" si="1"/>
        <v/>
      </c>
      <c r="K242" s="4" t="str">
        <f t="shared" si="2"/>
        <v/>
      </c>
      <c r="L242" s="6" t="str">
        <f t="shared" si="3"/>
        <v/>
      </c>
      <c r="M242" s="6" t="str">
        <f t="shared" si="4"/>
        <v/>
      </c>
      <c r="N242" s="4"/>
      <c r="O242" s="4"/>
      <c r="P242" s="4"/>
      <c r="Q242" s="4"/>
      <c r="R242" s="4"/>
      <c r="S242" s="4"/>
      <c r="T242" s="4"/>
      <c r="U242" s="4"/>
      <c r="V242" s="4"/>
      <c r="W242" s="4"/>
    </row>
    <row r="243">
      <c r="A243" s="4"/>
      <c r="B243" s="4"/>
      <c r="C243" s="87"/>
      <c r="D243" s="74"/>
      <c r="E243" s="74"/>
      <c r="F243" s="74"/>
      <c r="G243" s="74"/>
      <c r="H243" s="74"/>
      <c r="I243" s="74"/>
      <c r="J243" s="4" t="str">
        <f t="shared" si="1"/>
        <v/>
      </c>
      <c r="K243" s="4" t="str">
        <f t="shared" si="2"/>
        <v/>
      </c>
      <c r="L243" s="6" t="str">
        <f t="shared" si="3"/>
        <v/>
      </c>
      <c r="M243" s="6" t="str">
        <f t="shared" si="4"/>
        <v/>
      </c>
      <c r="N243" s="4"/>
      <c r="O243" s="4"/>
      <c r="P243" s="4"/>
      <c r="Q243" s="4"/>
      <c r="R243" s="4"/>
      <c r="S243" s="4"/>
      <c r="T243" s="4"/>
      <c r="U243" s="4"/>
      <c r="V243" s="4"/>
      <c r="W243" s="4"/>
    </row>
    <row r="244">
      <c r="A244" s="4"/>
      <c r="B244" s="4"/>
      <c r="C244" s="87"/>
      <c r="D244" s="74"/>
      <c r="E244" s="74"/>
      <c r="F244" s="74"/>
      <c r="G244" s="74"/>
      <c r="H244" s="74"/>
      <c r="I244" s="74"/>
      <c r="J244" s="4" t="str">
        <f t="shared" si="1"/>
        <v/>
      </c>
      <c r="K244" s="4" t="str">
        <f t="shared" si="2"/>
        <v/>
      </c>
      <c r="L244" s="6" t="str">
        <f t="shared" si="3"/>
        <v/>
      </c>
      <c r="M244" s="6" t="str">
        <f t="shared" si="4"/>
        <v/>
      </c>
      <c r="N244" s="4"/>
      <c r="O244" s="4"/>
      <c r="P244" s="4"/>
      <c r="Q244" s="4"/>
      <c r="R244" s="4"/>
      <c r="S244" s="4"/>
      <c r="T244" s="4"/>
      <c r="U244" s="4"/>
      <c r="V244" s="4"/>
      <c r="W244" s="4"/>
    </row>
    <row r="245">
      <c r="A245" s="4"/>
      <c r="B245" s="4"/>
      <c r="C245" s="87"/>
      <c r="D245" s="74"/>
      <c r="E245" s="74"/>
      <c r="F245" s="74"/>
      <c r="G245" s="74"/>
      <c r="H245" s="74"/>
      <c r="I245" s="74"/>
      <c r="J245" s="4" t="str">
        <f t="shared" si="1"/>
        <v/>
      </c>
      <c r="K245" s="4" t="str">
        <f t="shared" si="2"/>
        <v/>
      </c>
      <c r="L245" s="6" t="str">
        <f t="shared" si="3"/>
        <v/>
      </c>
      <c r="M245" s="6" t="str">
        <f t="shared" si="4"/>
        <v/>
      </c>
      <c r="N245" s="4"/>
      <c r="O245" s="4"/>
      <c r="P245" s="4"/>
      <c r="Q245" s="4"/>
      <c r="R245" s="4"/>
      <c r="S245" s="4"/>
      <c r="T245" s="4"/>
      <c r="U245" s="4"/>
      <c r="V245" s="4"/>
      <c r="W245" s="4"/>
    </row>
    <row r="246">
      <c r="A246" s="4"/>
      <c r="B246" s="4"/>
      <c r="C246" s="87"/>
      <c r="D246" s="74"/>
      <c r="E246" s="74"/>
      <c r="F246" s="74"/>
      <c r="G246" s="74"/>
      <c r="H246" s="74"/>
      <c r="I246" s="74"/>
      <c r="J246" s="4" t="str">
        <f t="shared" si="1"/>
        <v/>
      </c>
      <c r="K246" s="4" t="str">
        <f t="shared" si="2"/>
        <v/>
      </c>
      <c r="L246" s="6" t="str">
        <f t="shared" si="3"/>
        <v/>
      </c>
      <c r="M246" s="6" t="str">
        <f t="shared" si="4"/>
        <v/>
      </c>
      <c r="N246" s="4"/>
      <c r="O246" s="4"/>
      <c r="P246" s="4"/>
      <c r="Q246" s="4"/>
      <c r="R246" s="4"/>
      <c r="S246" s="4"/>
      <c r="T246" s="4"/>
      <c r="U246" s="4"/>
      <c r="V246" s="4"/>
      <c r="W246" s="4"/>
    </row>
    <row r="247">
      <c r="A247" s="4"/>
      <c r="B247" s="4"/>
      <c r="C247" s="87"/>
      <c r="D247" s="74"/>
      <c r="E247" s="74"/>
      <c r="F247" s="74"/>
      <c r="G247" s="74"/>
      <c r="H247" s="74"/>
      <c r="I247" s="74"/>
      <c r="J247" s="4" t="str">
        <f t="shared" si="1"/>
        <v/>
      </c>
      <c r="K247" s="4" t="str">
        <f t="shared" si="2"/>
        <v/>
      </c>
      <c r="L247" s="6" t="str">
        <f t="shared" si="3"/>
        <v/>
      </c>
      <c r="M247" s="6" t="str">
        <f t="shared" si="4"/>
        <v/>
      </c>
      <c r="N247" s="4"/>
      <c r="O247" s="4"/>
      <c r="P247" s="4"/>
      <c r="Q247" s="4"/>
      <c r="R247" s="4"/>
      <c r="S247" s="4"/>
      <c r="T247" s="4"/>
      <c r="U247" s="4"/>
      <c r="V247" s="4"/>
      <c r="W247" s="4"/>
    </row>
    <row r="248">
      <c r="A248" s="4"/>
      <c r="B248" s="4"/>
      <c r="C248" s="87"/>
      <c r="D248" s="74"/>
      <c r="E248" s="74"/>
      <c r="F248" s="74"/>
      <c r="G248" s="74"/>
      <c r="H248" s="74"/>
      <c r="I248" s="74"/>
      <c r="J248" s="4" t="str">
        <f t="shared" si="1"/>
        <v/>
      </c>
      <c r="K248" s="4" t="str">
        <f t="shared" si="2"/>
        <v/>
      </c>
      <c r="L248" s="6" t="str">
        <f t="shared" si="3"/>
        <v/>
      </c>
      <c r="M248" s="6" t="str">
        <f t="shared" si="4"/>
        <v/>
      </c>
      <c r="N248" s="4"/>
      <c r="O248" s="4"/>
      <c r="P248" s="4"/>
      <c r="Q248" s="4"/>
      <c r="R248" s="4"/>
      <c r="S248" s="4"/>
      <c r="T248" s="4"/>
      <c r="U248" s="4"/>
      <c r="V248" s="4"/>
      <c r="W248" s="4"/>
    </row>
    <row r="249">
      <c r="A249" s="4"/>
      <c r="B249" s="4"/>
      <c r="C249" s="87"/>
      <c r="D249" s="74"/>
      <c r="E249" s="74"/>
      <c r="F249" s="74"/>
      <c r="G249" s="74"/>
      <c r="H249" s="74"/>
      <c r="I249" s="74"/>
      <c r="J249" s="4" t="str">
        <f t="shared" si="1"/>
        <v/>
      </c>
      <c r="K249" s="4" t="str">
        <f t="shared" si="2"/>
        <v/>
      </c>
      <c r="L249" s="6" t="str">
        <f t="shared" si="3"/>
        <v/>
      </c>
      <c r="M249" s="6" t="str">
        <f t="shared" si="4"/>
        <v/>
      </c>
      <c r="N249" s="4"/>
      <c r="O249" s="4"/>
      <c r="P249" s="4"/>
      <c r="Q249" s="4"/>
      <c r="R249" s="4"/>
      <c r="S249" s="4"/>
      <c r="T249" s="4"/>
      <c r="U249" s="4"/>
      <c r="V249" s="4"/>
      <c r="W249" s="4"/>
    </row>
    <row r="250">
      <c r="A250" s="4"/>
      <c r="B250" s="4"/>
      <c r="C250" s="87"/>
      <c r="D250" s="74"/>
      <c r="E250" s="74"/>
      <c r="F250" s="74"/>
      <c r="G250" s="74"/>
      <c r="H250" s="74"/>
      <c r="I250" s="74"/>
      <c r="J250" s="4" t="str">
        <f t="shared" si="1"/>
        <v/>
      </c>
      <c r="K250" s="4" t="str">
        <f t="shared" si="2"/>
        <v/>
      </c>
      <c r="L250" s="6" t="str">
        <f t="shared" si="3"/>
        <v/>
      </c>
      <c r="M250" s="6" t="str">
        <f t="shared" si="4"/>
        <v/>
      </c>
      <c r="N250" s="4"/>
      <c r="O250" s="4"/>
      <c r="P250" s="4"/>
      <c r="Q250" s="4"/>
      <c r="R250" s="4"/>
      <c r="S250" s="4"/>
      <c r="T250" s="4"/>
      <c r="U250" s="4"/>
      <c r="V250" s="4"/>
      <c r="W250" s="4"/>
    </row>
    <row r="251">
      <c r="A251" s="4"/>
      <c r="B251" s="4"/>
      <c r="C251" s="87"/>
      <c r="D251" s="74"/>
      <c r="E251" s="74"/>
      <c r="F251" s="74"/>
      <c r="G251" s="74"/>
      <c r="H251" s="74"/>
      <c r="I251" s="74"/>
      <c r="J251" s="4" t="str">
        <f t="shared" si="1"/>
        <v/>
      </c>
      <c r="K251" s="4" t="str">
        <f t="shared" si="2"/>
        <v/>
      </c>
      <c r="L251" s="6" t="str">
        <f t="shared" si="3"/>
        <v/>
      </c>
      <c r="M251" s="6" t="str">
        <f t="shared" si="4"/>
        <v/>
      </c>
      <c r="N251" s="4"/>
      <c r="O251" s="4"/>
      <c r="P251" s="4"/>
      <c r="Q251" s="4"/>
      <c r="R251" s="4"/>
      <c r="S251" s="4"/>
      <c r="T251" s="4"/>
      <c r="U251" s="4"/>
      <c r="V251" s="4"/>
      <c r="W251" s="4"/>
    </row>
    <row r="252">
      <c r="A252" s="4"/>
      <c r="B252" s="4"/>
      <c r="C252" s="87"/>
      <c r="D252" s="74"/>
      <c r="E252" s="74"/>
      <c r="F252" s="74"/>
      <c r="G252" s="74"/>
      <c r="H252" s="74"/>
      <c r="I252" s="74"/>
      <c r="J252" s="4" t="str">
        <f t="shared" si="1"/>
        <v/>
      </c>
      <c r="K252" s="4" t="str">
        <f t="shared" si="2"/>
        <v/>
      </c>
      <c r="L252" s="6" t="str">
        <f t="shared" si="3"/>
        <v/>
      </c>
      <c r="M252" s="6" t="str">
        <f t="shared" si="4"/>
        <v/>
      </c>
      <c r="N252" s="4"/>
      <c r="O252" s="4"/>
      <c r="P252" s="4"/>
      <c r="Q252" s="4"/>
      <c r="R252" s="4"/>
      <c r="S252" s="4"/>
      <c r="T252" s="4"/>
      <c r="U252" s="4"/>
      <c r="V252" s="4"/>
      <c r="W252" s="4"/>
    </row>
    <row r="253">
      <c r="A253" s="4"/>
      <c r="B253" s="4"/>
      <c r="C253" s="87"/>
      <c r="D253" s="74"/>
      <c r="E253" s="74"/>
      <c r="F253" s="74"/>
      <c r="G253" s="74"/>
      <c r="H253" s="74"/>
      <c r="I253" s="74"/>
      <c r="J253" s="4" t="str">
        <f t="shared" si="1"/>
        <v/>
      </c>
      <c r="K253" s="4" t="str">
        <f t="shared" si="2"/>
        <v/>
      </c>
      <c r="L253" s="6" t="str">
        <f t="shared" si="3"/>
        <v/>
      </c>
      <c r="M253" s="6" t="str">
        <f t="shared" si="4"/>
        <v/>
      </c>
      <c r="N253" s="4"/>
      <c r="O253" s="4"/>
      <c r="P253" s="4"/>
      <c r="Q253" s="4"/>
      <c r="R253" s="4"/>
      <c r="S253" s="4"/>
      <c r="T253" s="4"/>
      <c r="U253" s="4"/>
      <c r="V253" s="4"/>
      <c r="W253" s="4"/>
    </row>
    <row r="254">
      <c r="A254" s="4"/>
      <c r="B254" s="4"/>
      <c r="C254" s="87"/>
      <c r="D254" s="74"/>
      <c r="E254" s="74"/>
      <c r="F254" s="74"/>
      <c r="G254" s="74"/>
      <c r="H254" s="74"/>
      <c r="I254" s="74"/>
      <c r="J254" s="4" t="str">
        <f t="shared" si="1"/>
        <v/>
      </c>
      <c r="K254" s="4" t="str">
        <f t="shared" si="2"/>
        <v/>
      </c>
      <c r="L254" s="6" t="str">
        <f t="shared" si="3"/>
        <v/>
      </c>
      <c r="M254" s="6" t="str">
        <f t="shared" si="4"/>
        <v/>
      </c>
      <c r="N254" s="4"/>
      <c r="O254" s="4"/>
      <c r="P254" s="4"/>
      <c r="Q254" s="4"/>
      <c r="R254" s="4"/>
      <c r="S254" s="4"/>
      <c r="T254" s="4"/>
      <c r="U254" s="4"/>
      <c r="V254" s="4"/>
      <c r="W254" s="4"/>
    </row>
    <row r="255">
      <c r="A255" s="4"/>
      <c r="B255" s="4"/>
      <c r="C255" s="87"/>
      <c r="D255" s="74"/>
      <c r="E255" s="74"/>
      <c r="F255" s="74"/>
      <c r="G255" s="74"/>
      <c r="H255" s="74"/>
      <c r="I255" s="74"/>
      <c r="J255" s="4" t="str">
        <f t="shared" si="1"/>
        <v/>
      </c>
      <c r="K255" s="4" t="str">
        <f t="shared" si="2"/>
        <v/>
      </c>
      <c r="L255" s="6" t="str">
        <f t="shared" si="3"/>
        <v/>
      </c>
      <c r="M255" s="6" t="str">
        <f t="shared" si="4"/>
        <v/>
      </c>
      <c r="N255" s="4"/>
      <c r="O255" s="4"/>
      <c r="P255" s="4"/>
      <c r="Q255" s="4"/>
      <c r="R255" s="4"/>
      <c r="S255" s="4"/>
      <c r="T255" s="4"/>
      <c r="U255" s="4"/>
      <c r="V255" s="4"/>
      <c r="W255" s="4"/>
    </row>
    <row r="256">
      <c r="A256" s="4"/>
      <c r="B256" s="4"/>
      <c r="C256" s="87"/>
      <c r="D256" s="74"/>
      <c r="E256" s="74"/>
      <c r="F256" s="74"/>
      <c r="G256" s="74"/>
      <c r="H256" s="74"/>
      <c r="I256" s="74"/>
      <c r="J256" s="4" t="str">
        <f t="shared" si="1"/>
        <v/>
      </c>
      <c r="K256" s="4" t="str">
        <f t="shared" si="2"/>
        <v/>
      </c>
      <c r="L256" s="6" t="str">
        <f t="shared" si="3"/>
        <v/>
      </c>
      <c r="M256" s="6" t="str">
        <f t="shared" si="4"/>
        <v/>
      </c>
      <c r="N256" s="4"/>
      <c r="O256" s="4"/>
      <c r="P256" s="4"/>
      <c r="Q256" s="4"/>
      <c r="R256" s="4"/>
      <c r="S256" s="4"/>
      <c r="T256" s="4"/>
      <c r="U256" s="4"/>
      <c r="V256" s="4"/>
      <c r="W256" s="4"/>
    </row>
    <row r="257">
      <c r="A257" s="4"/>
      <c r="B257" s="4"/>
      <c r="C257" s="87"/>
      <c r="D257" s="74"/>
      <c r="E257" s="74"/>
      <c r="F257" s="74"/>
      <c r="G257" s="74"/>
      <c r="H257" s="74"/>
      <c r="I257" s="74"/>
      <c r="J257" s="4" t="str">
        <f t="shared" si="1"/>
        <v/>
      </c>
      <c r="K257" s="4" t="str">
        <f t="shared" si="2"/>
        <v/>
      </c>
      <c r="L257" s="6" t="str">
        <f t="shared" si="3"/>
        <v/>
      </c>
      <c r="M257" s="6" t="str">
        <f t="shared" si="4"/>
        <v/>
      </c>
      <c r="N257" s="4"/>
      <c r="O257" s="4"/>
      <c r="P257" s="4"/>
      <c r="Q257" s="4"/>
      <c r="R257" s="4"/>
      <c r="S257" s="4"/>
      <c r="T257" s="4"/>
      <c r="U257" s="4"/>
      <c r="V257" s="4"/>
      <c r="W257" s="4"/>
    </row>
    <row r="258">
      <c r="A258" s="4"/>
      <c r="B258" s="4"/>
      <c r="C258" s="87"/>
      <c r="D258" s="74"/>
      <c r="E258" s="74"/>
      <c r="F258" s="74"/>
      <c r="G258" s="74"/>
      <c r="H258" s="74"/>
      <c r="I258" s="74"/>
      <c r="J258" s="4" t="str">
        <f t="shared" si="1"/>
        <v/>
      </c>
      <c r="K258" s="4" t="str">
        <f t="shared" si="2"/>
        <v/>
      </c>
      <c r="L258" s="6" t="str">
        <f t="shared" si="3"/>
        <v/>
      </c>
      <c r="M258" s="6" t="str">
        <f t="shared" si="4"/>
        <v/>
      </c>
      <c r="N258" s="4"/>
      <c r="O258" s="4"/>
      <c r="P258" s="4"/>
      <c r="Q258" s="4"/>
      <c r="R258" s="4"/>
      <c r="S258" s="4"/>
      <c r="T258" s="4"/>
      <c r="U258" s="4"/>
      <c r="V258" s="4"/>
      <c r="W258" s="4"/>
    </row>
    <row r="259">
      <c r="A259" s="4"/>
      <c r="B259" s="4"/>
      <c r="C259" s="87"/>
      <c r="D259" s="74"/>
      <c r="E259" s="74"/>
      <c r="F259" s="74"/>
      <c r="G259" s="74"/>
      <c r="H259" s="74"/>
      <c r="I259" s="74"/>
      <c r="J259" s="4" t="str">
        <f t="shared" si="1"/>
        <v/>
      </c>
      <c r="K259" s="4" t="str">
        <f t="shared" si="2"/>
        <v/>
      </c>
      <c r="L259" s="6" t="str">
        <f t="shared" si="3"/>
        <v/>
      </c>
      <c r="M259" s="6" t="str">
        <f t="shared" si="4"/>
        <v/>
      </c>
      <c r="N259" s="4"/>
      <c r="O259" s="4"/>
      <c r="P259" s="4"/>
      <c r="Q259" s="4"/>
      <c r="R259" s="4"/>
      <c r="S259" s="4"/>
      <c r="T259" s="4"/>
      <c r="U259" s="4"/>
      <c r="V259" s="4"/>
      <c r="W259" s="4"/>
    </row>
    <row r="260">
      <c r="A260" s="4"/>
      <c r="B260" s="4"/>
      <c r="C260" s="87"/>
      <c r="D260" s="74"/>
      <c r="E260" s="74"/>
      <c r="F260" s="74"/>
      <c r="G260" s="74"/>
      <c r="H260" s="74"/>
      <c r="I260" s="74"/>
      <c r="J260" s="4" t="str">
        <f t="shared" si="1"/>
        <v/>
      </c>
      <c r="K260" s="4" t="str">
        <f t="shared" si="2"/>
        <v/>
      </c>
      <c r="L260" s="6" t="str">
        <f t="shared" si="3"/>
        <v/>
      </c>
      <c r="M260" s="6" t="str">
        <f t="shared" si="4"/>
        <v/>
      </c>
      <c r="N260" s="4"/>
      <c r="O260" s="4"/>
      <c r="P260" s="4"/>
      <c r="Q260" s="4"/>
      <c r="R260" s="4"/>
      <c r="S260" s="4"/>
      <c r="T260" s="4"/>
      <c r="U260" s="4"/>
      <c r="V260" s="4"/>
      <c r="W260" s="4"/>
    </row>
    <row r="261">
      <c r="A261" s="4"/>
      <c r="B261" s="4"/>
      <c r="C261" s="87"/>
      <c r="D261" s="74"/>
      <c r="E261" s="74"/>
      <c r="F261" s="74"/>
      <c r="G261" s="74"/>
      <c r="H261" s="74"/>
      <c r="I261" s="74"/>
      <c r="J261" s="4" t="str">
        <f t="shared" si="1"/>
        <v/>
      </c>
      <c r="K261" s="4" t="str">
        <f t="shared" si="2"/>
        <v/>
      </c>
      <c r="L261" s="6" t="str">
        <f t="shared" si="3"/>
        <v/>
      </c>
      <c r="M261" s="6" t="str">
        <f t="shared" si="4"/>
        <v/>
      </c>
      <c r="N261" s="4"/>
      <c r="O261" s="4"/>
      <c r="P261" s="4"/>
      <c r="Q261" s="4"/>
      <c r="R261" s="4"/>
      <c r="S261" s="4"/>
      <c r="T261" s="4"/>
      <c r="U261" s="4"/>
      <c r="V261" s="4"/>
      <c r="W261" s="4"/>
    </row>
    <row r="262">
      <c r="A262" s="4"/>
      <c r="B262" s="4"/>
      <c r="C262" s="87"/>
      <c r="D262" s="74"/>
      <c r="E262" s="74"/>
      <c r="F262" s="74"/>
      <c r="G262" s="74"/>
      <c r="H262" s="74"/>
      <c r="I262" s="74"/>
      <c r="J262" s="4" t="str">
        <f t="shared" si="1"/>
        <v/>
      </c>
      <c r="K262" s="4" t="str">
        <f t="shared" si="2"/>
        <v/>
      </c>
      <c r="L262" s="6" t="str">
        <f t="shared" si="3"/>
        <v/>
      </c>
      <c r="M262" s="6" t="str">
        <f t="shared" si="4"/>
        <v/>
      </c>
      <c r="N262" s="4"/>
      <c r="O262" s="4"/>
      <c r="P262" s="4"/>
      <c r="Q262" s="4"/>
      <c r="R262" s="4"/>
      <c r="S262" s="4"/>
      <c r="T262" s="4"/>
      <c r="U262" s="4"/>
      <c r="V262" s="4"/>
      <c r="W262" s="4"/>
    </row>
    <row r="263">
      <c r="A263" s="4"/>
      <c r="B263" s="4"/>
      <c r="C263" s="87"/>
      <c r="D263" s="74"/>
      <c r="E263" s="74"/>
      <c r="F263" s="74"/>
      <c r="G263" s="74"/>
      <c r="H263" s="74"/>
      <c r="I263" s="74"/>
      <c r="J263" s="4" t="str">
        <f t="shared" si="1"/>
        <v/>
      </c>
      <c r="K263" s="4" t="str">
        <f t="shared" si="2"/>
        <v/>
      </c>
      <c r="L263" s="6" t="str">
        <f t="shared" si="3"/>
        <v/>
      </c>
      <c r="M263" s="6" t="str">
        <f t="shared" si="4"/>
        <v/>
      </c>
      <c r="N263" s="4"/>
      <c r="O263" s="4"/>
      <c r="P263" s="4"/>
      <c r="Q263" s="4"/>
      <c r="R263" s="4"/>
      <c r="S263" s="4"/>
      <c r="T263" s="4"/>
      <c r="U263" s="4"/>
      <c r="V263" s="4"/>
      <c r="W263" s="4"/>
    </row>
    <row r="264">
      <c r="A264" s="4"/>
      <c r="B264" s="4"/>
      <c r="C264" s="87"/>
      <c r="D264" s="74"/>
      <c r="E264" s="74"/>
      <c r="F264" s="74"/>
      <c r="G264" s="74"/>
      <c r="H264" s="74"/>
      <c r="I264" s="74"/>
      <c r="J264" s="4" t="str">
        <f t="shared" si="1"/>
        <v/>
      </c>
      <c r="K264" s="4" t="str">
        <f t="shared" si="2"/>
        <v/>
      </c>
      <c r="L264" s="6" t="str">
        <f t="shared" si="3"/>
        <v/>
      </c>
      <c r="M264" s="6" t="str">
        <f t="shared" si="4"/>
        <v/>
      </c>
      <c r="N264" s="4"/>
      <c r="O264" s="4"/>
      <c r="P264" s="4"/>
      <c r="Q264" s="4"/>
      <c r="R264" s="4"/>
      <c r="S264" s="4"/>
      <c r="T264" s="4"/>
      <c r="U264" s="4"/>
      <c r="V264" s="4"/>
      <c r="W264" s="4"/>
    </row>
    <row r="265">
      <c r="A265" s="4"/>
      <c r="B265" s="4"/>
      <c r="C265" s="87"/>
      <c r="D265" s="74"/>
      <c r="E265" s="74"/>
      <c r="F265" s="74"/>
      <c r="G265" s="74"/>
      <c r="H265" s="74"/>
      <c r="I265" s="74"/>
      <c r="J265" s="4" t="str">
        <f t="shared" si="1"/>
        <v/>
      </c>
      <c r="K265" s="4" t="str">
        <f t="shared" si="2"/>
        <v/>
      </c>
      <c r="L265" s="6" t="str">
        <f t="shared" si="3"/>
        <v/>
      </c>
      <c r="M265" s="6" t="str">
        <f t="shared" si="4"/>
        <v/>
      </c>
      <c r="N265" s="4"/>
      <c r="O265" s="4"/>
      <c r="P265" s="4"/>
      <c r="Q265" s="4"/>
      <c r="R265" s="4"/>
      <c r="S265" s="4"/>
      <c r="T265" s="4"/>
      <c r="U265" s="4"/>
      <c r="V265" s="4"/>
      <c r="W265" s="4"/>
    </row>
    <row r="266">
      <c r="A266" s="4"/>
      <c r="B266" s="4"/>
      <c r="C266" s="87"/>
      <c r="D266" s="74"/>
      <c r="E266" s="74"/>
      <c r="F266" s="74"/>
      <c r="G266" s="74"/>
      <c r="H266" s="74"/>
      <c r="I266" s="74"/>
      <c r="J266" s="4" t="str">
        <f t="shared" si="1"/>
        <v/>
      </c>
      <c r="K266" s="4" t="str">
        <f t="shared" si="2"/>
        <v/>
      </c>
      <c r="L266" s="6" t="str">
        <f t="shared" si="3"/>
        <v/>
      </c>
      <c r="M266" s="6" t="str">
        <f t="shared" si="4"/>
        <v/>
      </c>
      <c r="N266" s="4"/>
      <c r="O266" s="4"/>
      <c r="P266" s="4"/>
      <c r="Q266" s="4"/>
      <c r="R266" s="4"/>
      <c r="S266" s="4"/>
      <c r="T266" s="4"/>
      <c r="U266" s="4"/>
      <c r="V266" s="4"/>
      <c r="W266" s="4"/>
    </row>
    <row r="267">
      <c r="A267" s="4"/>
      <c r="B267" s="4"/>
      <c r="C267" s="87"/>
      <c r="D267" s="74"/>
      <c r="E267" s="74"/>
      <c r="F267" s="74"/>
      <c r="G267" s="74"/>
      <c r="H267" s="74"/>
      <c r="I267" s="74"/>
      <c r="J267" s="4" t="str">
        <f t="shared" si="1"/>
        <v/>
      </c>
      <c r="K267" s="4" t="str">
        <f t="shared" si="2"/>
        <v/>
      </c>
      <c r="L267" s="6" t="str">
        <f t="shared" si="3"/>
        <v/>
      </c>
      <c r="M267" s="6" t="str">
        <f t="shared" si="4"/>
        <v/>
      </c>
      <c r="N267" s="4"/>
      <c r="O267" s="4"/>
      <c r="P267" s="4"/>
      <c r="Q267" s="4"/>
      <c r="R267" s="4"/>
      <c r="S267" s="4"/>
      <c r="T267" s="4"/>
      <c r="U267" s="4"/>
      <c r="V267" s="4"/>
      <c r="W267" s="4"/>
    </row>
    <row r="268">
      <c r="A268" s="4"/>
      <c r="B268" s="4"/>
      <c r="C268" s="87"/>
      <c r="D268" s="74"/>
      <c r="E268" s="74"/>
      <c r="F268" s="74"/>
      <c r="G268" s="74"/>
      <c r="H268" s="74"/>
      <c r="I268" s="74"/>
      <c r="J268" s="4" t="str">
        <f t="shared" si="1"/>
        <v/>
      </c>
      <c r="K268" s="4" t="str">
        <f t="shared" si="2"/>
        <v/>
      </c>
      <c r="L268" s="6" t="str">
        <f t="shared" si="3"/>
        <v/>
      </c>
      <c r="M268" s="6" t="str">
        <f t="shared" si="4"/>
        <v/>
      </c>
      <c r="N268" s="4"/>
      <c r="O268" s="4"/>
      <c r="P268" s="4"/>
      <c r="Q268" s="4"/>
      <c r="R268" s="4"/>
      <c r="S268" s="4"/>
      <c r="T268" s="4"/>
      <c r="U268" s="4"/>
      <c r="V268" s="4"/>
      <c r="W268" s="4"/>
    </row>
    <row r="269">
      <c r="A269" s="4"/>
      <c r="B269" s="4"/>
      <c r="C269" s="87"/>
      <c r="D269" s="74"/>
      <c r="E269" s="74"/>
      <c r="F269" s="74"/>
      <c r="G269" s="74"/>
      <c r="H269" s="74"/>
      <c r="I269" s="74"/>
      <c r="J269" s="4" t="str">
        <f t="shared" si="1"/>
        <v/>
      </c>
      <c r="K269" s="4" t="str">
        <f t="shared" si="2"/>
        <v/>
      </c>
      <c r="L269" s="6" t="str">
        <f t="shared" si="3"/>
        <v/>
      </c>
      <c r="M269" s="6" t="str">
        <f t="shared" si="4"/>
        <v/>
      </c>
      <c r="N269" s="4"/>
      <c r="O269" s="4"/>
      <c r="P269" s="4"/>
      <c r="Q269" s="4"/>
      <c r="R269" s="4"/>
      <c r="S269" s="4"/>
      <c r="T269" s="4"/>
      <c r="U269" s="4"/>
      <c r="V269" s="4"/>
      <c r="W269" s="4"/>
    </row>
    <row r="270">
      <c r="A270" s="4"/>
      <c r="B270" s="4"/>
      <c r="C270" s="87"/>
      <c r="D270" s="74"/>
      <c r="E270" s="74"/>
      <c r="F270" s="74"/>
      <c r="G270" s="74"/>
      <c r="H270" s="74"/>
      <c r="I270" s="74"/>
      <c r="J270" s="4" t="str">
        <f t="shared" si="1"/>
        <v/>
      </c>
      <c r="K270" s="4" t="str">
        <f t="shared" si="2"/>
        <v/>
      </c>
      <c r="L270" s="6" t="str">
        <f t="shared" si="3"/>
        <v/>
      </c>
      <c r="M270" s="6" t="str">
        <f t="shared" si="4"/>
        <v/>
      </c>
      <c r="N270" s="4"/>
      <c r="O270" s="4"/>
      <c r="P270" s="4"/>
      <c r="Q270" s="4"/>
      <c r="R270" s="4"/>
      <c r="S270" s="4"/>
      <c r="T270" s="4"/>
      <c r="U270" s="4"/>
      <c r="V270" s="4"/>
      <c r="W270" s="4"/>
    </row>
    <row r="271">
      <c r="A271" s="4"/>
      <c r="B271" s="4"/>
      <c r="C271" s="87"/>
      <c r="D271" s="74"/>
      <c r="E271" s="74"/>
      <c r="F271" s="74"/>
      <c r="G271" s="74"/>
      <c r="H271" s="74"/>
      <c r="I271" s="74"/>
      <c r="J271" s="4" t="str">
        <f t="shared" si="1"/>
        <v/>
      </c>
      <c r="K271" s="4" t="str">
        <f t="shared" si="2"/>
        <v/>
      </c>
      <c r="L271" s="6" t="str">
        <f t="shared" si="3"/>
        <v/>
      </c>
      <c r="M271" s="6" t="str">
        <f t="shared" si="4"/>
        <v/>
      </c>
      <c r="N271" s="4"/>
      <c r="O271" s="4"/>
      <c r="P271" s="4"/>
      <c r="Q271" s="4"/>
      <c r="R271" s="4"/>
      <c r="S271" s="4"/>
      <c r="T271" s="4"/>
      <c r="U271" s="4"/>
      <c r="V271" s="4"/>
      <c r="W271" s="4"/>
    </row>
    <row r="272">
      <c r="A272" s="4"/>
      <c r="B272" s="4"/>
      <c r="C272" s="87"/>
      <c r="D272" s="74"/>
      <c r="E272" s="74"/>
      <c r="F272" s="74"/>
      <c r="G272" s="74"/>
      <c r="H272" s="74"/>
      <c r="I272" s="74"/>
      <c r="J272" s="4" t="str">
        <f t="shared" si="1"/>
        <v/>
      </c>
      <c r="K272" s="4" t="str">
        <f t="shared" si="2"/>
        <v/>
      </c>
      <c r="L272" s="6" t="str">
        <f t="shared" si="3"/>
        <v/>
      </c>
      <c r="M272" s="6" t="str">
        <f t="shared" si="4"/>
        <v/>
      </c>
      <c r="N272" s="4"/>
      <c r="O272" s="4"/>
      <c r="P272" s="4"/>
      <c r="Q272" s="4"/>
      <c r="R272" s="4"/>
      <c r="S272" s="4"/>
      <c r="T272" s="4"/>
      <c r="U272" s="4"/>
      <c r="V272" s="4"/>
      <c r="W272" s="4"/>
    </row>
    <row r="273">
      <c r="A273" s="4"/>
      <c r="B273" s="4"/>
      <c r="C273" s="87"/>
      <c r="D273" s="74"/>
      <c r="E273" s="74"/>
      <c r="F273" s="74"/>
      <c r="G273" s="74"/>
      <c r="H273" s="74"/>
      <c r="I273" s="74"/>
      <c r="J273" s="4" t="str">
        <f t="shared" si="1"/>
        <v/>
      </c>
      <c r="K273" s="4" t="str">
        <f t="shared" si="2"/>
        <v/>
      </c>
      <c r="L273" s="6" t="str">
        <f t="shared" si="3"/>
        <v/>
      </c>
      <c r="M273" s="6" t="str">
        <f t="shared" si="4"/>
        <v/>
      </c>
      <c r="N273" s="4"/>
      <c r="O273" s="4"/>
      <c r="P273" s="4"/>
      <c r="Q273" s="4"/>
      <c r="R273" s="4"/>
      <c r="S273" s="4"/>
      <c r="T273" s="4"/>
      <c r="U273" s="4"/>
      <c r="V273" s="4"/>
      <c r="W273" s="4"/>
    </row>
    <row r="274">
      <c r="A274" s="4"/>
      <c r="B274" s="4"/>
      <c r="C274" s="87"/>
      <c r="D274" s="74"/>
      <c r="E274" s="74"/>
      <c r="F274" s="74"/>
      <c r="G274" s="74"/>
      <c r="H274" s="74"/>
      <c r="I274" s="74"/>
      <c r="J274" s="4" t="str">
        <f t="shared" si="1"/>
        <v/>
      </c>
      <c r="K274" s="4" t="str">
        <f t="shared" si="2"/>
        <v/>
      </c>
      <c r="L274" s="6" t="str">
        <f t="shared" si="3"/>
        <v/>
      </c>
      <c r="M274" s="6" t="str">
        <f t="shared" si="4"/>
        <v/>
      </c>
      <c r="N274" s="4"/>
      <c r="O274" s="4"/>
      <c r="P274" s="4"/>
      <c r="Q274" s="4"/>
      <c r="R274" s="4"/>
      <c r="S274" s="4"/>
      <c r="T274" s="4"/>
      <c r="U274" s="4"/>
      <c r="V274" s="4"/>
      <c r="W274" s="4"/>
    </row>
    <row r="275">
      <c r="A275" s="4"/>
      <c r="B275" s="4"/>
      <c r="C275" s="87"/>
      <c r="D275" s="74"/>
      <c r="E275" s="74"/>
      <c r="F275" s="74"/>
      <c r="G275" s="74"/>
      <c r="H275" s="74"/>
      <c r="I275" s="74"/>
      <c r="J275" s="4" t="str">
        <f t="shared" si="1"/>
        <v/>
      </c>
      <c r="K275" s="4" t="str">
        <f t="shared" si="2"/>
        <v/>
      </c>
      <c r="L275" s="6" t="str">
        <f t="shared" si="3"/>
        <v/>
      </c>
      <c r="M275" s="6" t="str">
        <f t="shared" si="4"/>
        <v/>
      </c>
      <c r="N275" s="4"/>
      <c r="O275" s="4"/>
      <c r="P275" s="4"/>
      <c r="Q275" s="4"/>
      <c r="R275" s="4"/>
      <c r="S275" s="4"/>
      <c r="T275" s="4"/>
      <c r="U275" s="4"/>
      <c r="V275" s="4"/>
      <c r="W275" s="4"/>
    </row>
    <row r="276">
      <c r="A276" s="4"/>
      <c r="B276" s="4"/>
      <c r="C276" s="87"/>
      <c r="D276" s="74"/>
      <c r="E276" s="74"/>
      <c r="F276" s="74"/>
      <c r="G276" s="74"/>
      <c r="H276" s="74"/>
      <c r="I276" s="74"/>
      <c r="J276" s="4" t="str">
        <f t="shared" si="1"/>
        <v/>
      </c>
      <c r="K276" s="4" t="str">
        <f t="shared" si="2"/>
        <v/>
      </c>
      <c r="L276" s="6" t="str">
        <f t="shared" si="3"/>
        <v/>
      </c>
      <c r="M276" s="6" t="str">
        <f t="shared" si="4"/>
        <v/>
      </c>
      <c r="N276" s="4"/>
      <c r="O276" s="4"/>
      <c r="P276" s="4"/>
      <c r="Q276" s="4"/>
      <c r="R276" s="4"/>
      <c r="S276" s="4"/>
      <c r="T276" s="4"/>
      <c r="U276" s="4"/>
      <c r="V276" s="4"/>
      <c r="W276" s="4"/>
    </row>
    <row r="277">
      <c r="A277" s="4"/>
      <c r="B277" s="4"/>
      <c r="C277" s="87"/>
      <c r="D277" s="74"/>
      <c r="E277" s="74"/>
      <c r="F277" s="74"/>
      <c r="G277" s="74"/>
      <c r="H277" s="74"/>
      <c r="I277" s="74"/>
      <c r="J277" s="4" t="str">
        <f t="shared" si="1"/>
        <v/>
      </c>
      <c r="K277" s="4" t="str">
        <f t="shared" si="2"/>
        <v/>
      </c>
      <c r="L277" s="6" t="str">
        <f t="shared" si="3"/>
        <v/>
      </c>
      <c r="M277" s="6" t="str">
        <f t="shared" si="4"/>
        <v/>
      </c>
      <c r="N277" s="4"/>
      <c r="O277" s="4"/>
      <c r="P277" s="4"/>
      <c r="Q277" s="4"/>
      <c r="R277" s="4"/>
      <c r="S277" s="4"/>
      <c r="T277" s="4"/>
      <c r="U277" s="4"/>
      <c r="V277" s="4"/>
      <c r="W277" s="4"/>
    </row>
    <row r="278">
      <c r="A278" s="4"/>
      <c r="B278" s="4"/>
      <c r="C278" s="87"/>
      <c r="D278" s="74"/>
      <c r="E278" s="74"/>
      <c r="F278" s="74"/>
      <c r="G278" s="74"/>
      <c r="H278" s="74"/>
      <c r="I278" s="74"/>
      <c r="J278" s="4" t="str">
        <f t="shared" si="1"/>
        <v/>
      </c>
      <c r="K278" s="4" t="str">
        <f t="shared" si="2"/>
        <v/>
      </c>
      <c r="L278" s="6" t="str">
        <f t="shared" si="3"/>
        <v/>
      </c>
      <c r="M278" s="6" t="str">
        <f t="shared" si="4"/>
        <v/>
      </c>
      <c r="N278" s="4"/>
      <c r="O278" s="4"/>
      <c r="P278" s="4"/>
      <c r="Q278" s="4"/>
      <c r="R278" s="4"/>
      <c r="S278" s="4"/>
      <c r="T278" s="4"/>
      <c r="U278" s="4"/>
      <c r="V278" s="4"/>
      <c r="W278" s="4"/>
    </row>
    <row r="279">
      <c r="A279" s="4"/>
      <c r="B279" s="4"/>
      <c r="C279" s="87"/>
      <c r="D279" s="74"/>
      <c r="E279" s="74"/>
      <c r="F279" s="74"/>
      <c r="G279" s="74"/>
      <c r="H279" s="74"/>
      <c r="I279" s="74"/>
      <c r="J279" s="4" t="str">
        <f t="shared" si="1"/>
        <v/>
      </c>
      <c r="K279" s="4" t="str">
        <f t="shared" si="2"/>
        <v/>
      </c>
      <c r="L279" s="6" t="str">
        <f t="shared" si="3"/>
        <v/>
      </c>
      <c r="M279" s="6" t="str">
        <f t="shared" si="4"/>
        <v/>
      </c>
      <c r="N279" s="4"/>
      <c r="O279" s="4"/>
      <c r="P279" s="4"/>
      <c r="Q279" s="4"/>
      <c r="R279" s="4"/>
      <c r="S279" s="4"/>
      <c r="T279" s="4"/>
      <c r="U279" s="4"/>
      <c r="V279" s="4"/>
      <c r="W279" s="4"/>
    </row>
    <row r="280">
      <c r="A280" s="4"/>
      <c r="B280" s="4"/>
      <c r="C280" s="87"/>
      <c r="D280" s="74"/>
      <c r="E280" s="74"/>
      <c r="F280" s="74"/>
      <c r="G280" s="74"/>
      <c r="H280" s="74"/>
      <c r="I280" s="74"/>
      <c r="J280" s="4" t="str">
        <f t="shared" si="1"/>
        <v/>
      </c>
      <c r="K280" s="4" t="str">
        <f t="shared" si="2"/>
        <v/>
      </c>
      <c r="L280" s="6" t="str">
        <f t="shared" si="3"/>
        <v/>
      </c>
      <c r="M280" s="6" t="str">
        <f t="shared" si="4"/>
        <v/>
      </c>
      <c r="N280" s="4"/>
      <c r="O280" s="4"/>
      <c r="P280" s="4"/>
      <c r="Q280" s="4"/>
      <c r="R280" s="4"/>
      <c r="S280" s="4"/>
      <c r="T280" s="4"/>
      <c r="U280" s="4"/>
      <c r="V280" s="4"/>
      <c r="W280" s="4"/>
    </row>
    <row r="281">
      <c r="A281" s="4"/>
      <c r="B281" s="4"/>
      <c r="C281" s="87"/>
      <c r="D281" s="74"/>
      <c r="E281" s="74"/>
      <c r="F281" s="74"/>
      <c r="G281" s="74"/>
      <c r="H281" s="74"/>
      <c r="I281" s="74"/>
      <c r="J281" s="4" t="str">
        <f t="shared" si="1"/>
        <v/>
      </c>
      <c r="K281" s="4" t="str">
        <f t="shared" si="2"/>
        <v/>
      </c>
      <c r="L281" s="6" t="str">
        <f t="shared" si="3"/>
        <v/>
      </c>
      <c r="M281" s="6" t="str">
        <f t="shared" si="4"/>
        <v/>
      </c>
      <c r="N281" s="4"/>
      <c r="O281" s="4"/>
      <c r="P281" s="4"/>
      <c r="Q281" s="4"/>
      <c r="R281" s="4"/>
      <c r="S281" s="4"/>
      <c r="T281" s="4"/>
      <c r="U281" s="4"/>
      <c r="V281" s="4"/>
      <c r="W281" s="4"/>
    </row>
    <row r="282">
      <c r="A282" s="4"/>
      <c r="B282" s="4"/>
      <c r="C282" s="87"/>
      <c r="D282" s="74"/>
      <c r="E282" s="74"/>
      <c r="F282" s="74"/>
      <c r="G282" s="74"/>
      <c r="H282" s="74"/>
      <c r="I282" s="74"/>
      <c r="J282" s="4" t="str">
        <f t="shared" si="1"/>
        <v/>
      </c>
      <c r="K282" s="4" t="str">
        <f t="shared" si="2"/>
        <v/>
      </c>
      <c r="L282" s="6" t="str">
        <f t="shared" si="3"/>
        <v/>
      </c>
      <c r="M282" s="6" t="str">
        <f t="shared" si="4"/>
        <v/>
      </c>
      <c r="N282" s="4"/>
      <c r="O282" s="4"/>
      <c r="P282" s="4"/>
      <c r="Q282" s="4"/>
      <c r="R282" s="4"/>
      <c r="S282" s="4"/>
      <c r="T282" s="4"/>
      <c r="U282" s="4"/>
      <c r="V282" s="4"/>
      <c r="W282" s="4"/>
    </row>
    <row r="283">
      <c r="A283" s="4"/>
      <c r="B283" s="4"/>
      <c r="C283" s="87"/>
      <c r="D283" s="74"/>
      <c r="E283" s="74"/>
      <c r="F283" s="74"/>
      <c r="G283" s="74"/>
      <c r="H283" s="74"/>
      <c r="I283" s="74"/>
      <c r="J283" s="4" t="str">
        <f t="shared" si="1"/>
        <v/>
      </c>
      <c r="K283" s="4" t="str">
        <f t="shared" si="2"/>
        <v/>
      </c>
      <c r="L283" s="6" t="str">
        <f t="shared" si="3"/>
        <v/>
      </c>
      <c r="M283" s="6" t="str">
        <f t="shared" si="4"/>
        <v/>
      </c>
      <c r="N283" s="4"/>
      <c r="O283" s="4"/>
      <c r="P283" s="4"/>
      <c r="Q283" s="4"/>
      <c r="R283" s="4"/>
      <c r="S283" s="4"/>
      <c r="T283" s="4"/>
      <c r="U283" s="4"/>
      <c r="V283" s="4"/>
      <c r="W283" s="4"/>
    </row>
    <row r="284">
      <c r="A284" s="4"/>
      <c r="B284" s="4"/>
      <c r="C284" s="87"/>
      <c r="D284" s="74"/>
      <c r="E284" s="74"/>
      <c r="F284" s="74"/>
      <c r="G284" s="74"/>
      <c r="H284" s="74"/>
      <c r="I284" s="74"/>
      <c r="J284" s="4" t="str">
        <f t="shared" si="1"/>
        <v/>
      </c>
      <c r="K284" s="4" t="str">
        <f t="shared" si="2"/>
        <v/>
      </c>
      <c r="L284" s="6" t="str">
        <f t="shared" si="3"/>
        <v/>
      </c>
      <c r="M284" s="6" t="str">
        <f t="shared" si="4"/>
        <v/>
      </c>
      <c r="N284" s="4"/>
      <c r="O284" s="4"/>
      <c r="P284" s="4"/>
      <c r="Q284" s="4"/>
      <c r="R284" s="4"/>
      <c r="S284" s="4"/>
      <c r="T284" s="4"/>
      <c r="U284" s="4"/>
      <c r="V284" s="4"/>
      <c r="W284" s="4"/>
    </row>
    <row r="285">
      <c r="A285" s="4"/>
      <c r="B285" s="4"/>
      <c r="C285" s="87"/>
      <c r="D285" s="74"/>
      <c r="E285" s="74"/>
      <c r="F285" s="74"/>
      <c r="G285" s="74"/>
      <c r="H285" s="74"/>
      <c r="I285" s="74"/>
      <c r="J285" s="4" t="str">
        <f t="shared" si="1"/>
        <v/>
      </c>
      <c r="K285" s="4" t="str">
        <f t="shared" si="2"/>
        <v/>
      </c>
      <c r="L285" s="6" t="str">
        <f t="shared" si="3"/>
        <v/>
      </c>
      <c r="M285" s="6" t="str">
        <f t="shared" si="4"/>
        <v/>
      </c>
      <c r="N285" s="4"/>
      <c r="O285" s="4"/>
      <c r="P285" s="4"/>
      <c r="Q285" s="4"/>
      <c r="R285" s="4"/>
      <c r="S285" s="4"/>
      <c r="T285" s="4"/>
      <c r="U285" s="4"/>
      <c r="V285" s="4"/>
      <c r="W285" s="4"/>
    </row>
    <row r="286">
      <c r="A286" s="4"/>
      <c r="B286" s="4"/>
      <c r="C286" s="87"/>
      <c r="D286" s="74"/>
      <c r="E286" s="74"/>
      <c r="F286" s="74"/>
      <c r="G286" s="74"/>
      <c r="H286" s="74"/>
      <c r="I286" s="74"/>
      <c r="J286" s="4" t="str">
        <f t="shared" si="1"/>
        <v/>
      </c>
      <c r="K286" s="4" t="str">
        <f t="shared" si="2"/>
        <v/>
      </c>
      <c r="L286" s="6" t="str">
        <f t="shared" si="3"/>
        <v/>
      </c>
      <c r="M286" s="6" t="str">
        <f t="shared" si="4"/>
        <v/>
      </c>
      <c r="N286" s="4"/>
      <c r="O286" s="4"/>
      <c r="P286" s="4"/>
      <c r="Q286" s="4"/>
      <c r="R286" s="4"/>
      <c r="S286" s="4"/>
      <c r="T286" s="4"/>
      <c r="U286" s="4"/>
      <c r="V286" s="4"/>
      <c r="W286" s="4"/>
    </row>
    <row r="287">
      <c r="A287" s="4"/>
      <c r="B287" s="4"/>
      <c r="C287" s="87"/>
      <c r="D287" s="74"/>
      <c r="E287" s="74"/>
      <c r="F287" s="74"/>
      <c r="G287" s="74"/>
      <c r="H287" s="74"/>
      <c r="I287" s="74"/>
      <c r="J287" s="4" t="str">
        <f t="shared" si="1"/>
        <v/>
      </c>
      <c r="K287" s="4" t="str">
        <f t="shared" si="2"/>
        <v/>
      </c>
      <c r="L287" s="6" t="str">
        <f t="shared" si="3"/>
        <v/>
      </c>
      <c r="M287" s="6" t="str">
        <f t="shared" si="4"/>
        <v/>
      </c>
      <c r="N287" s="4"/>
      <c r="O287" s="4"/>
      <c r="P287" s="4"/>
      <c r="Q287" s="4"/>
      <c r="R287" s="4"/>
      <c r="S287" s="4"/>
      <c r="T287" s="4"/>
      <c r="U287" s="4"/>
      <c r="V287" s="4"/>
      <c r="W287" s="4"/>
    </row>
    <row r="288">
      <c r="A288" s="4"/>
      <c r="B288" s="4"/>
      <c r="C288" s="87"/>
      <c r="D288" s="74"/>
      <c r="E288" s="74"/>
      <c r="F288" s="74"/>
      <c r="G288" s="74"/>
      <c r="H288" s="74"/>
      <c r="I288" s="74"/>
      <c r="J288" s="4" t="str">
        <f t="shared" si="1"/>
        <v/>
      </c>
      <c r="K288" s="4" t="str">
        <f t="shared" si="2"/>
        <v/>
      </c>
      <c r="L288" s="6" t="str">
        <f t="shared" si="3"/>
        <v/>
      </c>
      <c r="M288" s="6" t="str">
        <f t="shared" si="4"/>
        <v/>
      </c>
      <c r="N288" s="4"/>
      <c r="O288" s="4"/>
      <c r="P288" s="4"/>
      <c r="Q288" s="4"/>
      <c r="R288" s="4"/>
      <c r="S288" s="4"/>
      <c r="T288" s="4"/>
      <c r="U288" s="4"/>
      <c r="V288" s="4"/>
      <c r="W288" s="4"/>
    </row>
    <row r="289">
      <c r="A289" s="4"/>
      <c r="B289" s="4"/>
      <c r="C289" s="87"/>
      <c r="D289" s="74"/>
      <c r="E289" s="74"/>
      <c r="F289" s="74"/>
      <c r="G289" s="74"/>
      <c r="H289" s="74"/>
      <c r="I289" s="74"/>
      <c r="J289" s="4" t="str">
        <f t="shared" si="1"/>
        <v/>
      </c>
      <c r="K289" s="4" t="str">
        <f t="shared" si="2"/>
        <v/>
      </c>
      <c r="L289" s="6" t="str">
        <f t="shared" si="3"/>
        <v/>
      </c>
      <c r="M289" s="6" t="str">
        <f t="shared" si="4"/>
        <v/>
      </c>
      <c r="N289" s="4"/>
      <c r="O289" s="4"/>
      <c r="P289" s="4"/>
      <c r="Q289" s="4"/>
      <c r="R289" s="4"/>
      <c r="S289" s="4"/>
      <c r="T289" s="4"/>
      <c r="U289" s="4"/>
      <c r="V289" s="4"/>
      <c r="W289" s="4"/>
    </row>
    <row r="290">
      <c r="A290" s="4"/>
      <c r="B290" s="4"/>
      <c r="C290" s="87"/>
      <c r="D290" s="74"/>
      <c r="E290" s="74"/>
      <c r="F290" s="74"/>
      <c r="G290" s="74"/>
      <c r="H290" s="74"/>
      <c r="I290" s="74"/>
      <c r="J290" s="4" t="str">
        <f t="shared" si="1"/>
        <v/>
      </c>
      <c r="K290" s="4" t="str">
        <f t="shared" si="2"/>
        <v/>
      </c>
      <c r="L290" s="6" t="str">
        <f t="shared" si="3"/>
        <v/>
      </c>
      <c r="M290" s="6" t="str">
        <f t="shared" si="4"/>
        <v/>
      </c>
      <c r="N290" s="4"/>
      <c r="O290" s="4"/>
      <c r="P290" s="4"/>
      <c r="Q290" s="4"/>
      <c r="R290" s="4"/>
      <c r="S290" s="4"/>
      <c r="T290" s="4"/>
      <c r="U290" s="4"/>
      <c r="V290" s="4"/>
      <c r="W290" s="4"/>
    </row>
    <row r="291">
      <c r="A291" s="4"/>
      <c r="B291" s="4"/>
      <c r="C291" s="87"/>
      <c r="D291" s="74"/>
      <c r="E291" s="74"/>
      <c r="F291" s="74"/>
      <c r="G291" s="74"/>
      <c r="H291" s="74"/>
      <c r="I291" s="74"/>
      <c r="J291" s="4" t="str">
        <f t="shared" si="1"/>
        <v/>
      </c>
      <c r="K291" s="4" t="str">
        <f t="shared" si="2"/>
        <v/>
      </c>
      <c r="L291" s="6" t="str">
        <f t="shared" si="3"/>
        <v/>
      </c>
      <c r="M291" s="6" t="str">
        <f t="shared" si="4"/>
        <v/>
      </c>
      <c r="N291" s="4"/>
      <c r="O291" s="4"/>
      <c r="P291" s="4"/>
      <c r="Q291" s="4"/>
      <c r="R291" s="4"/>
      <c r="S291" s="4"/>
      <c r="T291" s="4"/>
      <c r="U291" s="4"/>
      <c r="V291" s="4"/>
      <c r="W291" s="4"/>
    </row>
    <row r="292">
      <c r="A292" s="4"/>
      <c r="B292" s="4"/>
      <c r="C292" s="87"/>
      <c r="D292" s="74"/>
      <c r="E292" s="74"/>
      <c r="F292" s="74"/>
      <c r="G292" s="74"/>
      <c r="H292" s="74"/>
      <c r="I292" s="74"/>
      <c r="J292" s="4" t="str">
        <f t="shared" si="1"/>
        <v/>
      </c>
      <c r="K292" s="4" t="str">
        <f t="shared" si="2"/>
        <v/>
      </c>
      <c r="L292" s="6" t="str">
        <f t="shared" si="3"/>
        <v/>
      </c>
      <c r="M292" s="6" t="str">
        <f t="shared" si="4"/>
        <v/>
      </c>
      <c r="N292" s="4"/>
      <c r="O292" s="4"/>
      <c r="P292" s="4"/>
      <c r="Q292" s="4"/>
      <c r="R292" s="4"/>
      <c r="S292" s="4"/>
      <c r="T292" s="4"/>
      <c r="U292" s="4"/>
      <c r="V292" s="4"/>
      <c r="W292" s="4"/>
    </row>
    <row r="293">
      <c r="A293" s="4"/>
      <c r="B293" s="4"/>
      <c r="C293" s="87"/>
      <c r="D293" s="74"/>
      <c r="E293" s="74"/>
      <c r="F293" s="74"/>
      <c r="G293" s="74"/>
      <c r="H293" s="74"/>
      <c r="I293" s="74"/>
      <c r="J293" s="4" t="str">
        <f t="shared" si="1"/>
        <v/>
      </c>
      <c r="K293" s="4" t="str">
        <f t="shared" si="2"/>
        <v/>
      </c>
      <c r="L293" s="6" t="str">
        <f t="shared" si="3"/>
        <v/>
      </c>
      <c r="M293" s="6" t="str">
        <f t="shared" si="4"/>
        <v/>
      </c>
      <c r="N293" s="4"/>
      <c r="O293" s="4"/>
      <c r="P293" s="4"/>
      <c r="Q293" s="4"/>
      <c r="R293" s="4"/>
      <c r="S293" s="4"/>
      <c r="T293" s="4"/>
      <c r="U293" s="4"/>
      <c r="V293" s="4"/>
      <c r="W293" s="4"/>
    </row>
    <row r="294">
      <c r="A294" s="4"/>
      <c r="B294" s="4"/>
      <c r="C294" s="87"/>
      <c r="D294" s="74"/>
      <c r="E294" s="74"/>
      <c r="F294" s="74"/>
      <c r="G294" s="74"/>
      <c r="H294" s="74"/>
      <c r="I294" s="74"/>
      <c r="J294" s="4" t="str">
        <f t="shared" si="1"/>
        <v/>
      </c>
      <c r="K294" s="4" t="str">
        <f t="shared" si="2"/>
        <v/>
      </c>
      <c r="L294" s="6" t="str">
        <f t="shared" si="3"/>
        <v/>
      </c>
      <c r="M294" s="6" t="str">
        <f t="shared" si="4"/>
        <v/>
      </c>
      <c r="N294" s="4"/>
      <c r="O294" s="4"/>
      <c r="P294" s="4"/>
      <c r="Q294" s="4"/>
      <c r="R294" s="4"/>
      <c r="S294" s="4"/>
      <c r="T294" s="4"/>
      <c r="U294" s="4"/>
      <c r="V294" s="4"/>
      <c r="W294" s="4"/>
    </row>
    <row r="295">
      <c r="A295" s="4"/>
      <c r="B295" s="4"/>
      <c r="C295" s="87"/>
      <c r="D295" s="74"/>
      <c r="E295" s="74"/>
      <c r="F295" s="74"/>
      <c r="G295" s="74"/>
      <c r="H295" s="74"/>
      <c r="I295" s="74"/>
      <c r="J295" s="4" t="str">
        <f t="shared" si="1"/>
        <v/>
      </c>
      <c r="K295" s="4" t="str">
        <f t="shared" si="2"/>
        <v/>
      </c>
      <c r="L295" s="6" t="str">
        <f t="shared" si="3"/>
        <v/>
      </c>
      <c r="M295" s="6" t="str">
        <f t="shared" si="4"/>
        <v/>
      </c>
      <c r="N295" s="4"/>
      <c r="O295" s="4"/>
      <c r="P295" s="4"/>
      <c r="Q295" s="4"/>
      <c r="R295" s="4"/>
      <c r="S295" s="4"/>
      <c r="T295" s="4"/>
      <c r="U295" s="4"/>
      <c r="V295" s="4"/>
      <c r="W295" s="4"/>
    </row>
    <row r="296">
      <c r="A296" s="4"/>
      <c r="B296" s="4"/>
      <c r="C296" s="87"/>
      <c r="D296" s="74"/>
      <c r="E296" s="74"/>
      <c r="F296" s="74"/>
      <c r="G296" s="74"/>
      <c r="H296" s="74"/>
      <c r="I296" s="74"/>
      <c r="J296" s="4" t="str">
        <f t="shared" si="1"/>
        <v/>
      </c>
      <c r="K296" s="4" t="str">
        <f t="shared" si="2"/>
        <v/>
      </c>
      <c r="L296" s="6" t="str">
        <f t="shared" si="3"/>
        <v/>
      </c>
      <c r="M296" s="6" t="str">
        <f t="shared" si="4"/>
        <v/>
      </c>
      <c r="N296" s="4"/>
      <c r="O296" s="4"/>
      <c r="P296" s="4"/>
      <c r="Q296" s="4"/>
      <c r="R296" s="4"/>
      <c r="S296" s="4"/>
      <c r="T296" s="4"/>
      <c r="U296" s="4"/>
      <c r="V296" s="4"/>
      <c r="W296" s="4"/>
    </row>
    <row r="297">
      <c r="A297" s="4"/>
      <c r="B297" s="4"/>
      <c r="C297" s="87"/>
      <c r="D297" s="74"/>
      <c r="E297" s="74"/>
      <c r="F297" s="74"/>
      <c r="G297" s="74"/>
      <c r="H297" s="74"/>
      <c r="I297" s="74"/>
      <c r="J297" s="4" t="str">
        <f t="shared" si="1"/>
        <v/>
      </c>
      <c r="K297" s="4" t="str">
        <f t="shared" si="2"/>
        <v/>
      </c>
      <c r="L297" s="6" t="str">
        <f t="shared" si="3"/>
        <v/>
      </c>
      <c r="M297" s="6" t="str">
        <f t="shared" si="4"/>
        <v/>
      </c>
      <c r="N297" s="4"/>
      <c r="O297" s="4"/>
      <c r="P297" s="4"/>
      <c r="Q297" s="4"/>
      <c r="R297" s="4"/>
      <c r="S297" s="4"/>
      <c r="T297" s="4"/>
      <c r="U297" s="4"/>
      <c r="V297" s="4"/>
      <c r="W297" s="4"/>
    </row>
    <row r="298">
      <c r="A298" s="4"/>
      <c r="B298" s="4"/>
      <c r="C298" s="87"/>
      <c r="D298" s="74"/>
      <c r="E298" s="74"/>
      <c r="F298" s="74"/>
      <c r="G298" s="74"/>
      <c r="H298" s="74"/>
      <c r="I298" s="74"/>
      <c r="J298" s="4" t="str">
        <f t="shared" si="1"/>
        <v/>
      </c>
      <c r="K298" s="4" t="str">
        <f t="shared" si="2"/>
        <v/>
      </c>
      <c r="L298" s="6" t="str">
        <f t="shared" si="3"/>
        <v/>
      </c>
      <c r="M298" s="6" t="str">
        <f t="shared" si="4"/>
        <v/>
      </c>
      <c r="N298" s="4"/>
      <c r="O298" s="4"/>
      <c r="P298" s="4"/>
      <c r="Q298" s="4"/>
      <c r="R298" s="4"/>
      <c r="S298" s="4"/>
      <c r="T298" s="4"/>
      <c r="U298" s="4"/>
      <c r="V298" s="4"/>
      <c r="W298" s="4"/>
    </row>
    <row r="299">
      <c r="A299" s="4"/>
      <c r="B299" s="4"/>
      <c r="C299" s="87"/>
      <c r="D299" s="74"/>
      <c r="E299" s="74"/>
      <c r="F299" s="74"/>
      <c r="G299" s="74"/>
      <c r="H299" s="74"/>
      <c r="I299" s="74"/>
      <c r="J299" s="4" t="str">
        <f t="shared" si="1"/>
        <v/>
      </c>
      <c r="K299" s="4" t="str">
        <f t="shared" si="2"/>
        <v/>
      </c>
      <c r="L299" s="6" t="str">
        <f t="shared" si="3"/>
        <v/>
      </c>
      <c r="M299" s="6" t="str">
        <f t="shared" si="4"/>
        <v/>
      </c>
      <c r="N299" s="4"/>
      <c r="O299" s="4"/>
      <c r="P299" s="4"/>
      <c r="Q299" s="4"/>
      <c r="R299" s="4"/>
      <c r="S299" s="4"/>
      <c r="T299" s="4"/>
      <c r="U299" s="4"/>
      <c r="V299" s="4"/>
      <c r="W299" s="4"/>
    </row>
    <row r="300">
      <c r="A300" s="4"/>
      <c r="B300" s="4"/>
      <c r="C300" s="87"/>
      <c r="D300" s="74"/>
      <c r="E300" s="74"/>
      <c r="F300" s="74"/>
      <c r="G300" s="74"/>
      <c r="H300" s="74"/>
      <c r="I300" s="74"/>
      <c r="J300" s="4" t="str">
        <f t="shared" si="1"/>
        <v/>
      </c>
      <c r="K300" s="4" t="str">
        <f t="shared" si="2"/>
        <v/>
      </c>
      <c r="L300" s="6" t="str">
        <f t="shared" si="3"/>
        <v/>
      </c>
      <c r="M300" s="6" t="str">
        <f t="shared" si="4"/>
        <v/>
      </c>
      <c r="N300" s="4"/>
      <c r="O300" s="4"/>
      <c r="P300" s="4"/>
      <c r="Q300" s="4"/>
      <c r="R300" s="4"/>
      <c r="S300" s="4"/>
      <c r="T300" s="4"/>
      <c r="U300" s="4"/>
      <c r="V300" s="4"/>
      <c r="W300" s="4"/>
    </row>
    <row r="301">
      <c r="A301" s="4"/>
      <c r="B301" s="4"/>
      <c r="C301" s="87"/>
      <c r="D301" s="74"/>
      <c r="E301" s="74"/>
      <c r="F301" s="74"/>
      <c r="G301" s="74"/>
      <c r="H301" s="74"/>
      <c r="I301" s="74"/>
      <c r="J301" s="4" t="str">
        <f t="shared" si="1"/>
        <v/>
      </c>
      <c r="K301" s="4" t="str">
        <f t="shared" si="2"/>
        <v/>
      </c>
      <c r="L301" s="6" t="str">
        <f t="shared" si="3"/>
        <v/>
      </c>
      <c r="M301" s="6" t="str">
        <f t="shared" si="4"/>
        <v/>
      </c>
      <c r="N301" s="4"/>
      <c r="O301" s="4"/>
      <c r="P301" s="4"/>
      <c r="Q301" s="4"/>
      <c r="R301" s="4"/>
      <c r="S301" s="4"/>
      <c r="T301" s="4"/>
      <c r="U301" s="4"/>
      <c r="V301" s="4"/>
      <c r="W301" s="4"/>
    </row>
    <row r="302">
      <c r="A302" s="4"/>
      <c r="B302" s="4"/>
      <c r="C302" s="87"/>
      <c r="D302" s="74"/>
      <c r="E302" s="74"/>
      <c r="F302" s="74"/>
      <c r="G302" s="74"/>
      <c r="H302" s="74"/>
      <c r="I302" s="74"/>
      <c r="J302" s="4" t="str">
        <f t="shared" si="1"/>
        <v/>
      </c>
      <c r="K302" s="4" t="str">
        <f t="shared" si="2"/>
        <v/>
      </c>
      <c r="L302" s="6" t="str">
        <f t="shared" si="3"/>
        <v/>
      </c>
      <c r="M302" s="6" t="str">
        <f t="shared" si="4"/>
        <v/>
      </c>
      <c r="N302" s="4"/>
      <c r="O302" s="4"/>
      <c r="P302" s="4"/>
      <c r="Q302" s="4"/>
      <c r="R302" s="4"/>
      <c r="S302" s="4"/>
      <c r="T302" s="4"/>
      <c r="U302" s="4"/>
      <c r="V302" s="4"/>
      <c r="W302" s="4"/>
    </row>
    <row r="303">
      <c r="A303" s="4"/>
      <c r="B303" s="4"/>
      <c r="C303" s="87"/>
      <c r="D303" s="74"/>
      <c r="E303" s="74"/>
      <c r="F303" s="74"/>
      <c r="G303" s="74"/>
      <c r="H303" s="74"/>
      <c r="I303" s="74"/>
      <c r="J303" s="4" t="str">
        <f t="shared" si="1"/>
        <v/>
      </c>
      <c r="K303" s="4" t="str">
        <f t="shared" si="2"/>
        <v/>
      </c>
      <c r="L303" s="6" t="str">
        <f t="shared" si="3"/>
        <v/>
      </c>
      <c r="M303" s="6" t="str">
        <f t="shared" si="4"/>
        <v/>
      </c>
      <c r="N303" s="4"/>
      <c r="O303" s="4"/>
      <c r="P303" s="4"/>
      <c r="Q303" s="4"/>
      <c r="R303" s="4"/>
      <c r="S303" s="4"/>
      <c r="T303" s="4"/>
      <c r="U303" s="4"/>
      <c r="V303" s="4"/>
      <c r="W303" s="4"/>
    </row>
    <row r="304">
      <c r="A304" s="4"/>
      <c r="B304" s="4"/>
      <c r="C304" s="87"/>
      <c r="D304" s="74"/>
      <c r="E304" s="74"/>
      <c r="F304" s="74"/>
      <c r="G304" s="74"/>
      <c r="H304" s="74"/>
      <c r="I304" s="74"/>
      <c r="J304" s="4" t="str">
        <f t="shared" si="1"/>
        <v/>
      </c>
      <c r="K304" s="4" t="str">
        <f t="shared" si="2"/>
        <v/>
      </c>
      <c r="L304" s="6" t="str">
        <f t="shared" si="3"/>
        <v/>
      </c>
      <c r="M304" s="6" t="str">
        <f t="shared" si="4"/>
        <v/>
      </c>
      <c r="N304" s="4"/>
      <c r="O304" s="4"/>
      <c r="P304" s="4"/>
      <c r="Q304" s="4"/>
      <c r="R304" s="4"/>
      <c r="S304" s="4"/>
      <c r="T304" s="4"/>
      <c r="U304" s="4"/>
      <c r="V304" s="4"/>
      <c r="W304" s="4"/>
    </row>
    <row r="305">
      <c r="A305" s="4"/>
      <c r="B305" s="4"/>
      <c r="C305" s="87"/>
      <c r="D305" s="74"/>
      <c r="E305" s="74"/>
      <c r="F305" s="74"/>
      <c r="G305" s="74"/>
      <c r="H305" s="74"/>
      <c r="I305" s="74"/>
      <c r="J305" s="4" t="str">
        <f t="shared" si="1"/>
        <v/>
      </c>
      <c r="K305" s="4" t="str">
        <f t="shared" si="2"/>
        <v/>
      </c>
      <c r="L305" s="6" t="str">
        <f t="shared" si="3"/>
        <v/>
      </c>
      <c r="M305" s="6" t="str">
        <f t="shared" si="4"/>
        <v/>
      </c>
      <c r="N305" s="4"/>
      <c r="O305" s="4"/>
      <c r="P305" s="4"/>
      <c r="Q305" s="4"/>
      <c r="R305" s="4"/>
      <c r="S305" s="4"/>
      <c r="T305" s="4"/>
      <c r="U305" s="4"/>
      <c r="V305" s="4"/>
      <c r="W305" s="4"/>
    </row>
    <row r="306">
      <c r="A306" s="4"/>
      <c r="B306" s="4"/>
      <c r="C306" s="87"/>
      <c r="D306" s="74"/>
      <c r="E306" s="74"/>
      <c r="F306" s="74"/>
      <c r="G306" s="74"/>
      <c r="H306" s="74"/>
      <c r="I306" s="74"/>
      <c r="J306" s="4" t="str">
        <f t="shared" si="1"/>
        <v/>
      </c>
      <c r="K306" s="4" t="str">
        <f t="shared" si="2"/>
        <v/>
      </c>
      <c r="L306" s="6" t="str">
        <f t="shared" si="3"/>
        <v/>
      </c>
      <c r="M306" s="6" t="str">
        <f t="shared" si="4"/>
        <v/>
      </c>
      <c r="N306" s="4"/>
      <c r="O306" s="4"/>
      <c r="P306" s="4"/>
      <c r="Q306" s="4"/>
      <c r="R306" s="4"/>
      <c r="S306" s="4"/>
      <c r="T306" s="4"/>
      <c r="U306" s="4"/>
      <c r="V306" s="4"/>
      <c r="W306" s="4"/>
    </row>
    <row r="307">
      <c r="A307" s="4"/>
      <c r="B307" s="4"/>
      <c r="C307" s="87"/>
      <c r="D307" s="74"/>
      <c r="E307" s="74"/>
      <c r="F307" s="74"/>
      <c r="G307" s="74"/>
      <c r="H307" s="74"/>
      <c r="I307" s="74"/>
      <c r="J307" s="4" t="str">
        <f t="shared" si="1"/>
        <v/>
      </c>
      <c r="K307" s="4" t="str">
        <f t="shared" si="2"/>
        <v/>
      </c>
      <c r="L307" s="6" t="str">
        <f t="shared" si="3"/>
        <v/>
      </c>
      <c r="M307" s="6" t="str">
        <f t="shared" si="4"/>
        <v/>
      </c>
      <c r="N307" s="4"/>
      <c r="O307" s="4"/>
      <c r="P307" s="4"/>
      <c r="Q307" s="4"/>
      <c r="R307" s="4"/>
      <c r="S307" s="4"/>
      <c r="T307" s="4"/>
      <c r="U307" s="4"/>
      <c r="V307" s="4"/>
      <c r="W307" s="4"/>
    </row>
    <row r="308">
      <c r="A308" s="4"/>
      <c r="B308" s="4"/>
      <c r="C308" s="87"/>
      <c r="D308" s="74"/>
      <c r="E308" s="74"/>
      <c r="F308" s="74"/>
      <c r="G308" s="74"/>
      <c r="H308" s="74"/>
      <c r="I308" s="74"/>
      <c r="J308" s="4" t="str">
        <f t="shared" si="1"/>
        <v/>
      </c>
      <c r="K308" s="4" t="str">
        <f t="shared" si="2"/>
        <v/>
      </c>
      <c r="L308" s="6" t="str">
        <f t="shared" si="3"/>
        <v/>
      </c>
      <c r="M308" s="6" t="str">
        <f t="shared" si="4"/>
        <v/>
      </c>
      <c r="N308" s="4"/>
      <c r="O308" s="4"/>
      <c r="P308" s="4"/>
      <c r="Q308" s="4"/>
      <c r="R308" s="4"/>
      <c r="S308" s="4"/>
      <c r="T308" s="4"/>
      <c r="U308" s="4"/>
      <c r="V308" s="4"/>
      <c r="W308" s="4"/>
    </row>
    <row r="309">
      <c r="A309" s="4"/>
      <c r="B309" s="4"/>
      <c r="C309" s="87"/>
      <c r="D309" s="74"/>
      <c r="E309" s="74"/>
      <c r="F309" s="74"/>
      <c r="G309" s="74"/>
      <c r="H309" s="74"/>
      <c r="I309" s="74"/>
      <c r="J309" s="4" t="str">
        <f t="shared" si="1"/>
        <v/>
      </c>
      <c r="K309" s="4" t="str">
        <f t="shared" si="2"/>
        <v/>
      </c>
      <c r="L309" s="6" t="str">
        <f t="shared" si="3"/>
        <v/>
      </c>
      <c r="M309" s="6" t="str">
        <f t="shared" si="4"/>
        <v/>
      </c>
      <c r="N309" s="4"/>
      <c r="O309" s="4"/>
      <c r="P309" s="4"/>
      <c r="Q309" s="4"/>
      <c r="R309" s="4"/>
      <c r="S309" s="4"/>
      <c r="T309" s="4"/>
      <c r="U309" s="4"/>
      <c r="V309" s="4"/>
      <c r="W309" s="4"/>
    </row>
    <row r="310">
      <c r="A310" s="4"/>
      <c r="B310" s="4"/>
      <c r="C310" s="87"/>
      <c r="D310" s="74"/>
      <c r="E310" s="74"/>
      <c r="F310" s="74"/>
      <c r="G310" s="74"/>
      <c r="H310" s="74"/>
      <c r="I310" s="74"/>
      <c r="J310" s="4" t="str">
        <f t="shared" si="1"/>
        <v/>
      </c>
      <c r="K310" s="4" t="str">
        <f t="shared" si="2"/>
        <v/>
      </c>
      <c r="L310" s="6" t="str">
        <f t="shared" si="3"/>
        <v/>
      </c>
      <c r="M310" s="6" t="str">
        <f t="shared" si="4"/>
        <v/>
      </c>
      <c r="N310" s="4"/>
      <c r="O310" s="4"/>
      <c r="P310" s="4"/>
      <c r="Q310" s="4"/>
      <c r="R310" s="4"/>
      <c r="S310" s="4"/>
      <c r="T310" s="4"/>
      <c r="U310" s="4"/>
      <c r="V310" s="4"/>
      <c r="W310" s="4"/>
    </row>
    <row r="311">
      <c r="A311" s="4"/>
      <c r="B311" s="4"/>
      <c r="C311" s="87"/>
      <c r="D311" s="74"/>
      <c r="E311" s="74"/>
      <c r="F311" s="74"/>
      <c r="G311" s="74"/>
      <c r="H311" s="74"/>
      <c r="I311" s="74"/>
      <c r="J311" s="4" t="str">
        <f t="shared" si="1"/>
        <v/>
      </c>
      <c r="K311" s="4" t="str">
        <f t="shared" si="2"/>
        <v/>
      </c>
      <c r="L311" s="6" t="str">
        <f t="shared" si="3"/>
        <v/>
      </c>
      <c r="M311" s="6" t="str">
        <f t="shared" si="4"/>
        <v/>
      </c>
      <c r="N311" s="4"/>
      <c r="O311" s="4"/>
      <c r="P311" s="4"/>
      <c r="Q311" s="4"/>
      <c r="R311" s="4"/>
      <c r="S311" s="4"/>
      <c r="T311" s="4"/>
      <c r="U311" s="4"/>
      <c r="V311" s="4"/>
      <c r="W311" s="4"/>
    </row>
    <row r="312">
      <c r="A312" s="4"/>
      <c r="B312" s="4"/>
      <c r="C312" s="87"/>
      <c r="D312" s="74"/>
      <c r="E312" s="74"/>
      <c r="F312" s="74"/>
      <c r="G312" s="74"/>
      <c r="H312" s="74"/>
      <c r="I312" s="74"/>
      <c r="J312" s="4" t="str">
        <f t="shared" si="1"/>
        <v/>
      </c>
      <c r="K312" s="4" t="str">
        <f t="shared" si="2"/>
        <v/>
      </c>
      <c r="L312" s="6" t="str">
        <f t="shared" si="3"/>
        <v/>
      </c>
      <c r="M312" s="6" t="str">
        <f t="shared" si="4"/>
        <v/>
      </c>
      <c r="N312" s="4"/>
      <c r="O312" s="4"/>
      <c r="P312" s="4"/>
      <c r="Q312" s="4"/>
      <c r="R312" s="4"/>
      <c r="S312" s="4"/>
      <c r="T312" s="4"/>
      <c r="U312" s="4"/>
      <c r="V312" s="4"/>
      <c r="W312" s="4"/>
    </row>
    <row r="313">
      <c r="A313" s="4"/>
      <c r="B313" s="4"/>
      <c r="C313" s="87"/>
      <c r="D313" s="74"/>
      <c r="E313" s="74"/>
      <c r="F313" s="74"/>
      <c r="G313" s="74"/>
      <c r="H313" s="74"/>
      <c r="I313" s="74"/>
      <c r="J313" s="4" t="str">
        <f t="shared" si="1"/>
        <v/>
      </c>
      <c r="K313" s="4" t="str">
        <f t="shared" si="2"/>
        <v/>
      </c>
      <c r="L313" s="6" t="str">
        <f t="shared" si="3"/>
        <v/>
      </c>
      <c r="M313" s="6" t="str">
        <f t="shared" si="4"/>
        <v/>
      </c>
      <c r="N313" s="4"/>
      <c r="O313" s="4"/>
      <c r="P313" s="4"/>
      <c r="Q313" s="4"/>
      <c r="R313" s="4"/>
      <c r="S313" s="4"/>
      <c r="T313" s="4"/>
      <c r="U313" s="4"/>
      <c r="V313" s="4"/>
      <c r="W313" s="4"/>
    </row>
    <row r="314">
      <c r="A314" s="4"/>
      <c r="B314" s="4"/>
      <c r="C314" s="87"/>
      <c r="D314" s="74"/>
      <c r="E314" s="74"/>
      <c r="F314" s="74"/>
      <c r="G314" s="74"/>
      <c r="H314" s="74"/>
      <c r="I314" s="74"/>
      <c r="J314" s="4" t="str">
        <f t="shared" si="1"/>
        <v/>
      </c>
      <c r="K314" s="4" t="str">
        <f t="shared" si="2"/>
        <v/>
      </c>
      <c r="L314" s="6" t="str">
        <f t="shared" si="3"/>
        <v/>
      </c>
      <c r="M314" s="6" t="str">
        <f t="shared" si="4"/>
        <v/>
      </c>
      <c r="N314" s="4"/>
      <c r="O314" s="4"/>
      <c r="P314" s="4"/>
      <c r="Q314" s="4"/>
      <c r="R314" s="4"/>
      <c r="S314" s="4"/>
      <c r="T314" s="4"/>
      <c r="U314" s="4"/>
      <c r="V314" s="4"/>
      <c r="W314" s="4"/>
    </row>
    <row r="315">
      <c r="A315" s="4"/>
      <c r="B315" s="4"/>
      <c r="C315" s="87"/>
      <c r="D315" s="74"/>
      <c r="E315" s="74"/>
      <c r="F315" s="74"/>
      <c r="G315" s="74"/>
      <c r="H315" s="74"/>
      <c r="I315" s="74"/>
      <c r="J315" s="4" t="str">
        <f t="shared" si="1"/>
        <v/>
      </c>
      <c r="K315" s="4" t="str">
        <f t="shared" si="2"/>
        <v/>
      </c>
      <c r="L315" s="6" t="str">
        <f t="shared" si="3"/>
        <v/>
      </c>
      <c r="M315" s="6" t="str">
        <f t="shared" si="4"/>
        <v/>
      </c>
      <c r="N315" s="4"/>
      <c r="O315" s="4"/>
      <c r="P315" s="4"/>
      <c r="Q315" s="4"/>
      <c r="R315" s="4"/>
      <c r="S315" s="4"/>
      <c r="T315" s="4"/>
      <c r="U315" s="4"/>
      <c r="V315" s="4"/>
      <c r="W315" s="4"/>
    </row>
    <row r="316">
      <c r="A316" s="4"/>
      <c r="B316" s="4"/>
      <c r="C316" s="87"/>
      <c r="D316" s="74"/>
      <c r="E316" s="74"/>
      <c r="F316" s="74"/>
      <c r="G316" s="74"/>
      <c r="H316" s="74"/>
      <c r="I316" s="74"/>
      <c r="J316" s="4" t="str">
        <f t="shared" si="1"/>
        <v/>
      </c>
      <c r="K316" s="4" t="str">
        <f t="shared" si="2"/>
        <v/>
      </c>
      <c r="L316" s="6" t="str">
        <f t="shared" si="3"/>
        <v/>
      </c>
      <c r="M316" s="6" t="str">
        <f t="shared" si="4"/>
        <v/>
      </c>
      <c r="N316" s="4"/>
      <c r="O316" s="4"/>
      <c r="P316" s="4"/>
      <c r="Q316" s="4"/>
      <c r="R316" s="4"/>
      <c r="S316" s="4"/>
      <c r="T316" s="4"/>
      <c r="U316" s="4"/>
      <c r="V316" s="4"/>
      <c r="W316" s="4"/>
    </row>
    <row r="317">
      <c r="A317" s="4"/>
      <c r="B317" s="4"/>
      <c r="C317" s="87"/>
      <c r="D317" s="74"/>
      <c r="E317" s="74"/>
      <c r="F317" s="74"/>
      <c r="G317" s="74"/>
      <c r="H317" s="74"/>
      <c r="I317" s="74"/>
      <c r="J317" s="4" t="str">
        <f t="shared" si="1"/>
        <v/>
      </c>
      <c r="K317" s="4" t="str">
        <f t="shared" si="2"/>
        <v/>
      </c>
      <c r="L317" s="6" t="str">
        <f t="shared" si="3"/>
        <v/>
      </c>
      <c r="M317" s="6" t="str">
        <f t="shared" si="4"/>
        <v/>
      </c>
      <c r="N317" s="4"/>
      <c r="O317" s="4"/>
      <c r="P317" s="4"/>
      <c r="Q317" s="4"/>
      <c r="R317" s="4"/>
      <c r="S317" s="4"/>
      <c r="T317" s="4"/>
      <c r="U317" s="4"/>
      <c r="V317" s="4"/>
      <c r="W317" s="4"/>
    </row>
    <row r="318">
      <c r="A318" s="4"/>
      <c r="B318" s="4"/>
      <c r="C318" s="87"/>
      <c r="D318" s="74"/>
      <c r="E318" s="74"/>
      <c r="F318" s="74"/>
      <c r="G318" s="74"/>
      <c r="H318" s="74"/>
      <c r="I318" s="74"/>
      <c r="J318" s="4" t="str">
        <f t="shared" si="1"/>
        <v/>
      </c>
      <c r="K318" s="4" t="str">
        <f t="shared" si="2"/>
        <v/>
      </c>
      <c r="L318" s="6" t="str">
        <f t="shared" si="3"/>
        <v/>
      </c>
      <c r="M318" s="6" t="str">
        <f t="shared" si="4"/>
        <v/>
      </c>
      <c r="N318" s="4"/>
      <c r="O318" s="4"/>
      <c r="P318" s="4"/>
      <c r="Q318" s="4"/>
      <c r="R318" s="4"/>
      <c r="S318" s="4"/>
      <c r="T318" s="4"/>
      <c r="U318" s="4"/>
      <c r="V318" s="4"/>
      <c r="W318" s="4"/>
    </row>
    <row r="319">
      <c r="A319" s="4"/>
      <c r="B319" s="4"/>
      <c r="C319" s="87"/>
      <c r="D319" s="74"/>
      <c r="E319" s="74"/>
      <c r="F319" s="74"/>
      <c r="G319" s="74"/>
      <c r="H319" s="74"/>
      <c r="I319" s="74"/>
      <c r="J319" s="4" t="str">
        <f t="shared" si="1"/>
        <v/>
      </c>
      <c r="K319" s="4" t="str">
        <f t="shared" si="2"/>
        <v/>
      </c>
      <c r="L319" s="6" t="str">
        <f t="shared" si="3"/>
        <v/>
      </c>
      <c r="M319" s="6" t="str">
        <f t="shared" si="4"/>
        <v/>
      </c>
      <c r="N319" s="4"/>
      <c r="O319" s="4"/>
      <c r="P319" s="4"/>
      <c r="Q319" s="4"/>
      <c r="R319" s="4"/>
      <c r="S319" s="4"/>
      <c r="T319" s="4"/>
      <c r="U319" s="4"/>
      <c r="V319" s="4"/>
      <c r="W319" s="4"/>
    </row>
    <row r="320">
      <c r="A320" s="4"/>
      <c r="B320" s="4"/>
      <c r="C320" s="87"/>
      <c r="D320" s="74"/>
      <c r="E320" s="74"/>
      <c r="F320" s="74"/>
      <c r="G320" s="74"/>
      <c r="H320" s="74"/>
      <c r="I320" s="74"/>
      <c r="J320" s="4" t="str">
        <f t="shared" si="1"/>
        <v/>
      </c>
      <c r="K320" s="4" t="str">
        <f t="shared" si="2"/>
        <v/>
      </c>
      <c r="L320" s="6" t="str">
        <f t="shared" si="3"/>
        <v/>
      </c>
      <c r="M320" s="6" t="str">
        <f t="shared" si="4"/>
        <v/>
      </c>
      <c r="N320" s="4"/>
      <c r="O320" s="4"/>
      <c r="P320" s="4"/>
      <c r="Q320" s="4"/>
      <c r="R320" s="4"/>
      <c r="S320" s="4"/>
      <c r="T320" s="4"/>
      <c r="U320" s="4"/>
      <c r="V320" s="4"/>
      <c r="W320" s="4"/>
    </row>
    <row r="321">
      <c r="A321" s="4"/>
      <c r="B321" s="4"/>
      <c r="C321" s="87"/>
      <c r="D321" s="74"/>
      <c r="E321" s="74"/>
      <c r="F321" s="74"/>
      <c r="G321" s="74"/>
      <c r="H321" s="74"/>
      <c r="I321" s="74"/>
      <c r="J321" s="4" t="str">
        <f t="shared" si="1"/>
        <v/>
      </c>
      <c r="K321" s="4" t="str">
        <f t="shared" si="2"/>
        <v/>
      </c>
      <c r="L321" s="6" t="str">
        <f t="shared" si="3"/>
        <v/>
      </c>
      <c r="M321" s="6" t="str">
        <f t="shared" si="4"/>
        <v/>
      </c>
      <c r="N321" s="4"/>
      <c r="O321" s="4"/>
      <c r="P321" s="4"/>
      <c r="Q321" s="4"/>
      <c r="R321" s="4"/>
      <c r="S321" s="4"/>
      <c r="T321" s="4"/>
      <c r="U321" s="4"/>
      <c r="V321" s="4"/>
      <c r="W321" s="4"/>
    </row>
    <row r="322">
      <c r="A322" s="4"/>
      <c r="B322" s="4"/>
      <c r="C322" s="87"/>
      <c r="D322" s="74"/>
      <c r="E322" s="74"/>
      <c r="F322" s="74"/>
      <c r="G322" s="74"/>
      <c r="H322" s="74"/>
      <c r="I322" s="74"/>
      <c r="J322" s="4" t="str">
        <f t="shared" si="1"/>
        <v/>
      </c>
      <c r="K322" s="4" t="str">
        <f t="shared" si="2"/>
        <v/>
      </c>
      <c r="L322" s="6" t="str">
        <f t="shared" si="3"/>
        <v/>
      </c>
      <c r="M322" s="6" t="str">
        <f t="shared" si="4"/>
        <v/>
      </c>
      <c r="N322" s="4"/>
      <c r="O322" s="4"/>
      <c r="P322" s="4"/>
      <c r="Q322" s="4"/>
      <c r="R322" s="4"/>
      <c r="S322" s="4"/>
      <c r="T322" s="4"/>
      <c r="U322" s="4"/>
      <c r="V322" s="4"/>
      <c r="W322" s="4"/>
    </row>
    <row r="323">
      <c r="A323" s="4"/>
      <c r="B323" s="4"/>
      <c r="C323" s="87"/>
      <c r="D323" s="74"/>
      <c r="E323" s="74"/>
      <c r="F323" s="74"/>
      <c r="G323" s="74"/>
      <c r="H323" s="74"/>
      <c r="I323" s="74"/>
      <c r="J323" s="4" t="str">
        <f t="shared" si="1"/>
        <v/>
      </c>
      <c r="K323" s="4" t="str">
        <f t="shared" si="2"/>
        <v/>
      </c>
      <c r="L323" s="6" t="str">
        <f t="shared" si="3"/>
        <v/>
      </c>
      <c r="M323" s="6" t="str">
        <f t="shared" si="4"/>
        <v/>
      </c>
      <c r="N323" s="4"/>
      <c r="O323" s="4"/>
      <c r="P323" s="4"/>
      <c r="Q323" s="4"/>
      <c r="R323" s="4"/>
      <c r="S323" s="4"/>
      <c r="T323" s="4"/>
      <c r="U323" s="4"/>
      <c r="V323" s="4"/>
      <c r="W323" s="4"/>
    </row>
    <row r="324">
      <c r="A324" s="4"/>
      <c r="B324" s="4"/>
      <c r="C324" s="87"/>
      <c r="D324" s="74"/>
      <c r="E324" s="74"/>
      <c r="F324" s="74"/>
      <c r="G324" s="74"/>
      <c r="H324" s="74"/>
      <c r="I324" s="74"/>
      <c r="J324" s="4" t="str">
        <f t="shared" si="1"/>
        <v/>
      </c>
      <c r="K324" s="4" t="str">
        <f t="shared" si="2"/>
        <v/>
      </c>
      <c r="L324" s="6" t="str">
        <f t="shared" si="3"/>
        <v/>
      </c>
      <c r="M324" s="6" t="str">
        <f t="shared" si="4"/>
        <v/>
      </c>
      <c r="N324" s="4"/>
      <c r="O324" s="4"/>
      <c r="P324" s="4"/>
      <c r="Q324" s="4"/>
      <c r="R324" s="4"/>
      <c r="S324" s="4"/>
      <c r="T324" s="4"/>
      <c r="U324" s="4"/>
      <c r="V324" s="4"/>
      <c r="W324" s="4"/>
    </row>
    <row r="325">
      <c r="A325" s="4"/>
      <c r="B325" s="4"/>
      <c r="C325" s="87"/>
      <c r="D325" s="74"/>
      <c r="E325" s="74"/>
      <c r="F325" s="74"/>
      <c r="G325" s="74"/>
      <c r="H325" s="74"/>
      <c r="I325" s="74"/>
      <c r="J325" s="4" t="str">
        <f t="shared" si="1"/>
        <v/>
      </c>
      <c r="K325" s="4" t="str">
        <f t="shared" si="2"/>
        <v/>
      </c>
      <c r="L325" s="6" t="str">
        <f t="shared" si="3"/>
        <v/>
      </c>
      <c r="M325" s="6" t="str">
        <f t="shared" si="4"/>
        <v/>
      </c>
      <c r="N325" s="4"/>
      <c r="O325" s="4"/>
      <c r="P325" s="4"/>
      <c r="Q325" s="4"/>
      <c r="R325" s="4"/>
      <c r="S325" s="4"/>
      <c r="T325" s="4"/>
      <c r="U325" s="4"/>
      <c r="V325" s="4"/>
      <c r="W325" s="4"/>
    </row>
    <row r="326">
      <c r="A326" s="4"/>
      <c r="B326" s="4"/>
      <c r="C326" s="87"/>
      <c r="D326" s="74"/>
      <c r="E326" s="74"/>
      <c r="F326" s="74"/>
      <c r="G326" s="74"/>
      <c r="H326" s="74"/>
      <c r="I326" s="74"/>
      <c r="J326" s="4" t="str">
        <f t="shared" si="1"/>
        <v/>
      </c>
      <c r="K326" s="4" t="str">
        <f t="shared" si="2"/>
        <v/>
      </c>
      <c r="L326" s="6" t="str">
        <f t="shared" si="3"/>
        <v/>
      </c>
      <c r="M326" s="6" t="str">
        <f t="shared" si="4"/>
        <v/>
      </c>
      <c r="N326" s="4"/>
      <c r="O326" s="4"/>
      <c r="P326" s="4"/>
      <c r="Q326" s="4"/>
      <c r="R326" s="4"/>
      <c r="S326" s="4"/>
      <c r="T326" s="4"/>
      <c r="U326" s="4"/>
      <c r="V326" s="4"/>
      <c r="W326" s="4"/>
    </row>
    <row r="327">
      <c r="A327" s="4"/>
      <c r="B327" s="4"/>
      <c r="C327" s="87"/>
      <c r="D327" s="74"/>
      <c r="E327" s="74"/>
      <c r="F327" s="74"/>
      <c r="G327" s="74"/>
      <c r="H327" s="74"/>
      <c r="I327" s="74"/>
      <c r="J327" s="4" t="str">
        <f t="shared" si="1"/>
        <v/>
      </c>
      <c r="K327" s="4" t="str">
        <f t="shared" si="2"/>
        <v/>
      </c>
      <c r="L327" s="6" t="str">
        <f t="shared" si="3"/>
        <v/>
      </c>
      <c r="M327" s="6" t="str">
        <f t="shared" si="4"/>
        <v/>
      </c>
      <c r="N327" s="4"/>
      <c r="O327" s="4"/>
      <c r="P327" s="4"/>
      <c r="Q327" s="4"/>
      <c r="R327" s="4"/>
      <c r="S327" s="4"/>
      <c r="T327" s="4"/>
      <c r="U327" s="4"/>
      <c r="V327" s="4"/>
      <c r="W327" s="4"/>
    </row>
    <row r="328">
      <c r="A328" s="4"/>
      <c r="B328" s="4"/>
      <c r="C328" s="87"/>
      <c r="D328" s="74"/>
      <c r="E328" s="74"/>
      <c r="F328" s="74"/>
      <c r="G328" s="74"/>
      <c r="H328" s="74"/>
      <c r="I328" s="74"/>
      <c r="J328" s="4" t="str">
        <f t="shared" si="1"/>
        <v/>
      </c>
      <c r="K328" s="4" t="str">
        <f t="shared" si="2"/>
        <v/>
      </c>
      <c r="L328" s="6" t="str">
        <f t="shared" si="3"/>
        <v/>
      </c>
      <c r="M328" s="6" t="str">
        <f t="shared" si="4"/>
        <v/>
      </c>
      <c r="N328" s="4"/>
      <c r="O328" s="4"/>
      <c r="P328" s="4"/>
      <c r="Q328" s="4"/>
      <c r="R328" s="4"/>
      <c r="S328" s="4"/>
      <c r="T328" s="4"/>
      <c r="U328" s="4"/>
      <c r="V328" s="4"/>
      <c r="W328" s="4"/>
    </row>
    <row r="329">
      <c r="A329" s="4"/>
      <c r="B329" s="4"/>
      <c r="C329" s="87"/>
      <c r="D329" s="74"/>
      <c r="E329" s="74"/>
      <c r="F329" s="74"/>
      <c r="G329" s="74"/>
      <c r="H329" s="74"/>
      <c r="I329" s="74"/>
      <c r="J329" s="4" t="str">
        <f t="shared" si="1"/>
        <v/>
      </c>
      <c r="K329" s="4" t="str">
        <f t="shared" si="2"/>
        <v/>
      </c>
      <c r="L329" s="6" t="str">
        <f t="shared" si="3"/>
        <v/>
      </c>
      <c r="M329" s="6" t="str">
        <f t="shared" si="4"/>
        <v/>
      </c>
      <c r="N329" s="4"/>
      <c r="O329" s="4"/>
      <c r="P329" s="4"/>
      <c r="Q329" s="4"/>
      <c r="R329" s="4"/>
      <c r="S329" s="4"/>
      <c r="T329" s="4"/>
      <c r="U329" s="4"/>
      <c r="V329" s="4"/>
      <c r="W329" s="4"/>
    </row>
    <row r="330">
      <c r="A330" s="4"/>
      <c r="B330" s="4"/>
      <c r="C330" s="87"/>
      <c r="D330" s="74"/>
      <c r="E330" s="74"/>
      <c r="F330" s="74"/>
      <c r="G330" s="74"/>
      <c r="H330" s="74"/>
      <c r="I330" s="74"/>
      <c r="J330" s="4" t="str">
        <f t="shared" si="1"/>
        <v/>
      </c>
      <c r="K330" s="4" t="str">
        <f t="shared" si="2"/>
        <v/>
      </c>
      <c r="L330" s="6" t="str">
        <f t="shared" si="3"/>
        <v/>
      </c>
      <c r="M330" s="6" t="str">
        <f t="shared" si="4"/>
        <v/>
      </c>
      <c r="N330" s="4"/>
      <c r="O330" s="4"/>
      <c r="P330" s="4"/>
      <c r="Q330" s="4"/>
      <c r="R330" s="4"/>
      <c r="S330" s="4"/>
      <c r="T330" s="4"/>
      <c r="U330" s="4"/>
      <c r="V330" s="4"/>
      <c r="W330" s="4"/>
    </row>
    <row r="331">
      <c r="A331" s="4"/>
      <c r="B331" s="4"/>
      <c r="C331" s="87"/>
      <c r="D331" s="74"/>
      <c r="E331" s="74"/>
      <c r="F331" s="74"/>
      <c r="G331" s="74"/>
      <c r="H331" s="74"/>
      <c r="I331" s="74"/>
      <c r="J331" s="4" t="str">
        <f t="shared" si="1"/>
        <v/>
      </c>
      <c r="K331" s="4" t="str">
        <f t="shared" si="2"/>
        <v/>
      </c>
      <c r="L331" s="6" t="str">
        <f t="shared" si="3"/>
        <v/>
      </c>
      <c r="M331" s="6" t="str">
        <f t="shared" si="4"/>
        <v/>
      </c>
      <c r="N331" s="4"/>
      <c r="O331" s="4"/>
      <c r="P331" s="4"/>
      <c r="Q331" s="4"/>
      <c r="R331" s="4"/>
      <c r="S331" s="4"/>
      <c r="T331" s="4"/>
      <c r="U331" s="4"/>
      <c r="V331" s="4"/>
      <c r="W331" s="4"/>
    </row>
    <row r="332">
      <c r="A332" s="4"/>
      <c r="B332" s="4"/>
      <c r="C332" s="87"/>
      <c r="D332" s="74"/>
      <c r="E332" s="74"/>
      <c r="F332" s="74"/>
      <c r="G332" s="74"/>
      <c r="H332" s="74"/>
      <c r="I332" s="74"/>
      <c r="J332" s="4" t="str">
        <f t="shared" si="1"/>
        <v/>
      </c>
      <c r="K332" s="4" t="str">
        <f t="shared" si="2"/>
        <v/>
      </c>
      <c r="L332" s="6" t="str">
        <f t="shared" si="3"/>
        <v/>
      </c>
      <c r="M332" s="6" t="str">
        <f t="shared" si="4"/>
        <v/>
      </c>
      <c r="N332" s="4"/>
      <c r="O332" s="4"/>
      <c r="P332" s="4"/>
      <c r="Q332" s="4"/>
      <c r="R332" s="4"/>
      <c r="S332" s="4"/>
      <c r="T332" s="4"/>
      <c r="U332" s="4"/>
      <c r="V332" s="4"/>
      <c r="W332" s="4"/>
    </row>
    <row r="333">
      <c r="A333" s="4"/>
      <c r="B333" s="4"/>
      <c r="C333" s="87"/>
      <c r="D333" s="74"/>
      <c r="E333" s="74"/>
      <c r="F333" s="74"/>
      <c r="G333" s="74"/>
      <c r="H333" s="74"/>
      <c r="I333" s="74"/>
      <c r="J333" s="4" t="str">
        <f t="shared" si="1"/>
        <v/>
      </c>
      <c r="K333" s="4" t="str">
        <f t="shared" si="2"/>
        <v/>
      </c>
      <c r="L333" s="6" t="str">
        <f t="shared" si="3"/>
        <v/>
      </c>
      <c r="M333" s="6" t="str">
        <f t="shared" si="4"/>
        <v/>
      </c>
      <c r="N333" s="4"/>
      <c r="O333" s="4"/>
      <c r="P333" s="4"/>
      <c r="Q333" s="4"/>
      <c r="R333" s="4"/>
      <c r="S333" s="4"/>
      <c r="T333" s="4"/>
      <c r="U333" s="4"/>
      <c r="V333" s="4"/>
      <c r="W333" s="4"/>
    </row>
    <row r="334">
      <c r="A334" s="4"/>
      <c r="B334" s="4"/>
      <c r="C334" s="87"/>
      <c r="D334" s="74"/>
      <c r="E334" s="74"/>
      <c r="F334" s="74"/>
      <c r="G334" s="74"/>
      <c r="H334" s="74"/>
      <c r="I334" s="74"/>
      <c r="J334" s="4" t="str">
        <f t="shared" si="1"/>
        <v/>
      </c>
      <c r="K334" s="4" t="str">
        <f t="shared" si="2"/>
        <v/>
      </c>
      <c r="L334" s="6" t="str">
        <f t="shared" si="3"/>
        <v/>
      </c>
      <c r="M334" s="6" t="str">
        <f t="shared" si="4"/>
        <v/>
      </c>
      <c r="N334" s="4"/>
      <c r="O334" s="4"/>
      <c r="P334" s="4"/>
      <c r="Q334" s="4"/>
      <c r="R334" s="4"/>
      <c r="S334" s="4"/>
      <c r="T334" s="4"/>
      <c r="U334" s="4"/>
      <c r="V334" s="4"/>
      <c r="W334" s="4"/>
    </row>
    <row r="335">
      <c r="A335" s="4"/>
      <c r="B335" s="4"/>
      <c r="C335" s="87"/>
      <c r="D335" s="74"/>
      <c r="E335" s="74"/>
      <c r="F335" s="74"/>
      <c r="G335" s="74"/>
      <c r="H335" s="74"/>
      <c r="I335" s="74"/>
      <c r="J335" s="4" t="str">
        <f t="shared" si="1"/>
        <v/>
      </c>
      <c r="K335" s="4" t="str">
        <f t="shared" si="2"/>
        <v/>
      </c>
      <c r="L335" s="6" t="str">
        <f t="shared" si="3"/>
        <v/>
      </c>
      <c r="M335" s="6" t="str">
        <f t="shared" si="4"/>
        <v/>
      </c>
      <c r="N335" s="4"/>
      <c r="O335" s="4"/>
      <c r="P335" s="4"/>
      <c r="Q335" s="4"/>
      <c r="R335" s="4"/>
      <c r="S335" s="4"/>
      <c r="T335" s="4"/>
      <c r="U335" s="4"/>
      <c r="V335" s="4"/>
      <c r="W335" s="4"/>
    </row>
    <row r="336">
      <c r="A336" s="4"/>
      <c r="B336" s="4"/>
      <c r="C336" s="87"/>
      <c r="D336" s="74"/>
      <c r="E336" s="74"/>
      <c r="F336" s="74"/>
      <c r="G336" s="74"/>
      <c r="H336" s="74"/>
      <c r="I336" s="74"/>
      <c r="J336" s="4" t="str">
        <f t="shared" si="1"/>
        <v/>
      </c>
      <c r="K336" s="4" t="str">
        <f t="shared" si="2"/>
        <v/>
      </c>
      <c r="L336" s="6" t="str">
        <f t="shared" si="3"/>
        <v/>
      </c>
      <c r="M336" s="6" t="str">
        <f t="shared" si="4"/>
        <v/>
      </c>
      <c r="N336" s="4"/>
      <c r="O336" s="4"/>
      <c r="P336" s="4"/>
      <c r="Q336" s="4"/>
      <c r="R336" s="4"/>
      <c r="S336" s="4"/>
      <c r="T336" s="4"/>
      <c r="U336" s="4"/>
      <c r="V336" s="4"/>
      <c r="W336" s="4"/>
    </row>
    <row r="337">
      <c r="A337" s="4"/>
      <c r="B337" s="4"/>
      <c r="C337" s="87"/>
      <c r="D337" s="74"/>
      <c r="E337" s="74"/>
      <c r="F337" s="74"/>
      <c r="G337" s="74"/>
      <c r="H337" s="74"/>
      <c r="I337" s="74"/>
      <c r="J337" s="4" t="str">
        <f t="shared" si="1"/>
        <v/>
      </c>
      <c r="K337" s="4" t="str">
        <f t="shared" si="2"/>
        <v/>
      </c>
      <c r="L337" s="6" t="str">
        <f t="shared" si="3"/>
        <v/>
      </c>
      <c r="M337" s="6" t="str">
        <f t="shared" si="4"/>
        <v/>
      </c>
      <c r="N337" s="4"/>
      <c r="O337" s="4"/>
      <c r="P337" s="4"/>
      <c r="Q337" s="4"/>
      <c r="R337" s="4"/>
      <c r="S337" s="4"/>
      <c r="T337" s="4"/>
      <c r="U337" s="4"/>
      <c r="V337" s="4"/>
      <c r="W337" s="4"/>
    </row>
    <row r="338">
      <c r="A338" s="4"/>
      <c r="B338" s="4"/>
      <c r="C338" s="87"/>
      <c r="D338" s="74"/>
      <c r="E338" s="74"/>
      <c r="F338" s="74"/>
      <c r="G338" s="74"/>
      <c r="H338" s="74"/>
      <c r="I338" s="74"/>
      <c r="J338" s="4" t="str">
        <f t="shared" si="1"/>
        <v/>
      </c>
      <c r="K338" s="4" t="str">
        <f t="shared" si="2"/>
        <v/>
      </c>
      <c r="L338" s="6" t="str">
        <f t="shared" si="3"/>
        <v/>
      </c>
      <c r="M338" s="6" t="str">
        <f t="shared" si="4"/>
        <v/>
      </c>
      <c r="N338" s="4"/>
      <c r="O338" s="4"/>
      <c r="P338" s="4"/>
      <c r="Q338" s="4"/>
      <c r="R338" s="4"/>
      <c r="S338" s="4"/>
      <c r="T338" s="4"/>
      <c r="U338" s="4"/>
      <c r="V338" s="4"/>
      <c r="W338" s="4"/>
    </row>
    <row r="339">
      <c r="A339" s="4"/>
      <c r="B339" s="4"/>
      <c r="C339" s="87"/>
      <c r="D339" s="74"/>
      <c r="E339" s="74"/>
      <c r="F339" s="74"/>
      <c r="G339" s="74"/>
      <c r="H339" s="74"/>
      <c r="I339" s="74"/>
      <c r="J339" s="4" t="str">
        <f t="shared" si="1"/>
        <v/>
      </c>
      <c r="K339" s="4" t="str">
        <f t="shared" si="2"/>
        <v/>
      </c>
      <c r="L339" s="6" t="str">
        <f t="shared" si="3"/>
        <v/>
      </c>
      <c r="M339" s="6" t="str">
        <f t="shared" si="4"/>
        <v/>
      </c>
      <c r="N339" s="4"/>
      <c r="O339" s="4"/>
      <c r="P339" s="4"/>
      <c r="Q339" s="4"/>
      <c r="R339" s="4"/>
      <c r="S339" s="4"/>
      <c r="T339" s="4"/>
      <c r="U339" s="4"/>
      <c r="V339" s="4"/>
      <c r="W339" s="4"/>
    </row>
    <row r="340">
      <c r="A340" s="4"/>
      <c r="B340" s="4"/>
      <c r="C340" s="87"/>
      <c r="D340" s="74"/>
      <c r="E340" s="74"/>
      <c r="F340" s="74"/>
      <c r="G340" s="74"/>
      <c r="H340" s="74"/>
      <c r="I340" s="74"/>
      <c r="J340" s="4" t="str">
        <f t="shared" si="1"/>
        <v/>
      </c>
      <c r="K340" s="4" t="str">
        <f t="shared" si="2"/>
        <v/>
      </c>
      <c r="L340" s="6" t="str">
        <f t="shared" si="3"/>
        <v/>
      </c>
      <c r="M340" s="6" t="str">
        <f t="shared" si="4"/>
        <v/>
      </c>
      <c r="N340" s="4"/>
      <c r="O340" s="4"/>
      <c r="P340" s="4"/>
      <c r="Q340" s="4"/>
      <c r="R340" s="4"/>
      <c r="S340" s="4"/>
      <c r="T340" s="4"/>
      <c r="U340" s="4"/>
      <c r="V340" s="4"/>
      <c r="W340" s="4"/>
    </row>
    <row r="341">
      <c r="A341" s="4"/>
      <c r="B341" s="4"/>
      <c r="C341" s="87"/>
      <c r="D341" s="74"/>
      <c r="E341" s="74"/>
      <c r="F341" s="74"/>
      <c r="G341" s="74"/>
      <c r="H341" s="74"/>
      <c r="I341" s="74"/>
      <c r="J341" s="4" t="str">
        <f t="shared" si="1"/>
        <v/>
      </c>
      <c r="K341" s="4" t="str">
        <f t="shared" si="2"/>
        <v/>
      </c>
      <c r="L341" s="6" t="str">
        <f t="shared" si="3"/>
        <v/>
      </c>
      <c r="M341" s="6" t="str">
        <f t="shared" si="4"/>
        <v/>
      </c>
      <c r="N341" s="4"/>
      <c r="O341" s="4"/>
      <c r="P341" s="4"/>
      <c r="Q341" s="4"/>
      <c r="R341" s="4"/>
      <c r="S341" s="4"/>
      <c r="T341" s="4"/>
      <c r="U341" s="4"/>
      <c r="V341" s="4"/>
      <c r="W341" s="4"/>
    </row>
    <row r="342">
      <c r="A342" s="4"/>
      <c r="B342" s="4"/>
      <c r="C342" s="87"/>
      <c r="D342" s="74"/>
      <c r="E342" s="74"/>
      <c r="F342" s="74"/>
      <c r="G342" s="74"/>
      <c r="H342" s="74"/>
      <c r="I342" s="74"/>
      <c r="J342" s="4" t="str">
        <f t="shared" si="1"/>
        <v/>
      </c>
      <c r="K342" s="4" t="str">
        <f t="shared" si="2"/>
        <v/>
      </c>
      <c r="L342" s="6" t="str">
        <f t="shared" si="3"/>
        <v/>
      </c>
      <c r="M342" s="6" t="str">
        <f t="shared" si="4"/>
        <v/>
      </c>
      <c r="N342" s="4"/>
      <c r="O342" s="4"/>
      <c r="P342" s="4"/>
      <c r="Q342" s="4"/>
      <c r="R342" s="4"/>
      <c r="S342" s="4"/>
      <c r="T342" s="4"/>
      <c r="U342" s="4"/>
      <c r="V342" s="4"/>
      <c r="W342" s="4"/>
    </row>
    <row r="343">
      <c r="A343" s="4"/>
      <c r="B343" s="4"/>
      <c r="C343" s="87"/>
      <c r="D343" s="74"/>
      <c r="E343" s="74"/>
      <c r="F343" s="74"/>
      <c r="G343" s="74"/>
      <c r="H343" s="74"/>
      <c r="I343" s="74"/>
      <c r="J343" s="4" t="str">
        <f t="shared" si="1"/>
        <v/>
      </c>
      <c r="K343" s="4" t="str">
        <f t="shared" si="2"/>
        <v/>
      </c>
      <c r="L343" s="6" t="str">
        <f t="shared" si="3"/>
        <v/>
      </c>
      <c r="M343" s="6" t="str">
        <f t="shared" si="4"/>
        <v/>
      </c>
      <c r="N343" s="4"/>
      <c r="O343" s="4"/>
      <c r="P343" s="4"/>
      <c r="Q343" s="4"/>
      <c r="R343" s="4"/>
      <c r="S343" s="4"/>
      <c r="T343" s="4"/>
      <c r="U343" s="4"/>
      <c r="V343" s="4"/>
      <c r="W343" s="4"/>
    </row>
    <row r="344">
      <c r="A344" s="4"/>
      <c r="B344" s="4"/>
      <c r="C344" s="87"/>
      <c r="D344" s="74"/>
      <c r="E344" s="74"/>
      <c r="F344" s="74"/>
      <c r="G344" s="74"/>
      <c r="H344" s="74"/>
      <c r="I344" s="74"/>
      <c r="J344" s="4" t="str">
        <f t="shared" si="1"/>
        <v/>
      </c>
      <c r="K344" s="4" t="str">
        <f t="shared" si="2"/>
        <v/>
      </c>
      <c r="L344" s="6" t="str">
        <f t="shared" si="3"/>
        <v/>
      </c>
      <c r="M344" s="6" t="str">
        <f t="shared" si="4"/>
        <v/>
      </c>
      <c r="N344" s="4"/>
      <c r="O344" s="4"/>
      <c r="P344" s="4"/>
      <c r="Q344" s="4"/>
      <c r="R344" s="4"/>
      <c r="S344" s="4"/>
      <c r="T344" s="4"/>
      <c r="U344" s="4"/>
      <c r="V344" s="4"/>
      <c r="W344" s="4"/>
    </row>
    <row r="345">
      <c r="A345" s="4"/>
      <c r="B345" s="4"/>
      <c r="C345" s="87"/>
      <c r="D345" s="74"/>
      <c r="E345" s="74"/>
      <c r="F345" s="74"/>
      <c r="G345" s="74"/>
      <c r="H345" s="74"/>
      <c r="I345" s="74"/>
      <c r="J345" s="4" t="str">
        <f t="shared" si="1"/>
        <v/>
      </c>
      <c r="K345" s="4" t="str">
        <f t="shared" si="2"/>
        <v/>
      </c>
      <c r="L345" s="6" t="str">
        <f t="shared" si="3"/>
        <v/>
      </c>
      <c r="M345" s="6" t="str">
        <f t="shared" si="4"/>
        <v/>
      </c>
      <c r="N345" s="4"/>
      <c r="O345" s="4"/>
      <c r="P345" s="4"/>
      <c r="Q345" s="4"/>
      <c r="R345" s="4"/>
      <c r="S345" s="4"/>
      <c r="T345" s="4"/>
      <c r="U345" s="4"/>
      <c r="V345" s="4"/>
      <c r="W345" s="4"/>
    </row>
    <row r="346">
      <c r="A346" s="4"/>
      <c r="B346" s="4"/>
      <c r="C346" s="87"/>
      <c r="D346" s="74"/>
      <c r="E346" s="74"/>
      <c r="F346" s="74"/>
      <c r="G346" s="74"/>
      <c r="H346" s="74"/>
      <c r="I346" s="74"/>
      <c r="J346" s="4" t="str">
        <f t="shared" si="1"/>
        <v/>
      </c>
      <c r="K346" s="4" t="str">
        <f t="shared" si="2"/>
        <v/>
      </c>
      <c r="L346" s="6" t="str">
        <f t="shared" si="3"/>
        <v/>
      </c>
      <c r="M346" s="6" t="str">
        <f t="shared" si="4"/>
        <v/>
      </c>
      <c r="N346" s="4"/>
      <c r="O346" s="4"/>
      <c r="P346" s="4"/>
      <c r="Q346" s="4"/>
      <c r="R346" s="4"/>
      <c r="S346" s="4"/>
      <c r="T346" s="4"/>
      <c r="U346" s="4"/>
      <c r="V346" s="4"/>
      <c r="W346" s="4"/>
    </row>
    <row r="347">
      <c r="A347" s="4"/>
      <c r="B347" s="4"/>
      <c r="C347" s="87"/>
      <c r="D347" s="74"/>
      <c r="E347" s="74"/>
      <c r="F347" s="74"/>
      <c r="G347" s="74"/>
      <c r="H347" s="74"/>
      <c r="I347" s="74"/>
      <c r="J347" s="4" t="str">
        <f t="shared" si="1"/>
        <v/>
      </c>
      <c r="K347" s="4" t="str">
        <f t="shared" si="2"/>
        <v/>
      </c>
      <c r="L347" s="6" t="str">
        <f t="shared" si="3"/>
        <v/>
      </c>
      <c r="M347" s="6" t="str">
        <f t="shared" si="4"/>
        <v/>
      </c>
      <c r="N347" s="4"/>
      <c r="O347" s="4"/>
      <c r="P347" s="4"/>
      <c r="Q347" s="4"/>
      <c r="R347" s="4"/>
      <c r="S347" s="4"/>
      <c r="T347" s="4"/>
      <c r="U347" s="4"/>
      <c r="V347" s="4"/>
      <c r="W347" s="4"/>
    </row>
    <row r="348">
      <c r="A348" s="4"/>
      <c r="B348" s="4"/>
      <c r="C348" s="87"/>
      <c r="D348" s="74"/>
      <c r="E348" s="74"/>
      <c r="F348" s="74"/>
      <c r="G348" s="74"/>
      <c r="H348" s="74"/>
      <c r="I348" s="74"/>
      <c r="J348" s="4" t="str">
        <f t="shared" si="1"/>
        <v/>
      </c>
      <c r="K348" s="4" t="str">
        <f t="shared" si="2"/>
        <v/>
      </c>
      <c r="L348" s="6" t="str">
        <f t="shared" si="3"/>
        <v/>
      </c>
      <c r="M348" s="6" t="str">
        <f t="shared" si="4"/>
        <v/>
      </c>
      <c r="N348" s="4"/>
      <c r="O348" s="4"/>
      <c r="P348" s="4"/>
      <c r="Q348" s="4"/>
      <c r="R348" s="4"/>
      <c r="S348" s="4"/>
      <c r="T348" s="4"/>
      <c r="U348" s="4"/>
      <c r="V348" s="4"/>
      <c r="W348" s="4"/>
    </row>
    <row r="349">
      <c r="A349" s="4"/>
      <c r="B349" s="4"/>
      <c r="C349" s="87"/>
      <c r="D349" s="74"/>
      <c r="E349" s="74"/>
      <c r="F349" s="74"/>
      <c r="G349" s="74"/>
      <c r="H349" s="74"/>
      <c r="I349" s="74"/>
      <c r="J349" s="4" t="str">
        <f t="shared" si="1"/>
        <v/>
      </c>
      <c r="K349" s="4" t="str">
        <f t="shared" si="2"/>
        <v/>
      </c>
      <c r="L349" s="6" t="str">
        <f t="shared" si="3"/>
        <v/>
      </c>
      <c r="M349" s="6" t="str">
        <f t="shared" si="4"/>
        <v/>
      </c>
      <c r="N349" s="4"/>
      <c r="O349" s="4"/>
      <c r="P349" s="4"/>
      <c r="Q349" s="4"/>
      <c r="R349" s="4"/>
      <c r="S349" s="4"/>
      <c r="T349" s="4"/>
      <c r="U349" s="4"/>
      <c r="V349" s="4"/>
      <c r="W349" s="4"/>
    </row>
    <row r="350">
      <c r="A350" s="4"/>
      <c r="B350" s="4"/>
      <c r="C350" s="87"/>
      <c r="D350" s="74"/>
      <c r="E350" s="74"/>
      <c r="F350" s="74"/>
      <c r="G350" s="74"/>
      <c r="H350" s="74"/>
      <c r="I350" s="74"/>
      <c r="J350" s="4" t="str">
        <f t="shared" si="1"/>
        <v/>
      </c>
      <c r="K350" s="4" t="str">
        <f t="shared" si="2"/>
        <v/>
      </c>
      <c r="L350" s="6" t="str">
        <f t="shared" si="3"/>
        <v/>
      </c>
      <c r="M350" s="6" t="str">
        <f t="shared" si="4"/>
        <v/>
      </c>
      <c r="N350" s="4"/>
      <c r="O350" s="4"/>
      <c r="P350" s="4"/>
      <c r="Q350" s="4"/>
      <c r="R350" s="4"/>
      <c r="S350" s="4"/>
      <c r="T350" s="4"/>
      <c r="U350" s="4"/>
      <c r="V350" s="4"/>
      <c r="W350" s="4"/>
    </row>
    <row r="351">
      <c r="A351" s="4"/>
      <c r="B351" s="4"/>
      <c r="C351" s="87"/>
      <c r="D351" s="74"/>
      <c r="E351" s="74"/>
      <c r="F351" s="74"/>
      <c r="G351" s="74"/>
      <c r="H351" s="74"/>
      <c r="I351" s="74"/>
      <c r="J351" s="4" t="str">
        <f t="shared" si="1"/>
        <v/>
      </c>
      <c r="K351" s="4" t="str">
        <f t="shared" si="2"/>
        <v/>
      </c>
      <c r="L351" s="6" t="str">
        <f t="shared" si="3"/>
        <v/>
      </c>
      <c r="M351" s="6" t="str">
        <f t="shared" si="4"/>
        <v/>
      </c>
      <c r="N351" s="4"/>
      <c r="O351" s="4"/>
      <c r="P351" s="4"/>
      <c r="Q351" s="4"/>
      <c r="R351" s="4"/>
      <c r="S351" s="4"/>
      <c r="T351" s="4"/>
      <c r="U351" s="4"/>
      <c r="V351" s="4"/>
      <c r="W351" s="4"/>
    </row>
    <row r="352">
      <c r="A352" s="4"/>
      <c r="B352" s="4"/>
      <c r="C352" s="87"/>
      <c r="D352" s="74"/>
      <c r="E352" s="74"/>
      <c r="F352" s="74"/>
      <c r="G352" s="74"/>
      <c r="H352" s="74"/>
      <c r="I352" s="74"/>
      <c r="J352" s="4" t="str">
        <f t="shared" si="1"/>
        <v/>
      </c>
      <c r="K352" s="4" t="str">
        <f t="shared" si="2"/>
        <v/>
      </c>
      <c r="L352" s="6" t="str">
        <f t="shared" si="3"/>
        <v/>
      </c>
      <c r="M352" s="6" t="str">
        <f t="shared" si="4"/>
        <v/>
      </c>
      <c r="N352" s="4"/>
      <c r="O352" s="4"/>
      <c r="P352" s="4"/>
      <c r="Q352" s="4"/>
      <c r="R352" s="4"/>
      <c r="S352" s="4"/>
      <c r="T352" s="4"/>
      <c r="U352" s="4"/>
      <c r="V352" s="4"/>
      <c r="W352" s="4"/>
    </row>
    <row r="353">
      <c r="A353" s="4"/>
      <c r="B353" s="4"/>
      <c r="C353" s="87"/>
      <c r="D353" s="74"/>
      <c r="E353" s="74"/>
      <c r="F353" s="74"/>
      <c r="G353" s="74"/>
      <c r="H353" s="74"/>
      <c r="I353" s="74"/>
      <c r="J353" s="4" t="str">
        <f t="shared" si="1"/>
        <v/>
      </c>
      <c r="K353" s="4" t="str">
        <f t="shared" si="2"/>
        <v/>
      </c>
      <c r="L353" s="6" t="str">
        <f t="shared" si="3"/>
        <v/>
      </c>
      <c r="M353" s="6" t="str">
        <f t="shared" si="4"/>
        <v/>
      </c>
      <c r="N353" s="4"/>
      <c r="O353" s="4"/>
      <c r="P353" s="4"/>
      <c r="Q353" s="4"/>
      <c r="R353" s="4"/>
      <c r="S353" s="4"/>
      <c r="T353" s="4"/>
      <c r="U353" s="4"/>
      <c r="V353" s="4"/>
      <c r="W353" s="4"/>
    </row>
    <row r="354">
      <c r="A354" s="4"/>
      <c r="B354" s="4"/>
      <c r="C354" s="87"/>
      <c r="D354" s="74"/>
      <c r="E354" s="74"/>
      <c r="F354" s="74"/>
      <c r="G354" s="74"/>
      <c r="H354" s="74"/>
      <c r="I354" s="74"/>
      <c r="J354" s="4" t="str">
        <f t="shared" si="1"/>
        <v/>
      </c>
      <c r="K354" s="4" t="str">
        <f t="shared" si="2"/>
        <v/>
      </c>
      <c r="L354" s="6" t="str">
        <f t="shared" si="3"/>
        <v/>
      </c>
      <c r="M354" s="6" t="str">
        <f t="shared" si="4"/>
        <v/>
      </c>
      <c r="N354" s="4"/>
      <c r="O354" s="4"/>
      <c r="P354" s="4"/>
      <c r="Q354" s="4"/>
      <c r="R354" s="4"/>
      <c r="S354" s="4"/>
      <c r="T354" s="4"/>
      <c r="U354" s="4"/>
      <c r="V354" s="4"/>
      <c r="W354" s="4"/>
    </row>
    <row r="355">
      <c r="A355" s="4"/>
      <c r="B355" s="4"/>
      <c r="C355" s="87"/>
      <c r="D355" s="74"/>
      <c r="E355" s="74"/>
      <c r="F355" s="74"/>
      <c r="G355" s="74"/>
      <c r="H355" s="74"/>
      <c r="I355" s="74"/>
      <c r="J355" s="4" t="str">
        <f t="shared" si="1"/>
        <v/>
      </c>
      <c r="K355" s="4" t="str">
        <f t="shared" si="2"/>
        <v/>
      </c>
      <c r="L355" s="6" t="str">
        <f t="shared" si="3"/>
        <v/>
      </c>
      <c r="M355" s="6" t="str">
        <f t="shared" si="4"/>
        <v/>
      </c>
      <c r="N355" s="4"/>
      <c r="O355" s="4"/>
      <c r="P355" s="4"/>
      <c r="Q355" s="4"/>
      <c r="R355" s="4"/>
      <c r="S355" s="4"/>
      <c r="T355" s="4"/>
      <c r="U355" s="4"/>
      <c r="V355" s="4"/>
      <c r="W355" s="4"/>
    </row>
    <row r="356">
      <c r="A356" s="4"/>
      <c r="B356" s="4"/>
      <c r="C356" s="87"/>
      <c r="D356" s="74"/>
      <c r="E356" s="74"/>
      <c r="F356" s="74"/>
      <c r="G356" s="74"/>
      <c r="H356" s="74"/>
      <c r="I356" s="74"/>
      <c r="J356" s="4" t="str">
        <f t="shared" si="1"/>
        <v/>
      </c>
      <c r="K356" s="4" t="str">
        <f t="shared" si="2"/>
        <v/>
      </c>
      <c r="L356" s="6" t="str">
        <f t="shared" si="3"/>
        <v/>
      </c>
      <c r="M356" s="6" t="str">
        <f t="shared" si="4"/>
        <v/>
      </c>
      <c r="N356" s="4"/>
      <c r="O356" s="4"/>
      <c r="P356" s="4"/>
      <c r="Q356" s="4"/>
      <c r="R356" s="4"/>
      <c r="S356" s="4"/>
      <c r="T356" s="4"/>
      <c r="U356" s="4"/>
      <c r="V356" s="4"/>
      <c r="W356" s="4"/>
    </row>
    <row r="357">
      <c r="A357" s="4"/>
      <c r="B357" s="4"/>
      <c r="C357" s="87"/>
      <c r="D357" s="74"/>
      <c r="E357" s="74"/>
      <c r="F357" s="74"/>
      <c r="G357" s="74"/>
      <c r="H357" s="74"/>
      <c r="I357" s="74"/>
      <c r="J357" s="4" t="str">
        <f t="shared" si="1"/>
        <v/>
      </c>
      <c r="K357" s="4" t="str">
        <f t="shared" si="2"/>
        <v/>
      </c>
      <c r="L357" s="6" t="str">
        <f t="shared" si="3"/>
        <v/>
      </c>
      <c r="M357" s="6" t="str">
        <f t="shared" si="4"/>
        <v/>
      </c>
      <c r="N357" s="4"/>
      <c r="O357" s="4"/>
      <c r="P357" s="4"/>
      <c r="Q357" s="4"/>
      <c r="R357" s="4"/>
      <c r="S357" s="4"/>
      <c r="T357" s="4"/>
      <c r="U357" s="4"/>
      <c r="V357" s="4"/>
      <c r="W357" s="4"/>
    </row>
    <row r="358">
      <c r="A358" s="4"/>
      <c r="B358" s="4"/>
      <c r="C358" s="87"/>
      <c r="D358" s="74"/>
      <c r="E358" s="74"/>
      <c r="F358" s="74"/>
      <c r="G358" s="74"/>
      <c r="H358" s="74"/>
      <c r="I358" s="74"/>
      <c r="J358" s="4" t="str">
        <f t="shared" si="1"/>
        <v/>
      </c>
      <c r="K358" s="4" t="str">
        <f t="shared" si="2"/>
        <v/>
      </c>
      <c r="L358" s="6" t="str">
        <f t="shared" si="3"/>
        <v/>
      </c>
      <c r="M358" s="6" t="str">
        <f t="shared" si="4"/>
        <v/>
      </c>
      <c r="N358" s="4"/>
      <c r="O358" s="4"/>
      <c r="P358" s="4"/>
      <c r="Q358" s="4"/>
      <c r="R358" s="4"/>
      <c r="S358" s="4"/>
      <c r="T358" s="4"/>
      <c r="U358" s="4"/>
      <c r="V358" s="4"/>
      <c r="W358" s="4"/>
    </row>
    <row r="359">
      <c r="A359" s="4"/>
      <c r="B359" s="4"/>
      <c r="C359" s="87"/>
      <c r="D359" s="74"/>
      <c r="E359" s="74"/>
      <c r="F359" s="74"/>
      <c r="G359" s="74"/>
      <c r="H359" s="74"/>
      <c r="I359" s="74"/>
      <c r="J359" s="4" t="str">
        <f t="shared" si="1"/>
        <v/>
      </c>
      <c r="K359" s="4" t="str">
        <f t="shared" si="2"/>
        <v/>
      </c>
      <c r="L359" s="6" t="str">
        <f t="shared" si="3"/>
        <v/>
      </c>
      <c r="M359" s="6" t="str">
        <f t="shared" si="4"/>
        <v/>
      </c>
      <c r="N359" s="4"/>
      <c r="O359" s="4"/>
      <c r="P359" s="4"/>
      <c r="Q359" s="4"/>
      <c r="R359" s="4"/>
      <c r="S359" s="4"/>
      <c r="T359" s="4"/>
      <c r="U359" s="4"/>
      <c r="V359" s="4"/>
      <c r="W359" s="4"/>
    </row>
    <row r="360">
      <c r="A360" s="4"/>
      <c r="B360" s="4"/>
      <c r="C360" s="87"/>
      <c r="D360" s="74"/>
      <c r="E360" s="74"/>
      <c r="F360" s="74"/>
      <c r="G360" s="74"/>
      <c r="H360" s="74"/>
      <c r="I360" s="74"/>
      <c r="J360" s="4" t="str">
        <f t="shared" si="1"/>
        <v/>
      </c>
      <c r="K360" s="4" t="str">
        <f t="shared" si="2"/>
        <v/>
      </c>
      <c r="L360" s="6" t="str">
        <f t="shared" si="3"/>
        <v/>
      </c>
      <c r="M360" s="6" t="str">
        <f t="shared" si="4"/>
        <v/>
      </c>
      <c r="N360" s="4"/>
      <c r="O360" s="4"/>
      <c r="P360" s="4"/>
      <c r="Q360" s="4"/>
      <c r="R360" s="4"/>
      <c r="S360" s="4"/>
      <c r="T360" s="4"/>
      <c r="U360" s="4"/>
      <c r="V360" s="4"/>
      <c r="W360" s="4"/>
    </row>
    <row r="361">
      <c r="A361" s="4"/>
      <c r="B361" s="4"/>
      <c r="C361" s="87"/>
      <c r="D361" s="74"/>
      <c r="E361" s="74"/>
      <c r="F361" s="74"/>
      <c r="G361" s="74"/>
      <c r="H361" s="74"/>
      <c r="I361" s="74"/>
      <c r="J361" s="4" t="str">
        <f t="shared" si="1"/>
        <v/>
      </c>
      <c r="K361" s="4" t="str">
        <f t="shared" si="2"/>
        <v/>
      </c>
      <c r="L361" s="6" t="str">
        <f t="shared" si="3"/>
        <v/>
      </c>
      <c r="M361" s="6" t="str">
        <f t="shared" si="4"/>
        <v/>
      </c>
      <c r="N361" s="4"/>
      <c r="O361" s="4"/>
      <c r="P361" s="4"/>
      <c r="Q361" s="4"/>
      <c r="R361" s="4"/>
      <c r="S361" s="4"/>
      <c r="T361" s="4"/>
      <c r="U361" s="4"/>
      <c r="V361" s="4"/>
      <c r="W361" s="4"/>
    </row>
    <row r="362">
      <c r="A362" s="4"/>
      <c r="B362" s="4"/>
      <c r="C362" s="87"/>
      <c r="D362" s="74"/>
      <c r="E362" s="74"/>
      <c r="F362" s="74"/>
      <c r="G362" s="74"/>
      <c r="H362" s="74"/>
      <c r="I362" s="74"/>
      <c r="J362" s="4" t="str">
        <f t="shared" si="1"/>
        <v/>
      </c>
      <c r="K362" s="4" t="str">
        <f t="shared" si="2"/>
        <v/>
      </c>
      <c r="L362" s="6" t="str">
        <f t="shared" si="3"/>
        <v/>
      </c>
      <c r="M362" s="6" t="str">
        <f t="shared" si="4"/>
        <v/>
      </c>
      <c r="N362" s="4"/>
      <c r="O362" s="4"/>
      <c r="P362" s="4"/>
      <c r="Q362" s="4"/>
      <c r="R362" s="4"/>
      <c r="S362" s="4"/>
      <c r="T362" s="4"/>
      <c r="U362" s="4"/>
      <c r="V362" s="4"/>
      <c r="W362" s="4"/>
    </row>
    <row r="363">
      <c r="A363" s="4"/>
      <c r="B363" s="4"/>
      <c r="C363" s="87"/>
      <c r="D363" s="74"/>
      <c r="E363" s="74"/>
      <c r="F363" s="74"/>
      <c r="G363" s="74"/>
      <c r="H363" s="74"/>
      <c r="I363" s="74"/>
      <c r="J363" s="4" t="str">
        <f t="shared" si="1"/>
        <v/>
      </c>
      <c r="K363" s="4" t="str">
        <f t="shared" si="2"/>
        <v/>
      </c>
      <c r="L363" s="6" t="str">
        <f t="shared" si="3"/>
        <v/>
      </c>
      <c r="M363" s="6" t="str">
        <f t="shared" si="4"/>
        <v/>
      </c>
      <c r="N363" s="4"/>
      <c r="O363" s="4"/>
      <c r="P363" s="4"/>
      <c r="Q363" s="4"/>
      <c r="R363" s="4"/>
      <c r="S363" s="4"/>
      <c r="T363" s="4"/>
      <c r="U363" s="4"/>
      <c r="V363" s="4"/>
      <c r="W363" s="4"/>
    </row>
    <row r="364">
      <c r="A364" s="4"/>
      <c r="B364" s="4"/>
      <c r="C364" s="87"/>
      <c r="D364" s="74"/>
      <c r="E364" s="74"/>
      <c r="F364" s="74"/>
      <c r="G364" s="74"/>
      <c r="H364" s="74"/>
      <c r="I364" s="74"/>
      <c r="J364" s="4" t="str">
        <f t="shared" si="1"/>
        <v/>
      </c>
      <c r="K364" s="4" t="str">
        <f t="shared" si="2"/>
        <v/>
      </c>
      <c r="L364" s="6" t="str">
        <f t="shared" si="3"/>
        <v/>
      </c>
      <c r="M364" s="6" t="str">
        <f t="shared" si="4"/>
        <v/>
      </c>
      <c r="N364" s="4"/>
      <c r="O364" s="4"/>
      <c r="P364" s="4"/>
      <c r="Q364" s="4"/>
      <c r="R364" s="4"/>
      <c r="S364" s="4"/>
      <c r="T364" s="4"/>
      <c r="U364" s="4"/>
      <c r="V364" s="4"/>
      <c r="W364" s="4"/>
    </row>
    <row r="365">
      <c r="A365" s="4"/>
      <c r="B365" s="4"/>
      <c r="C365" s="87"/>
      <c r="D365" s="74"/>
      <c r="E365" s="74"/>
      <c r="F365" s="74"/>
      <c r="G365" s="74"/>
      <c r="H365" s="74"/>
      <c r="I365" s="74"/>
      <c r="J365" s="4" t="str">
        <f t="shared" si="1"/>
        <v/>
      </c>
      <c r="K365" s="4" t="str">
        <f t="shared" si="2"/>
        <v/>
      </c>
      <c r="L365" s="6" t="str">
        <f t="shared" si="3"/>
        <v/>
      </c>
      <c r="M365" s="6" t="str">
        <f t="shared" si="4"/>
        <v/>
      </c>
      <c r="N365" s="4"/>
      <c r="O365" s="4"/>
      <c r="P365" s="4"/>
      <c r="Q365" s="4"/>
      <c r="R365" s="4"/>
      <c r="S365" s="4"/>
      <c r="T365" s="4"/>
      <c r="U365" s="4"/>
      <c r="V365" s="4"/>
      <c r="W365" s="4"/>
    </row>
    <row r="366">
      <c r="A366" s="4"/>
      <c r="B366" s="4"/>
      <c r="C366" s="87"/>
      <c r="D366" s="74"/>
      <c r="E366" s="74"/>
      <c r="F366" s="74"/>
      <c r="G366" s="74"/>
      <c r="H366" s="74"/>
      <c r="I366" s="74"/>
      <c r="J366" s="4" t="str">
        <f t="shared" si="1"/>
        <v/>
      </c>
      <c r="K366" s="4" t="str">
        <f t="shared" si="2"/>
        <v/>
      </c>
      <c r="L366" s="6" t="str">
        <f t="shared" si="3"/>
        <v/>
      </c>
      <c r="M366" s="6" t="str">
        <f t="shared" si="4"/>
        <v/>
      </c>
      <c r="N366" s="4"/>
      <c r="O366" s="4"/>
      <c r="P366" s="4"/>
      <c r="Q366" s="4"/>
      <c r="R366" s="4"/>
      <c r="S366" s="4"/>
      <c r="T366" s="4"/>
      <c r="U366" s="4"/>
      <c r="V366" s="4"/>
      <c r="W366" s="4"/>
    </row>
    <row r="367">
      <c r="A367" s="4"/>
      <c r="B367" s="4"/>
      <c r="C367" s="87"/>
      <c r="D367" s="74"/>
      <c r="E367" s="74"/>
      <c r="F367" s="74"/>
      <c r="G367" s="74"/>
      <c r="H367" s="74"/>
      <c r="I367" s="74"/>
      <c r="J367" s="4" t="str">
        <f t="shared" si="1"/>
        <v/>
      </c>
      <c r="K367" s="4" t="str">
        <f t="shared" si="2"/>
        <v/>
      </c>
      <c r="L367" s="6" t="str">
        <f t="shared" si="3"/>
        <v/>
      </c>
      <c r="M367" s="6" t="str">
        <f t="shared" si="4"/>
        <v/>
      </c>
      <c r="N367" s="4"/>
      <c r="O367" s="4"/>
      <c r="P367" s="4"/>
      <c r="Q367" s="4"/>
      <c r="R367" s="4"/>
      <c r="S367" s="4"/>
      <c r="T367" s="4"/>
      <c r="U367" s="4"/>
      <c r="V367" s="4"/>
      <c r="W367" s="4"/>
    </row>
    <row r="368">
      <c r="A368" s="4"/>
      <c r="B368" s="4"/>
      <c r="C368" s="87"/>
      <c r="D368" s="74"/>
      <c r="E368" s="74"/>
      <c r="F368" s="74"/>
      <c r="G368" s="74"/>
      <c r="H368" s="74"/>
      <c r="I368" s="74"/>
      <c r="J368" s="4" t="str">
        <f t="shared" si="1"/>
        <v/>
      </c>
      <c r="K368" s="4" t="str">
        <f t="shared" si="2"/>
        <v/>
      </c>
      <c r="L368" s="6" t="str">
        <f t="shared" si="3"/>
        <v/>
      </c>
      <c r="M368" s="6" t="str">
        <f t="shared" si="4"/>
        <v/>
      </c>
      <c r="N368" s="4"/>
      <c r="O368" s="4"/>
      <c r="P368" s="4"/>
      <c r="Q368" s="4"/>
      <c r="R368" s="4"/>
      <c r="S368" s="4"/>
      <c r="T368" s="4"/>
      <c r="U368" s="4"/>
      <c r="V368" s="4"/>
      <c r="W368" s="4"/>
    </row>
    <row r="369">
      <c r="A369" s="4"/>
      <c r="B369" s="4"/>
      <c r="C369" s="87"/>
      <c r="D369" s="74"/>
      <c r="E369" s="74"/>
      <c r="F369" s="74"/>
      <c r="G369" s="74"/>
      <c r="H369" s="74"/>
      <c r="I369" s="74"/>
      <c r="J369" s="4" t="str">
        <f t="shared" si="1"/>
        <v/>
      </c>
      <c r="K369" s="4" t="str">
        <f t="shared" si="2"/>
        <v/>
      </c>
      <c r="L369" s="6" t="str">
        <f t="shared" si="3"/>
        <v/>
      </c>
      <c r="M369" s="6" t="str">
        <f t="shared" si="4"/>
        <v/>
      </c>
      <c r="N369" s="4"/>
      <c r="O369" s="4"/>
      <c r="P369" s="4"/>
      <c r="Q369" s="4"/>
      <c r="R369" s="4"/>
      <c r="S369" s="4"/>
      <c r="T369" s="4"/>
      <c r="U369" s="4"/>
      <c r="V369" s="4"/>
      <c r="W369" s="4"/>
    </row>
    <row r="370">
      <c r="A370" s="4"/>
      <c r="B370" s="4"/>
      <c r="C370" s="87"/>
      <c r="D370" s="74"/>
      <c r="E370" s="74"/>
      <c r="F370" s="74"/>
      <c r="G370" s="74"/>
      <c r="H370" s="74"/>
      <c r="I370" s="74"/>
      <c r="J370" s="4" t="str">
        <f t="shared" si="1"/>
        <v/>
      </c>
      <c r="K370" s="4" t="str">
        <f t="shared" si="2"/>
        <v/>
      </c>
      <c r="L370" s="6" t="str">
        <f t="shared" si="3"/>
        <v/>
      </c>
      <c r="M370" s="6" t="str">
        <f t="shared" si="4"/>
        <v/>
      </c>
      <c r="N370" s="4"/>
      <c r="O370" s="4"/>
      <c r="P370" s="4"/>
      <c r="Q370" s="4"/>
      <c r="R370" s="4"/>
      <c r="S370" s="4"/>
      <c r="T370" s="4"/>
      <c r="U370" s="4"/>
      <c r="V370" s="4"/>
      <c r="W370" s="4"/>
    </row>
    <row r="371">
      <c r="A371" s="4"/>
      <c r="B371" s="4"/>
      <c r="C371" s="87"/>
      <c r="D371" s="74"/>
      <c r="E371" s="74"/>
      <c r="F371" s="74"/>
      <c r="G371" s="74"/>
      <c r="H371" s="74"/>
      <c r="I371" s="74"/>
      <c r="J371" s="4" t="str">
        <f t="shared" si="1"/>
        <v/>
      </c>
      <c r="K371" s="4" t="str">
        <f t="shared" si="2"/>
        <v/>
      </c>
      <c r="L371" s="6" t="str">
        <f t="shared" si="3"/>
        <v/>
      </c>
      <c r="M371" s="6" t="str">
        <f t="shared" si="4"/>
        <v/>
      </c>
      <c r="N371" s="4"/>
      <c r="O371" s="4"/>
      <c r="P371" s="4"/>
      <c r="Q371" s="4"/>
      <c r="R371" s="4"/>
      <c r="S371" s="4"/>
      <c r="T371" s="4"/>
      <c r="U371" s="4"/>
      <c r="V371" s="4"/>
      <c r="W371" s="4"/>
    </row>
    <row r="372">
      <c r="A372" s="4"/>
      <c r="B372" s="4"/>
      <c r="C372" s="87"/>
      <c r="D372" s="74"/>
      <c r="E372" s="74"/>
      <c r="F372" s="74"/>
      <c r="G372" s="74"/>
      <c r="H372" s="74"/>
      <c r="I372" s="74"/>
      <c r="J372" s="4" t="str">
        <f t="shared" si="1"/>
        <v/>
      </c>
      <c r="K372" s="4" t="str">
        <f t="shared" si="2"/>
        <v/>
      </c>
      <c r="L372" s="6" t="str">
        <f t="shared" si="3"/>
        <v/>
      </c>
      <c r="M372" s="6" t="str">
        <f t="shared" si="4"/>
        <v/>
      </c>
      <c r="N372" s="4"/>
      <c r="O372" s="4"/>
      <c r="P372" s="4"/>
      <c r="Q372" s="4"/>
      <c r="R372" s="4"/>
      <c r="S372" s="4"/>
      <c r="T372" s="4"/>
      <c r="U372" s="4"/>
      <c r="V372" s="4"/>
      <c r="W372" s="4"/>
    </row>
    <row r="373">
      <c r="A373" s="4"/>
      <c r="B373" s="4"/>
      <c r="C373" s="87"/>
      <c r="D373" s="74"/>
      <c r="E373" s="74"/>
      <c r="F373" s="74"/>
      <c r="G373" s="74"/>
      <c r="H373" s="74"/>
      <c r="I373" s="74"/>
      <c r="J373" s="4" t="str">
        <f t="shared" si="1"/>
        <v/>
      </c>
      <c r="K373" s="4" t="str">
        <f t="shared" si="2"/>
        <v/>
      </c>
      <c r="L373" s="6" t="str">
        <f t="shared" si="3"/>
        <v/>
      </c>
      <c r="M373" s="6" t="str">
        <f t="shared" si="4"/>
        <v/>
      </c>
      <c r="N373" s="4"/>
      <c r="O373" s="4"/>
      <c r="P373" s="4"/>
      <c r="Q373" s="4"/>
      <c r="R373" s="4"/>
      <c r="S373" s="4"/>
      <c r="T373" s="4"/>
      <c r="U373" s="4"/>
      <c r="V373" s="4"/>
      <c r="W373" s="4"/>
    </row>
    <row r="374">
      <c r="A374" s="4"/>
      <c r="B374" s="4"/>
      <c r="C374" s="87"/>
      <c r="D374" s="74"/>
      <c r="E374" s="74"/>
      <c r="F374" s="74"/>
      <c r="G374" s="74"/>
      <c r="H374" s="74"/>
      <c r="I374" s="74"/>
      <c r="J374" s="4" t="str">
        <f t="shared" si="1"/>
        <v/>
      </c>
      <c r="K374" s="4" t="str">
        <f t="shared" si="2"/>
        <v/>
      </c>
      <c r="L374" s="6" t="str">
        <f t="shared" si="3"/>
        <v/>
      </c>
      <c r="M374" s="6" t="str">
        <f t="shared" si="4"/>
        <v/>
      </c>
      <c r="N374" s="4"/>
      <c r="O374" s="4"/>
      <c r="P374" s="4"/>
      <c r="Q374" s="4"/>
      <c r="R374" s="4"/>
      <c r="S374" s="4"/>
      <c r="T374" s="4"/>
      <c r="U374" s="4"/>
      <c r="V374" s="4"/>
      <c r="W374" s="4"/>
    </row>
    <row r="375">
      <c r="A375" s="4"/>
      <c r="B375" s="4"/>
      <c r="C375" s="87"/>
      <c r="D375" s="74"/>
      <c r="E375" s="74"/>
      <c r="F375" s="74"/>
      <c r="G375" s="74"/>
      <c r="H375" s="74"/>
      <c r="I375" s="74"/>
      <c r="J375" s="4" t="str">
        <f t="shared" si="1"/>
        <v/>
      </c>
      <c r="K375" s="4" t="str">
        <f t="shared" si="2"/>
        <v/>
      </c>
      <c r="L375" s="6" t="str">
        <f t="shared" si="3"/>
        <v/>
      </c>
      <c r="M375" s="6" t="str">
        <f t="shared" si="4"/>
        <v/>
      </c>
      <c r="N375" s="4"/>
      <c r="O375" s="4"/>
      <c r="P375" s="4"/>
      <c r="Q375" s="4"/>
      <c r="R375" s="4"/>
      <c r="S375" s="4"/>
      <c r="T375" s="4"/>
      <c r="U375" s="4"/>
      <c r="V375" s="4"/>
      <c r="W375" s="4"/>
    </row>
    <row r="376">
      <c r="A376" s="4"/>
      <c r="B376" s="4"/>
      <c r="C376" s="87"/>
      <c r="D376" s="74"/>
      <c r="E376" s="74"/>
      <c r="F376" s="74"/>
      <c r="G376" s="74"/>
      <c r="H376" s="74"/>
      <c r="I376" s="74"/>
      <c r="J376" s="4" t="str">
        <f t="shared" si="1"/>
        <v/>
      </c>
      <c r="K376" s="4" t="str">
        <f t="shared" si="2"/>
        <v/>
      </c>
      <c r="L376" s="6" t="str">
        <f t="shared" si="3"/>
        <v/>
      </c>
      <c r="M376" s="6" t="str">
        <f t="shared" si="4"/>
        <v/>
      </c>
      <c r="N376" s="4"/>
      <c r="O376" s="4"/>
      <c r="P376" s="4"/>
      <c r="Q376" s="4"/>
      <c r="R376" s="4"/>
      <c r="S376" s="4"/>
      <c r="T376" s="4"/>
      <c r="U376" s="4"/>
      <c r="V376" s="4"/>
      <c r="W376" s="4"/>
    </row>
    <row r="377">
      <c r="A377" s="4"/>
      <c r="B377" s="4"/>
      <c r="C377" s="87"/>
      <c r="D377" s="74"/>
      <c r="E377" s="74"/>
      <c r="F377" s="74"/>
      <c r="G377" s="74"/>
      <c r="H377" s="74"/>
      <c r="I377" s="74"/>
      <c r="J377" s="4" t="str">
        <f t="shared" si="1"/>
        <v/>
      </c>
      <c r="K377" s="4" t="str">
        <f t="shared" si="2"/>
        <v/>
      </c>
      <c r="L377" s="6" t="str">
        <f t="shared" si="3"/>
        <v/>
      </c>
      <c r="M377" s="6" t="str">
        <f t="shared" si="4"/>
        <v/>
      </c>
      <c r="N377" s="4"/>
      <c r="O377" s="4"/>
      <c r="P377" s="4"/>
      <c r="Q377" s="4"/>
      <c r="R377" s="4"/>
      <c r="S377" s="4"/>
      <c r="T377" s="4"/>
      <c r="U377" s="4"/>
      <c r="V377" s="4"/>
      <c r="W377" s="4"/>
    </row>
    <row r="378">
      <c r="A378" s="4"/>
      <c r="B378" s="4"/>
      <c r="C378" s="87"/>
      <c r="D378" s="74"/>
      <c r="E378" s="74"/>
      <c r="F378" s="74"/>
      <c r="G378" s="74"/>
      <c r="H378" s="74"/>
      <c r="I378" s="74"/>
      <c r="J378" s="4" t="str">
        <f t="shared" si="1"/>
        <v/>
      </c>
      <c r="K378" s="4" t="str">
        <f t="shared" si="2"/>
        <v/>
      </c>
      <c r="L378" s="6" t="str">
        <f t="shared" si="3"/>
        <v/>
      </c>
      <c r="M378" s="6" t="str">
        <f t="shared" si="4"/>
        <v/>
      </c>
      <c r="N378" s="4"/>
      <c r="O378" s="4"/>
      <c r="P378" s="4"/>
      <c r="Q378" s="4"/>
      <c r="R378" s="4"/>
      <c r="S378" s="4"/>
      <c r="T378" s="4"/>
      <c r="U378" s="4"/>
      <c r="V378" s="4"/>
      <c r="W378" s="4"/>
    </row>
    <row r="379">
      <c r="A379" s="4"/>
      <c r="B379" s="4"/>
      <c r="C379" s="87"/>
      <c r="D379" s="74"/>
      <c r="E379" s="74"/>
      <c r="F379" s="74"/>
      <c r="G379" s="74"/>
      <c r="H379" s="74"/>
      <c r="I379" s="74"/>
      <c r="J379" s="4" t="str">
        <f t="shared" si="1"/>
        <v/>
      </c>
      <c r="K379" s="4" t="str">
        <f t="shared" si="2"/>
        <v/>
      </c>
      <c r="L379" s="6" t="str">
        <f t="shared" si="3"/>
        <v/>
      </c>
      <c r="M379" s="6" t="str">
        <f t="shared" si="4"/>
        <v/>
      </c>
      <c r="N379" s="4"/>
      <c r="O379" s="4"/>
      <c r="P379" s="4"/>
      <c r="Q379" s="4"/>
      <c r="R379" s="4"/>
      <c r="S379" s="4"/>
      <c r="T379" s="4"/>
      <c r="U379" s="4"/>
      <c r="V379" s="4"/>
      <c r="W379" s="4"/>
    </row>
    <row r="380">
      <c r="A380" s="4"/>
      <c r="B380" s="4"/>
      <c r="C380" s="87"/>
      <c r="D380" s="74"/>
      <c r="E380" s="74"/>
      <c r="F380" s="74"/>
      <c r="G380" s="74"/>
      <c r="H380" s="74"/>
      <c r="I380" s="74"/>
      <c r="J380" s="4" t="str">
        <f t="shared" si="1"/>
        <v/>
      </c>
      <c r="K380" s="4" t="str">
        <f t="shared" si="2"/>
        <v/>
      </c>
      <c r="L380" s="6" t="str">
        <f t="shared" si="3"/>
        <v/>
      </c>
      <c r="M380" s="6" t="str">
        <f t="shared" si="4"/>
        <v/>
      </c>
      <c r="N380" s="4"/>
      <c r="O380" s="4"/>
      <c r="P380" s="4"/>
      <c r="Q380" s="4"/>
      <c r="R380" s="4"/>
      <c r="S380" s="4"/>
      <c r="T380" s="4"/>
      <c r="U380" s="4"/>
      <c r="V380" s="4"/>
      <c r="W380" s="4"/>
    </row>
    <row r="381">
      <c r="A381" s="4"/>
      <c r="B381" s="4"/>
      <c r="C381" s="87"/>
      <c r="D381" s="74"/>
      <c r="E381" s="74"/>
      <c r="F381" s="74"/>
      <c r="G381" s="74"/>
      <c r="H381" s="74"/>
      <c r="I381" s="74"/>
      <c r="J381" s="4" t="str">
        <f t="shared" si="1"/>
        <v/>
      </c>
      <c r="K381" s="4" t="str">
        <f t="shared" si="2"/>
        <v/>
      </c>
      <c r="L381" s="6" t="str">
        <f t="shared" si="3"/>
        <v/>
      </c>
      <c r="M381" s="6" t="str">
        <f t="shared" si="4"/>
        <v/>
      </c>
      <c r="N381" s="4"/>
      <c r="O381" s="4"/>
      <c r="P381" s="4"/>
      <c r="Q381" s="4"/>
      <c r="R381" s="4"/>
      <c r="S381" s="4"/>
      <c r="T381" s="4"/>
      <c r="U381" s="4"/>
      <c r="V381" s="4"/>
      <c r="W381" s="4"/>
    </row>
    <row r="382">
      <c r="A382" s="4"/>
      <c r="B382" s="4"/>
      <c r="C382" s="87"/>
      <c r="D382" s="74"/>
      <c r="E382" s="74"/>
      <c r="F382" s="74"/>
      <c r="G382" s="74"/>
      <c r="H382" s="74"/>
      <c r="I382" s="74"/>
      <c r="J382" s="4" t="str">
        <f t="shared" si="1"/>
        <v/>
      </c>
      <c r="K382" s="4" t="str">
        <f t="shared" si="2"/>
        <v/>
      </c>
      <c r="L382" s="6" t="str">
        <f t="shared" si="3"/>
        <v/>
      </c>
      <c r="M382" s="6" t="str">
        <f t="shared" si="4"/>
        <v/>
      </c>
      <c r="N382" s="4"/>
      <c r="O382" s="4"/>
      <c r="P382" s="4"/>
      <c r="Q382" s="4"/>
      <c r="R382" s="4"/>
      <c r="S382" s="4"/>
      <c r="T382" s="4"/>
      <c r="U382" s="4"/>
      <c r="V382" s="4"/>
      <c r="W382" s="4"/>
    </row>
    <row r="383">
      <c r="A383" s="4"/>
      <c r="B383" s="4"/>
      <c r="C383" s="87"/>
      <c r="D383" s="74"/>
      <c r="E383" s="74"/>
      <c r="F383" s="74"/>
      <c r="G383" s="74"/>
      <c r="H383" s="74"/>
      <c r="I383" s="74"/>
      <c r="J383" s="4" t="str">
        <f t="shared" si="1"/>
        <v/>
      </c>
      <c r="K383" s="4" t="str">
        <f t="shared" si="2"/>
        <v/>
      </c>
      <c r="L383" s="6" t="str">
        <f t="shared" si="3"/>
        <v/>
      </c>
      <c r="M383" s="6" t="str">
        <f t="shared" si="4"/>
        <v/>
      </c>
      <c r="N383" s="4"/>
      <c r="O383" s="4"/>
      <c r="P383" s="4"/>
      <c r="Q383" s="4"/>
      <c r="R383" s="4"/>
      <c r="S383" s="4"/>
      <c r="T383" s="4"/>
      <c r="U383" s="4"/>
      <c r="V383" s="4"/>
      <c r="W383" s="4"/>
    </row>
    <row r="384">
      <c r="A384" s="4"/>
      <c r="B384" s="4"/>
      <c r="C384" s="87"/>
      <c r="D384" s="74"/>
      <c r="E384" s="74"/>
      <c r="F384" s="74"/>
      <c r="G384" s="74"/>
      <c r="H384" s="74"/>
      <c r="I384" s="74"/>
      <c r="J384" s="4" t="str">
        <f t="shared" si="1"/>
        <v/>
      </c>
      <c r="K384" s="4" t="str">
        <f t="shared" si="2"/>
        <v/>
      </c>
      <c r="L384" s="6" t="str">
        <f t="shared" si="3"/>
        <v/>
      </c>
      <c r="M384" s="6" t="str">
        <f t="shared" si="4"/>
        <v/>
      </c>
      <c r="N384" s="4"/>
      <c r="O384" s="4"/>
      <c r="P384" s="4"/>
      <c r="Q384" s="4"/>
      <c r="R384" s="4"/>
      <c r="S384" s="4"/>
      <c r="T384" s="4"/>
      <c r="U384" s="4"/>
      <c r="V384" s="4"/>
      <c r="W384" s="4"/>
    </row>
    <row r="385">
      <c r="A385" s="4"/>
      <c r="B385" s="4"/>
      <c r="C385" s="87"/>
      <c r="D385" s="74"/>
      <c r="E385" s="74"/>
      <c r="F385" s="74"/>
      <c r="G385" s="74"/>
      <c r="H385" s="74"/>
      <c r="I385" s="74"/>
      <c r="J385" s="4" t="str">
        <f t="shared" si="1"/>
        <v/>
      </c>
      <c r="K385" s="4" t="str">
        <f t="shared" si="2"/>
        <v/>
      </c>
      <c r="L385" s="6" t="str">
        <f t="shared" si="3"/>
        <v/>
      </c>
      <c r="M385" s="6" t="str">
        <f t="shared" si="4"/>
        <v/>
      </c>
      <c r="N385" s="4"/>
      <c r="O385" s="4"/>
      <c r="P385" s="4"/>
      <c r="Q385" s="4"/>
      <c r="R385" s="4"/>
      <c r="S385" s="4"/>
      <c r="T385" s="4"/>
      <c r="U385" s="4"/>
      <c r="V385" s="4"/>
      <c r="W385" s="4"/>
    </row>
    <row r="386">
      <c r="A386" s="4"/>
      <c r="B386" s="4"/>
      <c r="C386" s="87"/>
      <c r="D386" s="74"/>
      <c r="E386" s="74"/>
      <c r="F386" s="74"/>
      <c r="G386" s="74"/>
      <c r="H386" s="74"/>
      <c r="I386" s="74"/>
      <c r="J386" s="4" t="str">
        <f t="shared" si="1"/>
        <v/>
      </c>
      <c r="K386" s="4" t="str">
        <f t="shared" si="2"/>
        <v/>
      </c>
      <c r="L386" s="6" t="str">
        <f t="shared" si="3"/>
        <v/>
      </c>
      <c r="M386" s="6" t="str">
        <f t="shared" si="4"/>
        <v/>
      </c>
      <c r="N386" s="4"/>
      <c r="O386" s="4"/>
      <c r="P386" s="4"/>
      <c r="Q386" s="4"/>
      <c r="R386" s="4"/>
      <c r="S386" s="4"/>
      <c r="T386" s="4"/>
      <c r="U386" s="4"/>
      <c r="V386" s="4"/>
      <c r="W386" s="4"/>
    </row>
    <row r="387">
      <c r="A387" s="4"/>
      <c r="B387" s="4"/>
      <c r="C387" s="87"/>
      <c r="D387" s="74"/>
      <c r="E387" s="74"/>
      <c r="F387" s="74"/>
      <c r="G387" s="74"/>
      <c r="H387" s="74"/>
      <c r="I387" s="74"/>
      <c r="J387" s="4" t="str">
        <f t="shared" si="1"/>
        <v/>
      </c>
      <c r="K387" s="4" t="str">
        <f t="shared" si="2"/>
        <v/>
      </c>
      <c r="L387" s="6" t="str">
        <f t="shared" si="3"/>
        <v/>
      </c>
      <c r="M387" s="6" t="str">
        <f t="shared" si="4"/>
        <v/>
      </c>
      <c r="N387" s="4"/>
      <c r="O387" s="4"/>
      <c r="P387" s="4"/>
      <c r="Q387" s="4"/>
      <c r="R387" s="4"/>
      <c r="S387" s="4"/>
      <c r="T387" s="4"/>
      <c r="U387" s="4"/>
      <c r="V387" s="4"/>
      <c r="W387" s="4"/>
    </row>
    <row r="388">
      <c r="A388" s="4"/>
      <c r="B388" s="4"/>
      <c r="C388" s="87"/>
      <c r="D388" s="74"/>
      <c r="E388" s="74"/>
      <c r="F388" s="74"/>
      <c r="G388" s="74"/>
      <c r="H388" s="74"/>
      <c r="I388" s="74"/>
      <c r="J388" s="4" t="str">
        <f t="shared" si="1"/>
        <v/>
      </c>
      <c r="K388" s="4" t="str">
        <f t="shared" si="2"/>
        <v/>
      </c>
      <c r="L388" s="6" t="str">
        <f t="shared" si="3"/>
        <v/>
      </c>
      <c r="M388" s="6" t="str">
        <f t="shared" si="4"/>
        <v/>
      </c>
      <c r="N388" s="4"/>
      <c r="O388" s="4"/>
      <c r="P388" s="4"/>
      <c r="Q388" s="4"/>
      <c r="R388" s="4"/>
      <c r="S388" s="4"/>
      <c r="T388" s="4"/>
      <c r="U388" s="4"/>
      <c r="V388" s="4"/>
      <c r="W388" s="4"/>
    </row>
    <row r="389">
      <c r="A389" s="4"/>
      <c r="B389" s="4"/>
      <c r="C389" s="87"/>
      <c r="D389" s="74"/>
      <c r="E389" s="74"/>
      <c r="F389" s="74"/>
      <c r="G389" s="74"/>
      <c r="H389" s="74"/>
      <c r="I389" s="74"/>
      <c r="J389" s="4" t="str">
        <f t="shared" si="1"/>
        <v/>
      </c>
      <c r="K389" s="4" t="str">
        <f t="shared" si="2"/>
        <v/>
      </c>
      <c r="L389" s="6" t="str">
        <f t="shared" si="3"/>
        <v/>
      </c>
      <c r="M389" s="6" t="str">
        <f t="shared" si="4"/>
        <v/>
      </c>
      <c r="N389" s="4"/>
      <c r="O389" s="4"/>
      <c r="P389" s="4"/>
      <c r="Q389" s="4"/>
      <c r="R389" s="4"/>
      <c r="S389" s="4"/>
      <c r="T389" s="4"/>
      <c r="U389" s="4"/>
      <c r="V389" s="4"/>
      <c r="W389" s="4"/>
    </row>
    <row r="390">
      <c r="A390" s="4"/>
      <c r="B390" s="4"/>
      <c r="C390" s="87"/>
      <c r="D390" s="74"/>
      <c r="E390" s="74"/>
      <c r="F390" s="74"/>
      <c r="G390" s="74"/>
      <c r="H390" s="74"/>
      <c r="I390" s="74"/>
      <c r="J390" s="4" t="str">
        <f t="shared" si="1"/>
        <v/>
      </c>
      <c r="K390" s="4" t="str">
        <f t="shared" si="2"/>
        <v/>
      </c>
      <c r="L390" s="6" t="str">
        <f t="shared" si="3"/>
        <v/>
      </c>
      <c r="M390" s="6" t="str">
        <f t="shared" si="4"/>
        <v/>
      </c>
      <c r="N390" s="4"/>
      <c r="O390" s="4"/>
      <c r="P390" s="4"/>
      <c r="Q390" s="4"/>
      <c r="R390" s="4"/>
      <c r="S390" s="4"/>
      <c r="T390" s="4"/>
      <c r="U390" s="4"/>
      <c r="V390" s="4"/>
      <c r="W390" s="4"/>
    </row>
    <row r="391">
      <c r="A391" s="4"/>
      <c r="B391" s="4"/>
      <c r="C391" s="87"/>
      <c r="D391" s="74"/>
      <c r="E391" s="74"/>
      <c r="F391" s="74"/>
      <c r="G391" s="74"/>
      <c r="H391" s="74"/>
      <c r="I391" s="74"/>
      <c r="J391" s="4" t="str">
        <f t="shared" si="1"/>
        <v/>
      </c>
      <c r="K391" s="4" t="str">
        <f t="shared" si="2"/>
        <v/>
      </c>
      <c r="L391" s="6" t="str">
        <f t="shared" si="3"/>
        <v/>
      </c>
      <c r="M391" s="6" t="str">
        <f t="shared" si="4"/>
        <v/>
      </c>
      <c r="N391" s="4"/>
      <c r="O391" s="4"/>
      <c r="P391" s="4"/>
      <c r="Q391" s="4"/>
      <c r="R391" s="4"/>
      <c r="S391" s="4"/>
      <c r="T391" s="4"/>
      <c r="U391" s="4"/>
      <c r="V391" s="4"/>
      <c r="W391" s="4"/>
    </row>
    <row r="392">
      <c r="A392" s="4"/>
      <c r="B392" s="4"/>
      <c r="C392" s="87"/>
      <c r="D392" s="74"/>
      <c r="E392" s="74"/>
      <c r="F392" s="74"/>
      <c r="G392" s="74"/>
      <c r="H392" s="74"/>
      <c r="I392" s="74"/>
      <c r="J392" s="4" t="str">
        <f t="shared" si="1"/>
        <v/>
      </c>
      <c r="K392" s="4" t="str">
        <f t="shared" si="2"/>
        <v/>
      </c>
      <c r="L392" s="6" t="str">
        <f t="shared" si="3"/>
        <v/>
      </c>
      <c r="M392" s="6" t="str">
        <f t="shared" si="4"/>
        <v/>
      </c>
      <c r="N392" s="4"/>
      <c r="O392" s="4"/>
      <c r="P392" s="4"/>
      <c r="Q392" s="4"/>
      <c r="R392" s="4"/>
      <c r="S392" s="4"/>
      <c r="T392" s="4"/>
      <c r="U392" s="4"/>
      <c r="V392" s="4"/>
      <c r="W392" s="4"/>
    </row>
    <row r="393">
      <c r="A393" s="4"/>
      <c r="B393" s="4"/>
      <c r="C393" s="87"/>
      <c r="D393" s="74"/>
      <c r="E393" s="74"/>
      <c r="F393" s="74"/>
      <c r="G393" s="74"/>
      <c r="H393" s="74"/>
      <c r="I393" s="74"/>
      <c r="J393" s="4" t="str">
        <f t="shared" si="1"/>
        <v/>
      </c>
      <c r="K393" s="4" t="str">
        <f t="shared" si="2"/>
        <v/>
      </c>
      <c r="L393" s="6" t="str">
        <f t="shared" si="3"/>
        <v/>
      </c>
      <c r="M393" s="6" t="str">
        <f t="shared" si="4"/>
        <v/>
      </c>
      <c r="N393" s="4"/>
      <c r="O393" s="4"/>
      <c r="P393" s="4"/>
      <c r="Q393" s="4"/>
      <c r="R393" s="4"/>
      <c r="S393" s="4"/>
      <c r="T393" s="4"/>
      <c r="U393" s="4"/>
      <c r="V393" s="4"/>
      <c r="W393" s="4"/>
    </row>
    <row r="394">
      <c r="A394" s="4"/>
      <c r="B394" s="4"/>
      <c r="C394" s="87"/>
      <c r="D394" s="74"/>
      <c r="E394" s="74"/>
      <c r="F394" s="74"/>
      <c r="G394" s="74"/>
      <c r="H394" s="74"/>
      <c r="I394" s="74"/>
      <c r="J394" s="4" t="str">
        <f t="shared" si="1"/>
        <v/>
      </c>
      <c r="K394" s="4" t="str">
        <f t="shared" si="2"/>
        <v/>
      </c>
      <c r="L394" s="6" t="str">
        <f t="shared" si="3"/>
        <v/>
      </c>
      <c r="M394" s="6" t="str">
        <f t="shared" si="4"/>
        <v/>
      </c>
      <c r="N394" s="4"/>
      <c r="O394" s="4"/>
      <c r="P394" s="4"/>
      <c r="Q394" s="4"/>
      <c r="R394" s="4"/>
      <c r="S394" s="4"/>
      <c r="T394" s="4"/>
      <c r="U394" s="4"/>
      <c r="V394" s="4"/>
      <c r="W394" s="4"/>
    </row>
    <row r="395">
      <c r="A395" s="4"/>
      <c r="B395" s="4"/>
      <c r="C395" s="87"/>
      <c r="D395" s="74"/>
      <c r="E395" s="74"/>
      <c r="F395" s="74"/>
      <c r="G395" s="74"/>
      <c r="H395" s="74"/>
      <c r="I395" s="74"/>
      <c r="J395" s="4" t="str">
        <f t="shared" si="1"/>
        <v/>
      </c>
      <c r="K395" s="4" t="str">
        <f t="shared" si="2"/>
        <v/>
      </c>
      <c r="L395" s="6" t="str">
        <f t="shared" si="3"/>
        <v/>
      </c>
      <c r="M395" s="6" t="str">
        <f t="shared" si="4"/>
        <v/>
      </c>
      <c r="N395" s="4"/>
      <c r="O395" s="4"/>
      <c r="P395" s="4"/>
      <c r="Q395" s="4"/>
      <c r="R395" s="4"/>
      <c r="S395" s="4"/>
      <c r="T395" s="4"/>
      <c r="U395" s="4"/>
      <c r="V395" s="4"/>
      <c r="W395" s="4"/>
    </row>
    <row r="396">
      <c r="A396" s="4"/>
      <c r="B396" s="4"/>
      <c r="C396" s="87"/>
      <c r="D396" s="74"/>
      <c r="E396" s="74"/>
      <c r="F396" s="74"/>
      <c r="G396" s="74"/>
      <c r="H396" s="74"/>
      <c r="I396" s="74"/>
      <c r="J396" s="4" t="str">
        <f t="shared" si="1"/>
        <v/>
      </c>
      <c r="K396" s="4" t="str">
        <f t="shared" si="2"/>
        <v/>
      </c>
      <c r="L396" s="6" t="str">
        <f t="shared" si="3"/>
        <v/>
      </c>
      <c r="M396" s="6" t="str">
        <f t="shared" si="4"/>
        <v/>
      </c>
      <c r="N396" s="4"/>
      <c r="O396" s="4"/>
      <c r="P396" s="4"/>
      <c r="Q396" s="4"/>
      <c r="R396" s="4"/>
      <c r="S396" s="4"/>
      <c r="T396" s="4"/>
      <c r="U396" s="4"/>
      <c r="V396" s="4"/>
      <c r="W396" s="4"/>
    </row>
    <row r="397">
      <c r="A397" s="4"/>
      <c r="B397" s="4"/>
      <c r="C397" s="87"/>
      <c r="D397" s="74"/>
      <c r="E397" s="74"/>
      <c r="F397" s="74"/>
      <c r="G397" s="74"/>
      <c r="H397" s="74"/>
      <c r="I397" s="74"/>
      <c r="J397" s="4" t="str">
        <f t="shared" si="1"/>
        <v/>
      </c>
      <c r="K397" s="4" t="str">
        <f t="shared" si="2"/>
        <v/>
      </c>
      <c r="L397" s="6" t="str">
        <f t="shared" si="3"/>
        <v/>
      </c>
      <c r="M397" s="6" t="str">
        <f t="shared" si="4"/>
        <v/>
      </c>
      <c r="N397" s="4"/>
      <c r="O397" s="4"/>
      <c r="P397" s="4"/>
      <c r="Q397" s="4"/>
      <c r="R397" s="4"/>
      <c r="S397" s="4"/>
      <c r="T397" s="4"/>
      <c r="U397" s="4"/>
      <c r="V397" s="4"/>
      <c r="W397" s="4"/>
    </row>
    <row r="398">
      <c r="A398" s="4"/>
      <c r="B398" s="4"/>
      <c r="C398" s="87"/>
      <c r="D398" s="74"/>
      <c r="E398" s="74"/>
      <c r="F398" s="74"/>
      <c r="G398" s="74"/>
      <c r="H398" s="74"/>
      <c r="I398" s="74"/>
      <c r="J398" s="4" t="str">
        <f t="shared" si="1"/>
        <v/>
      </c>
      <c r="K398" s="4" t="str">
        <f t="shared" si="2"/>
        <v/>
      </c>
      <c r="L398" s="6" t="str">
        <f t="shared" si="3"/>
        <v/>
      </c>
      <c r="M398" s="6" t="str">
        <f t="shared" si="4"/>
        <v/>
      </c>
      <c r="N398" s="4"/>
      <c r="O398" s="4"/>
      <c r="P398" s="4"/>
      <c r="Q398" s="4"/>
      <c r="R398" s="4"/>
      <c r="S398" s="4"/>
      <c r="T398" s="4"/>
      <c r="U398" s="4"/>
      <c r="V398" s="4"/>
      <c r="W398" s="4"/>
    </row>
    <row r="399">
      <c r="A399" s="4"/>
      <c r="B399" s="4"/>
      <c r="C399" s="87"/>
      <c r="D399" s="74"/>
      <c r="E399" s="74"/>
      <c r="F399" s="74"/>
      <c r="G399" s="74"/>
      <c r="H399" s="74"/>
      <c r="I399" s="74"/>
      <c r="J399" s="4" t="str">
        <f t="shared" si="1"/>
        <v/>
      </c>
      <c r="K399" s="4" t="str">
        <f t="shared" si="2"/>
        <v/>
      </c>
      <c r="L399" s="6" t="str">
        <f t="shared" si="3"/>
        <v/>
      </c>
      <c r="M399" s="6" t="str">
        <f t="shared" si="4"/>
        <v/>
      </c>
      <c r="N399" s="4"/>
      <c r="O399" s="4"/>
      <c r="P399" s="4"/>
      <c r="Q399" s="4"/>
      <c r="R399" s="4"/>
      <c r="S399" s="4"/>
      <c r="T399" s="4"/>
      <c r="U399" s="4"/>
      <c r="V399" s="4"/>
      <c r="W399" s="4"/>
    </row>
    <row r="400">
      <c r="A400" s="4"/>
      <c r="B400" s="4"/>
      <c r="C400" s="87"/>
      <c r="D400" s="74"/>
      <c r="E400" s="74"/>
      <c r="F400" s="74"/>
      <c r="G400" s="74"/>
      <c r="H400" s="74"/>
      <c r="I400" s="74"/>
      <c r="J400" s="4" t="str">
        <f t="shared" si="1"/>
        <v/>
      </c>
      <c r="K400" s="4" t="str">
        <f t="shared" si="2"/>
        <v/>
      </c>
      <c r="L400" s="6" t="str">
        <f t="shared" si="3"/>
        <v/>
      </c>
      <c r="M400" s="6" t="str">
        <f t="shared" si="4"/>
        <v/>
      </c>
      <c r="N400" s="4"/>
      <c r="O400" s="4"/>
      <c r="P400" s="4"/>
      <c r="Q400" s="4"/>
      <c r="R400" s="4"/>
      <c r="S400" s="4"/>
      <c r="T400" s="4"/>
      <c r="U400" s="4"/>
      <c r="V400" s="4"/>
      <c r="W400" s="4"/>
    </row>
    <row r="401">
      <c r="A401" s="4"/>
      <c r="B401" s="4"/>
      <c r="C401" s="87"/>
      <c r="D401" s="74"/>
      <c r="E401" s="74"/>
      <c r="F401" s="74"/>
      <c r="G401" s="74"/>
      <c r="H401" s="74"/>
      <c r="I401" s="74"/>
      <c r="J401" s="4" t="str">
        <f t="shared" si="1"/>
        <v/>
      </c>
      <c r="K401" s="4" t="str">
        <f t="shared" si="2"/>
        <v/>
      </c>
      <c r="L401" s="6" t="str">
        <f t="shared" si="3"/>
        <v/>
      </c>
      <c r="M401" s="6" t="str">
        <f t="shared" si="4"/>
        <v/>
      </c>
      <c r="N401" s="4"/>
      <c r="O401" s="4"/>
      <c r="P401" s="4"/>
      <c r="Q401" s="4"/>
      <c r="R401" s="4"/>
      <c r="S401" s="4"/>
      <c r="T401" s="4"/>
      <c r="U401" s="4"/>
      <c r="V401" s="4"/>
      <c r="W401" s="4"/>
    </row>
    <row r="402">
      <c r="A402" s="4"/>
      <c r="B402" s="4"/>
      <c r="C402" s="87"/>
      <c r="D402" s="74"/>
      <c r="E402" s="74"/>
      <c r="F402" s="74"/>
      <c r="G402" s="74"/>
      <c r="H402" s="74"/>
      <c r="I402" s="74"/>
      <c r="J402" s="4" t="str">
        <f t="shared" si="1"/>
        <v/>
      </c>
      <c r="K402" s="4" t="str">
        <f t="shared" si="2"/>
        <v/>
      </c>
      <c r="L402" s="6" t="str">
        <f t="shared" si="3"/>
        <v/>
      </c>
      <c r="M402" s="6" t="str">
        <f t="shared" si="4"/>
        <v/>
      </c>
      <c r="N402" s="4"/>
      <c r="O402" s="4"/>
      <c r="P402" s="4"/>
      <c r="Q402" s="4"/>
      <c r="R402" s="4"/>
      <c r="S402" s="4"/>
      <c r="T402" s="4"/>
      <c r="U402" s="4"/>
      <c r="V402" s="4"/>
      <c r="W402" s="4"/>
    </row>
    <row r="403">
      <c r="A403" s="4"/>
      <c r="B403" s="4"/>
      <c r="C403" s="87"/>
      <c r="D403" s="74"/>
      <c r="E403" s="74"/>
      <c r="F403" s="74"/>
      <c r="G403" s="74"/>
      <c r="H403" s="74"/>
      <c r="I403" s="74"/>
      <c r="J403" s="4" t="str">
        <f t="shared" si="1"/>
        <v/>
      </c>
      <c r="K403" s="4" t="str">
        <f t="shared" si="2"/>
        <v/>
      </c>
      <c r="L403" s="6" t="str">
        <f t="shared" si="3"/>
        <v/>
      </c>
      <c r="M403" s="6" t="str">
        <f t="shared" si="4"/>
        <v/>
      </c>
      <c r="N403" s="4"/>
      <c r="O403" s="4"/>
      <c r="P403" s="4"/>
      <c r="Q403" s="4"/>
      <c r="R403" s="4"/>
      <c r="S403" s="4"/>
      <c r="T403" s="4"/>
      <c r="U403" s="4"/>
      <c r="V403" s="4"/>
      <c r="W403" s="4"/>
    </row>
    <row r="404">
      <c r="A404" s="4"/>
      <c r="B404" s="4"/>
      <c r="C404" s="87"/>
      <c r="D404" s="74"/>
      <c r="E404" s="74"/>
      <c r="F404" s="74"/>
      <c r="G404" s="74"/>
      <c r="H404" s="74"/>
      <c r="I404" s="74"/>
      <c r="J404" s="4" t="str">
        <f t="shared" si="1"/>
        <v/>
      </c>
      <c r="K404" s="4" t="str">
        <f t="shared" si="2"/>
        <v/>
      </c>
      <c r="L404" s="6" t="str">
        <f t="shared" si="3"/>
        <v/>
      </c>
      <c r="M404" s="6" t="str">
        <f t="shared" si="4"/>
        <v/>
      </c>
      <c r="N404" s="4"/>
      <c r="O404" s="4"/>
      <c r="P404" s="4"/>
      <c r="Q404" s="4"/>
      <c r="R404" s="4"/>
      <c r="S404" s="4"/>
      <c r="T404" s="4"/>
      <c r="U404" s="4"/>
      <c r="V404" s="4"/>
      <c r="W404" s="4"/>
    </row>
    <row r="405">
      <c r="A405" s="4"/>
      <c r="B405" s="4"/>
      <c r="C405" s="87"/>
      <c r="D405" s="74"/>
      <c r="E405" s="74"/>
      <c r="F405" s="74"/>
      <c r="G405" s="74"/>
      <c r="H405" s="74"/>
      <c r="I405" s="74"/>
      <c r="J405" s="4" t="str">
        <f t="shared" si="1"/>
        <v/>
      </c>
      <c r="K405" s="4" t="str">
        <f t="shared" si="2"/>
        <v/>
      </c>
      <c r="L405" s="6" t="str">
        <f t="shared" si="3"/>
        <v/>
      </c>
      <c r="M405" s="6" t="str">
        <f t="shared" si="4"/>
        <v/>
      </c>
      <c r="N405" s="4"/>
      <c r="O405" s="4"/>
      <c r="P405" s="4"/>
      <c r="Q405" s="4"/>
      <c r="R405" s="4"/>
      <c r="S405" s="4"/>
      <c r="T405" s="4"/>
      <c r="U405" s="4"/>
      <c r="V405" s="4"/>
      <c r="W405" s="4"/>
    </row>
    <row r="406">
      <c r="A406" s="4"/>
      <c r="B406" s="4"/>
      <c r="C406" s="87"/>
      <c r="D406" s="74"/>
      <c r="E406" s="74"/>
      <c r="F406" s="74"/>
      <c r="G406" s="74"/>
      <c r="H406" s="74"/>
      <c r="I406" s="74"/>
      <c r="J406" s="4" t="str">
        <f t="shared" si="1"/>
        <v/>
      </c>
      <c r="K406" s="4" t="str">
        <f t="shared" si="2"/>
        <v/>
      </c>
      <c r="L406" s="6" t="str">
        <f t="shared" si="3"/>
        <v/>
      </c>
      <c r="M406" s="6" t="str">
        <f t="shared" si="4"/>
        <v/>
      </c>
      <c r="N406" s="4"/>
      <c r="O406" s="4"/>
      <c r="P406" s="4"/>
      <c r="Q406" s="4"/>
      <c r="R406" s="4"/>
      <c r="S406" s="4"/>
      <c r="T406" s="4"/>
      <c r="U406" s="4"/>
      <c r="V406" s="4"/>
      <c r="W406" s="4"/>
    </row>
    <row r="407">
      <c r="A407" s="4"/>
      <c r="B407" s="4"/>
      <c r="C407" s="87"/>
      <c r="D407" s="74"/>
      <c r="E407" s="74"/>
      <c r="F407" s="74"/>
      <c r="G407" s="74"/>
      <c r="H407" s="74"/>
      <c r="I407" s="74"/>
      <c r="J407" s="4" t="str">
        <f t="shared" si="1"/>
        <v/>
      </c>
      <c r="K407" s="4" t="str">
        <f t="shared" si="2"/>
        <v/>
      </c>
      <c r="L407" s="6" t="str">
        <f t="shared" si="3"/>
        <v/>
      </c>
      <c r="M407" s="6" t="str">
        <f t="shared" si="4"/>
        <v/>
      </c>
      <c r="N407" s="4"/>
      <c r="O407" s="4"/>
      <c r="P407" s="4"/>
      <c r="Q407" s="4"/>
      <c r="R407" s="4"/>
      <c r="S407" s="4"/>
      <c r="T407" s="4"/>
      <c r="U407" s="4"/>
      <c r="V407" s="4"/>
      <c r="W407" s="4"/>
    </row>
    <row r="408">
      <c r="A408" s="4"/>
      <c r="B408" s="4"/>
      <c r="C408" s="87"/>
      <c r="D408" s="74"/>
      <c r="E408" s="74"/>
      <c r="F408" s="74"/>
      <c r="G408" s="74"/>
      <c r="H408" s="74"/>
      <c r="I408" s="74"/>
      <c r="J408" s="4" t="str">
        <f t="shared" si="1"/>
        <v/>
      </c>
      <c r="K408" s="4" t="str">
        <f t="shared" si="2"/>
        <v/>
      </c>
      <c r="L408" s="6" t="str">
        <f t="shared" si="3"/>
        <v/>
      </c>
      <c r="M408" s="6" t="str">
        <f t="shared" si="4"/>
        <v/>
      </c>
      <c r="N408" s="4"/>
      <c r="O408" s="4"/>
      <c r="P408" s="4"/>
      <c r="Q408" s="4"/>
      <c r="R408" s="4"/>
      <c r="S408" s="4"/>
      <c r="T408" s="4"/>
      <c r="U408" s="4"/>
      <c r="V408" s="4"/>
      <c r="W408" s="4"/>
    </row>
    <row r="409">
      <c r="A409" s="4"/>
      <c r="B409" s="4"/>
      <c r="C409" s="87"/>
      <c r="D409" s="74"/>
      <c r="E409" s="74"/>
      <c r="F409" s="74"/>
      <c r="G409" s="74"/>
      <c r="H409" s="74"/>
      <c r="I409" s="74"/>
      <c r="J409" s="4" t="str">
        <f t="shared" si="1"/>
        <v/>
      </c>
      <c r="K409" s="4" t="str">
        <f t="shared" si="2"/>
        <v/>
      </c>
      <c r="L409" s="6" t="str">
        <f t="shared" si="3"/>
        <v/>
      </c>
      <c r="M409" s="6" t="str">
        <f t="shared" si="4"/>
        <v/>
      </c>
      <c r="N409" s="4"/>
      <c r="O409" s="4"/>
      <c r="P409" s="4"/>
      <c r="Q409" s="4"/>
      <c r="R409" s="4"/>
      <c r="S409" s="4"/>
      <c r="T409" s="4"/>
      <c r="U409" s="4"/>
      <c r="V409" s="4"/>
      <c r="W409" s="4"/>
    </row>
    <row r="410">
      <c r="A410" s="4"/>
      <c r="B410" s="4"/>
      <c r="C410" s="87"/>
      <c r="D410" s="74"/>
      <c r="E410" s="74"/>
      <c r="F410" s="74"/>
      <c r="G410" s="74"/>
      <c r="H410" s="74"/>
      <c r="I410" s="74"/>
      <c r="J410" s="4" t="str">
        <f t="shared" si="1"/>
        <v/>
      </c>
      <c r="K410" s="4" t="str">
        <f t="shared" si="2"/>
        <v/>
      </c>
      <c r="L410" s="6" t="str">
        <f t="shared" si="3"/>
        <v/>
      </c>
      <c r="M410" s="6" t="str">
        <f t="shared" si="4"/>
        <v/>
      </c>
      <c r="N410" s="4"/>
      <c r="O410" s="4"/>
      <c r="P410" s="4"/>
      <c r="Q410" s="4"/>
      <c r="R410" s="4"/>
      <c r="S410" s="4"/>
      <c r="T410" s="4"/>
      <c r="U410" s="4"/>
      <c r="V410" s="4"/>
      <c r="W410" s="4"/>
    </row>
    <row r="411">
      <c r="A411" s="4"/>
      <c r="B411" s="4"/>
      <c r="C411" s="87"/>
      <c r="D411" s="74"/>
      <c r="E411" s="74"/>
      <c r="F411" s="74"/>
      <c r="G411" s="74"/>
      <c r="H411" s="74"/>
      <c r="I411" s="74"/>
      <c r="J411" s="4" t="str">
        <f t="shared" si="1"/>
        <v/>
      </c>
      <c r="K411" s="4" t="str">
        <f t="shared" si="2"/>
        <v/>
      </c>
      <c r="L411" s="6" t="str">
        <f t="shared" si="3"/>
        <v/>
      </c>
      <c r="M411" s="6" t="str">
        <f t="shared" si="4"/>
        <v/>
      </c>
      <c r="N411" s="4"/>
      <c r="O411" s="4"/>
      <c r="P411" s="4"/>
      <c r="Q411" s="4"/>
      <c r="R411" s="4"/>
      <c r="S411" s="4"/>
      <c r="T411" s="4"/>
      <c r="U411" s="4"/>
      <c r="V411" s="4"/>
      <c r="W411" s="4"/>
    </row>
    <row r="412">
      <c r="A412" s="4"/>
      <c r="B412" s="4"/>
      <c r="C412" s="87"/>
      <c r="D412" s="74"/>
      <c r="E412" s="74"/>
      <c r="F412" s="74"/>
      <c r="G412" s="74"/>
      <c r="H412" s="74"/>
      <c r="I412" s="74"/>
      <c r="J412" s="4" t="str">
        <f t="shared" si="1"/>
        <v/>
      </c>
      <c r="K412" s="4" t="str">
        <f t="shared" si="2"/>
        <v/>
      </c>
      <c r="L412" s="6" t="str">
        <f t="shared" si="3"/>
        <v/>
      </c>
      <c r="M412" s="6" t="str">
        <f t="shared" si="4"/>
        <v/>
      </c>
      <c r="N412" s="4"/>
      <c r="O412" s="4"/>
      <c r="P412" s="4"/>
      <c r="Q412" s="4"/>
      <c r="R412" s="4"/>
      <c r="S412" s="4"/>
      <c r="T412" s="4"/>
      <c r="U412" s="4"/>
      <c r="V412" s="4"/>
      <c r="W412" s="4"/>
    </row>
    <row r="413">
      <c r="A413" s="4"/>
      <c r="B413" s="4"/>
      <c r="C413" s="87"/>
      <c r="D413" s="74"/>
      <c r="E413" s="74"/>
      <c r="F413" s="74"/>
      <c r="G413" s="74"/>
      <c r="H413" s="74"/>
      <c r="I413" s="74"/>
      <c r="J413" s="4" t="str">
        <f t="shared" si="1"/>
        <v/>
      </c>
      <c r="K413" s="4" t="str">
        <f t="shared" si="2"/>
        <v/>
      </c>
      <c r="L413" s="6" t="str">
        <f t="shared" si="3"/>
        <v/>
      </c>
      <c r="M413" s="6" t="str">
        <f t="shared" si="4"/>
        <v/>
      </c>
      <c r="N413" s="4"/>
      <c r="O413" s="4"/>
      <c r="P413" s="4"/>
      <c r="Q413" s="4"/>
      <c r="R413" s="4"/>
      <c r="S413" s="4"/>
      <c r="T413" s="4"/>
      <c r="U413" s="4"/>
      <c r="V413" s="4"/>
      <c r="W413" s="4"/>
    </row>
    <row r="414">
      <c r="A414" s="4"/>
      <c r="B414" s="4"/>
      <c r="C414" s="87"/>
      <c r="D414" s="74"/>
      <c r="E414" s="74"/>
      <c r="F414" s="74"/>
      <c r="G414" s="74"/>
      <c r="H414" s="74"/>
      <c r="I414" s="74"/>
      <c r="J414" s="4" t="str">
        <f t="shared" si="1"/>
        <v/>
      </c>
      <c r="K414" s="4" t="str">
        <f t="shared" si="2"/>
        <v/>
      </c>
      <c r="L414" s="6" t="str">
        <f t="shared" si="3"/>
        <v/>
      </c>
      <c r="M414" s="6" t="str">
        <f t="shared" si="4"/>
        <v/>
      </c>
      <c r="N414" s="4"/>
      <c r="O414" s="4"/>
      <c r="P414" s="4"/>
      <c r="Q414" s="4"/>
      <c r="R414" s="4"/>
      <c r="S414" s="4"/>
      <c r="T414" s="4"/>
      <c r="U414" s="4"/>
      <c r="V414" s="4"/>
      <c r="W414" s="4"/>
    </row>
    <row r="415">
      <c r="A415" s="4"/>
      <c r="B415" s="4"/>
      <c r="C415" s="87"/>
      <c r="D415" s="74"/>
      <c r="E415" s="74"/>
      <c r="F415" s="74"/>
      <c r="G415" s="74"/>
      <c r="H415" s="74"/>
      <c r="I415" s="74"/>
      <c r="J415" s="4" t="str">
        <f t="shared" si="1"/>
        <v/>
      </c>
      <c r="K415" s="4" t="str">
        <f t="shared" si="2"/>
        <v/>
      </c>
      <c r="L415" s="6" t="str">
        <f t="shared" si="3"/>
        <v/>
      </c>
      <c r="M415" s="6" t="str">
        <f t="shared" si="4"/>
        <v/>
      </c>
      <c r="N415" s="4"/>
      <c r="O415" s="4"/>
      <c r="P415" s="4"/>
      <c r="Q415" s="4"/>
      <c r="R415" s="4"/>
      <c r="S415" s="4"/>
      <c r="T415" s="4"/>
      <c r="U415" s="4"/>
      <c r="V415" s="4"/>
      <c r="W415" s="4"/>
    </row>
    <row r="416">
      <c r="A416" s="4"/>
      <c r="B416" s="4"/>
      <c r="C416" s="87"/>
      <c r="D416" s="74"/>
      <c r="E416" s="74"/>
      <c r="F416" s="74"/>
      <c r="G416" s="74"/>
      <c r="H416" s="74"/>
      <c r="I416" s="74"/>
      <c r="J416" s="4" t="str">
        <f t="shared" si="1"/>
        <v/>
      </c>
      <c r="K416" s="4" t="str">
        <f t="shared" si="2"/>
        <v/>
      </c>
      <c r="L416" s="6" t="str">
        <f t="shared" si="3"/>
        <v/>
      </c>
      <c r="M416" s="6" t="str">
        <f t="shared" si="4"/>
        <v/>
      </c>
      <c r="N416" s="4"/>
      <c r="O416" s="4"/>
      <c r="P416" s="4"/>
      <c r="Q416" s="4"/>
      <c r="R416" s="4"/>
      <c r="S416" s="4"/>
      <c r="T416" s="4"/>
      <c r="U416" s="4"/>
      <c r="V416" s="4"/>
      <c r="W416" s="4"/>
    </row>
    <row r="417">
      <c r="A417" s="4"/>
      <c r="B417" s="4"/>
      <c r="C417" s="87"/>
      <c r="D417" s="74"/>
      <c r="E417" s="74"/>
      <c r="F417" s="74"/>
      <c r="G417" s="74"/>
      <c r="H417" s="74"/>
      <c r="I417" s="74"/>
      <c r="J417" s="4" t="str">
        <f t="shared" si="1"/>
        <v/>
      </c>
      <c r="K417" s="4" t="str">
        <f t="shared" si="2"/>
        <v/>
      </c>
      <c r="L417" s="6" t="str">
        <f t="shared" si="3"/>
        <v/>
      </c>
      <c r="M417" s="6" t="str">
        <f t="shared" si="4"/>
        <v/>
      </c>
      <c r="N417" s="4"/>
      <c r="O417" s="4"/>
      <c r="P417" s="4"/>
      <c r="Q417" s="4"/>
      <c r="R417" s="4"/>
      <c r="S417" s="4"/>
      <c r="T417" s="4"/>
      <c r="U417" s="4"/>
      <c r="V417" s="4"/>
      <c r="W417" s="4"/>
    </row>
    <row r="418">
      <c r="A418" s="4"/>
      <c r="B418" s="4"/>
      <c r="C418" s="87"/>
      <c r="D418" s="74"/>
      <c r="E418" s="74"/>
      <c r="F418" s="74"/>
      <c r="G418" s="74"/>
      <c r="H418" s="74"/>
      <c r="I418" s="74"/>
      <c r="J418" s="4" t="str">
        <f t="shared" si="1"/>
        <v/>
      </c>
      <c r="K418" s="4" t="str">
        <f t="shared" si="2"/>
        <v/>
      </c>
      <c r="L418" s="6" t="str">
        <f t="shared" si="3"/>
        <v/>
      </c>
      <c r="M418" s="6" t="str">
        <f t="shared" si="4"/>
        <v/>
      </c>
      <c r="N418" s="4"/>
      <c r="O418" s="4"/>
      <c r="P418" s="4"/>
      <c r="Q418" s="4"/>
      <c r="R418" s="4"/>
      <c r="S418" s="4"/>
      <c r="T418" s="4"/>
      <c r="U418" s="4"/>
      <c r="V418" s="4"/>
      <c r="W418" s="4"/>
    </row>
    <row r="419">
      <c r="A419" s="4"/>
      <c r="B419" s="4"/>
      <c r="C419" s="87"/>
      <c r="D419" s="74"/>
      <c r="E419" s="74"/>
      <c r="F419" s="74"/>
      <c r="G419" s="74"/>
      <c r="H419" s="74"/>
      <c r="I419" s="74"/>
      <c r="J419" s="4" t="str">
        <f t="shared" si="1"/>
        <v/>
      </c>
      <c r="K419" s="4" t="str">
        <f t="shared" si="2"/>
        <v/>
      </c>
      <c r="L419" s="6" t="str">
        <f t="shared" si="3"/>
        <v/>
      </c>
      <c r="M419" s="6" t="str">
        <f t="shared" si="4"/>
        <v/>
      </c>
      <c r="N419" s="4"/>
      <c r="O419" s="4"/>
      <c r="P419" s="4"/>
      <c r="Q419" s="4"/>
      <c r="R419" s="4"/>
      <c r="S419" s="4"/>
      <c r="T419" s="4"/>
      <c r="U419" s="4"/>
      <c r="V419" s="4"/>
      <c r="W419" s="4"/>
    </row>
    <row r="420">
      <c r="A420" s="4"/>
      <c r="B420" s="4"/>
      <c r="C420" s="87"/>
      <c r="D420" s="74"/>
      <c r="E420" s="74"/>
      <c r="F420" s="74"/>
      <c r="G420" s="74"/>
      <c r="H420" s="74"/>
      <c r="I420" s="74"/>
      <c r="J420" s="4" t="str">
        <f t="shared" si="1"/>
        <v/>
      </c>
      <c r="K420" s="4" t="str">
        <f t="shared" si="2"/>
        <v/>
      </c>
      <c r="L420" s="6" t="str">
        <f t="shared" si="3"/>
        <v/>
      </c>
      <c r="M420" s="6" t="str">
        <f t="shared" si="4"/>
        <v/>
      </c>
      <c r="N420" s="4"/>
      <c r="O420" s="4"/>
      <c r="P420" s="4"/>
      <c r="Q420" s="4"/>
      <c r="R420" s="4"/>
      <c r="S420" s="4"/>
      <c r="T420" s="4"/>
      <c r="U420" s="4"/>
      <c r="V420" s="4"/>
      <c r="W420" s="4"/>
    </row>
    <row r="421">
      <c r="A421" s="4"/>
      <c r="B421" s="4"/>
      <c r="C421" s="87"/>
      <c r="D421" s="74"/>
      <c r="E421" s="74"/>
      <c r="F421" s="74"/>
      <c r="G421" s="74"/>
      <c r="H421" s="74"/>
      <c r="I421" s="74"/>
      <c r="J421" s="4" t="str">
        <f t="shared" si="1"/>
        <v/>
      </c>
      <c r="K421" s="4" t="str">
        <f t="shared" si="2"/>
        <v/>
      </c>
      <c r="L421" s="6" t="str">
        <f t="shared" si="3"/>
        <v/>
      </c>
      <c r="M421" s="6" t="str">
        <f t="shared" si="4"/>
        <v/>
      </c>
      <c r="N421" s="4"/>
      <c r="O421" s="4"/>
      <c r="P421" s="4"/>
      <c r="Q421" s="4"/>
      <c r="R421" s="4"/>
      <c r="S421" s="4"/>
      <c r="T421" s="4"/>
      <c r="U421" s="4"/>
      <c r="V421" s="4"/>
      <c r="W421" s="4"/>
    </row>
    <row r="422">
      <c r="A422" s="4"/>
      <c r="B422" s="4"/>
      <c r="C422" s="87"/>
      <c r="D422" s="74"/>
      <c r="E422" s="74"/>
      <c r="F422" s="74"/>
      <c r="G422" s="74"/>
      <c r="H422" s="74"/>
      <c r="I422" s="74"/>
      <c r="J422" s="4" t="str">
        <f t="shared" si="1"/>
        <v/>
      </c>
      <c r="K422" s="4" t="str">
        <f t="shared" si="2"/>
        <v/>
      </c>
      <c r="L422" s="6" t="str">
        <f t="shared" si="3"/>
        <v/>
      </c>
      <c r="M422" s="6" t="str">
        <f t="shared" si="4"/>
        <v/>
      </c>
      <c r="N422" s="4"/>
      <c r="O422" s="4"/>
      <c r="P422" s="4"/>
      <c r="Q422" s="4"/>
      <c r="R422" s="4"/>
      <c r="S422" s="4"/>
      <c r="T422" s="4"/>
      <c r="U422" s="4"/>
      <c r="V422" s="4"/>
      <c r="W422" s="4"/>
    </row>
    <row r="423">
      <c r="A423" s="4"/>
      <c r="B423" s="4"/>
      <c r="C423" s="87"/>
      <c r="D423" s="74"/>
      <c r="E423" s="74"/>
      <c r="F423" s="74"/>
      <c r="G423" s="74"/>
      <c r="H423" s="74"/>
      <c r="I423" s="74"/>
      <c r="J423" s="4" t="str">
        <f t="shared" si="1"/>
        <v/>
      </c>
      <c r="K423" s="4" t="str">
        <f t="shared" si="2"/>
        <v/>
      </c>
      <c r="L423" s="6" t="str">
        <f t="shared" si="3"/>
        <v/>
      </c>
      <c r="M423" s="6" t="str">
        <f t="shared" si="4"/>
        <v/>
      </c>
      <c r="N423" s="4"/>
      <c r="O423" s="4"/>
      <c r="P423" s="4"/>
      <c r="Q423" s="4"/>
      <c r="R423" s="4"/>
      <c r="S423" s="4"/>
      <c r="T423" s="4"/>
      <c r="U423" s="4"/>
      <c r="V423" s="4"/>
      <c r="W423" s="4"/>
    </row>
    <row r="424">
      <c r="A424" s="4"/>
      <c r="B424" s="4"/>
      <c r="C424" s="87"/>
      <c r="D424" s="74"/>
      <c r="E424" s="74"/>
      <c r="F424" s="74"/>
      <c r="G424" s="74"/>
      <c r="H424" s="74"/>
      <c r="I424" s="74"/>
      <c r="J424" s="4" t="str">
        <f t="shared" si="1"/>
        <v/>
      </c>
      <c r="K424" s="4" t="str">
        <f t="shared" si="2"/>
        <v/>
      </c>
      <c r="L424" s="6" t="str">
        <f t="shared" si="3"/>
        <v/>
      </c>
      <c r="M424" s="6" t="str">
        <f t="shared" si="4"/>
        <v/>
      </c>
      <c r="N424" s="4"/>
      <c r="O424" s="4"/>
      <c r="P424" s="4"/>
      <c r="Q424" s="4"/>
      <c r="R424" s="4"/>
      <c r="S424" s="4"/>
      <c r="T424" s="4"/>
      <c r="U424" s="4"/>
      <c r="V424" s="4"/>
      <c r="W424" s="4"/>
    </row>
    <row r="425">
      <c r="A425" s="4"/>
      <c r="B425" s="4"/>
      <c r="C425" s="87"/>
      <c r="D425" s="74"/>
      <c r="E425" s="74"/>
      <c r="F425" s="74"/>
      <c r="G425" s="74"/>
      <c r="H425" s="74"/>
      <c r="I425" s="74"/>
      <c r="J425" s="4" t="str">
        <f t="shared" si="1"/>
        <v/>
      </c>
      <c r="K425" s="4" t="str">
        <f t="shared" si="2"/>
        <v/>
      </c>
      <c r="L425" s="6" t="str">
        <f t="shared" si="3"/>
        <v/>
      </c>
      <c r="M425" s="6" t="str">
        <f t="shared" si="4"/>
        <v/>
      </c>
      <c r="N425" s="4"/>
      <c r="O425" s="4"/>
      <c r="P425" s="4"/>
      <c r="Q425" s="4"/>
      <c r="R425" s="4"/>
      <c r="S425" s="4"/>
      <c r="T425" s="4"/>
      <c r="U425" s="4"/>
      <c r="V425" s="4"/>
      <c r="W425" s="4"/>
    </row>
    <row r="426">
      <c r="A426" s="4"/>
      <c r="B426" s="4"/>
      <c r="C426" s="87"/>
      <c r="D426" s="74"/>
      <c r="E426" s="74"/>
      <c r="F426" s="74"/>
      <c r="G426" s="74"/>
      <c r="H426" s="74"/>
      <c r="I426" s="74"/>
      <c r="J426" s="4" t="str">
        <f t="shared" si="1"/>
        <v/>
      </c>
      <c r="K426" s="4" t="str">
        <f t="shared" si="2"/>
        <v/>
      </c>
      <c r="L426" s="6" t="str">
        <f t="shared" si="3"/>
        <v/>
      </c>
      <c r="M426" s="6" t="str">
        <f t="shared" si="4"/>
        <v/>
      </c>
      <c r="N426" s="4"/>
      <c r="O426" s="4"/>
      <c r="P426" s="4"/>
      <c r="Q426" s="4"/>
      <c r="R426" s="4"/>
      <c r="S426" s="4"/>
      <c r="T426" s="4"/>
      <c r="U426" s="4"/>
      <c r="V426" s="4"/>
      <c r="W426" s="4"/>
    </row>
    <row r="427">
      <c r="A427" s="4"/>
      <c r="B427" s="4"/>
      <c r="C427" s="87"/>
      <c r="D427" s="74"/>
      <c r="E427" s="74"/>
      <c r="F427" s="74"/>
      <c r="G427" s="74"/>
      <c r="H427" s="74"/>
      <c r="I427" s="74"/>
      <c r="J427" s="4" t="str">
        <f t="shared" si="1"/>
        <v/>
      </c>
      <c r="K427" s="4" t="str">
        <f t="shared" si="2"/>
        <v/>
      </c>
      <c r="L427" s="6" t="str">
        <f t="shared" si="3"/>
        <v/>
      </c>
      <c r="M427" s="6" t="str">
        <f t="shared" si="4"/>
        <v/>
      </c>
      <c r="N427" s="4"/>
      <c r="O427" s="4"/>
      <c r="P427" s="4"/>
      <c r="Q427" s="4"/>
      <c r="R427" s="4"/>
      <c r="S427" s="4"/>
      <c r="T427" s="4"/>
      <c r="U427" s="4"/>
      <c r="V427" s="4"/>
      <c r="W427" s="4"/>
    </row>
    <row r="428">
      <c r="A428" s="4"/>
      <c r="B428" s="4"/>
      <c r="C428" s="87"/>
      <c r="D428" s="74"/>
      <c r="E428" s="74"/>
      <c r="F428" s="74"/>
      <c r="G428" s="74"/>
      <c r="H428" s="74"/>
      <c r="I428" s="74"/>
      <c r="J428" s="4" t="str">
        <f t="shared" si="1"/>
        <v/>
      </c>
      <c r="K428" s="4" t="str">
        <f t="shared" si="2"/>
        <v/>
      </c>
      <c r="L428" s="6" t="str">
        <f t="shared" si="3"/>
        <v/>
      </c>
      <c r="M428" s="6" t="str">
        <f t="shared" si="4"/>
        <v/>
      </c>
      <c r="N428" s="4"/>
      <c r="O428" s="4"/>
      <c r="P428" s="4"/>
      <c r="Q428" s="4"/>
      <c r="R428" s="4"/>
      <c r="S428" s="4"/>
      <c r="T428" s="4"/>
      <c r="U428" s="4"/>
      <c r="V428" s="4"/>
      <c r="W428" s="4"/>
    </row>
    <row r="429">
      <c r="A429" s="4"/>
      <c r="B429" s="4"/>
      <c r="C429" s="87"/>
      <c r="D429" s="74"/>
      <c r="E429" s="74"/>
      <c r="F429" s="74"/>
      <c r="G429" s="74"/>
      <c r="H429" s="74"/>
      <c r="I429" s="74"/>
      <c r="J429" s="4" t="str">
        <f t="shared" si="1"/>
        <v/>
      </c>
      <c r="K429" s="4" t="str">
        <f t="shared" si="2"/>
        <v/>
      </c>
      <c r="L429" s="6" t="str">
        <f t="shared" si="3"/>
        <v/>
      </c>
      <c r="M429" s="6" t="str">
        <f t="shared" si="4"/>
        <v/>
      </c>
      <c r="N429" s="4"/>
      <c r="O429" s="4"/>
      <c r="P429" s="4"/>
      <c r="Q429" s="4"/>
      <c r="R429" s="4"/>
      <c r="S429" s="4"/>
      <c r="T429" s="4"/>
      <c r="U429" s="4"/>
      <c r="V429" s="4"/>
      <c r="W429" s="4"/>
    </row>
    <row r="430">
      <c r="A430" s="4"/>
      <c r="B430" s="4"/>
      <c r="C430" s="87"/>
      <c r="D430" s="74"/>
      <c r="E430" s="74"/>
      <c r="F430" s="74"/>
      <c r="G430" s="74"/>
      <c r="H430" s="74"/>
      <c r="I430" s="74"/>
      <c r="J430" s="4" t="str">
        <f t="shared" si="1"/>
        <v/>
      </c>
      <c r="K430" s="4" t="str">
        <f t="shared" si="2"/>
        <v/>
      </c>
      <c r="L430" s="6" t="str">
        <f t="shared" si="3"/>
        <v/>
      </c>
      <c r="M430" s="6" t="str">
        <f t="shared" si="4"/>
        <v/>
      </c>
      <c r="N430" s="4"/>
      <c r="O430" s="4"/>
      <c r="P430" s="4"/>
      <c r="Q430" s="4"/>
      <c r="R430" s="4"/>
      <c r="S430" s="4"/>
      <c r="T430" s="4"/>
      <c r="U430" s="4"/>
      <c r="V430" s="4"/>
      <c r="W430" s="4"/>
    </row>
    <row r="431">
      <c r="A431" s="4"/>
      <c r="B431" s="4"/>
      <c r="C431" s="87"/>
      <c r="D431" s="74"/>
      <c r="E431" s="74"/>
      <c r="F431" s="74"/>
      <c r="G431" s="74"/>
      <c r="H431" s="74"/>
      <c r="I431" s="74"/>
      <c r="J431" s="4" t="str">
        <f t="shared" si="1"/>
        <v/>
      </c>
      <c r="K431" s="4" t="str">
        <f t="shared" si="2"/>
        <v/>
      </c>
      <c r="L431" s="6" t="str">
        <f t="shared" si="3"/>
        <v/>
      </c>
      <c r="M431" s="6" t="str">
        <f t="shared" si="4"/>
        <v/>
      </c>
      <c r="N431" s="4"/>
      <c r="O431" s="4"/>
      <c r="P431" s="4"/>
      <c r="Q431" s="4"/>
      <c r="R431" s="4"/>
      <c r="S431" s="4"/>
      <c r="T431" s="4"/>
      <c r="U431" s="4"/>
      <c r="V431" s="4"/>
      <c r="W431" s="4"/>
    </row>
    <row r="432">
      <c r="A432" s="4"/>
      <c r="B432" s="4"/>
      <c r="C432" s="87"/>
      <c r="D432" s="74"/>
      <c r="E432" s="74"/>
      <c r="F432" s="74"/>
      <c r="G432" s="74"/>
      <c r="H432" s="74"/>
      <c r="I432" s="74"/>
      <c r="J432" s="4" t="str">
        <f t="shared" si="1"/>
        <v/>
      </c>
      <c r="K432" s="4" t="str">
        <f t="shared" si="2"/>
        <v/>
      </c>
      <c r="L432" s="6" t="str">
        <f t="shared" si="3"/>
        <v/>
      </c>
      <c r="M432" s="6" t="str">
        <f t="shared" si="4"/>
        <v/>
      </c>
      <c r="N432" s="4"/>
      <c r="O432" s="4"/>
      <c r="P432" s="4"/>
      <c r="Q432" s="4"/>
      <c r="R432" s="4"/>
      <c r="S432" s="4"/>
      <c r="T432" s="4"/>
      <c r="U432" s="4"/>
      <c r="V432" s="4"/>
      <c r="W432" s="4"/>
    </row>
    <row r="433">
      <c r="A433" s="4"/>
      <c r="B433" s="4"/>
      <c r="C433" s="87"/>
      <c r="D433" s="74"/>
      <c r="E433" s="74"/>
      <c r="F433" s="74"/>
      <c r="G433" s="74"/>
      <c r="H433" s="74"/>
      <c r="I433" s="74"/>
      <c r="J433" s="4" t="str">
        <f t="shared" si="1"/>
        <v/>
      </c>
      <c r="K433" s="4" t="str">
        <f t="shared" si="2"/>
        <v/>
      </c>
      <c r="L433" s="6" t="str">
        <f t="shared" si="3"/>
        <v/>
      </c>
      <c r="M433" s="6" t="str">
        <f t="shared" si="4"/>
        <v/>
      </c>
      <c r="N433" s="4"/>
      <c r="O433" s="4"/>
      <c r="P433" s="4"/>
      <c r="Q433" s="4"/>
      <c r="R433" s="4"/>
      <c r="S433" s="4"/>
      <c r="T433" s="4"/>
      <c r="U433" s="4"/>
      <c r="V433" s="4"/>
      <c r="W433" s="4"/>
    </row>
    <row r="434">
      <c r="A434" s="4"/>
      <c r="B434" s="4"/>
      <c r="C434" s="87"/>
      <c r="D434" s="74"/>
      <c r="E434" s="74"/>
      <c r="F434" s="74"/>
      <c r="G434" s="74"/>
      <c r="H434" s="74"/>
      <c r="I434" s="74"/>
      <c r="J434" s="4" t="str">
        <f t="shared" si="1"/>
        <v/>
      </c>
      <c r="K434" s="4" t="str">
        <f t="shared" si="2"/>
        <v/>
      </c>
      <c r="L434" s="6" t="str">
        <f t="shared" si="3"/>
        <v/>
      </c>
      <c r="M434" s="6" t="str">
        <f t="shared" si="4"/>
        <v/>
      </c>
      <c r="N434" s="4"/>
      <c r="O434" s="4"/>
      <c r="P434" s="4"/>
      <c r="Q434" s="4"/>
      <c r="R434" s="4"/>
      <c r="S434" s="4"/>
      <c r="T434" s="4"/>
      <c r="U434" s="4"/>
      <c r="V434" s="4"/>
      <c r="W434" s="4"/>
    </row>
    <row r="435">
      <c r="A435" s="4"/>
      <c r="B435" s="4"/>
      <c r="C435" s="87"/>
      <c r="D435" s="74"/>
      <c r="E435" s="74"/>
      <c r="F435" s="74"/>
      <c r="G435" s="74"/>
      <c r="H435" s="74"/>
      <c r="I435" s="74"/>
      <c r="J435" s="4" t="str">
        <f t="shared" si="1"/>
        <v/>
      </c>
      <c r="K435" s="4" t="str">
        <f t="shared" si="2"/>
        <v/>
      </c>
      <c r="L435" s="6" t="str">
        <f t="shared" si="3"/>
        <v/>
      </c>
      <c r="M435" s="6" t="str">
        <f t="shared" si="4"/>
        <v/>
      </c>
      <c r="N435" s="4"/>
      <c r="O435" s="4"/>
      <c r="P435" s="4"/>
      <c r="Q435" s="4"/>
      <c r="R435" s="4"/>
      <c r="S435" s="4"/>
      <c r="T435" s="4"/>
      <c r="U435" s="4"/>
      <c r="V435" s="4"/>
      <c r="W435" s="4"/>
    </row>
    <row r="436">
      <c r="A436" s="4"/>
      <c r="B436" s="4"/>
      <c r="C436" s="87"/>
      <c r="D436" s="74"/>
      <c r="E436" s="74"/>
      <c r="F436" s="74"/>
      <c r="G436" s="74"/>
      <c r="H436" s="74"/>
      <c r="I436" s="74"/>
      <c r="J436" s="4" t="str">
        <f t="shared" si="1"/>
        <v/>
      </c>
      <c r="K436" s="4" t="str">
        <f t="shared" si="2"/>
        <v/>
      </c>
      <c r="L436" s="6" t="str">
        <f t="shared" si="3"/>
        <v/>
      </c>
      <c r="M436" s="6" t="str">
        <f t="shared" si="4"/>
        <v/>
      </c>
      <c r="N436" s="4"/>
      <c r="O436" s="4"/>
      <c r="P436" s="4"/>
      <c r="Q436" s="4"/>
      <c r="R436" s="4"/>
      <c r="S436" s="4"/>
      <c r="T436" s="4"/>
      <c r="U436" s="4"/>
      <c r="V436" s="4"/>
      <c r="W436" s="4"/>
    </row>
    <row r="437">
      <c r="A437" s="4"/>
      <c r="B437" s="4"/>
      <c r="C437" s="87"/>
      <c r="D437" s="74"/>
      <c r="E437" s="74"/>
      <c r="F437" s="74"/>
      <c r="G437" s="74"/>
      <c r="H437" s="74"/>
      <c r="I437" s="74"/>
      <c r="J437" s="4" t="str">
        <f t="shared" si="1"/>
        <v/>
      </c>
      <c r="K437" s="4" t="str">
        <f t="shared" si="2"/>
        <v/>
      </c>
      <c r="L437" s="6" t="str">
        <f t="shared" si="3"/>
        <v/>
      </c>
      <c r="M437" s="6" t="str">
        <f t="shared" si="4"/>
        <v/>
      </c>
      <c r="N437" s="4"/>
      <c r="O437" s="4"/>
      <c r="P437" s="4"/>
      <c r="Q437" s="4"/>
      <c r="R437" s="4"/>
      <c r="S437" s="4"/>
      <c r="T437" s="4"/>
      <c r="U437" s="4"/>
      <c r="V437" s="4"/>
      <c r="W437" s="4"/>
    </row>
    <row r="438">
      <c r="A438" s="4"/>
      <c r="B438" s="4"/>
      <c r="C438" s="87"/>
      <c r="D438" s="74"/>
      <c r="E438" s="74"/>
      <c r="F438" s="74"/>
      <c r="G438" s="74"/>
      <c r="H438" s="74"/>
      <c r="I438" s="74"/>
      <c r="J438" s="4" t="str">
        <f t="shared" si="1"/>
        <v/>
      </c>
      <c r="K438" s="4" t="str">
        <f t="shared" si="2"/>
        <v/>
      </c>
      <c r="L438" s="6" t="str">
        <f t="shared" si="3"/>
        <v/>
      </c>
      <c r="M438" s="6" t="str">
        <f t="shared" si="4"/>
        <v/>
      </c>
      <c r="N438" s="4"/>
      <c r="O438" s="4"/>
      <c r="P438" s="4"/>
      <c r="Q438" s="4"/>
      <c r="R438" s="4"/>
      <c r="S438" s="4"/>
      <c r="T438" s="4"/>
      <c r="U438" s="4"/>
      <c r="V438" s="4"/>
      <c r="W438" s="4"/>
    </row>
    <row r="439">
      <c r="A439" s="4"/>
      <c r="B439" s="4"/>
      <c r="C439" s="87"/>
      <c r="D439" s="74"/>
      <c r="E439" s="74"/>
      <c r="F439" s="74"/>
      <c r="G439" s="74"/>
      <c r="H439" s="74"/>
      <c r="I439" s="74"/>
      <c r="J439" s="4" t="str">
        <f t="shared" si="1"/>
        <v/>
      </c>
      <c r="K439" s="4" t="str">
        <f t="shared" si="2"/>
        <v/>
      </c>
      <c r="L439" s="6" t="str">
        <f t="shared" si="3"/>
        <v/>
      </c>
      <c r="M439" s="6" t="str">
        <f t="shared" si="4"/>
        <v/>
      </c>
      <c r="N439" s="4"/>
      <c r="O439" s="4"/>
      <c r="P439" s="4"/>
      <c r="Q439" s="4"/>
      <c r="R439" s="4"/>
      <c r="S439" s="4"/>
      <c r="T439" s="4"/>
      <c r="U439" s="4"/>
      <c r="V439" s="4"/>
      <c r="W439" s="4"/>
    </row>
    <row r="440">
      <c r="A440" s="4"/>
      <c r="B440" s="4"/>
      <c r="C440" s="87"/>
      <c r="D440" s="74"/>
      <c r="E440" s="74"/>
      <c r="F440" s="74"/>
      <c r="G440" s="74"/>
      <c r="H440" s="74"/>
      <c r="I440" s="74"/>
      <c r="J440" s="4" t="str">
        <f t="shared" si="1"/>
        <v/>
      </c>
      <c r="K440" s="4" t="str">
        <f t="shared" si="2"/>
        <v/>
      </c>
      <c r="L440" s="6" t="str">
        <f t="shared" si="3"/>
        <v/>
      </c>
      <c r="M440" s="6" t="str">
        <f t="shared" si="4"/>
        <v/>
      </c>
      <c r="N440" s="4"/>
      <c r="O440" s="4"/>
      <c r="P440" s="4"/>
      <c r="Q440" s="4"/>
      <c r="R440" s="4"/>
      <c r="S440" s="4"/>
      <c r="T440" s="4"/>
      <c r="U440" s="4"/>
      <c r="V440" s="4"/>
      <c r="W440" s="4"/>
    </row>
    <row r="441">
      <c r="A441" s="4"/>
      <c r="B441" s="4"/>
      <c r="C441" s="87"/>
      <c r="D441" s="74"/>
      <c r="E441" s="74"/>
      <c r="F441" s="74"/>
      <c r="G441" s="74"/>
      <c r="H441" s="74"/>
      <c r="I441" s="74"/>
      <c r="J441" s="4" t="str">
        <f t="shared" si="1"/>
        <v/>
      </c>
      <c r="K441" s="4" t="str">
        <f t="shared" si="2"/>
        <v/>
      </c>
      <c r="L441" s="6" t="str">
        <f t="shared" si="3"/>
        <v/>
      </c>
      <c r="M441" s="6" t="str">
        <f t="shared" si="4"/>
        <v/>
      </c>
      <c r="N441" s="4"/>
      <c r="O441" s="4"/>
      <c r="P441" s="4"/>
      <c r="Q441" s="4"/>
      <c r="R441" s="4"/>
      <c r="S441" s="4"/>
      <c r="T441" s="4"/>
      <c r="U441" s="4"/>
      <c r="V441" s="4"/>
      <c r="W441" s="4"/>
    </row>
    <row r="442">
      <c r="A442" s="4"/>
      <c r="B442" s="4"/>
      <c r="C442" s="87"/>
      <c r="D442" s="74"/>
      <c r="E442" s="74"/>
      <c r="F442" s="74"/>
      <c r="G442" s="74"/>
      <c r="H442" s="74"/>
      <c r="I442" s="74"/>
      <c r="J442" s="4" t="str">
        <f t="shared" si="1"/>
        <v/>
      </c>
      <c r="K442" s="4" t="str">
        <f t="shared" si="2"/>
        <v/>
      </c>
      <c r="L442" s="6" t="str">
        <f t="shared" si="3"/>
        <v/>
      </c>
      <c r="M442" s="6" t="str">
        <f t="shared" si="4"/>
        <v/>
      </c>
      <c r="N442" s="4"/>
      <c r="O442" s="4"/>
      <c r="P442" s="4"/>
      <c r="Q442" s="4"/>
      <c r="R442" s="4"/>
      <c r="S442" s="4"/>
      <c r="T442" s="4"/>
      <c r="U442" s="4"/>
      <c r="V442" s="4"/>
      <c r="W442" s="4"/>
    </row>
    <row r="443">
      <c r="A443" s="4"/>
      <c r="B443" s="4"/>
      <c r="C443" s="87"/>
      <c r="D443" s="74"/>
      <c r="E443" s="74"/>
      <c r="F443" s="74"/>
      <c r="G443" s="74"/>
      <c r="H443" s="74"/>
      <c r="I443" s="74"/>
      <c r="J443" s="4" t="str">
        <f t="shared" si="1"/>
        <v/>
      </c>
      <c r="K443" s="4" t="str">
        <f t="shared" si="2"/>
        <v/>
      </c>
      <c r="L443" s="6" t="str">
        <f t="shared" si="3"/>
        <v/>
      </c>
      <c r="M443" s="6" t="str">
        <f t="shared" si="4"/>
        <v/>
      </c>
      <c r="N443" s="4"/>
      <c r="O443" s="4"/>
      <c r="P443" s="4"/>
      <c r="Q443" s="4"/>
      <c r="R443" s="4"/>
      <c r="S443" s="4"/>
      <c r="T443" s="4"/>
      <c r="U443" s="4"/>
      <c r="V443" s="4"/>
      <c r="W443" s="4"/>
    </row>
    <row r="444">
      <c r="A444" s="4"/>
      <c r="B444" s="4"/>
      <c r="C444" s="87"/>
      <c r="D444" s="74"/>
      <c r="E444" s="74"/>
      <c r="F444" s="74"/>
      <c r="G444" s="74"/>
      <c r="H444" s="74"/>
      <c r="I444" s="74"/>
      <c r="J444" s="4" t="str">
        <f t="shared" si="1"/>
        <v/>
      </c>
      <c r="K444" s="4" t="str">
        <f t="shared" si="2"/>
        <v/>
      </c>
      <c r="L444" s="6" t="str">
        <f t="shared" si="3"/>
        <v/>
      </c>
      <c r="M444" s="6" t="str">
        <f t="shared" si="4"/>
        <v/>
      </c>
      <c r="N444" s="4"/>
      <c r="O444" s="4"/>
      <c r="P444" s="4"/>
      <c r="Q444" s="4"/>
      <c r="R444" s="4"/>
      <c r="S444" s="4"/>
      <c r="T444" s="4"/>
      <c r="U444" s="4"/>
      <c r="V444" s="4"/>
      <c r="W444" s="4"/>
    </row>
    <row r="445">
      <c r="A445" s="4"/>
      <c r="B445" s="4"/>
      <c r="C445" s="87"/>
      <c r="D445" s="74"/>
      <c r="E445" s="74"/>
      <c r="F445" s="74"/>
      <c r="G445" s="74"/>
      <c r="H445" s="74"/>
      <c r="I445" s="74"/>
      <c r="J445" s="4" t="str">
        <f t="shared" si="1"/>
        <v/>
      </c>
      <c r="K445" s="4" t="str">
        <f t="shared" si="2"/>
        <v/>
      </c>
      <c r="L445" s="6" t="str">
        <f t="shared" si="3"/>
        <v/>
      </c>
      <c r="M445" s="6" t="str">
        <f t="shared" si="4"/>
        <v/>
      </c>
      <c r="N445" s="4"/>
      <c r="O445" s="4"/>
      <c r="P445" s="4"/>
      <c r="Q445" s="4"/>
      <c r="R445" s="4"/>
      <c r="S445" s="4"/>
      <c r="T445" s="4"/>
      <c r="U445" s="4"/>
      <c r="V445" s="4"/>
      <c r="W445" s="4"/>
    </row>
    <row r="446">
      <c r="A446" s="4"/>
      <c r="B446" s="4"/>
      <c r="C446" s="87"/>
      <c r="D446" s="74"/>
      <c r="E446" s="74"/>
      <c r="F446" s="74"/>
      <c r="G446" s="74"/>
      <c r="H446" s="74"/>
      <c r="I446" s="74"/>
      <c r="J446" s="4" t="str">
        <f t="shared" si="1"/>
        <v/>
      </c>
      <c r="K446" s="4" t="str">
        <f t="shared" si="2"/>
        <v/>
      </c>
      <c r="L446" s="6" t="str">
        <f t="shared" si="3"/>
        <v/>
      </c>
      <c r="M446" s="6" t="str">
        <f t="shared" si="4"/>
        <v/>
      </c>
      <c r="N446" s="4"/>
      <c r="O446" s="4"/>
      <c r="P446" s="4"/>
      <c r="Q446" s="4"/>
      <c r="R446" s="4"/>
      <c r="S446" s="4"/>
      <c r="T446" s="4"/>
      <c r="U446" s="4"/>
      <c r="V446" s="4"/>
      <c r="W446" s="4"/>
    </row>
    <row r="447">
      <c r="A447" s="4"/>
      <c r="B447" s="4"/>
      <c r="C447" s="87"/>
      <c r="D447" s="74"/>
      <c r="E447" s="74"/>
      <c r="F447" s="74"/>
      <c r="G447" s="74"/>
      <c r="H447" s="74"/>
      <c r="I447" s="74"/>
      <c r="J447" s="4" t="str">
        <f t="shared" si="1"/>
        <v/>
      </c>
      <c r="K447" s="4" t="str">
        <f t="shared" si="2"/>
        <v/>
      </c>
      <c r="L447" s="6" t="str">
        <f t="shared" si="3"/>
        <v/>
      </c>
      <c r="M447" s="6" t="str">
        <f t="shared" si="4"/>
        <v/>
      </c>
      <c r="N447" s="4"/>
      <c r="O447" s="4"/>
      <c r="P447" s="4"/>
      <c r="Q447" s="4"/>
      <c r="R447" s="4"/>
      <c r="S447" s="4"/>
      <c r="T447" s="4"/>
      <c r="U447" s="4"/>
      <c r="V447" s="4"/>
      <c r="W447" s="4"/>
    </row>
    <row r="448">
      <c r="A448" s="4"/>
      <c r="B448" s="4"/>
      <c r="C448" s="87"/>
      <c r="D448" s="74"/>
      <c r="E448" s="74"/>
      <c r="F448" s="74"/>
      <c r="G448" s="74"/>
      <c r="H448" s="74"/>
      <c r="I448" s="74"/>
      <c r="J448" s="4" t="str">
        <f t="shared" si="1"/>
        <v/>
      </c>
      <c r="K448" s="4" t="str">
        <f t="shared" si="2"/>
        <v/>
      </c>
      <c r="L448" s="6" t="str">
        <f t="shared" si="3"/>
        <v/>
      </c>
      <c r="M448" s="6" t="str">
        <f t="shared" si="4"/>
        <v/>
      </c>
      <c r="N448" s="4"/>
      <c r="O448" s="4"/>
      <c r="P448" s="4"/>
      <c r="Q448" s="4"/>
      <c r="R448" s="4"/>
      <c r="S448" s="4"/>
      <c r="T448" s="4"/>
      <c r="U448" s="4"/>
      <c r="V448" s="4"/>
      <c r="W448" s="4"/>
    </row>
    <row r="449">
      <c r="A449" s="4"/>
      <c r="B449" s="4"/>
      <c r="C449" s="87"/>
      <c r="D449" s="74"/>
      <c r="E449" s="74"/>
      <c r="F449" s="74"/>
      <c r="G449" s="74"/>
      <c r="H449" s="74"/>
      <c r="I449" s="74"/>
      <c r="J449" s="4" t="str">
        <f t="shared" si="1"/>
        <v/>
      </c>
      <c r="K449" s="4" t="str">
        <f t="shared" si="2"/>
        <v/>
      </c>
      <c r="L449" s="6" t="str">
        <f t="shared" si="3"/>
        <v/>
      </c>
      <c r="M449" s="6" t="str">
        <f t="shared" si="4"/>
        <v/>
      </c>
      <c r="N449" s="4"/>
      <c r="O449" s="4"/>
      <c r="P449" s="4"/>
      <c r="Q449" s="4"/>
      <c r="R449" s="4"/>
      <c r="S449" s="4"/>
      <c r="T449" s="4"/>
      <c r="U449" s="4"/>
      <c r="V449" s="4"/>
      <c r="W449" s="4"/>
    </row>
    <row r="450">
      <c r="A450" s="4"/>
      <c r="B450" s="4"/>
      <c r="C450" s="87"/>
      <c r="D450" s="74"/>
      <c r="E450" s="74"/>
      <c r="F450" s="74"/>
      <c r="G450" s="74"/>
      <c r="H450" s="74"/>
      <c r="I450" s="74"/>
      <c r="J450" s="4" t="str">
        <f t="shared" si="1"/>
        <v/>
      </c>
      <c r="K450" s="4" t="str">
        <f t="shared" si="2"/>
        <v/>
      </c>
      <c r="L450" s="6" t="str">
        <f t="shared" si="3"/>
        <v/>
      </c>
      <c r="M450" s="6" t="str">
        <f t="shared" si="4"/>
        <v/>
      </c>
      <c r="N450" s="4"/>
      <c r="O450" s="4"/>
      <c r="P450" s="4"/>
      <c r="Q450" s="4"/>
      <c r="R450" s="4"/>
      <c r="S450" s="4"/>
      <c r="T450" s="4"/>
      <c r="U450" s="4"/>
      <c r="V450" s="4"/>
      <c r="W450" s="4"/>
    </row>
    <row r="451">
      <c r="A451" s="4"/>
      <c r="B451" s="4"/>
      <c r="C451" s="87"/>
      <c r="D451" s="74"/>
      <c r="E451" s="74"/>
      <c r="F451" s="74"/>
      <c r="G451" s="74"/>
      <c r="H451" s="74"/>
      <c r="I451" s="74"/>
      <c r="J451" s="4" t="str">
        <f t="shared" si="1"/>
        <v/>
      </c>
      <c r="K451" s="4" t="str">
        <f t="shared" si="2"/>
        <v/>
      </c>
      <c r="L451" s="6" t="str">
        <f t="shared" si="3"/>
        <v/>
      </c>
      <c r="M451" s="6" t="str">
        <f t="shared" si="4"/>
        <v/>
      </c>
      <c r="N451" s="4"/>
      <c r="O451" s="4"/>
      <c r="P451" s="4"/>
      <c r="Q451" s="4"/>
      <c r="R451" s="4"/>
      <c r="S451" s="4"/>
      <c r="T451" s="4"/>
      <c r="U451" s="4"/>
      <c r="V451" s="4"/>
      <c r="W451" s="4"/>
    </row>
    <row r="452">
      <c r="A452" s="4"/>
      <c r="B452" s="4"/>
      <c r="C452" s="87"/>
      <c r="D452" s="74"/>
      <c r="E452" s="74"/>
      <c r="F452" s="74"/>
      <c r="G452" s="74"/>
      <c r="H452" s="74"/>
      <c r="I452" s="74"/>
      <c r="J452" s="4" t="str">
        <f t="shared" si="1"/>
        <v/>
      </c>
      <c r="K452" s="4" t="str">
        <f t="shared" si="2"/>
        <v/>
      </c>
      <c r="L452" s="6" t="str">
        <f t="shared" si="3"/>
        <v/>
      </c>
      <c r="M452" s="6" t="str">
        <f t="shared" si="4"/>
        <v/>
      </c>
      <c r="N452" s="4"/>
      <c r="O452" s="4"/>
      <c r="P452" s="4"/>
      <c r="Q452" s="4"/>
      <c r="R452" s="4"/>
      <c r="S452" s="4"/>
      <c r="T452" s="4"/>
      <c r="U452" s="4"/>
      <c r="V452" s="4"/>
      <c r="W452" s="4"/>
    </row>
    <row r="453">
      <c r="A453" s="4"/>
      <c r="B453" s="4"/>
      <c r="C453" s="87"/>
      <c r="D453" s="74"/>
      <c r="E453" s="74"/>
      <c r="F453" s="74"/>
      <c r="G453" s="74"/>
      <c r="H453" s="74"/>
      <c r="I453" s="74"/>
      <c r="J453" s="4" t="str">
        <f t="shared" si="1"/>
        <v/>
      </c>
      <c r="K453" s="4" t="str">
        <f t="shared" si="2"/>
        <v/>
      </c>
      <c r="L453" s="6" t="str">
        <f t="shared" si="3"/>
        <v/>
      </c>
      <c r="M453" s="6" t="str">
        <f t="shared" si="4"/>
        <v/>
      </c>
      <c r="N453" s="4"/>
      <c r="O453" s="4"/>
      <c r="P453" s="4"/>
      <c r="Q453" s="4"/>
      <c r="R453" s="4"/>
      <c r="S453" s="4"/>
      <c r="T453" s="4"/>
      <c r="U453" s="4"/>
      <c r="V453" s="4"/>
      <c r="W453" s="4"/>
    </row>
    <row r="454">
      <c r="A454" s="4"/>
      <c r="B454" s="4"/>
      <c r="C454" s="87"/>
      <c r="D454" s="74"/>
      <c r="E454" s="74"/>
      <c r="F454" s="74"/>
      <c r="G454" s="74"/>
      <c r="H454" s="74"/>
      <c r="I454" s="74"/>
      <c r="J454" s="4" t="str">
        <f t="shared" si="1"/>
        <v/>
      </c>
      <c r="K454" s="4" t="str">
        <f t="shared" si="2"/>
        <v/>
      </c>
      <c r="L454" s="6" t="str">
        <f t="shared" si="3"/>
        <v/>
      </c>
      <c r="M454" s="6" t="str">
        <f t="shared" si="4"/>
        <v/>
      </c>
      <c r="N454" s="4"/>
      <c r="O454" s="4"/>
      <c r="P454" s="4"/>
      <c r="Q454" s="4"/>
      <c r="R454" s="4"/>
      <c r="S454" s="4"/>
      <c r="T454" s="4"/>
      <c r="U454" s="4"/>
      <c r="V454" s="4"/>
      <c r="W454" s="4"/>
    </row>
    <row r="455">
      <c r="A455" s="4"/>
      <c r="B455" s="4"/>
      <c r="C455" s="87"/>
      <c r="D455" s="74"/>
      <c r="E455" s="74"/>
      <c r="F455" s="74"/>
      <c r="G455" s="74"/>
      <c r="H455" s="74"/>
      <c r="I455" s="74"/>
      <c r="J455" s="4" t="str">
        <f t="shared" si="1"/>
        <v/>
      </c>
      <c r="K455" s="4" t="str">
        <f t="shared" si="2"/>
        <v/>
      </c>
      <c r="L455" s="6" t="str">
        <f t="shared" si="3"/>
        <v/>
      </c>
      <c r="M455" s="6" t="str">
        <f t="shared" si="4"/>
        <v/>
      </c>
      <c r="N455" s="4"/>
      <c r="O455" s="4"/>
      <c r="P455" s="4"/>
      <c r="Q455" s="4"/>
      <c r="R455" s="4"/>
      <c r="S455" s="4"/>
      <c r="T455" s="4"/>
      <c r="U455" s="4"/>
      <c r="V455" s="4"/>
      <c r="W455" s="4"/>
    </row>
    <row r="456">
      <c r="A456" s="4"/>
      <c r="B456" s="4"/>
      <c r="C456" s="87"/>
      <c r="D456" s="74"/>
      <c r="E456" s="74"/>
      <c r="F456" s="74"/>
      <c r="G456" s="74"/>
      <c r="H456" s="74"/>
      <c r="I456" s="74"/>
      <c r="J456" s="4" t="str">
        <f t="shared" si="1"/>
        <v/>
      </c>
      <c r="K456" s="4" t="str">
        <f t="shared" si="2"/>
        <v/>
      </c>
      <c r="L456" s="6" t="str">
        <f t="shared" si="3"/>
        <v/>
      </c>
      <c r="M456" s="6" t="str">
        <f t="shared" si="4"/>
        <v/>
      </c>
      <c r="N456" s="4"/>
      <c r="O456" s="4"/>
      <c r="P456" s="4"/>
      <c r="Q456" s="4"/>
      <c r="R456" s="4"/>
      <c r="S456" s="4"/>
      <c r="T456" s="4"/>
      <c r="U456" s="4"/>
      <c r="V456" s="4"/>
      <c r="W456" s="4"/>
    </row>
    <row r="457">
      <c r="A457" s="4"/>
      <c r="B457" s="4"/>
      <c r="C457" s="87"/>
      <c r="D457" s="74"/>
      <c r="E457" s="74"/>
      <c r="F457" s="74"/>
      <c r="G457" s="74"/>
      <c r="H457" s="74"/>
      <c r="I457" s="74"/>
      <c r="J457" s="4" t="str">
        <f t="shared" si="1"/>
        <v/>
      </c>
      <c r="K457" s="4" t="str">
        <f t="shared" si="2"/>
        <v/>
      </c>
      <c r="L457" s="6" t="str">
        <f t="shared" si="3"/>
        <v/>
      </c>
      <c r="M457" s="6" t="str">
        <f t="shared" si="4"/>
        <v/>
      </c>
      <c r="N457" s="4"/>
      <c r="O457" s="4"/>
      <c r="P457" s="4"/>
      <c r="Q457" s="4"/>
      <c r="R457" s="4"/>
      <c r="S457" s="4"/>
      <c r="T457" s="4"/>
      <c r="U457" s="4"/>
      <c r="V457" s="4"/>
      <c r="W457" s="4"/>
    </row>
    <row r="458">
      <c r="A458" s="4"/>
      <c r="B458" s="4"/>
      <c r="C458" s="87"/>
      <c r="D458" s="74"/>
      <c r="E458" s="74"/>
      <c r="F458" s="74"/>
      <c r="G458" s="74"/>
      <c r="H458" s="74"/>
      <c r="I458" s="74"/>
      <c r="J458" s="4" t="str">
        <f t="shared" si="1"/>
        <v/>
      </c>
      <c r="K458" s="4" t="str">
        <f t="shared" si="2"/>
        <v/>
      </c>
      <c r="L458" s="6" t="str">
        <f t="shared" si="3"/>
        <v/>
      </c>
      <c r="M458" s="6" t="str">
        <f t="shared" si="4"/>
        <v/>
      </c>
      <c r="N458" s="4"/>
      <c r="O458" s="4"/>
      <c r="P458" s="4"/>
      <c r="Q458" s="4"/>
      <c r="R458" s="4"/>
      <c r="S458" s="4"/>
      <c r="T458" s="4"/>
      <c r="U458" s="4"/>
      <c r="V458" s="4"/>
      <c r="W458" s="4"/>
    </row>
    <row r="459">
      <c r="A459" s="4"/>
      <c r="B459" s="4"/>
      <c r="C459" s="87"/>
      <c r="D459" s="74"/>
      <c r="E459" s="74"/>
      <c r="F459" s="74"/>
      <c r="G459" s="74"/>
      <c r="H459" s="74"/>
      <c r="I459" s="74"/>
      <c r="J459" s="4" t="str">
        <f t="shared" si="1"/>
        <v/>
      </c>
      <c r="K459" s="4" t="str">
        <f t="shared" si="2"/>
        <v/>
      </c>
      <c r="L459" s="6" t="str">
        <f t="shared" si="3"/>
        <v/>
      </c>
      <c r="M459" s="6" t="str">
        <f t="shared" si="4"/>
        <v/>
      </c>
      <c r="N459" s="4"/>
      <c r="O459" s="4"/>
      <c r="P459" s="4"/>
      <c r="Q459" s="4"/>
      <c r="R459" s="4"/>
      <c r="S459" s="4"/>
      <c r="T459" s="4"/>
      <c r="U459" s="4"/>
      <c r="V459" s="4"/>
      <c r="W459" s="4"/>
    </row>
    <row r="460">
      <c r="A460" s="4"/>
      <c r="B460" s="4"/>
      <c r="C460" s="87"/>
      <c r="D460" s="74"/>
      <c r="E460" s="74"/>
      <c r="F460" s="74"/>
      <c r="G460" s="74"/>
      <c r="H460" s="74"/>
      <c r="I460" s="74"/>
      <c r="J460" s="4" t="str">
        <f t="shared" si="1"/>
        <v/>
      </c>
      <c r="K460" s="4" t="str">
        <f t="shared" si="2"/>
        <v/>
      </c>
      <c r="L460" s="6" t="str">
        <f t="shared" si="3"/>
        <v/>
      </c>
      <c r="M460" s="6" t="str">
        <f t="shared" si="4"/>
        <v/>
      </c>
      <c r="N460" s="4"/>
      <c r="O460" s="4"/>
      <c r="P460" s="4"/>
      <c r="Q460" s="4"/>
      <c r="R460" s="4"/>
      <c r="S460" s="4"/>
      <c r="T460" s="4"/>
      <c r="U460" s="4"/>
      <c r="V460" s="4"/>
      <c r="W460" s="4"/>
    </row>
    <row r="461">
      <c r="A461" s="4"/>
      <c r="B461" s="4"/>
      <c r="C461" s="87"/>
      <c r="D461" s="74"/>
      <c r="E461" s="74"/>
      <c r="F461" s="74"/>
      <c r="G461" s="74"/>
      <c r="H461" s="74"/>
      <c r="I461" s="74"/>
      <c r="J461" s="4" t="str">
        <f t="shared" si="1"/>
        <v/>
      </c>
      <c r="K461" s="4" t="str">
        <f t="shared" si="2"/>
        <v/>
      </c>
      <c r="L461" s="6" t="str">
        <f t="shared" si="3"/>
        <v/>
      </c>
      <c r="M461" s="6" t="str">
        <f t="shared" si="4"/>
        <v/>
      </c>
      <c r="N461" s="4"/>
      <c r="O461" s="4"/>
      <c r="P461" s="4"/>
      <c r="Q461" s="4"/>
      <c r="R461" s="4"/>
      <c r="S461" s="4"/>
      <c r="T461" s="4"/>
      <c r="U461" s="4"/>
      <c r="V461" s="4"/>
      <c r="W461" s="4"/>
    </row>
    <row r="462">
      <c r="A462" s="4"/>
      <c r="B462" s="4"/>
      <c r="C462" s="87"/>
      <c r="D462" s="74"/>
      <c r="E462" s="74"/>
      <c r="F462" s="74"/>
      <c r="G462" s="74"/>
      <c r="H462" s="74"/>
      <c r="I462" s="74"/>
      <c r="J462" s="4" t="str">
        <f t="shared" si="1"/>
        <v/>
      </c>
      <c r="K462" s="4" t="str">
        <f t="shared" si="2"/>
        <v/>
      </c>
      <c r="L462" s="6" t="str">
        <f t="shared" si="3"/>
        <v/>
      </c>
      <c r="M462" s="6" t="str">
        <f t="shared" si="4"/>
        <v/>
      </c>
      <c r="N462" s="4"/>
      <c r="O462" s="4"/>
      <c r="P462" s="4"/>
      <c r="Q462" s="4"/>
      <c r="R462" s="4"/>
      <c r="S462" s="4"/>
      <c r="T462" s="4"/>
      <c r="U462" s="4"/>
      <c r="V462" s="4"/>
      <c r="W462" s="4"/>
    </row>
    <row r="463">
      <c r="A463" s="4"/>
      <c r="B463" s="4"/>
      <c r="C463" s="87"/>
      <c r="D463" s="74"/>
      <c r="E463" s="74"/>
      <c r="F463" s="74"/>
      <c r="G463" s="74"/>
      <c r="H463" s="74"/>
      <c r="I463" s="74"/>
      <c r="J463" s="4" t="str">
        <f t="shared" si="1"/>
        <v/>
      </c>
      <c r="K463" s="4" t="str">
        <f t="shared" si="2"/>
        <v/>
      </c>
      <c r="L463" s="6" t="str">
        <f t="shared" si="3"/>
        <v/>
      </c>
      <c r="M463" s="6" t="str">
        <f t="shared" si="4"/>
        <v/>
      </c>
      <c r="N463" s="4"/>
      <c r="O463" s="4"/>
      <c r="P463" s="4"/>
      <c r="Q463" s="4"/>
      <c r="R463" s="4"/>
      <c r="S463" s="4"/>
      <c r="T463" s="4"/>
      <c r="U463" s="4"/>
      <c r="V463" s="4"/>
      <c r="W463" s="4"/>
    </row>
    <row r="464">
      <c r="A464" s="4"/>
      <c r="B464" s="4"/>
      <c r="C464" s="87"/>
      <c r="D464" s="74"/>
      <c r="E464" s="74"/>
      <c r="F464" s="74"/>
      <c r="G464" s="74"/>
      <c r="H464" s="74"/>
      <c r="I464" s="74"/>
      <c r="J464" s="4" t="str">
        <f t="shared" si="1"/>
        <v/>
      </c>
      <c r="K464" s="4" t="str">
        <f t="shared" si="2"/>
        <v/>
      </c>
      <c r="L464" s="6" t="str">
        <f t="shared" si="3"/>
        <v/>
      </c>
      <c r="M464" s="6" t="str">
        <f t="shared" si="4"/>
        <v/>
      </c>
      <c r="N464" s="4"/>
      <c r="O464" s="4"/>
      <c r="P464" s="4"/>
      <c r="Q464" s="4"/>
      <c r="R464" s="4"/>
      <c r="S464" s="4"/>
      <c r="T464" s="4"/>
      <c r="U464" s="4"/>
      <c r="V464" s="4"/>
      <c r="W464" s="4"/>
    </row>
    <row r="465">
      <c r="A465" s="4"/>
      <c r="B465" s="4"/>
      <c r="C465" s="87"/>
      <c r="D465" s="74"/>
      <c r="E465" s="74"/>
      <c r="F465" s="74"/>
      <c r="G465" s="74"/>
      <c r="H465" s="74"/>
      <c r="I465" s="74"/>
      <c r="J465" s="4" t="str">
        <f t="shared" si="1"/>
        <v/>
      </c>
      <c r="K465" s="4" t="str">
        <f t="shared" si="2"/>
        <v/>
      </c>
      <c r="L465" s="6" t="str">
        <f t="shared" si="3"/>
        <v/>
      </c>
      <c r="M465" s="6" t="str">
        <f t="shared" si="4"/>
        <v/>
      </c>
      <c r="N465" s="4"/>
      <c r="O465" s="4"/>
      <c r="P465" s="4"/>
      <c r="Q465" s="4"/>
      <c r="R465" s="4"/>
      <c r="S465" s="4"/>
      <c r="T465" s="4"/>
      <c r="U465" s="4"/>
      <c r="V465" s="4"/>
      <c r="W465" s="4"/>
    </row>
    <row r="466">
      <c r="A466" s="4"/>
      <c r="B466" s="4"/>
      <c r="C466" s="87"/>
      <c r="D466" s="74"/>
      <c r="E466" s="74"/>
      <c r="F466" s="74"/>
      <c r="G466" s="74"/>
      <c r="H466" s="74"/>
      <c r="I466" s="74"/>
      <c r="J466" s="4" t="str">
        <f t="shared" si="1"/>
        <v/>
      </c>
      <c r="K466" s="4" t="str">
        <f t="shared" si="2"/>
        <v/>
      </c>
      <c r="L466" s="6" t="str">
        <f t="shared" si="3"/>
        <v/>
      </c>
      <c r="M466" s="6" t="str">
        <f t="shared" si="4"/>
        <v/>
      </c>
      <c r="N466" s="4"/>
      <c r="O466" s="4"/>
      <c r="P466" s="4"/>
      <c r="Q466" s="4"/>
      <c r="R466" s="4"/>
      <c r="S466" s="4"/>
      <c r="T466" s="4"/>
      <c r="U466" s="4"/>
      <c r="V466" s="4"/>
      <c r="W466" s="4"/>
    </row>
    <row r="467">
      <c r="A467" s="4"/>
      <c r="B467" s="4"/>
      <c r="C467" s="87"/>
      <c r="D467" s="74"/>
      <c r="E467" s="74"/>
      <c r="F467" s="74"/>
      <c r="G467" s="74"/>
      <c r="H467" s="74"/>
      <c r="I467" s="74"/>
      <c r="J467" s="4" t="str">
        <f t="shared" si="1"/>
        <v/>
      </c>
      <c r="K467" s="4" t="str">
        <f t="shared" si="2"/>
        <v/>
      </c>
      <c r="L467" s="6" t="str">
        <f t="shared" si="3"/>
        <v/>
      </c>
      <c r="M467" s="6" t="str">
        <f t="shared" si="4"/>
        <v/>
      </c>
      <c r="N467" s="4"/>
      <c r="O467" s="4"/>
      <c r="P467" s="4"/>
      <c r="Q467" s="4"/>
      <c r="R467" s="4"/>
      <c r="S467" s="4"/>
      <c r="T467" s="4"/>
      <c r="U467" s="4"/>
      <c r="V467" s="4"/>
      <c r="W467" s="4"/>
    </row>
    <row r="468">
      <c r="A468" s="4"/>
      <c r="B468" s="4"/>
      <c r="C468" s="87"/>
      <c r="D468" s="74"/>
      <c r="E468" s="74"/>
      <c r="F468" s="74"/>
      <c r="G468" s="74"/>
      <c r="H468" s="74"/>
      <c r="I468" s="74"/>
      <c r="J468" s="4" t="str">
        <f t="shared" si="1"/>
        <v/>
      </c>
      <c r="K468" s="4" t="str">
        <f t="shared" si="2"/>
        <v/>
      </c>
      <c r="L468" s="6" t="str">
        <f t="shared" si="3"/>
        <v/>
      </c>
      <c r="M468" s="6" t="str">
        <f t="shared" si="4"/>
        <v/>
      </c>
      <c r="N468" s="4"/>
      <c r="O468" s="4"/>
      <c r="P468" s="4"/>
      <c r="Q468" s="4"/>
      <c r="R468" s="4"/>
      <c r="S468" s="4"/>
      <c r="T468" s="4"/>
      <c r="U468" s="4"/>
      <c r="V468" s="4"/>
      <c r="W468" s="4"/>
    </row>
    <row r="469">
      <c r="A469" s="4"/>
      <c r="B469" s="4"/>
      <c r="C469" s="87"/>
      <c r="D469" s="74"/>
      <c r="E469" s="74"/>
      <c r="F469" s="74"/>
      <c r="G469" s="74"/>
      <c r="H469" s="74"/>
      <c r="I469" s="74"/>
      <c r="J469" s="4" t="str">
        <f t="shared" si="1"/>
        <v/>
      </c>
      <c r="K469" s="4" t="str">
        <f t="shared" si="2"/>
        <v/>
      </c>
      <c r="L469" s="6" t="str">
        <f t="shared" si="3"/>
        <v/>
      </c>
      <c r="M469" s="6" t="str">
        <f t="shared" si="4"/>
        <v/>
      </c>
      <c r="N469" s="4"/>
      <c r="O469" s="4"/>
      <c r="P469" s="4"/>
      <c r="Q469" s="4"/>
      <c r="R469" s="4"/>
      <c r="S469" s="4"/>
      <c r="T469" s="4"/>
      <c r="U469" s="4"/>
      <c r="V469" s="4"/>
      <c r="W469" s="4"/>
    </row>
    <row r="470">
      <c r="A470" s="4"/>
      <c r="B470" s="4"/>
      <c r="C470" s="87"/>
      <c r="D470" s="74"/>
      <c r="E470" s="74"/>
      <c r="F470" s="74"/>
      <c r="G470" s="74"/>
      <c r="H470" s="74"/>
      <c r="I470" s="74"/>
      <c r="J470" s="4" t="str">
        <f t="shared" si="1"/>
        <v/>
      </c>
      <c r="K470" s="4" t="str">
        <f t="shared" si="2"/>
        <v/>
      </c>
      <c r="L470" s="6" t="str">
        <f t="shared" si="3"/>
        <v/>
      </c>
      <c r="M470" s="6" t="str">
        <f t="shared" si="4"/>
        <v/>
      </c>
      <c r="N470" s="4"/>
      <c r="O470" s="4"/>
      <c r="P470" s="4"/>
      <c r="Q470" s="4"/>
      <c r="R470" s="4"/>
      <c r="S470" s="4"/>
      <c r="T470" s="4"/>
      <c r="U470" s="4"/>
      <c r="V470" s="4"/>
      <c r="W470" s="4"/>
    </row>
    <row r="471">
      <c r="A471" s="4"/>
      <c r="B471" s="4"/>
      <c r="C471" s="87"/>
      <c r="D471" s="74"/>
      <c r="E471" s="74"/>
      <c r="F471" s="74"/>
      <c r="G471" s="74"/>
      <c r="H471" s="74"/>
      <c r="I471" s="74"/>
      <c r="J471" s="4" t="str">
        <f t="shared" si="1"/>
        <v/>
      </c>
      <c r="K471" s="4" t="str">
        <f t="shared" si="2"/>
        <v/>
      </c>
      <c r="L471" s="6" t="str">
        <f t="shared" si="3"/>
        <v/>
      </c>
      <c r="M471" s="6" t="str">
        <f t="shared" si="4"/>
        <v/>
      </c>
      <c r="N471" s="4"/>
      <c r="O471" s="4"/>
      <c r="P471" s="4"/>
      <c r="Q471" s="4"/>
      <c r="R471" s="4"/>
      <c r="S471" s="4"/>
      <c r="T471" s="4"/>
      <c r="U471" s="4"/>
      <c r="V471" s="4"/>
      <c r="W471" s="4"/>
    </row>
    <row r="472">
      <c r="A472" s="4"/>
      <c r="B472" s="4"/>
      <c r="C472" s="87"/>
      <c r="D472" s="74"/>
      <c r="E472" s="74"/>
      <c r="F472" s="74"/>
      <c r="G472" s="74"/>
      <c r="H472" s="74"/>
      <c r="I472" s="74"/>
      <c r="J472" s="4" t="str">
        <f t="shared" si="1"/>
        <v/>
      </c>
      <c r="K472" s="4" t="str">
        <f t="shared" si="2"/>
        <v/>
      </c>
      <c r="L472" s="6" t="str">
        <f t="shared" si="3"/>
        <v/>
      </c>
      <c r="M472" s="6" t="str">
        <f t="shared" si="4"/>
        <v/>
      </c>
      <c r="N472" s="4"/>
      <c r="O472" s="4"/>
      <c r="P472" s="4"/>
      <c r="Q472" s="4"/>
      <c r="R472" s="4"/>
      <c r="S472" s="4"/>
      <c r="T472" s="4"/>
      <c r="U472" s="4"/>
      <c r="V472" s="4"/>
      <c r="W472" s="4"/>
    </row>
    <row r="473">
      <c r="A473" s="4"/>
      <c r="B473" s="4"/>
      <c r="C473" s="87"/>
      <c r="D473" s="74"/>
      <c r="E473" s="74"/>
      <c r="F473" s="74"/>
      <c r="G473" s="74"/>
      <c r="H473" s="74"/>
      <c r="I473" s="74"/>
      <c r="J473" s="4" t="str">
        <f t="shared" si="1"/>
        <v/>
      </c>
      <c r="K473" s="4" t="str">
        <f t="shared" si="2"/>
        <v/>
      </c>
      <c r="L473" s="6" t="str">
        <f t="shared" si="3"/>
        <v/>
      </c>
      <c r="M473" s="6" t="str">
        <f t="shared" si="4"/>
        <v/>
      </c>
      <c r="N473" s="4"/>
      <c r="O473" s="4"/>
      <c r="P473" s="4"/>
      <c r="Q473" s="4"/>
      <c r="R473" s="4"/>
      <c r="S473" s="4"/>
      <c r="T473" s="4"/>
      <c r="U473" s="4"/>
      <c r="V473" s="4"/>
      <c r="W473" s="4"/>
    </row>
    <row r="474">
      <c r="A474" s="4"/>
      <c r="B474" s="4"/>
      <c r="C474" s="87"/>
      <c r="D474" s="74"/>
      <c r="E474" s="74"/>
      <c r="F474" s="74"/>
      <c r="G474" s="74"/>
      <c r="H474" s="74"/>
      <c r="I474" s="74"/>
      <c r="J474" s="4" t="str">
        <f t="shared" si="1"/>
        <v/>
      </c>
      <c r="K474" s="4" t="str">
        <f t="shared" si="2"/>
        <v/>
      </c>
      <c r="L474" s="6" t="str">
        <f t="shared" si="3"/>
        <v/>
      </c>
      <c r="M474" s="6" t="str">
        <f t="shared" si="4"/>
        <v/>
      </c>
      <c r="N474" s="4"/>
      <c r="O474" s="4"/>
      <c r="P474" s="4"/>
      <c r="Q474" s="4"/>
      <c r="R474" s="4"/>
      <c r="S474" s="4"/>
      <c r="T474" s="4"/>
      <c r="U474" s="4"/>
      <c r="V474" s="4"/>
      <c r="W474" s="4"/>
    </row>
    <row r="475">
      <c r="A475" s="4"/>
      <c r="B475" s="4"/>
      <c r="C475" s="87"/>
      <c r="D475" s="74"/>
      <c r="E475" s="74"/>
      <c r="F475" s="74"/>
      <c r="G475" s="74"/>
      <c r="H475" s="74"/>
      <c r="I475" s="74"/>
      <c r="J475" s="4" t="str">
        <f t="shared" si="1"/>
        <v/>
      </c>
      <c r="K475" s="4" t="str">
        <f t="shared" si="2"/>
        <v/>
      </c>
      <c r="L475" s="6" t="str">
        <f t="shared" si="3"/>
        <v/>
      </c>
      <c r="M475" s="6" t="str">
        <f t="shared" si="4"/>
        <v/>
      </c>
      <c r="N475" s="4"/>
      <c r="O475" s="4"/>
      <c r="P475" s="4"/>
      <c r="Q475" s="4"/>
      <c r="R475" s="4"/>
      <c r="S475" s="4"/>
      <c r="T475" s="4"/>
      <c r="U475" s="4"/>
      <c r="V475" s="4"/>
      <c r="W475" s="4"/>
    </row>
    <row r="476">
      <c r="A476" s="4"/>
      <c r="B476" s="4"/>
      <c r="C476" s="87"/>
      <c r="D476" s="74"/>
      <c r="E476" s="74"/>
      <c r="F476" s="74"/>
      <c r="G476" s="74"/>
      <c r="H476" s="74"/>
      <c r="I476" s="74"/>
      <c r="J476" s="4" t="str">
        <f t="shared" si="1"/>
        <v/>
      </c>
      <c r="K476" s="4" t="str">
        <f t="shared" si="2"/>
        <v/>
      </c>
      <c r="L476" s="6" t="str">
        <f t="shared" si="3"/>
        <v/>
      </c>
      <c r="M476" s="6" t="str">
        <f t="shared" si="4"/>
        <v/>
      </c>
      <c r="N476" s="4"/>
      <c r="O476" s="4"/>
      <c r="P476" s="4"/>
      <c r="Q476" s="4"/>
      <c r="R476" s="4"/>
      <c r="S476" s="4"/>
      <c r="T476" s="4"/>
      <c r="U476" s="4"/>
      <c r="V476" s="4"/>
      <c r="W476" s="4"/>
    </row>
    <row r="477">
      <c r="A477" s="4"/>
      <c r="B477" s="4"/>
      <c r="C477" s="87"/>
      <c r="D477" s="74"/>
      <c r="E477" s="74"/>
      <c r="F477" s="74"/>
      <c r="G477" s="74"/>
      <c r="H477" s="74"/>
      <c r="I477" s="74"/>
      <c r="J477" s="4" t="str">
        <f t="shared" si="1"/>
        <v/>
      </c>
      <c r="K477" s="4" t="str">
        <f t="shared" si="2"/>
        <v/>
      </c>
      <c r="L477" s="6" t="str">
        <f t="shared" si="3"/>
        <v/>
      </c>
      <c r="M477" s="6" t="str">
        <f t="shared" si="4"/>
        <v/>
      </c>
      <c r="N477" s="4"/>
      <c r="O477" s="4"/>
      <c r="P477" s="4"/>
      <c r="Q477" s="4"/>
      <c r="R477" s="4"/>
      <c r="S477" s="4"/>
      <c r="T477" s="4"/>
      <c r="U477" s="4"/>
      <c r="V477" s="4"/>
      <c r="W477" s="4"/>
    </row>
    <row r="478">
      <c r="A478" s="4"/>
      <c r="B478" s="4"/>
      <c r="C478" s="87"/>
      <c r="D478" s="74"/>
      <c r="E478" s="74"/>
      <c r="F478" s="74"/>
      <c r="G478" s="74"/>
      <c r="H478" s="74"/>
      <c r="I478" s="74"/>
      <c r="J478" s="4" t="str">
        <f t="shared" si="1"/>
        <v/>
      </c>
      <c r="K478" s="4" t="str">
        <f t="shared" si="2"/>
        <v/>
      </c>
      <c r="L478" s="6" t="str">
        <f t="shared" si="3"/>
        <v/>
      </c>
      <c r="M478" s="6" t="str">
        <f t="shared" si="4"/>
        <v/>
      </c>
      <c r="N478" s="4"/>
      <c r="O478" s="4"/>
      <c r="P478" s="4"/>
      <c r="Q478" s="4"/>
      <c r="R478" s="4"/>
      <c r="S478" s="4"/>
      <c r="T478" s="4"/>
      <c r="U478" s="4"/>
      <c r="V478" s="4"/>
      <c r="W478" s="4"/>
    </row>
    <row r="479">
      <c r="A479" s="4"/>
      <c r="B479" s="4"/>
      <c r="C479" s="87"/>
      <c r="D479" s="74"/>
      <c r="E479" s="74"/>
      <c r="F479" s="74"/>
      <c r="G479" s="74"/>
      <c r="H479" s="74"/>
      <c r="I479" s="74"/>
      <c r="J479" s="4" t="str">
        <f t="shared" si="1"/>
        <v/>
      </c>
      <c r="K479" s="4" t="str">
        <f t="shared" si="2"/>
        <v/>
      </c>
      <c r="L479" s="6" t="str">
        <f t="shared" si="3"/>
        <v/>
      </c>
      <c r="M479" s="6" t="str">
        <f t="shared" si="4"/>
        <v/>
      </c>
      <c r="N479" s="4"/>
      <c r="O479" s="4"/>
      <c r="P479" s="4"/>
      <c r="Q479" s="4"/>
      <c r="R479" s="4"/>
      <c r="S479" s="4"/>
      <c r="T479" s="4"/>
      <c r="U479" s="4"/>
      <c r="V479" s="4"/>
      <c r="W479" s="4"/>
    </row>
    <row r="480">
      <c r="A480" s="4"/>
      <c r="B480" s="4"/>
      <c r="C480" s="87"/>
      <c r="D480" s="74"/>
      <c r="E480" s="74"/>
      <c r="F480" s="74"/>
      <c r="G480" s="74"/>
      <c r="H480" s="74"/>
      <c r="I480" s="74"/>
      <c r="J480" s="4" t="str">
        <f t="shared" si="1"/>
        <v/>
      </c>
      <c r="K480" s="4" t="str">
        <f t="shared" si="2"/>
        <v/>
      </c>
      <c r="L480" s="6" t="str">
        <f t="shared" si="3"/>
        <v/>
      </c>
      <c r="M480" s="6" t="str">
        <f t="shared" si="4"/>
        <v/>
      </c>
      <c r="N480" s="4"/>
      <c r="O480" s="4"/>
      <c r="P480" s="4"/>
      <c r="Q480" s="4"/>
      <c r="R480" s="4"/>
      <c r="S480" s="4"/>
      <c r="T480" s="4"/>
      <c r="U480" s="4"/>
      <c r="V480" s="4"/>
      <c r="W480" s="4"/>
    </row>
    <row r="481">
      <c r="A481" s="4"/>
      <c r="B481" s="4"/>
      <c r="C481" s="87"/>
      <c r="D481" s="74"/>
      <c r="E481" s="74"/>
      <c r="F481" s="74"/>
      <c r="G481" s="74"/>
      <c r="H481" s="74"/>
      <c r="I481" s="74"/>
      <c r="J481" s="4" t="str">
        <f t="shared" si="1"/>
        <v/>
      </c>
      <c r="K481" s="4" t="str">
        <f t="shared" si="2"/>
        <v/>
      </c>
      <c r="L481" s="6" t="str">
        <f t="shared" si="3"/>
        <v/>
      </c>
      <c r="M481" s="6" t="str">
        <f t="shared" si="4"/>
        <v/>
      </c>
      <c r="N481" s="4"/>
      <c r="O481" s="4"/>
      <c r="P481" s="4"/>
      <c r="Q481" s="4"/>
      <c r="R481" s="4"/>
      <c r="S481" s="4"/>
      <c r="T481" s="4"/>
      <c r="U481" s="4"/>
      <c r="V481" s="4"/>
      <c r="W481" s="4"/>
    </row>
    <row r="482">
      <c r="A482" s="4"/>
      <c r="B482" s="4"/>
      <c r="C482" s="87"/>
      <c r="D482" s="74"/>
      <c r="E482" s="74"/>
      <c r="F482" s="74"/>
      <c r="G482" s="74"/>
      <c r="H482" s="74"/>
      <c r="I482" s="74"/>
      <c r="J482" s="4" t="str">
        <f t="shared" si="1"/>
        <v/>
      </c>
      <c r="K482" s="4" t="str">
        <f t="shared" si="2"/>
        <v/>
      </c>
      <c r="L482" s="6" t="str">
        <f t="shared" si="3"/>
        <v/>
      </c>
      <c r="M482" s="6" t="str">
        <f t="shared" si="4"/>
        <v/>
      </c>
      <c r="N482" s="4"/>
      <c r="O482" s="4"/>
      <c r="P482" s="4"/>
      <c r="Q482" s="4"/>
      <c r="R482" s="4"/>
      <c r="S482" s="4"/>
      <c r="T482" s="4"/>
      <c r="U482" s="4"/>
      <c r="V482" s="4"/>
      <c r="W482" s="4"/>
    </row>
    <row r="483">
      <c r="A483" s="4"/>
      <c r="B483" s="4"/>
      <c r="C483" s="87"/>
      <c r="D483" s="74"/>
      <c r="E483" s="74"/>
      <c r="F483" s="74"/>
      <c r="G483" s="74"/>
      <c r="H483" s="74"/>
      <c r="I483" s="74"/>
      <c r="J483" s="4" t="str">
        <f t="shared" si="1"/>
        <v/>
      </c>
      <c r="K483" s="4" t="str">
        <f t="shared" si="2"/>
        <v/>
      </c>
      <c r="L483" s="6" t="str">
        <f t="shared" si="3"/>
        <v/>
      </c>
      <c r="M483" s="6" t="str">
        <f t="shared" si="4"/>
        <v/>
      </c>
      <c r="N483" s="4"/>
      <c r="O483" s="4"/>
      <c r="P483" s="4"/>
      <c r="Q483" s="4"/>
      <c r="R483" s="4"/>
      <c r="S483" s="4"/>
      <c r="T483" s="4"/>
      <c r="U483" s="4"/>
      <c r="V483" s="4"/>
      <c r="W483" s="4"/>
    </row>
    <row r="484">
      <c r="A484" s="4"/>
      <c r="B484" s="4"/>
      <c r="C484" s="87"/>
      <c r="D484" s="74"/>
      <c r="E484" s="74"/>
      <c r="F484" s="74"/>
      <c r="G484" s="74"/>
      <c r="H484" s="74"/>
      <c r="I484" s="74"/>
      <c r="J484" s="4" t="str">
        <f t="shared" si="1"/>
        <v/>
      </c>
      <c r="K484" s="4" t="str">
        <f t="shared" si="2"/>
        <v/>
      </c>
      <c r="L484" s="6" t="str">
        <f t="shared" si="3"/>
        <v/>
      </c>
      <c r="M484" s="6" t="str">
        <f t="shared" si="4"/>
        <v/>
      </c>
      <c r="N484" s="4"/>
      <c r="O484" s="4"/>
      <c r="P484" s="4"/>
      <c r="Q484" s="4"/>
      <c r="R484" s="4"/>
      <c r="S484" s="4"/>
      <c r="T484" s="4"/>
      <c r="U484" s="4"/>
      <c r="V484" s="4"/>
      <c r="W484" s="4"/>
    </row>
    <row r="485">
      <c r="A485" s="4"/>
      <c r="B485" s="4"/>
      <c r="C485" s="87"/>
      <c r="D485" s="74"/>
      <c r="E485" s="74"/>
      <c r="F485" s="74"/>
      <c r="G485" s="74"/>
      <c r="H485" s="74"/>
      <c r="I485" s="74"/>
      <c r="J485" s="4" t="str">
        <f t="shared" si="1"/>
        <v/>
      </c>
      <c r="K485" s="4" t="str">
        <f t="shared" si="2"/>
        <v/>
      </c>
      <c r="L485" s="6" t="str">
        <f t="shared" si="3"/>
        <v/>
      </c>
      <c r="M485" s="6" t="str">
        <f t="shared" si="4"/>
        <v/>
      </c>
      <c r="N485" s="4"/>
      <c r="O485" s="4"/>
      <c r="P485" s="4"/>
      <c r="Q485" s="4"/>
      <c r="R485" s="4"/>
      <c r="S485" s="4"/>
      <c r="T485" s="4"/>
      <c r="U485" s="4"/>
      <c r="V485" s="4"/>
      <c r="W485" s="4"/>
    </row>
    <row r="486">
      <c r="A486" s="4"/>
      <c r="B486" s="4"/>
      <c r="C486" s="87"/>
      <c r="D486" s="74"/>
      <c r="E486" s="74"/>
      <c r="F486" s="74"/>
      <c r="G486" s="74"/>
      <c r="H486" s="74"/>
      <c r="I486" s="74"/>
      <c r="J486" s="4" t="str">
        <f t="shared" si="1"/>
        <v/>
      </c>
      <c r="K486" s="4" t="str">
        <f t="shared" si="2"/>
        <v/>
      </c>
      <c r="L486" s="6" t="str">
        <f t="shared" si="3"/>
        <v/>
      </c>
      <c r="M486" s="6" t="str">
        <f t="shared" si="4"/>
        <v/>
      </c>
      <c r="N486" s="4"/>
      <c r="O486" s="4"/>
      <c r="P486" s="4"/>
      <c r="Q486" s="4"/>
      <c r="R486" s="4"/>
      <c r="S486" s="4"/>
      <c r="T486" s="4"/>
      <c r="U486" s="4"/>
      <c r="V486" s="4"/>
      <c r="W486" s="4"/>
    </row>
    <row r="487">
      <c r="A487" s="4"/>
      <c r="B487" s="4"/>
      <c r="C487" s="87"/>
      <c r="D487" s="74"/>
      <c r="E487" s="74"/>
      <c r="F487" s="74"/>
      <c r="G487" s="74"/>
      <c r="H487" s="74"/>
      <c r="I487" s="74"/>
      <c r="J487" s="4" t="str">
        <f t="shared" si="1"/>
        <v/>
      </c>
      <c r="K487" s="4" t="str">
        <f t="shared" si="2"/>
        <v/>
      </c>
      <c r="L487" s="6" t="str">
        <f t="shared" si="3"/>
        <v/>
      </c>
      <c r="M487" s="6" t="str">
        <f t="shared" si="4"/>
        <v/>
      </c>
      <c r="N487" s="4"/>
      <c r="O487" s="4"/>
      <c r="P487" s="4"/>
      <c r="Q487" s="4"/>
      <c r="R487" s="4"/>
      <c r="S487" s="4"/>
      <c r="T487" s="4"/>
      <c r="U487" s="4"/>
      <c r="V487" s="4"/>
      <c r="W487" s="4"/>
    </row>
    <row r="488">
      <c r="A488" s="4"/>
      <c r="B488" s="4"/>
      <c r="C488" s="87"/>
      <c r="D488" s="74"/>
      <c r="E488" s="74"/>
      <c r="F488" s="74"/>
      <c r="G488" s="74"/>
      <c r="H488" s="74"/>
      <c r="I488" s="74"/>
      <c r="J488" s="4" t="str">
        <f t="shared" si="1"/>
        <v/>
      </c>
      <c r="K488" s="4" t="str">
        <f t="shared" si="2"/>
        <v/>
      </c>
      <c r="L488" s="6" t="str">
        <f t="shared" si="3"/>
        <v/>
      </c>
      <c r="M488" s="6" t="str">
        <f t="shared" si="4"/>
        <v/>
      </c>
      <c r="N488" s="4"/>
      <c r="O488" s="4"/>
      <c r="P488" s="4"/>
      <c r="Q488" s="4"/>
      <c r="R488" s="4"/>
      <c r="S488" s="4"/>
      <c r="T488" s="4"/>
      <c r="U488" s="4"/>
      <c r="V488" s="4"/>
      <c r="W488" s="4"/>
    </row>
    <row r="489">
      <c r="A489" s="4"/>
      <c r="B489" s="4"/>
      <c r="C489" s="87"/>
      <c r="D489" s="74"/>
      <c r="E489" s="74"/>
      <c r="F489" s="74"/>
      <c r="G489" s="74"/>
      <c r="H489" s="74"/>
      <c r="I489" s="74"/>
      <c r="J489" s="4" t="str">
        <f t="shared" si="1"/>
        <v/>
      </c>
      <c r="K489" s="4" t="str">
        <f t="shared" si="2"/>
        <v/>
      </c>
      <c r="L489" s="6" t="str">
        <f t="shared" si="3"/>
        <v/>
      </c>
      <c r="M489" s="6" t="str">
        <f t="shared" si="4"/>
        <v/>
      </c>
      <c r="N489" s="4"/>
      <c r="O489" s="4"/>
      <c r="P489" s="4"/>
      <c r="Q489" s="4"/>
      <c r="R489" s="4"/>
      <c r="S489" s="4"/>
      <c r="T489" s="4"/>
      <c r="U489" s="4"/>
      <c r="V489" s="4"/>
      <c r="W489" s="4"/>
    </row>
    <row r="490">
      <c r="A490" s="4"/>
      <c r="B490" s="4"/>
      <c r="C490" s="87"/>
      <c r="D490" s="74"/>
      <c r="E490" s="74"/>
      <c r="F490" s="74"/>
      <c r="G490" s="74"/>
      <c r="H490" s="74"/>
      <c r="I490" s="74"/>
      <c r="J490" s="4" t="str">
        <f t="shared" si="1"/>
        <v/>
      </c>
      <c r="K490" s="4" t="str">
        <f t="shared" si="2"/>
        <v/>
      </c>
      <c r="L490" s="6" t="str">
        <f t="shared" si="3"/>
        <v/>
      </c>
      <c r="M490" s="6" t="str">
        <f t="shared" si="4"/>
        <v/>
      </c>
      <c r="N490" s="4"/>
      <c r="O490" s="4"/>
      <c r="P490" s="4"/>
      <c r="Q490" s="4"/>
      <c r="R490" s="4"/>
      <c r="S490" s="4"/>
      <c r="T490" s="4"/>
      <c r="U490" s="4"/>
      <c r="V490" s="4"/>
      <c r="W490" s="4"/>
    </row>
    <row r="491">
      <c r="A491" s="4"/>
      <c r="B491" s="4"/>
      <c r="C491" s="87"/>
      <c r="D491" s="74"/>
      <c r="E491" s="74"/>
      <c r="F491" s="74"/>
      <c r="G491" s="74"/>
      <c r="H491" s="74"/>
      <c r="I491" s="74"/>
      <c r="J491" s="4" t="str">
        <f t="shared" si="1"/>
        <v/>
      </c>
      <c r="K491" s="4" t="str">
        <f t="shared" si="2"/>
        <v/>
      </c>
      <c r="L491" s="6" t="str">
        <f t="shared" si="3"/>
        <v/>
      </c>
      <c r="M491" s="6" t="str">
        <f t="shared" si="4"/>
        <v/>
      </c>
      <c r="N491" s="4"/>
      <c r="O491" s="4"/>
      <c r="P491" s="4"/>
      <c r="Q491" s="4"/>
      <c r="R491" s="4"/>
      <c r="S491" s="4"/>
      <c r="T491" s="4"/>
      <c r="U491" s="4"/>
      <c r="V491" s="4"/>
      <c r="W491" s="4"/>
    </row>
    <row r="492">
      <c r="A492" s="4"/>
      <c r="B492" s="4"/>
      <c r="C492" s="87"/>
      <c r="D492" s="74"/>
      <c r="E492" s="74"/>
      <c r="F492" s="74"/>
      <c r="G492" s="74"/>
      <c r="H492" s="74"/>
      <c r="I492" s="74"/>
      <c r="J492" s="4" t="str">
        <f t="shared" si="1"/>
        <v/>
      </c>
      <c r="K492" s="4" t="str">
        <f t="shared" si="2"/>
        <v/>
      </c>
      <c r="L492" s="6" t="str">
        <f t="shared" si="3"/>
        <v/>
      </c>
      <c r="M492" s="6" t="str">
        <f t="shared" si="4"/>
        <v/>
      </c>
      <c r="N492" s="4"/>
      <c r="O492" s="4"/>
      <c r="P492" s="4"/>
      <c r="Q492" s="4"/>
      <c r="R492" s="4"/>
      <c r="S492" s="4"/>
      <c r="T492" s="4"/>
      <c r="U492" s="4"/>
      <c r="V492" s="4"/>
      <c r="W492" s="4"/>
    </row>
    <row r="493">
      <c r="A493" s="4"/>
      <c r="B493" s="4"/>
      <c r="C493" s="87"/>
      <c r="D493" s="74"/>
      <c r="E493" s="74"/>
      <c r="F493" s="74"/>
      <c r="G493" s="74"/>
      <c r="H493" s="74"/>
      <c r="I493" s="74"/>
      <c r="J493" s="4" t="str">
        <f t="shared" si="1"/>
        <v/>
      </c>
      <c r="K493" s="4" t="str">
        <f t="shared" si="2"/>
        <v/>
      </c>
      <c r="L493" s="6" t="str">
        <f t="shared" si="3"/>
        <v/>
      </c>
      <c r="M493" s="6" t="str">
        <f t="shared" si="4"/>
        <v/>
      </c>
      <c r="N493" s="4"/>
      <c r="O493" s="4"/>
      <c r="P493" s="4"/>
      <c r="Q493" s="4"/>
      <c r="R493" s="4"/>
      <c r="S493" s="4"/>
      <c r="T493" s="4"/>
      <c r="U493" s="4"/>
      <c r="V493" s="4"/>
      <c r="W493" s="4"/>
    </row>
    <row r="494">
      <c r="A494" s="4"/>
      <c r="B494" s="4"/>
      <c r="C494" s="87"/>
      <c r="D494" s="74"/>
      <c r="E494" s="74"/>
      <c r="F494" s="74"/>
      <c r="G494" s="74"/>
      <c r="H494" s="74"/>
      <c r="I494" s="74"/>
      <c r="J494" s="4" t="str">
        <f t="shared" si="1"/>
        <v/>
      </c>
      <c r="K494" s="4" t="str">
        <f t="shared" si="2"/>
        <v/>
      </c>
      <c r="L494" s="6" t="str">
        <f t="shared" si="3"/>
        <v/>
      </c>
      <c r="M494" s="6" t="str">
        <f t="shared" si="4"/>
        <v/>
      </c>
      <c r="N494" s="4"/>
      <c r="O494" s="4"/>
      <c r="P494" s="4"/>
      <c r="Q494" s="4"/>
      <c r="R494" s="4"/>
      <c r="S494" s="4"/>
      <c r="T494" s="4"/>
      <c r="U494" s="4"/>
      <c r="V494" s="4"/>
      <c r="W494" s="4"/>
    </row>
    <row r="495">
      <c r="A495" s="4"/>
      <c r="B495" s="4"/>
      <c r="C495" s="87"/>
      <c r="D495" s="74"/>
      <c r="E495" s="74"/>
      <c r="F495" s="74"/>
      <c r="G495" s="74"/>
      <c r="H495" s="74"/>
      <c r="I495" s="74"/>
      <c r="J495" s="4" t="str">
        <f t="shared" si="1"/>
        <v/>
      </c>
      <c r="K495" s="4" t="str">
        <f t="shared" si="2"/>
        <v/>
      </c>
      <c r="L495" s="6" t="str">
        <f t="shared" si="3"/>
        <v/>
      </c>
      <c r="M495" s="6" t="str">
        <f t="shared" si="4"/>
        <v/>
      </c>
      <c r="N495" s="4"/>
      <c r="O495" s="4"/>
      <c r="P495" s="4"/>
      <c r="Q495" s="4"/>
      <c r="R495" s="4"/>
      <c r="S495" s="4"/>
      <c r="T495" s="4"/>
      <c r="U495" s="4"/>
      <c r="V495" s="4"/>
      <c r="W495" s="4"/>
    </row>
    <row r="496">
      <c r="A496" s="4"/>
      <c r="B496" s="4"/>
      <c r="C496" s="87"/>
      <c r="D496" s="74"/>
      <c r="E496" s="74"/>
      <c r="F496" s="74"/>
      <c r="G496" s="74"/>
      <c r="H496" s="74"/>
      <c r="I496" s="74"/>
      <c r="J496" s="4" t="str">
        <f t="shared" si="1"/>
        <v/>
      </c>
      <c r="K496" s="4" t="str">
        <f t="shared" si="2"/>
        <v/>
      </c>
      <c r="L496" s="6" t="str">
        <f t="shared" si="3"/>
        <v/>
      </c>
      <c r="M496" s="6" t="str">
        <f t="shared" si="4"/>
        <v/>
      </c>
      <c r="N496" s="4"/>
      <c r="O496" s="4"/>
      <c r="P496" s="4"/>
      <c r="Q496" s="4"/>
      <c r="R496" s="4"/>
      <c r="S496" s="4"/>
      <c r="T496" s="4"/>
      <c r="U496" s="4"/>
      <c r="V496" s="4"/>
      <c r="W496" s="4"/>
    </row>
    <row r="497">
      <c r="A497" s="4"/>
      <c r="B497" s="4"/>
      <c r="C497" s="87"/>
      <c r="D497" s="74"/>
      <c r="E497" s="74"/>
      <c r="F497" s="74"/>
      <c r="G497" s="74"/>
      <c r="H497" s="74"/>
      <c r="I497" s="74"/>
      <c r="J497" s="4" t="str">
        <f t="shared" si="1"/>
        <v/>
      </c>
      <c r="K497" s="4" t="str">
        <f t="shared" si="2"/>
        <v/>
      </c>
      <c r="L497" s="6" t="str">
        <f t="shared" si="3"/>
        <v/>
      </c>
      <c r="M497" s="6" t="str">
        <f t="shared" si="4"/>
        <v/>
      </c>
      <c r="N497" s="4"/>
      <c r="O497" s="4"/>
      <c r="P497" s="4"/>
      <c r="Q497" s="4"/>
      <c r="R497" s="4"/>
      <c r="S497" s="4"/>
      <c r="T497" s="4"/>
      <c r="U497" s="4"/>
      <c r="V497" s="4"/>
      <c r="W497" s="4"/>
    </row>
    <row r="498">
      <c r="A498" s="4"/>
      <c r="B498" s="4"/>
      <c r="C498" s="87"/>
      <c r="D498" s="74"/>
      <c r="E498" s="74"/>
      <c r="F498" s="74"/>
      <c r="G498" s="74"/>
      <c r="H498" s="74"/>
      <c r="I498" s="74"/>
      <c r="J498" s="4" t="str">
        <f t="shared" si="1"/>
        <v/>
      </c>
      <c r="K498" s="4" t="str">
        <f t="shared" si="2"/>
        <v/>
      </c>
      <c r="L498" s="6" t="str">
        <f t="shared" si="3"/>
        <v/>
      </c>
      <c r="M498" s="6" t="str">
        <f t="shared" si="4"/>
        <v/>
      </c>
      <c r="N498" s="4"/>
      <c r="O498" s="4"/>
      <c r="P498" s="4"/>
      <c r="Q498" s="4"/>
      <c r="R498" s="4"/>
      <c r="S498" s="4"/>
      <c r="T498" s="4"/>
      <c r="U498" s="4"/>
      <c r="V498" s="4"/>
      <c r="W498" s="4"/>
    </row>
    <row r="499">
      <c r="A499" s="4"/>
      <c r="B499" s="4"/>
      <c r="C499" s="87"/>
      <c r="D499" s="74"/>
      <c r="E499" s="74"/>
      <c r="F499" s="74"/>
      <c r="G499" s="74"/>
      <c r="H499" s="74"/>
      <c r="I499" s="74"/>
      <c r="J499" s="4" t="str">
        <f t="shared" si="1"/>
        <v/>
      </c>
      <c r="K499" s="4" t="str">
        <f t="shared" si="2"/>
        <v/>
      </c>
      <c r="L499" s="6" t="str">
        <f t="shared" si="3"/>
        <v/>
      </c>
      <c r="M499" s="6" t="str">
        <f t="shared" si="4"/>
        <v/>
      </c>
      <c r="N499" s="4"/>
      <c r="O499" s="4"/>
      <c r="P499" s="4"/>
      <c r="Q499" s="4"/>
      <c r="R499" s="4"/>
      <c r="S499" s="4"/>
      <c r="T499" s="4"/>
      <c r="U499" s="4"/>
      <c r="V499" s="4"/>
      <c r="W499" s="4"/>
    </row>
    <row r="500">
      <c r="A500" s="4"/>
      <c r="B500" s="4"/>
      <c r="C500" s="87"/>
      <c r="D500" s="74"/>
      <c r="E500" s="74"/>
      <c r="F500" s="74"/>
      <c r="G500" s="74"/>
      <c r="H500" s="74"/>
      <c r="I500" s="74"/>
      <c r="J500" s="4" t="str">
        <f t="shared" si="1"/>
        <v/>
      </c>
      <c r="K500" s="4" t="str">
        <f t="shared" si="2"/>
        <v/>
      </c>
      <c r="L500" s="6" t="str">
        <f t="shared" si="3"/>
        <v/>
      </c>
      <c r="M500" s="6" t="str">
        <f t="shared" si="4"/>
        <v/>
      </c>
      <c r="N500" s="4"/>
      <c r="O500" s="4"/>
      <c r="P500" s="4"/>
      <c r="Q500" s="4"/>
      <c r="R500" s="4"/>
      <c r="S500" s="4"/>
      <c r="T500" s="4"/>
      <c r="U500" s="4"/>
      <c r="V500" s="4"/>
      <c r="W500" s="4"/>
    </row>
    <row r="501">
      <c r="A501" s="4"/>
      <c r="B501" s="4"/>
      <c r="C501" s="87"/>
      <c r="D501" s="74"/>
      <c r="E501" s="74"/>
      <c r="F501" s="74"/>
      <c r="G501" s="74"/>
      <c r="H501" s="74"/>
      <c r="I501" s="74"/>
      <c r="J501" s="4" t="str">
        <f t="shared" si="1"/>
        <v/>
      </c>
      <c r="K501" s="4" t="str">
        <f t="shared" si="2"/>
        <v/>
      </c>
      <c r="L501" s="6" t="str">
        <f t="shared" si="3"/>
        <v/>
      </c>
      <c r="M501" s="6" t="str">
        <f t="shared" si="4"/>
        <v/>
      </c>
      <c r="N501" s="4"/>
      <c r="O501" s="4"/>
      <c r="P501" s="4"/>
      <c r="Q501" s="4"/>
      <c r="R501" s="4"/>
      <c r="S501" s="4"/>
      <c r="T501" s="4"/>
      <c r="U501" s="4"/>
      <c r="V501" s="4"/>
      <c r="W501" s="4"/>
    </row>
    <row r="502">
      <c r="A502" s="4"/>
      <c r="B502" s="4"/>
      <c r="C502" s="87"/>
      <c r="D502" s="74"/>
      <c r="E502" s="74"/>
      <c r="F502" s="74"/>
      <c r="G502" s="74"/>
      <c r="H502" s="74"/>
      <c r="I502" s="74"/>
      <c r="J502" s="4" t="str">
        <f t="shared" si="1"/>
        <v/>
      </c>
      <c r="K502" s="4" t="str">
        <f t="shared" si="2"/>
        <v/>
      </c>
      <c r="L502" s="6" t="str">
        <f t="shared" si="3"/>
        <v/>
      </c>
      <c r="M502" s="6" t="str">
        <f t="shared" si="4"/>
        <v/>
      </c>
      <c r="N502" s="4"/>
      <c r="O502" s="4"/>
      <c r="P502" s="4"/>
      <c r="Q502" s="4"/>
      <c r="R502" s="4"/>
      <c r="S502" s="4"/>
      <c r="T502" s="4"/>
      <c r="U502" s="4"/>
      <c r="V502" s="4"/>
      <c r="W502" s="4"/>
    </row>
    <row r="503">
      <c r="A503" s="4"/>
      <c r="B503" s="4"/>
      <c r="C503" s="87"/>
      <c r="D503" s="74"/>
      <c r="E503" s="74"/>
      <c r="F503" s="74"/>
      <c r="G503" s="74"/>
      <c r="H503" s="74"/>
      <c r="I503" s="74"/>
      <c r="J503" s="4" t="str">
        <f t="shared" si="1"/>
        <v/>
      </c>
      <c r="K503" s="4" t="str">
        <f t="shared" si="2"/>
        <v/>
      </c>
      <c r="L503" s="6" t="str">
        <f t="shared" si="3"/>
        <v/>
      </c>
      <c r="M503" s="6" t="str">
        <f t="shared" si="4"/>
        <v/>
      </c>
      <c r="N503" s="4"/>
      <c r="O503" s="4"/>
      <c r="P503" s="4"/>
      <c r="Q503" s="4"/>
      <c r="R503" s="4"/>
      <c r="S503" s="4"/>
      <c r="T503" s="4"/>
      <c r="U503" s="4"/>
      <c r="V503" s="4"/>
      <c r="W503" s="4"/>
    </row>
    <row r="504">
      <c r="A504" s="4"/>
      <c r="B504" s="4"/>
      <c r="C504" s="87"/>
      <c r="D504" s="74"/>
      <c r="E504" s="74"/>
      <c r="F504" s="74"/>
      <c r="G504" s="74"/>
      <c r="H504" s="74"/>
      <c r="I504" s="74"/>
      <c r="J504" s="4" t="str">
        <f t="shared" si="1"/>
        <v/>
      </c>
      <c r="K504" s="4" t="str">
        <f t="shared" si="2"/>
        <v/>
      </c>
      <c r="L504" s="6" t="str">
        <f t="shared" si="3"/>
        <v/>
      </c>
      <c r="M504" s="6" t="str">
        <f t="shared" si="4"/>
        <v/>
      </c>
      <c r="N504" s="4"/>
      <c r="O504" s="4"/>
      <c r="P504" s="4"/>
      <c r="Q504" s="4"/>
      <c r="R504" s="4"/>
      <c r="S504" s="4"/>
      <c r="T504" s="4"/>
      <c r="U504" s="4"/>
      <c r="V504" s="4"/>
      <c r="W504" s="4"/>
    </row>
    <row r="505">
      <c r="A505" s="4"/>
      <c r="B505" s="4"/>
      <c r="C505" s="87"/>
      <c r="D505" s="74"/>
      <c r="E505" s="74"/>
      <c r="F505" s="74"/>
      <c r="G505" s="74"/>
      <c r="H505" s="74"/>
      <c r="I505" s="74"/>
      <c r="J505" s="4" t="str">
        <f t="shared" si="1"/>
        <v/>
      </c>
      <c r="K505" s="4" t="str">
        <f t="shared" si="2"/>
        <v/>
      </c>
      <c r="L505" s="6" t="str">
        <f t="shared" si="3"/>
        <v/>
      </c>
      <c r="M505" s="6" t="str">
        <f t="shared" si="4"/>
        <v/>
      </c>
      <c r="N505" s="4"/>
      <c r="O505" s="4"/>
      <c r="P505" s="4"/>
      <c r="Q505" s="4"/>
      <c r="R505" s="4"/>
      <c r="S505" s="4"/>
      <c r="T505" s="4"/>
      <c r="U505" s="4"/>
      <c r="V505" s="4"/>
      <c r="W505" s="4"/>
    </row>
    <row r="506">
      <c r="A506" s="4"/>
      <c r="B506" s="4"/>
      <c r="C506" s="87"/>
      <c r="D506" s="74"/>
      <c r="E506" s="74"/>
      <c r="F506" s="74"/>
      <c r="G506" s="74"/>
      <c r="H506" s="74"/>
      <c r="I506" s="74"/>
      <c r="J506" s="4" t="str">
        <f t="shared" si="1"/>
        <v/>
      </c>
      <c r="K506" s="4" t="str">
        <f t="shared" si="2"/>
        <v/>
      </c>
      <c r="L506" s="6" t="str">
        <f t="shared" si="3"/>
        <v/>
      </c>
      <c r="M506" s="6" t="str">
        <f t="shared" si="4"/>
        <v/>
      </c>
      <c r="N506" s="4"/>
      <c r="O506" s="4"/>
      <c r="P506" s="4"/>
      <c r="Q506" s="4"/>
      <c r="R506" s="4"/>
      <c r="S506" s="4"/>
      <c r="T506" s="4"/>
      <c r="U506" s="4"/>
      <c r="V506" s="4"/>
      <c r="W506" s="4"/>
    </row>
    <row r="507">
      <c r="A507" s="4"/>
      <c r="B507" s="4"/>
      <c r="C507" s="87"/>
      <c r="D507" s="74"/>
      <c r="E507" s="74"/>
      <c r="F507" s="74"/>
      <c r="G507" s="74"/>
      <c r="H507" s="74"/>
      <c r="I507" s="74"/>
      <c r="J507" s="4" t="str">
        <f t="shared" si="1"/>
        <v/>
      </c>
      <c r="K507" s="4" t="str">
        <f t="shared" si="2"/>
        <v/>
      </c>
      <c r="L507" s="6" t="str">
        <f t="shared" si="3"/>
        <v/>
      </c>
      <c r="M507" s="6" t="str">
        <f t="shared" si="4"/>
        <v/>
      </c>
      <c r="N507" s="4"/>
      <c r="O507" s="4"/>
      <c r="P507" s="4"/>
      <c r="Q507" s="4"/>
      <c r="R507" s="4"/>
      <c r="S507" s="4"/>
      <c r="T507" s="4"/>
      <c r="U507" s="4"/>
      <c r="V507" s="4"/>
      <c r="W507" s="4"/>
    </row>
    <row r="508">
      <c r="A508" s="4"/>
      <c r="B508" s="4"/>
      <c r="C508" s="87"/>
      <c r="D508" s="74"/>
      <c r="E508" s="74"/>
      <c r="F508" s="74"/>
      <c r="G508" s="74"/>
      <c r="H508" s="74"/>
      <c r="I508" s="74"/>
      <c r="J508" s="4" t="str">
        <f t="shared" si="1"/>
        <v/>
      </c>
      <c r="K508" s="4" t="str">
        <f t="shared" si="2"/>
        <v/>
      </c>
      <c r="L508" s="6" t="str">
        <f t="shared" si="3"/>
        <v/>
      </c>
      <c r="M508" s="6" t="str">
        <f t="shared" si="4"/>
        <v/>
      </c>
      <c r="N508" s="4"/>
      <c r="O508" s="4"/>
      <c r="P508" s="4"/>
      <c r="Q508" s="4"/>
      <c r="R508" s="4"/>
      <c r="S508" s="4"/>
      <c r="T508" s="4"/>
      <c r="U508" s="4"/>
      <c r="V508" s="4"/>
      <c r="W508" s="4"/>
    </row>
    <row r="509">
      <c r="A509" s="4"/>
      <c r="B509" s="4"/>
      <c r="C509" s="87"/>
      <c r="D509" s="74"/>
      <c r="E509" s="74"/>
      <c r="F509" s="74"/>
      <c r="G509" s="74"/>
      <c r="H509" s="74"/>
      <c r="I509" s="74"/>
      <c r="J509" s="4" t="str">
        <f t="shared" si="1"/>
        <v/>
      </c>
      <c r="K509" s="4" t="str">
        <f t="shared" si="2"/>
        <v/>
      </c>
      <c r="L509" s="6" t="str">
        <f t="shared" si="3"/>
        <v/>
      </c>
      <c r="M509" s="6" t="str">
        <f t="shared" si="4"/>
        <v/>
      </c>
      <c r="N509" s="4"/>
      <c r="O509" s="4"/>
      <c r="P509" s="4"/>
      <c r="Q509" s="4"/>
      <c r="R509" s="4"/>
      <c r="S509" s="4"/>
      <c r="T509" s="4"/>
      <c r="U509" s="4"/>
      <c r="V509" s="4"/>
      <c r="W509" s="4"/>
    </row>
    <row r="510">
      <c r="A510" s="4"/>
      <c r="B510" s="4"/>
      <c r="C510" s="87"/>
      <c r="D510" s="74"/>
      <c r="E510" s="74"/>
      <c r="F510" s="74"/>
      <c r="G510" s="74"/>
      <c r="H510" s="74"/>
      <c r="I510" s="74"/>
      <c r="J510" s="4" t="str">
        <f t="shared" si="1"/>
        <v/>
      </c>
      <c r="K510" s="4" t="str">
        <f t="shared" si="2"/>
        <v/>
      </c>
      <c r="L510" s="6" t="str">
        <f t="shared" si="3"/>
        <v/>
      </c>
      <c r="M510" s="6" t="str">
        <f t="shared" si="4"/>
        <v/>
      </c>
      <c r="N510" s="4"/>
      <c r="O510" s="4"/>
      <c r="P510" s="4"/>
      <c r="Q510" s="4"/>
      <c r="R510" s="4"/>
      <c r="S510" s="4"/>
      <c r="T510" s="4"/>
      <c r="U510" s="4"/>
      <c r="V510" s="4"/>
      <c r="W510" s="4"/>
    </row>
    <row r="511">
      <c r="A511" s="4"/>
      <c r="B511" s="4"/>
      <c r="C511" s="87"/>
      <c r="D511" s="74"/>
      <c r="E511" s="74"/>
      <c r="F511" s="74"/>
      <c r="G511" s="74"/>
      <c r="H511" s="74"/>
      <c r="I511" s="74"/>
      <c r="J511" s="4" t="str">
        <f t="shared" si="1"/>
        <v/>
      </c>
      <c r="K511" s="4" t="str">
        <f t="shared" si="2"/>
        <v/>
      </c>
      <c r="L511" s="6" t="str">
        <f t="shared" si="3"/>
        <v/>
      </c>
      <c r="M511" s="6" t="str">
        <f t="shared" si="4"/>
        <v/>
      </c>
      <c r="N511" s="4"/>
      <c r="O511" s="4"/>
      <c r="P511" s="4"/>
      <c r="Q511" s="4"/>
      <c r="R511" s="4"/>
      <c r="S511" s="4"/>
      <c r="T511" s="4"/>
      <c r="U511" s="4"/>
      <c r="V511" s="4"/>
      <c r="W511" s="4"/>
    </row>
    <row r="512">
      <c r="A512" s="4"/>
      <c r="B512" s="4"/>
      <c r="C512" s="87"/>
      <c r="D512" s="74"/>
      <c r="E512" s="74"/>
      <c r="F512" s="74"/>
      <c r="G512" s="74"/>
      <c r="H512" s="74"/>
      <c r="I512" s="74"/>
      <c r="J512" s="4" t="str">
        <f t="shared" si="1"/>
        <v/>
      </c>
      <c r="K512" s="4" t="str">
        <f t="shared" si="2"/>
        <v/>
      </c>
      <c r="L512" s="6" t="str">
        <f t="shared" si="3"/>
        <v/>
      </c>
      <c r="M512" s="6" t="str">
        <f t="shared" si="4"/>
        <v/>
      </c>
      <c r="N512" s="4"/>
      <c r="O512" s="4"/>
      <c r="P512" s="4"/>
      <c r="Q512" s="4"/>
      <c r="R512" s="4"/>
      <c r="S512" s="4"/>
      <c r="T512" s="4"/>
      <c r="U512" s="4"/>
      <c r="V512" s="4"/>
      <c r="W512" s="4"/>
    </row>
    <row r="513">
      <c r="A513" s="4"/>
      <c r="B513" s="4"/>
      <c r="C513" s="87"/>
      <c r="D513" s="74"/>
      <c r="E513" s="74"/>
      <c r="F513" s="74"/>
      <c r="G513" s="74"/>
      <c r="H513" s="74"/>
      <c r="I513" s="74"/>
      <c r="J513" s="4" t="str">
        <f t="shared" si="1"/>
        <v/>
      </c>
      <c r="K513" s="4" t="str">
        <f t="shared" si="2"/>
        <v/>
      </c>
      <c r="L513" s="6" t="str">
        <f t="shared" si="3"/>
        <v/>
      </c>
      <c r="M513" s="6" t="str">
        <f t="shared" si="4"/>
        <v/>
      </c>
      <c r="N513" s="4"/>
      <c r="O513" s="4"/>
      <c r="P513" s="4"/>
      <c r="Q513" s="4"/>
      <c r="R513" s="4"/>
      <c r="S513" s="4"/>
      <c r="T513" s="4"/>
      <c r="U513" s="4"/>
      <c r="V513" s="4"/>
      <c r="W513" s="4"/>
    </row>
    <row r="514">
      <c r="A514" s="4"/>
      <c r="B514" s="4"/>
      <c r="C514" s="87"/>
      <c r="D514" s="74"/>
      <c r="E514" s="74"/>
      <c r="F514" s="74"/>
      <c r="G514" s="74"/>
      <c r="H514" s="74"/>
      <c r="I514" s="74"/>
      <c r="J514" s="4" t="str">
        <f t="shared" si="1"/>
        <v/>
      </c>
      <c r="K514" s="4" t="str">
        <f t="shared" si="2"/>
        <v/>
      </c>
      <c r="L514" s="6" t="str">
        <f t="shared" si="3"/>
        <v/>
      </c>
      <c r="M514" s="6" t="str">
        <f t="shared" si="4"/>
        <v/>
      </c>
      <c r="N514" s="4"/>
      <c r="O514" s="4"/>
      <c r="P514" s="4"/>
      <c r="Q514" s="4"/>
      <c r="R514" s="4"/>
      <c r="S514" s="4"/>
      <c r="T514" s="4"/>
      <c r="U514" s="4"/>
      <c r="V514" s="4"/>
      <c r="W514" s="4"/>
    </row>
    <row r="515">
      <c r="A515" s="4"/>
      <c r="B515" s="4"/>
      <c r="C515" s="87"/>
      <c r="D515" s="74"/>
      <c r="E515" s="74"/>
      <c r="F515" s="74"/>
      <c r="G515" s="74"/>
      <c r="H515" s="74"/>
      <c r="I515" s="74"/>
      <c r="J515" s="4" t="str">
        <f t="shared" si="1"/>
        <v/>
      </c>
      <c r="K515" s="4" t="str">
        <f t="shared" si="2"/>
        <v/>
      </c>
      <c r="L515" s="6" t="str">
        <f t="shared" si="3"/>
        <v/>
      </c>
      <c r="M515" s="6" t="str">
        <f t="shared" si="4"/>
        <v/>
      </c>
      <c r="N515" s="4"/>
      <c r="O515" s="4"/>
      <c r="P515" s="4"/>
      <c r="Q515" s="4"/>
      <c r="R515" s="4"/>
      <c r="S515" s="4"/>
      <c r="T515" s="4"/>
      <c r="U515" s="4"/>
      <c r="V515" s="4"/>
      <c r="W515" s="4"/>
    </row>
    <row r="516">
      <c r="A516" s="4"/>
      <c r="B516" s="4"/>
      <c r="C516" s="87"/>
      <c r="D516" s="74"/>
      <c r="E516" s="74"/>
      <c r="F516" s="74"/>
      <c r="G516" s="74"/>
      <c r="H516" s="74"/>
      <c r="I516" s="74"/>
      <c r="J516" s="4" t="str">
        <f t="shared" si="1"/>
        <v/>
      </c>
      <c r="K516" s="4" t="str">
        <f t="shared" si="2"/>
        <v/>
      </c>
      <c r="L516" s="6" t="str">
        <f t="shared" si="3"/>
        <v/>
      </c>
      <c r="M516" s="6" t="str">
        <f t="shared" si="4"/>
        <v/>
      </c>
      <c r="N516" s="4"/>
      <c r="O516" s="4"/>
      <c r="P516" s="4"/>
      <c r="Q516" s="4"/>
      <c r="R516" s="4"/>
      <c r="S516" s="4"/>
      <c r="T516" s="4"/>
      <c r="U516" s="4"/>
      <c r="V516" s="4"/>
      <c r="W516" s="4"/>
    </row>
    <row r="517">
      <c r="A517" s="4"/>
      <c r="B517" s="4"/>
      <c r="C517" s="87"/>
      <c r="D517" s="74"/>
      <c r="E517" s="74"/>
      <c r="F517" s="74"/>
      <c r="G517" s="74"/>
      <c r="H517" s="74"/>
      <c r="I517" s="74"/>
      <c r="J517" s="4" t="str">
        <f t="shared" si="1"/>
        <v/>
      </c>
      <c r="K517" s="4" t="str">
        <f t="shared" si="2"/>
        <v/>
      </c>
      <c r="L517" s="6" t="str">
        <f t="shared" si="3"/>
        <v/>
      </c>
      <c r="M517" s="6" t="str">
        <f t="shared" si="4"/>
        <v/>
      </c>
      <c r="N517" s="4"/>
      <c r="O517" s="4"/>
      <c r="P517" s="4"/>
      <c r="Q517" s="4"/>
      <c r="R517" s="4"/>
      <c r="S517" s="4"/>
      <c r="T517" s="4"/>
      <c r="U517" s="4"/>
      <c r="V517" s="4"/>
      <c r="W517" s="4"/>
    </row>
    <row r="518">
      <c r="A518" s="4"/>
      <c r="B518" s="4"/>
      <c r="C518" s="87"/>
      <c r="D518" s="74"/>
      <c r="E518" s="74"/>
      <c r="F518" s="74"/>
      <c r="G518" s="74"/>
      <c r="H518" s="74"/>
      <c r="I518" s="74"/>
      <c r="J518" s="4" t="str">
        <f t="shared" si="1"/>
        <v/>
      </c>
      <c r="K518" s="4" t="str">
        <f t="shared" si="2"/>
        <v/>
      </c>
      <c r="L518" s="6" t="str">
        <f t="shared" si="3"/>
        <v/>
      </c>
      <c r="M518" s="6" t="str">
        <f t="shared" si="4"/>
        <v/>
      </c>
      <c r="N518" s="4"/>
      <c r="O518" s="4"/>
      <c r="P518" s="4"/>
      <c r="Q518" s="4"/>
      <c r="R518" s="4"/>
      <c r="S518" s="4"/>
      <c r="T518" s="4"/>
      <c r="U518" s="4"/>
      <c r="V518" s="4"/>
      <c r="W518" s="4"/>
    </row>
    <row r="519">
      <c r="A519" s="4"/>
      <c r="B519" s="4"/>
      <c r="C519" s="87"/>
      <c r="D519" s="74"/>
      <c r="E519" s="74"/>
      <c r="F519" s="74"/>
      <c r="G519" s="74"/>
      <c r="H519" s="74"/>
      <c r="I519" s="74"/>
      <c r="J519" s="4" t="str">
        <f t="shared" si="1"/>
        <v/>
      </c>
      <c r="K519" s="4" t="str">
        <f t="shared" si="2"/>
        <v/>
      </c>
      <c r="L519" s="6" t="str">
        <f t="shared" si="3"/>
        <v/>
      </c>
      <c r="M519" s="6" t="str">
        <f t="shared" si="4"/>
        <v/>
      </c>
      <c r="N519" s="4"/>
      <c r="O519" s="4"/>
      <c r="P519" s="4"/>
      <c r="Q519" s="4"/>
      <c r="R519" s="4"/>
      <c r="S519" s="4"/>
      <c r="T519" s="4"/>
      <c r="U519" s="4"/>
      <c r="V519" s="4"/>
      <c r="W519" s="4"/>
    </row>
    <row r="520">
      <c r="A520" s="4"/>
      <c r="B520" s="4"/>
      <c r="C520" s="87"/>
      <c r="D520" s="74"/>
      <c r="E520" s="74"/>
      <c r="F520" s="74"/>
      <c r="G520" s="74"/>
      <c r="H520" s="74"/>
      <c r="I520" s="74"/>
      <c r="J520" s="4" t="str">
        <f t="shared" si="1"/>
        <v/>
      </c>
      <c r="K520" s="4" t="str">
        <f t="shared" si="2"/>
        <v/>
      </c>
      <c r="L520" s="6" t="str">
        <f t="shared" si="3"/>
        <v/>
      </c>
      <c r="M520" s="6" t="str">
        <f t="shared" si="4"/>
        <v/>
      </c>
      <c r="N520" s="4"/>
      <c r="O520" s="4"/>
      <c r="P520" s="4"/>
      <c r="Q520" s="4"/>
      <c r="R520" s="4"/>
      <c r="S520" s="4"/>
      <c r="T520" s="4"/>
      <c r="U520" s="4"/>
      <c r="V520" s="4"/>
      <c r="W520" s="4"/>
    </row>
    <row r="521">
      <c r="A521" s="4"/>
      <c r="B521" s="4"/>
      <c r="C521" s="87"/>
      <c r="D521" s="74"/>
      <c r="E521" s="74"/>
      <c r="F521" s="74"/>
      <c r="G521" s="74"/>
      <c r="H521" s="74"/>
      <c r="I521" s="74"/>
      <c r="J521" s="4" t="str">
        <f t="shared" si="1"/>
        <v/>
      </c>
      <c r="K521" s="4" t="str">
        <f t="shared" si="2"/>
        <v/>
      </c>
      <c r="L521" s="6" t="str">
        <f t="shared" si="3"/>
        <v/>
      </c>
      <c r="M521" s="6" t="str">
        <f t="shared" si="4"/>
        <v/>
      </c>
      <c r="N521" s="4"/>
      <c r="O521" s="4"/>
      <c r="P521" s="4"/>
      <c r="Q521" s="4"/>
      <c r="R521" s="4"/>
      <c r="S521" s="4"/>
      <c r="T521" s="4"/>
      <c r="U521" s="4"/>
      <c r="V521" s="4"/>
      <c r="W521" s="4"/>
    </row>
    <row r="522">
      <c r="A522" s="4"/>
      <c r="B522" s="4"/>
      <c r="C522" s="87"/>
      <c r="D522" s="74"/>
      <c r="E522" s="74"/>
      <c r="F522" s="74"/>
      <c r="G522" s="74"/>
      <c r="H522" s="74"/>
      <c r="I522" s="74"/>
      <c r="J522" s="4" t="str">
        <f t="shared" si="1"/>
        <v/>
      </c>
      <c r="K522" s="4" t="str">
        <f t="shared" si="2"/>
        <v/>
      </c>
      <c r="L522" s="6" t="str">
        <f t="shared" si="3"/>
        <v/>
      </c>
      <c r="M522" s="6" t="str">
        <f t="shared" si="4"/>
        <v/>
      </c>
      <c r="N522" s="4"/>
      <c r="O522" s="4"/>
      <c r="P522" s="4"/>
      <c r="Q522" s="4"/>
      <c r="R522" s="4"/>
      <c r="S522" s="4"/>
      <c r="T522" s="4"/>
      <c r="U522" s="4"/>
      <c r="V522" s="4"/>
      <c r="W522" s="4"/>
    </row>
    <row r="523">
      <c r="A523" s="4"/>
      <c r="B523" s="4"/>
      <c r="C523" s="87"/>
      <c r="D523" s="74"/>
      <c r="E523" s="74"/>
      <c r="F523" s="74"/>
      <c r="G523" s="74"/>
      <c r="H523" s="74"/>
      <c r="I523" s="74"/>
      <c r="J523" s="4" t="str">
        <f t="shared" si="1"/>
        <v/>
      </c>
      <c r="K523" s="4" t="str">
        <f t="shared" si="2"/>
        <v/>
      </c>
      <c r="L523" s="6" t="str">
        <f t="shared" si="3"/>
        <v/>
      </c>
      <c r="M523" s="6" t="str">
        <f t="shared" si="4"/>
        <v/>
      </c>
      <c r="N523" s="4"/>
      <c r="O523" s="4"/>
      <c r="P523" s="4"/>
      <c r="Q523" s="4"/>
      <c r="R523" s="4"/>
      <c r="S523" s="4"/>
      <c r="T523" s="4"/>
      <c r="U523" s="4"/>
      <c r="V523" s="4"/>
      <c r="W523" s="4"/>
    </row>
    <row r="524">
      <c r="A524" s="4"/>
      <c r="B524" s="4"/>
      <c r="C524" s="87"/>
      <c r="D524" s="74"/>
      <c r="E524" s="74"/>
      <c r="F524" s="74"/>
      <c r="G524" s="74"/>
      <c r="H524" s="74"/>
      <c r="I524" s="74"/>
      <c r="J524" s="4" t="str">
        <f t="shared" si="1"/>
        <v/>
      </c>
      <c r="K524" s="4" t="str">
        <f t="shared" si="2"/>
        <v/>
      </c>
      <c r="L524" s="6" t="str">
        <f t="shared" si="3"/>
        <v/>
      </c>
      <c r="M524" s="6" t="str">
        <f t="shared" si="4"/>
        <v/>
      </c>
      <c r="N524" s="4"/>
      <c r="O524" s="4"/>
      <c r="P524" s="4"/>
      <c r="Q524" s="4"/>
      <c r="R524" s="4"/>
      <c r="S524" s="4"/>
      <c r="T524" s="4"/>
      <c r="U524" s="4"/>
      <c r="V524" s="4"/>
      <c r="W524" s="4"/>
    </row>
    <row r="525">
      <c r="A525" s="4"/>
      <c r="B525" s="4"/>
      <c r="C525" s="87"/>
      <c r="D525" s="74"/>
      <c r="E525" s="74"/>
      <c r="F525" s="74"/>
      <c r="G525" s="74"/>
      <c r="H525" s="74"/>
      <c r="I525" s="74"/>
      <c r="J525" s="4" t="str">
        <f t="shared" si="1"/>
        <v/>
      </c>
      <c r="K525" s="4" t="str">
        <f t="shared" si="2"/>
        <v/>
      </c>
      <c r="L525" s="6" t="str">
        <f t="shared" si="3"/>
        <v/>
      </c>
      <c r="M525" s="6" t="str">
        <f t="shared" si="4"/>
        <v/>
      </c>
      <c r="N525" s="4"/>
      <c r="O525" s="4"/>
      <c r="P525" s="4"/>
      <c r="Q525" s="4"/>
      <c r="R525" s="4"/>
      <c r="S525" s="4"/>
      <c r="T525" s="4"/>
      <c r="U525" s="4"/>
      <c r="V525" s="4"/>
      <c r="W525" s="4"/>
    </row>
    <row r="526">
      <c r="A526" s="4"/>
      <c r="B526" s="4"/>
      <c r="C526" s="87"/>
      <c r="D526" s="74"/>
      <c r="E526" s="74"/>
      <c r="F526" s="74"/>
      <c r="G526" s="74"/>
      <c r="H526" s="74"/>
      <c r="I526" s="74"/>
      <c r="J526" s="4" t="str">
        <f t="shared" si="1"/>
        <v/>
      </c>
      <c r="K526" s="4" t="str">
        <f t="shared" si="2"/>
        <v/>
      </c>
      <c r="L526" s="6" t="str">
        <f t="shared" si="3"/>
        <v/>
      </c>
      <c r="M526" s="6" t="str">
        <f t="shared" si="4"/>
        <v/>
      </c>
      <c r="N526" s="4"/>
      <c r="O526" s="4"/>
      <c r="P526" s="4"/>
      <c r="Q526" s="4"/>
      <c r="R526" s="4"/>
      <c r="S526" s="4"/>
      <c r="T526" s="4"/>
      <c r="U526" s="4"/>
      <c r="V526" s="4"/>
      <c r="W526" s="4"/>
    </row>
    <row r="527">
      <c r="A527" s="4"/>
      <c r="B527" s="4"/>
      <c r="C527" s="87"/>
      <c r="D527" s="74"/>
      <c r="E527" s="74"/>
      <c r="F527" s="74"/>
      <c r="G527" s="74"/>
      <c r="H527" s="74"/>
      <c r="I527" s="74"/>
      <c r="J527" s="4" t="str">
        <f t="shared" si="1"/>
        <v/>
      </c>
      <c r="K527" s="4" t="str">
        <f t="shared" si="2"/>
        <v/>
      </c>
      <c r="L527" s="6" t="str">
        <f t="shared" si="3"/>
        <v/>
      </c>
      <c r="M527" s="6" t="str">
        <f t="shared" si="4"/>
        <v/>
      </c>
      <c r="N527" s="4"/>
      <c r="O527" s="4"/>
      <c r="P527" s="4"/>
      <c r="Q527" s="4"/>
      <c r="R527" s="4"/>
      <c r="S527" s="4"/>
      <c r="T527" s="4"/>
      <c r="U527" s="4"/>
      <c r="V527" s="4"/>
      <c r="W527" s="4"/>
    </row>
    <row r="528">
      <c r="A528" s="4"/>
      <c r="B528" s="4"/>
      <c r="C528" s="87"/>
      <c r="D528" s="74"/>
      <c r="E528" s="74"/>
      <c r="F528" s="74"/>
      <c r="G528" s="74"/>
      <c r="H528" s="74"/>
      <c r="I528" s="74"/>
      <c r="J528" s="4" t="str">
        <f t="shared" si="1"/>
        <v/>
      </c>
      <c r="K528" s="4" t="str">
        <f t="shared" si="2"/>
        <v/>
      </c>
      <c r="L528" s="6" t="str">
        <f t="shared" si="3"/>
        <v/>
      </c>
      <c r="M528" s="6" t="str">
        <f t="shared" si="4"/>
        <v/>
      </c>
      <c r="N528" s="4"/>
      <c r="O528" s="4"/>
      <c r="P528" s="4"/>
      <c r="Q528" s="4"/>
      <c r="R528" s="4"/>
      <c r="S528" s="4"/>
      <c r="T528" s="4"/>
      <c r="U528" s="4"/>
      <c r="V528" s="4"/>
      <c r="W528" s="4"/>
    </row>
    <row r="529">
      <c r="A529" s="4"/>
      <c r="B529" s="4"/>
      <c r="C529" s="87"/>
      <c r="D529" s="74"/>
      <c r="E529" s="74"/>
      <c r="F529" s="74"/>
      <c r="G529" s="74"/>
      <c r="H529" s="74"/>
      <c r="I529" s="74"/>
      <c r="J529" s="4" t="str">
        <f t="shared" si="1"/>
        <v/>
      </c>
      <c r="K529" s="4" t="str">
        <f t="shared" si="2"/>
        <v/>
      </c>
      <c r="L529" s="6" t="str">
        <f t="shared" si="3"/>
        <v/>
      </c>
      <c r="M529" s="6" t="str">
        <f t="shared" si="4"/>
        <v/>
      </c>
      <c r="N529" s="4"/>
      <c r="O529" s="4"/>
      <c r="P529" s="4"/>
      <c r="Q529" s="4"/>
      <c r="R529" s="4"/>
      <c r="S529" s="4"/>
      <c r="T529" s="4"/>
      <c r="U529" s="4"/>
      <c r="V529" s="4"/>
      <c r="W529" s="4"/>
    </row>
    <row r="530">
      <c r="A530" s="4"/>
      <c r="B530" s="4"/>
      <c r="C530" s="87"/>
      <c r="D530" s="74"/>
      <c r="E530" s="74"/>
      <c r="F530" s="74"/>
      <c r="G530" s="74"/>
      <c r="H530" s="74"/>
      <c r="I530" s="74"/>
      <c r="J530" s="4" t="str">
        <f t="shared" si="1"/>
        <v/>
      </c>
      <c r="K530" s="4" t="str">
        <f t="shared" si="2"/>
        <v/>
      </c>
      <c r="L530" s="6" t="str">
        <f t="shared" si="3"/>
        <v/>
      </c>
      <c r="M530" s="6" t="str">
        <f t="shared" si="4"/>
        <v/>
      </c>
      <c r="N530" s="4"/>
      <c r="O530" s="4"/>
      <c r="P530" s="4"/>
      <c r="Q530" s="4"/>
      <c r="R530" s="4"/>
      <c r="S530" s="4"/>
      <c r="T530" s="4"/>
      <c r="U530" s="4"/>
      <c r="V530" s="4"/>
      <c r="W530" s="4"/>
    </row>
    <row r="531">
      <c r="A531" s="4"/>
      <c r="B531" s="4"/>
      <c r="C531" s="87"/>
      <c r="D531" s="74"/>
      <c r="E531" s="74"/>
      <c r="F531" s="74"/>
      <c r="G531" s="74"/>
      <c r="H531" s="74"/>
      <c r="I531" s="74"/>
      <c r="J531" s="4" t="str">
        <f t="shared" si="1"/>
        <v/>
      </c>
      <c r="K531" s="4" t="str">
        <f t="shared" si="2"/>
        <v/>
      </c>
      <c r="L531" s="6" t="str">
        <f t="shared" si="3"/>
        <v/>
      </c>
      <c r="M531" s="6" t="str">
        <f t="shared" si="4"/>
        <v/>
      </c>
      <c r="N531" s="4"/>
      <c r="O531" s="4"/>
      <c r="P531" s="4"/>
      <c r="Q531" s="4"/>
      <c r="R531" s="4"/>
      <c r="S531" s="4"/>
      <c r="T531" s="4"/>
      <c r="U531" s="4"/>
      <c r="V531" s="4"/>
      <c r="W531" s="4"/>
    </row>
    <row r="532">
      <c r="A532" s="4"/>
      <c r="B532" s="4"/>
      <c r="C532" s="87"/>
      <c r="D532" s="74"/>
      <c r="E532" s="74"/>
      <c r="F532" s="74"/>
      <c r="G532" s="74"/>
      <c r="H532" s="74"/>
      <c r="I532" s="74"/>
      <c r="J532" s="4" t="str">
        <f t="shared" si="1"/>
        <v/>
      </c>
      <c r="K532" s="4" t="str">
        <f t="shared" si="2"/>
        <v/>
      </c>
      <c r="L532" s="6" t="str">
        <f t="shared" si="3"/>
        <v/>
      </c>
      <c r="M532" s="6" t="str">
        <f t="shared" si="4"/>
        <v/>
      </c>
      <c r="N532" s="4"/>
      <c r="O532" s="4"/>
      <c r="P532" s="4"/>
      <c r="Q532" s="4"/>
      <c r="R532" s="4"/>
      <c r="S532" s="4"/>
      <c r="T532" s="4"/>
      <c r="U532" s="4"/>
      <c r="V532" s="4"/>
      <c r="W532" s="4"/>
    </row>
    <row r="533">
      <c r="A533" s="4"/>
      <c r="B533" s="4"/>
      <c r="C533" s="87"/>
      <c r="D533" s="74"/>
      <c r="E533" s="74"/>
      <c r="F533" s="74"/>
      <c r="G533" s="74"/>
      <c r="H533" s="74"/>
      <c r="I533" s="74"/>
      <c r="J533" s="4" t="str">
        <f t="shared" si="1"/>
        <v/>
      </c>
      <c r="K533" s="4" t="str">
        <f t="shared" si="2"/>
        <v/>
      </c>
      <c r="L533" s="6" t="str">
        <f t="shared" si="3"/>
        <v/>
      </c>
      <c r="M533" s="6" t="str">
        <f t="shared" si="4"/>
        <v/>
      </c>
      <c r="N533" s="4"/>
      <c r="O533" s="4"/>
      <c r="P533" s="4"/>
      <c r="Q533" s="4"/>
      <c r="R533" s="4"/>
      <c r="S533" s="4"/>
      <c r="T533" s="4"/>
      <c r="U533" s="4"/>
      <c r="V533" s="4"/>
      <c r="W533" s="4"/>
    </row>
    <row r="534">
      <c r="A534" s="4"/>
      <c r="B534" s="4"/>
      <c r="C534" s="87"/>
      <c r="D534" s="74"/>
      <c r="E534" s="74"/>
      <c r="F534" s="74"/>
      <c r="G534" s="74"/>
      <c r="H534" s="74"/>
      <c r="I534" s="74"/>
      <c r="J534" s="4" t="str">
        <f t="shared" si="1"/>
        <v/>
      </c>
      <c r="K534" s="4" t="str">
        <f t="shared" si="2"/>
        <v/>
      </c>
      <c r="L534" s="6" t="str">
        <f t="shared" si="3"/>
        <v/>
      </c>
      <c r="M534" s="6" t="str">
        <f t="shared" si="4"/>
        <v/>
      </c>
      <c r="N534" s="4"/>
      <c r="O534" s="4"/>
      <c r="P534" s="4"/>
      <c r="Q534" s="4"/>
      <c r="R534" s="4"/>
      <c r="S534" s="4"/>
      <c r="T534" s="4"/>
      <c r="U534" s="4"/>
      <c r="V534" s="4"/>
      <c r="W534" s="4"/>
    </row>
    <row r="535">
      <c r="A535" s="4"/>
      <c r="B535" s="4"/>
      <c r="C535" s="87"/>
      <c r="D535" s="74"/>
      <c r="E535" s="74"/>
      <c r="F535" s="74"/>
      <c r="G535" s="74"/>
      <c r="H535" s="74"/>
      <c r="I535" s="74"/>
      <c r="J535" s="4" t="str">
        <f t="shared" si="1"/>
        <v/>
      </c>
      <c r="K535" s="4" t="str">
        <f t="shared" si="2"/>
        <v/>
      </c>
      <c r="L535" s="6" t="str">
        <f t="shared" si="3"/>
        <v/>
      </c>
      <c r="M535" s="6" t="str">
        <f t="shared" si="4"/>
        <v/>
      </c>
      <c r="N535" s="4"/>
      <c r="O535" s="4"/>
      <c r="P535" s="4"/>
      <c r="Q535" s="4"/>
      <c r="R535" s="4"/>
      <c r="S535" s="4"/>
      <c r="T535" s="4"/>
      <c r="U535" s="4"/>
      <c r="V535" s="4"/>
      <c r="W535" s="4"/>
    </row>
    <row r="536">
      <c r="A536" s="4"/>
      <c r="B536" s="4"/>
      <c r="C536" s="87"/>
      <c r="D536" s="74"/>
      <c r="E536" s="74"/>
      <c r="F536" s="74"/>
      <c r="G536" s="74"/>
      <c r="H536" s="74"/>
      <c r="I536" s="74"/>
      <c r="J536" s="4" t="str">
        <f t="shared" si="1"/>
        <v/>
      </c>
      <c r="K536" s="4" t="str">
        <f t="shared" si="2"/>
        <v/>
      </c>
      <c r="L536" s="6" t="str">
        <f t="shared" si="3"/>
        <v/>
      </c>
      <c r="M536" s="6" t="str">
        <f t="shared" si="4"/>
        <v/>
      </c>
      <c r="N536" s="4"/>
      <c r="O536" s="4"/>
      <c r="P536" s="4"/>
      <c r="Q536" s="4"/>
      <c r="R536" s="4"/>
      <c r="S536" s="4"/>
      <c r="T536" s="4"/>
      <c r="U536" s="4"/>
      <c r="V536" s="4"/>
      <c r="W536" s="4"/>
    </row>
    <row r="537">
      <c r="A537" s="4"/>
      <c r="B537" s="4"/>
      <c r="C537" s="87"/>
      <c r="D537" s="74"/>
      <c r="E537" s="74"/>
      <c r="F537" s="74"/>
      <c r="G537" s="74"/>
      <c r="H537" s="74"/>
      <c r="I537" s="74"/>
      <c r="J537" s="4" t="str">
        <f t="shared" si="1"/>
        <v/>
      </c>
      <c r="K537" s="4" t="str">
        <f t="shared" si="2"/>
        <v/>
      </c>
      <c r="L537" s="6" t="str">
        <f t="shared" si="3"/>
        <v/>
      </c>
      <c r="M537" s="6" t="str">
        <f t="shared" si="4"/>
        <v/>
      </c>
      <c r="N537" s="4"/>
      <c r="O537" s="4"/>
      <c r="P537" s="4"/>
      <c r="Q537" s="4"/>
      <c r="R537" s="4"/>
      <c r="S537" s="4"/>
      <c r="T537" s="4"/>
      <c r="U537" s="4"/>
      <c r="V537" s="4"/>
      <c r="W537" s="4"/>
    </row>
    <row r="538">
      <c r="A538" s="4"/>
      <c r="B538" s="4"/>
      <c r="C538" s="87"/>
      <c r="D538" s="74"/>
      <c r="E538" s="74"/>
      <c r="F538" s="74"/>
      <c r="G538" s="74"/>
      <c r="H538" s="74"/>
      <c r="I538" s="74"/>
      <c r="J538" s="4" t="str">
        <f t="shared" si="1"/>
        <v/>
      </c>
      <c r="K538" s="4" t="str">
        <f t="shared" si="2"/>
        <v/>
      </c>
      <c r="L538" s="6" t="str">
        <f t="shared" si="3"/>
        <v/>
      </c>
      <c r="M538" s="6" t="str">
        <f t="shared" si="4"/>
        <v/>
      </c>
      <c r="N538" s="4"/>
      <c r="O538" s="4"/>
      <c r="P538" s="4"/>
      <c r="Q538" s="4"/>
      <c r="R538" s="4"/>
      <c r="S538" s="4"/>
      <c r="T538" s="4"/>
      <c r="U538" s="4"/>
      <c r="V538" s="4"/>
      <c r="W538" s="4"/>
    </row>
    <row r="539">
      <c r="A539" s="4"/>
      <c r="B539" s="4"/>
      <c r="C539" s="87"/>
      <c r="D539" s="74"/>
      <c r="E539" s="74"/>
      <c r="F539" s="74"/>
      <c r="G539" s="74"/>
      <c r="H539" s="74"/>
      <c r="I539" s="74"/>
      <c r="J539" s="4" t="str">
        <f t="shared" si="1"/>
        <v/>
      </c>
      <c r="K539" s="4" t="str">
        <f t="shared" si="2"/>
        <v/>
      </c>
      <c r="L539" s="6" t="str">
        <f t="shared" si="3"/>
        <v/>
      </c>
      <c r="M539" s="6" t="str">
        <f t="shared" si="4"/>
        <v/>
      </c>
      <c r="N539" s="4"/>
      <c r="O539" s="4"/>
      <c r="P539" s="4"/>
      <c r="Q539" s="4"/>
      <c r="R539" s="4"/>
      <c r="S539" s="4"/>
      <c r="T539" s="4"/>
      <c r="U539" s="4"/>
      <c r="V539" s="4"/>
      <c r="W539" s="4"/>
    </row>
    <row r="540">
      <c r="A540" s="4"/>
      <c r="B540" s="4"/>
      <c r="C540" s="87"/>
      <c r="D540" s="74"/>
      <c r="E540" s="74"/>
      <c r="F540" s="74"/>
      <c r="G540" s="74"/>
      <c r="H540" s="74"/>
      <c r="I540" s="74"/>
      <c r="J540" s="4" t="str">
        <f t="shared" si="1"/>
        <v/>
      </c>
      <c r="K540" s="4" t="str">
        <f t="shared" si="2"/>
        <v/>
      </c>
      <c r="L540" s="6" t="str">
        <f t="shared" si="3"/>
        <v/>
      </c>
      <c r="M540" s="6" t="str">
        <f t="shared" si="4"/>
        <v/>
      </c>
      <c r="N540" s="4"/>
      <c r="O540" s="4"/>
      <c r="P540" s="4"/>
      <c r="Q540" s="4"/>
      <c r="R540" s="4"/>
      <c r="S540" s="4"/>
      <c r="T540" s="4"/>
      <c r="U540" s="4"/>
      <c r="V540" s="4"/>
      <c r="W540" s="4"/>
    </row>
    <row r="541">
      <c r="A541" s="4"/>
      <c r="B541" s="4"/>
      <c r="C541" s="87"/>
      <c r="D541" s="74"/>
      <c r="E541" s="74"/>
      <c r="F541" s="74"/>
      <c r="G541" s="74"/>
      <c r="H541" s="74"/>
      <c r="I541" s="74"/>
      <c r="J541" s="4" t="str">
        <f t="shared" si="1"/>
        <v/>
      </c>
      <c r="K541" s="4" t="str">
        <f t="shared" si="2"/>
        <v/>
      </c>
      <c r="L541" s="6" t="str">
        <f t="shared" si="3"/>
        <v/>
      </c>
      <c r="M541" s="6" t="str">
        <f t="shared" si="4"/>
        <v/>
      </c>
      <c r="N541" s="4"/>
      <c r="O541" s="4"/>
      <c r="P541" s="4"/>
      <c r="Q541" s="4"/>
      <c r="R541" s="4"/>
      <c r="S541" s="4"/>
      <c r="T541" s="4"/>
      <c r="U541" s="4"/>
      <c r="V541" s="4"/>
      <c r="W541" s="4"/>
    </row>
    <row r="542">
      <c r="A542" s="4"/>
      <c r="B542" s="4"/>
      <c r="C542" s="87"/>
      <c r="D542" s="74"/>
      <c r="E542" s="74"/>
      <c r="F542" s="74"/>
      <c r="G542" s="74"/>
      <c r="H542" s="74"/>
      <c r="I542" s="74"/>
      <c r="J542" s="4" t="str">
        <f t="shared" si="1"/>
        <v/>
      </c>
      <c r="K542" s="4" t="str">
        <f t="shared" si="2"/>
        <v/>
      </c>
      <c r="L542" s="6" t="str">
        <f t="shared" si="3"/>
        <v/>
      </c>
      <c r="M542" s="6" t="str">
        <f t="shared" si="4"/>
        <v/>
      </c>
      <c r="N542" s="4"/>
      <c r="O542" s="4"/>
      <c r="P542" s="4"/>
      <c r="Q542" s="4"/>
      <c r="R542" s="4"/>
      <c r="S542" s="4"/>
      <c r="T542" s="4"/>
      <c r="U542" s="4"/>
      <c r="V542" s="4"/>
      <c r="W542" s="4"/>
    </row>
    <row r="543">
      <c r="A543" s="4"/>
      <c r="B543" s="4"/>
      <c r="C543" s="87"/>
      <c r="D543" s="74"/>
      <c r="E543" s="74"/>
      <c r="F543" s="74"/>
      <c r="G543" s="74"/>
      <c r="H543" s="74"/>
      <c r="I543" s="74"/>
      <c r="J543" s="4" t="str">
        <f t="shared" si="1"/>
        <v/>
      </c>
      <c r="K543" s="4" t="str">
        <f t="shared" si="2"/>
        <v/>
      </c>
      <c r="L543" s="6" t="str">
        <f t="shared" si="3"/>
        <v/>
      </c>
      <c r="M543" s="6" t="str">
        <f t="shared" si="4"/>
        <v/>
      </c>
      <c r="N543" s="4"/>
      <c r="O543" s="4"/>
      <c r="P543" s="4"/>
      <c r="Q543" s="4"/>
      <c r="R543" s="4"/>
      <c r="S543" s="4"/>
      <c r="T543" s="4"/>
      <c r="U543" s="4"/>
      <c r="V543" s="4"/>
      <c r="W543" s="4"/>
    </row>
    <row r="544">
      <c r="A544" s="4"/>
      <c r="B544" s="4"/>
      <c r="C544" s="87"/>
      <c r="D544" s="74"/>
      <c r="E544" s="74"/>
      <c r="F544" s="74"/>
      <c r="G544" s="74"/>
      <c r="H544" s="74"/>
      <c r="I544" s="74"/>
      <c r="J544" s="4" t="str">
        <f t="shared" si="1"/>
        <v/>
      </c>
      <c r="K544" s="4" t="str">
        <f t="shared" si="2"/>
        <v/>
      </c>
      <c r="L544" s="6" t="str">
        <f t="shared" si="3"/>
        <v/>
      </c>
      <c r="M544" s="6" t="str">
        <f t="shared" si="4"/>
        <v/>
      </c>
      <c r="N544" s="4"/>
      <c r="O544" s="4"/>
      <c r="P544" s="4"/>
      <c r="Q544" s="4"/>
      <c r="R544" s="4"/>
      <c r="S544" s="4"/>
      <c r="T544" s="4"/>
      <c r="U544" s="4"/>
      <c r="V544" s="4"/>
      <c r="W544" s="4"/>
    </row>
    <row r="545">
      <c r="A545" s="4"/>
      <c r="B545" s="4"/>
      <c r="C545" s="87"/>
      <c r="D545" s="74"/>
      <c r="E545" s="74"/>
      <c r="F545" s="74"/>
      <c r="G545" s="74"/>
      <c r="H545" s="74"/>
      <c r="I545" s="74"/>
      <c r="J545" s="4" t="str">
        <f t="shared" si="1"/>
        <v/>
      </c>
      <c r="K545" s="4" t="str">
        <f t="shared" si="2"/>
        <v/>
      </c>
      <c r="L545" s="6" t="str">
        <f t="shared" si="3"/>
        <v/>
      </c>
      <c r="M545" s="6" t="str">
        <f t="shared" si="4"/>
        <v/>
      </c>
      <c r="N545" s="4"/>
      <c r="O545" s="4"/>
      <c r="P545" s="4"/>
      <c r="Q545" s="4"/>
      <c r="R545" s="4"/>
      <c r="S545" s="4"/>
      <c r="T545" s="4"/>
      <c r="U545" s="4"/>
      <c r="V545" s="4"/>
      <c r="W545" s="4"/>
    </row>
    <row r="546">
      <c r="A546" s="4"/>
      <c r="B546" s="4"/>
      <c r="C546" s="87"/>
      <c r="D546" s="74"/>
      <c r="E546" s="74"/>
      <c r="F546" s="74"/>
      <c r="G546" s="74"/>
      <c r="H546" s="74"/>
      <c r="I546" s="74"/>
      <c r="J546" s="4" t="str">
        <f t="shared" si="1"/>
        <v/>
      </c>
      <c r="K546" s="4" t="str">
        <f t="shared" si="2"/>
        <v/>
      </c>
      <c r="L546" s="6" t="str">
        <f t="shared" si="3"/>
        <v/>
      </c>
      <c r="M546" s="6" t="str">
        <f t="shared" si="4"/>
        <v/>
      </c>
      <c r="N546" s="4"/>
      <c r="O546" s="4"/>
      <c r="P546" s="4"/>
      <c r="Q546" s="4"/>
      <c r="R546" s="4"/>
      <c r="S546" s="4"/>
      <c r="T546" s="4"/>
      <c r="U546" s="4"/>
      <c r="V546" s="4"/>
      <c r="W546" s="4"/>
    </row>
    <row r="547">
      <c r="A547" s="4"/>
      <c r="B547" s="4"/>
      <c r="C547" s="87"/>
      <c r="D547" s="74"/>
      <c r="E547" s="74"/>
      <c r="F547" s="74"/>
      <c r="G547" s="74"/>
      <c r="H547" s="74"/>
      <c r="I547" s="74"/>
      <c r="J547" s="4" t="str">
        <f t="shared" si="1"/>
        <v/>
      </c>
      <c r="K547" s="4" t="str">
        <f t="shared" si="2"/>
        <v/>
      </c>
      <c r="L547" s="6" t="str">
        <f t="shared" si="3"/>
        <v/>
      </c>
      <c r="M547" s="6" t="str">
        <f t="shared" si="4"/>
        <v/>
      </c>
      <c r="N547" s="4"/>
      <c r="O547" s="4"/>
      <c r="P547" s="4"/>
      <c r="Q547" s="4"/>
      <c r="R547" s="4"/>
      <c r="S547" s="4"/>
      <c r="T547" s="4"/>
      <c r="U547" s="4"/>
      <c r="V547" s="4"/>
      <c r="W547" s="4"/>
    </row>
    <row r="548">
      <c r="A548" s="4"/>
      <c r="B548" s="4"/>
      <c r="C548" s="87"/>
      <c r="D548" s="74"/>
      <c r="E548" s="74"/>
      <c r="F548" s="74"/>
      <c r="G548" s="74"/>
      <c r="H548" s="74"/>
      <c r="I548" s="74"/>
      <c r="J548" s="4" t="str">
        <f t="shared" si="1"/>
        <v/>
      </c>
      <c r="K548" s="4" t="str">
        <f t="shared" si="2"/>
        <v/>
      </c>
      <c r="L548" s="6" t="str">
        <f t="shared" si="3"/>
        <v/>
      </c>
      <c r="M548" s="6" t="str">
        <f t="shared" si="4"/>
        <v/>
      </c>
      <c r="N548" s="4"/>
      <c r="O548" s="4"/>
      <c r="P548" s="4"/>
      <c r="Q548" s="4"/>
      <c r="R548" s="4"/>
      <c r="S548" s="4"/>
      <c r="T548" s="4"/>
      <c r="U548" s="4"/>
      <c r="V548" s="4"/>
      <c r="W548" s="4"/>
    </row>
    <row r="549">
      <c r="A549" s="4"/>
      <c r="B549" s="4"/>
      <c r="C549" s="87"/>
      <c r="D549" s="74"/>
      <c r="E549" s="74"/>
      <c r="F549" s="74"/>
      <c r="G549" s="74"/>
      <c r="H549" s="74"/>
      <c r="I549" s="74"/>
      <c r="J549" s="4" t="str">
        <f t="shared" si="1"/>
        <v/>
      </c>
      <c r="K549" s="4" t="str">
        <f t="shared" si="2"/>
        <v/>
      </c>
      <c r="L549" s="6" t="str">
        <f t="shared" si="3"/>
        <v/>
      </c>
      <c r="M549" s="6" t="str">
        <f t="shared" si="4"/>
        <v/>
      </c>
      <c r="N549" s="4"/>
      <c r="O549" s="4"/>
      <c r="P549" s="4"/>
      <c r="Q549" s="4"/>
      <c r="R549" s="4"/>
      <c r="S549" s="4"/>
      <c r="T549" s="4"/>
      <c r="U549" s="4"/>
      <c r="V549" s="4"/>
      <c r="W549" s="4"/>
    </row>
    <row r="550">
      <c r="A550" s="4"/>
      <c r="B550" s="4"/>
      <c r="C550" s="87"/>
      <c r="D550" s="74"/>
      <c r="E550" s="74"/>
      <c r="F550" s="74"/>
      <c r="G550" s="74"/>
      <c r="H550" s="74"/>
      <c r="I550" s="74"/>
      <c r="J550" s="4" t="str">
        <f t="shared" si="1"/>
        <v/>
      </c>
      <c r="K550" s="4" t="str">
        <f t="shared" si="2"/>
        <v/>
      </c>
      <c r="L550" s="6" t="str">
        <f t="shared" si="3"/>
        <v/>
      </c>
      <c r="M550" s="6" t="str">
        <f t="shared" si="4"/>
        <v/>
      </c>
      <c r="N550" s="4"/>
      <c r="O550" s="4"/>
      <c r="P550" s="4"/>
      <c r="Q550" s="4"/>
      <c r="R550" s="4"/>
      <c r="S550" s="4"/>
      <c r="T550" s="4"/>
      <c r="U550" s="4"/>
      <c r="V550" s="4"/>
      <c r="W550" s="4"/>
    </row>
    <row r="551">
      <c r="A551" s="4"/>
      <c r="B551" s="4"/>
      <c r="C551" s="87"/>
      <c r="D551" s="74"/>
      <c r="E551" s="74"/>
      <c r="F551" s="74"/>
      <c r="G551" s="74"/>
      <c r="H551" s="74"/>
      <c r="I551" s="74"/>
      <c r="J551" s="4" t="str">
        <f t="shared" si="1"/>
        <v/>
      </c>
      <c r="K551" s="4" t="str">
        <f t="shared" si="2"/>
        <v/>
      </c>
      <c r="L551" s="6" t="str">
        <f t="shared" si="3"/>
        <v/>
      </c>
      <c r="M551" s="6" t="str">
        <f t="shared" si="4"/>
        <v/>
      </c>
      <c r="N551" s="4"/>
      <c r="O551" s="4"/>
      <c r="P551" s="4"/>
      <c r="Q551" s="4"/>
      <c r="R551" s="4"/>
      <c r="S551" s="4"/>
      <c r="T551" s="4"/>
      <c r="U551" s="4"/>
      <c r="V551" s="4"/>
      <c r="W551" s="4"/>
    </row>
    <row r="552">
      <c r="A552" s="4"/>
      <c r="B552" s="4"/>
      <c r="C552" s="87"/>
      <c r="D552" s="74"/>
      <c r="E552" s="74"/>
      <c r="F552" s="74"/>
      <c r="G552" s="74"/>
      <c r="H552" s="74"/>
      <c r="I552" s="74"/>
      <c r="J552" s="4" t="str">
        <f t="shared" si="1"/>
        <v/>
      </c>
      <c r="K552" s="4" t="str">
        <f t="shared" si="2"/>
        <v/>
      </c>
      <c r="L552" s="6" t="str">
        <f t="shared" si="3"/>
        <v/>
      </c>
      <c r="M552" s="6" t="str">
        <f t="shared" si="4"/>
        <v/>
      </c>
      <c r="N552" s="4"/>
      <c r="O552" s="4"/>
      <c r="P552" s="4"/>
      <c r="Q552" s="4"/>
      <c r="R552" s="4"/>
      <c r="S552" s="4"/>
      <c r="T552" s="4"/>
      <c r="U552" s="4"/>
      <c r="V552" s="4"/>
      <c r="W552" s="4"/>
    </row>
    <row r="553">
      <c r="A553" s="4"/>
      <c r="B553" s="4"/>
      <c r="C553" s="87"/>
      <c r="D553" s="74"/>
      <c r="E553" s="74"/>
      <c r="F553" s="74"/>
      <c r="G553" s="74"/>
      <c r="H553" s="74"/>
      <c r="I553" s="74"/>
      <c r="J553" s="4" t="str">
        <f t="shared" si="1"/>
        <v/>
      </c>
      <c r="K553" s="4" t="str">
        <f t="shared" si="2"/>
        <v/>
      </c>
      <c r="L553" s="6" t="str">
        <f t="shared" si="3"/>
        <v/>
      </c>
      <c r="M553" s="6" t="str">
        <f t="shared" si="4"/>
        <v/>
      </c>
      <c r="N553" s="4"/>
      <c r="O553" s="4"/>
      <c r="P553" s="4"/>
      <c r="Q553" s="4"/>
      <c r="R553" s="4"/>
      <c r="S553" s="4"/>
      <c r="T553" s="4"/>
      <c r="U553" s="4"/>
      <c r="V553" s="4"/>
      <c r="W553" s="4"/>
    </row>
    <row r="554">
      <c r="A554" s="4"/>
      <c r="B554" s="4"/>
      <c r="C554" s="87"/>
      <c r="D554" s="74"/>
      <c r="E554" s="74"/>
      <c r="F554" s="74"/>
      <c r="G554" s="74"/>
      <c r="H554" s="74"/>
      <c r="I554" s="74"/>
      <c r="J554" s="4" t="str">
        <f t="shared" si="1"/>
        <v/>
      </c>
      <c r="K554" s="4" t="str">
        <f t="shared" si="2"/>
        <v/>
      </c>
      <c r="L554" s="6" t="str">
        <f t="shared" si="3"/>
        <v/>
      </c>
      <c r="M554" s="6" t="str">
        <f t="shared" si="4"/>
        <v/>
      </c>
      <c r="N554" s="4"/>
      <c r="O554" s="4"/>
      <c r="P554" s="4"/>
      <c r="Q554" s="4"/>
      <c r="R554" s="4"/>
      <c r="S554" s="4"/>
      <c r="T554" s="4"/>
      <c r="U554" s="4"/>
      <c r="V554" s="4"/>
      <c r="W554" s="4"/>
    </row>
    <row r="555">
      <c r="A555" s="4"/>
      <c r="B555" s="4"/>
      <c r="C555" s="87"/>
      <c r="D555" s="74"/>
      <c r="E555" s="74"/>
      <c r="F555" s="74"/>
      <c r="G555" s="74"/>
      <c r="H555" s="74"/>
      <c r="I555" s="74"/>
      <c r="J555" s="4" t="str">
        <f t="shared" si="1"/>
        <v/>
      </c>
      <c r="K555" s="4" t="str">
        <f t="shared" si="2"/>
        <v/>
      </c>
      <c r="L555" s="6" t="str">
        <f t="shared" si="3"/>
        <v/>
      </c>
      <c r="M555" s="6" t="str">
        <f t="shared" si="4"/>
        <v/>
      </c>
      <c r="N555" s="4"/>
      <c r="O555" s="4"/>
      <c r="P555" s="4"/>
      <c r="Q555" s="4"/>
      <c r="R555" s="4"/>
      <c r="S555" s="4"/>
      <c r="T555" s="4"/>
      <c r="U555" s="4"/>
      <c r="V555" s="4"/>
      <c r="W555" s="4"/>
    </row>
    <row r="556">
      <c r="A556" s="4"/>
      <c r="B556" s="4"/>
      <c r="C556" s="87"/>
      <c r="D556" s="74"/>
      <c r="E556" s="74"/>
      <c r="F556" s="74"/>
      <c r="G556" s="74"/>
      <c r="H556" s="74"/>
      <c r="I556" s="74"/>
      <c r="J556" s="4" t="str">
        <f t="shared" si="1"/>
        <v/>
      </c>
      <c r="K556" s="4" t="str">
        <f t="shared" si="2"/>
        <v/>
      </c>
      <c r="L556" s="6" t="str">
        <f t="shared" si="3"/>
        <v/>
      </c>
      <c r="M556" s="6" t="str">
        <f t="shared" si="4"/>
        <v/>
      </c>
      <c r="N556" s="4"/>
      <c r="O556" s="4"/>
      <c r="P556" s="4"/>
      <c r="Q556" s="4"/>
      <c r="R556" s="4"/>
      <c r="S556" s="4"/>
      <c r="T556" s="4"/>
      <c r="U556" s="4"/>
      <c r="V556" s="4"/>
      <c r="W556" s="4"/>
    </row>
    <row r="557">
      <c r="A557" s="4"/>
      <c r="B557" s="4"/>
      <c r="C557" s="87"/>
      <c r="D557" s="74"/>
      <c r="E557" s="74"/>
      <c r="F557" s="74"/>
      <c r="G557" s="74"/>
      <c r="H557" s="74"/>
      <c r="I557" s="74"/>
      <c r="J557" s="4" t="str">
        <f t="shared" si="1"/>
        <v/>
      </c>
      <c r="K557" s="4" t="str">
        <f t="shared" si="2"/>
        <v/>
      </c>
      <c r="L557" s="6" t="str">
        <f t="shared" si="3"/>
        <v/>
      </c>
      <c r="M557" s="6" t="str">
        <f t="shared" si="4"/>
        <v/>
      </c>
      <c r="N557" s="4"/>
      <c r="O557" s="4"/>
      <c r="P557" s="4"/>
      <c r="Q557" s="4"/>
      <c r="R557" s="4"/>
      <c r="S557" s="4"/>
      <c r="T557" s="4"/>
      <c r="U557" s="4"/>
      <c r="V557" s="4"/>
      <c r="W557" s="4"/>
    </row>
    <row r="558">
      <c r="A558" s="4"/>
      <c r="B558" s="4"/>
      <c r="C558" s="87"/>
      <c r="D558" s="74"/>
      <c r="E558" s="74"/>
      <c r="F558" s="74"/>
      <c r="G558" s="74"/>
      <c r="H558" s="74"/>
      <c r="I558" s="74"/>
      <c r="J558" s="4" t="str">
        <f t="shared" si="1"/>
        <v/>
      </c>
      <c r="K558" s="4" t="str">
        <f t="shared" si="2"/>
        <v/>
      </c>
      <c r="L558" s="6" t="str">
        <f t="shared" si="3"/>
        <v/>
      </c>
      <c r="M558" s="6" t="str">
        <f t="shared" si="4"/>
        <v/>
      </c>
      <c r="N558" s="4"/>
      <c r="O558" s="4"/>
      <c r="P558" s="4"/>
      <c r="Q558" s="4"/>
      <c r="R558" s="4"/>
      <c r="S558" s="4"/>
      <c r="T558" s="4"/>
      <c r="U558" s="4"/>
      <c r="V558" s="4"/>
      <c r="W558" s="4"/>
    </row>
    <row r="559">
      <c r="A559" s="4"/>
      <c r="B559" s="4"/>
      <c r="C559" s="87"/>
      <c r="D559" s="74"/>
      <c r="E559" s="74"/>
      <c r="F559" s="74"/>
      <c r="G559" s="74"/>
      <c r="H559" s="74"/>
      <c r="I559" s="74"/>
      <c r="J559" s="4" t="str">
        <f t="shared" si="1"/>
        <v/>
      </c>
      <c r="K559" s="4" t="str">
        <f t="shared" si="2"/>
        <v/>
      </c>
      <c r="L559" s="6" t="str">
        <f t="shared" si="3"/>
        <v/>
      </c>
      <c r="M559" s="6" t="str">
        <f t="shared" si="4"/>
        <v/>
      </c>
      <c r="N559" s="4"/>
      <c r="O559" s="4"/>
      <c r="P559" s="4"/>
      <c r="Q559" s="4"/>
      <c r="R559" s="4"/>
      <c r="S559" s="4"/>
      <c r="T559" s="4"/>
      <c r="U559" s="4"/>
      <c r="V559" s="4"/>
      <c r="W559" s="4"/>
    </row>
    <row r="560">
      <c r="A560" s="4"/>
      <c r="B560" s="4"/>
      <c r="C560" s="87"/>
      <c r="D560" s="74"/>
      <c r="E560" s="74"/>
      <c r="F560" s="74"/>
      <c r="G560" s="74"/>
      <c r="H560" s="74"/>
      <c r="I560" s="74"/>
      <c r="J560" s="4" t="str">
        <f t="shared" si="1"/>
        <v/>
      </c>
      <c r="K560" s="4" t="str">
        <f t="shared" si="2"/>
        <v/>
      </c>
      <c r="L560" s="6" t="str">
        <f t="shared" si="3"/>
        <v/>
      </c>
      <c r="M560" s="6" t="str">
        <f t="shared" si="4"/>
        <v/>
      </c>
      <c r="N560" s="4"/>
      <c r="O560" s="4"/>
      <c r="P560" s="4"/>
      <c r="Q560" s="4"/>
      <c r="R560" s="4"/>
      <c r="S560" s="4"/>
      <c r="T560" s="4"/>
      <c r="U560" s="4"/>
      <c r="V560" s="4"/>
      <c r="W560" s="4"/>
    </row>
    <row r="561">
      <c r="A561" s="4"/>
      <c r="B561" s="4"/>
      <c r="C561" s="87"/>
      <c r="D561" s="74"/>
      <c r="E561" s="74"/>
      <c r="F561" s="74"/>
      <c r="G561" s="74"/>
      <c r="H561" s="74"/>
      <c r="I561" s="74"/>
      <c r="J561" s="4" t="str">
        <f t="shared" si="1"/>
        <v/>
      </c>
      <c r="K561" s="4" t="str">
        <f t="shared" si="2"/>
        <v/>
      </c>
      <c r="L561" s="6" t="str">
        <f t="shared" si="3"/>
        <v/>
      </c>
      <c r="M561" s="6" t="str">
        <f t="shared" si="4"/>
        <v/>
      </c>
      <c r="N561" s="4"/>
      <c r="O561" s="4"/>
      <c r="P561" s="4"/>
      <c r="Q561" s="4"/>
      <c r="R561" s="4"/>
      <c r="S561" s="4"/>
      <c r="T561" s="4"/>
      <c r="U561" s="4"/>
      <c r="V561" s="4"/>
      <c r="W561" s="4"/>
    </row>
    <row r="562">
      <c r="A562" s="4"/>
      <c r="B562" s="4"/>
      <c r="C562" s="87"/>
      <c r="D562" s="74"/>
      <c r="E562" s="74"/>
      <c r="F562" s="74"/>
      <c r="G562" s="74"/>
      <c r="H562" s="74"/>
      <c r="I562" s="74"/>
      <c r="J562" s="4" t="str">
        <f t="shared" si="1"/>
        <v/>
      </c>
      <c r="K562" s="4" t="str">
        <f t="shared" si="2"/>
        <v/>
      </c>
      <c r="L562" s="6" t="str">
        <f t="shared" si="3"/>
        <v/>
      </c>
      <c r="M562" s="6" t="str">
        <f t="shared" si="4"/>
        <v/>
      </c>
      <c r="N562" s="4"/>
      <c r="O562" s="4"/>
      <c r="P562" s="4"/>
      <c r="Q562" s="4"/>
      <c r="R562" s="4"/>
      <c r="S562" s="4"/>
      <c r="T562" s="4"/>
      <c r="U562" s="4"/>
      <c r="V562" s="4"/>
      <c r="W562" s="4"/>
    </row>
    <row r="563">
      <c r="A563" s="4"/>
      <c r="B563" s="4"/>
      <c r="C563" s="87"/>
      <c r="D563" s="74"/>
      <c r="E563" s="74"/>
      <c r="F563" s="74"/>
      <c r="G563" s="74"/>
      <c r="H563" s="74"/>
      <c r="I563" s="74"/>
      <c r="J563" s="4" t="str">
        <f t="shared" si="1"/>
        <v/>
      </c>
      <c r="K563" s="4" t="str">
        <f t="shared" si="2"/>
        <v/>
      </c>
      <c r="L563" s="6" t="str">
        <f t="shared" si="3"/>
        <v/>
      </c>
      <c r="M563" s="6" t="str">
        <f t="shared" si="4"/>
        <v/>
      </c>
      <c r="N563" s="4"/>
      <c r="O563" s="4"/>
      <c r="P563" s="4"/>
      <c r="Q563" s="4"/>
      <c r="R563" s="4"/>
      <c r="S563" s="4"/>
      <c r="T563" s="4"/>
      <c r="U563" s="4"/>
      <c r="V563" s="4"/>
      <c r="W563" s="4"/>
    </row>
    <row r="564">
      <c r="A564" s="4"/>
      <c r="B564" s="4"/>
      <c r="C564" s="87"/>
      <c r="D564" s="74"/>
      <c r="E564" s="74"/>
      <c r="F564" s="74"/>
      <c r="G564" s="74"/>
      <c r="H564" s="74"/>
      <c r="I564" s="74"/>
      <c r="J564" s="4" t="str">
        <f t="shared" si="1"/>
        <v/>
      </c>
      <c r="K564" s="4" t="str">
        <f t="shared" si="2"/>
        <v/>
      </c>
      <c r="L564" s="6" t="str">
        <f t="shared" si="3"/>
        <v/>
      </c>
      <c r="M564" s="6" t="str">
        <f t="shared" si="4"/>
        <v/>
      </c>
      <c r="N564" s="4"/>
      <c r="O564" s="4"/>
      <c r="P564" s="4"/>
      <c r="Q564" s="4"/>
      <c r="R564" s="4"/>
      <c r="S564" s="4"/>
      <c r="T564" s="4"/>
      <c r="U564" s="4"/>
      <c r="V564" s="4"/>
      <c r="W564" s="4"/>
    </row>
    <row r="565">
      <c r="A565" s="4"/>
      <c r="B565" s="4"/>
      <c r="C565" s="87"/>
      <c r="D565" s="74"/>
      <c r="E565" s="74"/>
      <c r="F565" s="74"/>
      <c r="G565" s="74"/>
      <c r="H565" s="74"/>
      <c r="I565" s="74"/>
      <c r="J565" s="4" t="str">
        <f t="shared" si="1"/>
        <v/>
      </c>
      <c r="K565" s="4" t="str">
        <f t="shared" si="2"/>
        <v/>
      </c>
      <c r="L565" s="6" t="str">
        <f t="shared" si="3"/>
        <v/>
      </c>
      <c r="M565" s="6" t="str">
        <f t="shared" si="4"/>
        <v/>
      </c>
      <c r="N565" s="4"/>
      <c r="O565" s="4"/>
      <c r="P565" s="4"/>
      <c r="Q565" s="4"/>
      <c r="R565" s="4"/>
      <c r="S565" s="4"/>
      <c r="T565" s="4"/>
      <c r="U565" s="4"/>
      <c r="V565" s="4"/>
      <c r="W565" s="4"/>
    </row>
    <row r="566">
      <c r="A566" s="4"/>
      <c r="B566" s="4"/>
      <c r="C566" s="87"/>
      <c r="D566" s="74"/>
      <c r="E566" s="74"/>
      <c r="F566" s="74"/>
      <c r="G566" s="74"/>
      <c r="H566" s="74"/>
      <c r="I566" s="74"/>
      <c r="J566" s="4" t="str">
        <f t="shared" si="1"/>
        <v/>
      </c>
      <c r="K566" s="4" t="str">
        <f t="shared" si="2"/>
        <v/>
      </c>
      <c r="L566" s="6" t="str">
        <f t="shared" si="3"/>
        <v/>
      </c>
      <c r="M566" s="6" t="str">
        <f t="shared" si="4"/>
        <v/>
      </c>
      <c r="N566" s="4"/>
      <c r="O566" s="4"/>
      <c r="P566" s="4"/>
      <c r="Q566" s="4"/>
      <c r="R566" s="4"/>
      <c r="S566" s="4"/>
      <c r="T566" s="4"/>
      <c r="U566" s="4"/>
      <c r="V566" s="4"/>
      <c r="W566" s="4"/>
    </row>
    <row r="567">
      <c r="A567" s="4"/>
      <c r="B567" s="4"/>
      <c r="C567" s="87"/>
      <c r="D567" s="74"/>
      <c r="E567" s="74"/>
      <c r="F567" s="74"/>
      <c r="G567" s="74"/>
      <c r="H567" s="74"/>
      <c r="I567" s="74"/>
      <c r="J567" s="4" t="str">
        <f t="shared" si="1"/>
        <v/>
      </c>
      <c r="K567" s="4" t="str">
        <f t="shared" si="2"/>
        <v/>
      </c>
      <c r="L567" s="6" t="str">
        <f t="shared" si="3"/>
        <v/>
      </c>
      <c r="M567" s="6" t="str">
        <f t="shared" si="4"/>
        <v/>
      </c>
      <c r="N567" s="4"/>
      <c r="O567" s="4"/>
      <c r="P567" s="4"/>
      <c r="Q567" s="4"/>
      <c r="R567" s="4"/>
      <c r="S567" s="4"/>
      <c r="T567" s="4"/>
      <c r="U567" s="4"/>
      <c r="V567" s="4"/>
      <c r="W567" s="4"/>
    </row>
    <row r="568">
      <c r="A568" s="4"/>
      <c r="B568" s="4"/>
      <c r="C568" s="87"/>
      <c r="D568" s="74"/>
      <c r="E568" s="74"/>
      <c r="F568" s="74"/>
      <c r="G568" s="74"/>
      <c r="H568" s="74"/>
      <c r="I568" s="74"/>
      <c r="J568" s="4" t="str">
        <f t="shared" si="1"/>
        <v/>
      </c>
      <c r="K568" s="4" t="str">
        <f t="shared" si="2"/>
        <v/>
      </c>
      <c r="L568" s="6" t="str">
        <f t="shared" si="3"/>
        <v/>
      </c>
      <c r="M568" s="6" t="str">
        <f t="shared" si="4"/>
        <v/>
      </c>
      <c r="N568" s="4"/>
      <c r="O568" s="4"/>
      <c r="P568" s="4"/>
      <c r="Q568" s="4"/>
      <c r="R568" s="4"/>
      <c r="S568" s="4"/>
      <c r="T568" s="4"/>
      <c r="U568" s="4"/>
      <c r="V568" s="4"/>
      <c r="W568" s="4"/>
    </row>
    <row r="569">
      <c r="A569" s="4"/>
      <c r="B569" s="4"/>
      <c r="C569" s="87"/>
      <c r="D569" s="74"/>
      <c r="E569" s="74"/>
      <c r="F569" s="74"/>
      <c r="G569" s="74"/>
      <c r="H569" s="74"/>
      <c r="I569" s="74"/>
      <c r="J569" s="4" t="str">
        <f t="shared" si="1"/>
        <v/>
      </c>
      <c r="K569" s="4" t="str">
        <f t="shared" si="2"/>
        <v/>
      </c>
      <c r="L569" s="6" t="str">
        <f t="shared" si="3"/>
        <v/>
      </c>
      <c r="M569" s="6" t="str">
        <f t="shared" si="4"/>
        <v/>
      </c>
      <c r="N569" s="4"/>
      <c r="O569" s="4"/>
      <c r="P569" s="4"/>
      <c r="Q569" s="4"/>
      <c r="R569" s="4"/>
      <c r="S569" s="4"/>
      <c r="T569" s="4"/>
      <c r="U569" s="4"/>
      <c r="V569" s="4"/>
      <c r="W569" s="4"/>
    </row>
    <row r="570">
      <c r="A570" s="4"/>
      <c r="B570" s="4"/>
      <c r="C570" s="87"/>
      <c r="D570" s="74"/>
      <c r="E570" s="74"/>
      <c r="F570" s="74"/>
      <c r="G570" s="74"/>
      <c r="H570" s="74"/>
      <c r="I570" s="74"/>
      <c r="J570" s="4" t="str">
        <f t="shared" si="1"/>
        <v/>
      </c>
      <c r="K570" s="4" t="str">
        <f t="shared" si="2"/>
        <v/>
      </c>
      <c r="L570" s="6" t="str">
        <f t="shared" si="3"/>
        <v/>
      </c>
      <c r="M570" s="6" t="str">
        <f t="shared" si="4"/>
        <v/>
      </c>
      <c r="N570" s="4"/>
      <c r="O570" s="4"/>
      <c r="P570" s="4"/>
      <c r="Q570" s="4"/>
      <c r="R570" s="4"/>
      <c r="S570" s="4"/>
      <c r="T570" s="4"/>
      <c r="U570" s="4"/>
      <c r="V570" s="4"/>
      <c r="W570" s="4"/>
    </row>
    <row r="571">
      <c r="A571" s="4"/>
      <c r="B571" s="4"/>
      <c r="C571" s="87"/>
      <c r="D571" s="74"/>
      <c r="E571" s="74"/>
      <c r="F571" s="74"/>
      <c r="G571" s="74"/>
      <c r="H571" s="74"/>
      <c r="I571" s="74"/>
      <c r="J571" s="4" t="str">
        <f t="shared" si="1"/>
        <v/>
      </c>
      <c r="K571" s="4" t="str">
        <f t="shared" si="2"/>
        <v/>
      </c>
      <c r="L571" s="6" t="str">
        <f t="shared" si="3"/>
        <v/>
      </c>
      <c r="M571" s="6" t="str">
        <f t="shared" si="4"/>
        <v/>
      </c>
      <c r="N571" s="4"/>
      <c r="O571" s="4"/>
      <c r="P571" s="4"/>
      <c r="Q571" s="4"/>
      <c r="R571" s="4"/>
      <c r="S571" s="4"/>
      <c r="T571" s="4"/>
      <c r="U571" s="4"/>
      <c r="V571" s="4"/>
      <c r="W571" s="4"/>
    </row>
    <row r="572">
      <c r="A572" s="4"/>
      <c r="B572" s="4"/>
      <c r="C572" s="87"/>
      <c r="D572" s="74"/>
      <c r="E572" s="74"/>
      <c r="F572" s="74"/>
      <c r="G572" s="74"/>
      <c r="H572" s="74"/>
      <c r="I572" s="74"/>
      <c r="J572" s="4" t="str">
        <f t="shared" si="1"/>
        <v/>
      </c>
      <c r="K572" s="4" t="str">
        <f t="shared" si="2"/>
        <v/>
      </c>
      <c r="L572" s="6" t="str">
        <f t="shared" si="3"/>
        <v/>
      </c>
      <c r="M572" s="6" t="str">
        <f t="shared" si="4"/>
        <v/>
      </c>
      <c r="N572" s="4"/>
      <c r="O572" s="4"/>
      <c r="P572" s="4"/>
      <c r="Q572" s="4"/>
      <c r="R572" s="4"/>
      <c r="S572" s="4"/>
      <c r="T572" s="4"/>
      <c r="U572" s="4"/>
      <c r="V572" s="4"/>
      <c r="W572" s="4"/>
    </row>
    <row r="573">
      <c r="A573" s="4"/>
      <c r="B573" s="4"/>
      <c r="C573" s="87"/>
      <c r="D573" s="74"/>
      <c r="E573" s="74"/>
      <c r="F573" s="74"/>
      <c r="G573" s="74"/>
      <c r="H573" s="74"/>
      <c r="I573" s="74"/>
      <c r="J573" s="4" t="str">
        <f t="shared" si="1"/>
        <v/>
      </c>
      <c r="K573" s="4" t="str">
        <f t="shared" si="2"/>
        <v/>
      </c>
      <c r="L573" s="6" t="str">
        <f t="shared" si="3"/>
        <v/>
      </c>
      <c r="M573" s="6" t="str">
        <f t="shared" si="4"/>
        <v/>
      </c>
      <c r="N573" s="4"/>
      <c r="O573" s="4"/>
      <c r="P573" s="4"/>
      <c r="Q573" s="4"/>
      <c r="R573" s="4"/>
      <c r="S573" s="4"/>
      <c r="T573" s="4"/>
      <c r="U573" s="4"/>
      <c r="V573" s="4"/>
      <c r="W573" s="4"/>
    </row>
    <row r="574">
      <c r="A574" s="4"/>
      <c r="B574" s="4"/>
      <c r="C574" s="87"/>
      <c r="D574" s="74"/>
      <c r="E574" s="74"/>
      <c r="F574" s="74"/>
      <c r="G574" s="74"/>
      <c r="H574" s="74"/>
      <c r="I574" s="74"/>
      <c r="J574" s="4" t="str">
        <f t="shared" si="1"/>
        <v/>
      </c>
      <c r="K574" s="4" t="str">
        <f t="shared" si="2"/>
        <v/>
      </c>
      <c r="L574" s="6" t="str">
        <f t="shared" si="3"/>
        <v/>
      </c>
      <c r="M574" s="6" t="str">
        <f t="shared" si="4"/>
        <v/>
      </c>
      <c r="N574" s="4"/>
      <c r="O574" s="4"/>
      <c r="P574" s="4"/>
      <c r="Q574" s="4"/>
      <c r="R574" s="4"/>
      <c r="S574" s="4"/>
      <c r="T574" s="4"/>
      <c r="U574" s="4"/>
      <c r="V574" s="4"/>
      <c r="W574" s="4"/>
    </row>
    <row r="575">
      <c r="A575" s="4"/>
      <c r="B575" s="4"/>
      <c r="C575" s="87"/>
      <c r="D575" s="74"/>
      <c r="E575" s="74"/>
      <c r="F575" s="74"/>
      <c r="G575" s="74"/>
      <c r="H575" s="74"/>
      <c r="I575" s="74"/>
      <c r="J575" s="4" t="str">
        <f t="shared" si="1"/>
        <v/>
      </c>
      <c r="K575" s="4" t="str">
        <f t="shared" si="2"/>
        <v/>
      </c>
      <c r="L575" s="6" t="str">
        <f t="shared" si="3"/>
        <v/>
      </c>
      <c r="M575" s="6" t="str">
        <f t="shared" si="4"/>
        <v/>
      </c>
      <c r="N575" s="4"/>
      <c r="O575" s="4"/>
      <c r="P575" s="4"/>
      <c r="Q575" s="4"/>
      <c r="R575" s="4"/>
      <c r="S575" s="4"/>
      <c r="T575" s="4"/>
      <c r="U575" s="4"/>
      <c r="V575" s="4"/>
      <c r="W575" s="4"/>
    </row>
    <row r="576">
      <c r="A576" s="4"/>
      <c r="B576" s="4"/>
      <c r="C576" s="87"/>
      <c r="D576" s="74"/>
      <c r="E576" s="74"/>
      <c r="F576" s="74"/>
      <c r="G576" s="74"/>
      <c r="H576" s="74"/>
      <c r="I576" s="74"/>
      <c r="J576" s="4" t="str">
        <f t="shared" si="1"/>
        <v/>
      </c>
      <c r="K576" s="4" t="str">
        <f t="shared" si="2"/>
        <v/>
      </c>
      <c r="L576" s="6" t="str">
        <f t="shared" si="3"/>
        <v/>
      </c>
      <c r="M576" s="6" t="str">
        <f t="shared" si="4"/>
        <v/>
      </c>
      <c r="N576" s="4"/>
      <c r="O576" s="4"/>
      <c r="P576" s="4"/>
      <c r="Q576" s="4"/>
      <c r="R576" s="4"/>
      <c r="S576" s="4"/>
      <c r="T576" s="4"/>
      <c r="U576" s="4"/>
      <c r="V576" s="4"/>
      <c r="W576" s="4"/>
    </row>
    <row r="577">
      <c r="A577" s="4"/>
      <c r="B577" s="4"/>
      <c r="C577" s="87"/>
      <c r="D577" s="74"/>
      <c r="E577" s="74"/>
      <c r="F577" s="74"/>
      <c r="G577" s="74"/>
      <c r="H577" s="74"/>
      <c r="I577" s="74"/>
      <c r="J577" s="4" t="str">
        <f t="shared" si="1"/>
        <v/>
      </c>
      <c r="K577" s="4" t="str">
        <f t="shared" si="2"/>
        <v/>
      </c>
      <c r="L577" s="6" t="str">
        <f t="shared" si="3"/>
        <v/>
      </c>
      <c r="M577" s="6" t="str">
        <f t="shared" si="4"/>
        <v/>
      </c>
      <c r="N577" s="4"/>
      <c r="O577" s="4"/>
      <c r="P577" s="4"/>
      <c r="Q577" s="4"/>
      <c r="R577" s="4"/>
      <c r="S577" s="4"/>
      <c r="T577" s="4"/>
      <c r="U577" s="4"/>
      <c r="V577" s="4"/>
      <c r="W577" s="4"/>
    </row>
    <row r="578">
      <c r="A578" s="4"/>
      <c r="B578" s="4"/>
      <c r="C578" s="87"/>
      <c r="D578" s="74"/>
      <c r="E578" s="74"/>
      <c r="F578" s="74"/>
      <c r="G578" s="74"/>
      <c r="H578" s="74"/>
      <c r="I578" s="74"/>
      <c r="J578" s="4" t="str">
        <f t="shared" si="1"/>
        <v/>
      </c>
      <c r="K578" s="4" t="str">
        <f t="shared" si="2"/>
        <v/>
      </c>
      <c r="L578" s="6" t="str">
        <f t="shared" si="3"/>
        <v/>
      </c>
      <c r="M578" s="6" t="str">
        <f t="shared" si="4"/>
        <v/>
      </c>
      <c r="N578" s="4"/>
      <c r="O578" s="4"/>
      <c r="P578" s="4"/>
      <c r="Q578" s="4"/>
      <c r="R578" s="4"/>
      <c r="S578" s="4"/>
      <c r="T578" s="4"/>
      <c r="U578" s="4"/>
      <c r="V578" s="4"/>
      <c r="W578" s="4"/>
    </row>
    <row r="579">
      <c r="A579" s="4"/>
      <c r="B579" s="4"/>
      <c r="C579" s="87"/>
      <c r="D579" s="74"/>
      <c r="E579" s="74"/>
      <c r="F579" s="74"/>
      <c r="G579" s="74"/>
      <c r="H579" s="74"/>
      <c r="I579" s="74"/>
      <c r="J579" s="4" t="str">
        <f t="shared" si="1"/>
        <v/>
      </c>
      <c r="K579" s="4" t="str">
        <f t="shared" si="2"/>
        <v/>
      </c>
      <c r="L579" s="6" t="str">
        <f t="shared" si="3"/>
        <v/>
      </c>
      <c r="M579" s="6" t="str">
        <f t="shared" si="4"/>
        <v/>
      </c>
      <c r="N579" s="4"/>
      <c r="O579" s="4"/>
      <c r="P579" s="4"/>
      <c r="Q579" s="4"/>
      <c r="R579" s="4"/>
      <c r="S579" s="4"/>
      <c r="T579" s="4"/>
      <c r="U579" s="4"/>
      <c r="V579" s="4"/>
      <c r="W579" s="4"/>
    </row>
    <row r="580">
      <c r="A580" s="4"/>
      <c r="B580" s="4"/>
      <c r="C580" s="87"/>
      <c r="D580" s="74"/>
      <c r="E580" s="74"/>
      <c r="F580" s="74"/>
      <c r="G580" s="74"/>
      <c r="H580" s="74"/>
      <c r="I580" s="74"/>
      <c r="J580" s="4" t="str">
        <f t="shared" si="1"/>
        <v/>
      </c>
      <c r="K580" s="4" t="str">
        <f t="shared" si="2"/>
        <v/>
      </c>
      <c r="L580" s="6" t="str">
        <f t="shared" si="3"/>
        <v/>
      </c>
      <c r="M580" s="6" t="str">
        <f t="shared" si="4"/>
        <v/>
      </c>
      <c r="N580" s="4"/>
      <c r="O580" s="4"/>
      <c r="P580" s="4"/>
      <c r="Q580" s="4"/>
      <c r="R580" s="4"/>
      <c r="S580" s="4"/>
      <c r="T580" s="4"/>
      <c r="U580" s="4"/>
      <c r="V580" s="4"/>
      <c r="W580" s="4"/>
    </row>
    <row r="581">
      <c r="A581" s="4"/>
      <c r="B581" s="4"/>
      <c r="C581" s="87"/>
      <c r="D581" s="74"/>
      <c r="E581" s="74"/>
      <c r="F581" s="74"/>
      <c r="G581" s="74"/>
      <c r="H581" s="74"/>
      <c r="I581" s="74"/>
      <c r="J581" s="4" t="str">
        <f t="shared" si="1"/>
        <v/>
      </c>
      <c r="K581" s="4" t="str">
        <f t="shared" si="2"/>
        <v/>
      </c>
      <c r="L581" s="6" t="str">
        <f t="shared" si="3"/>
        <v/>
      </c>
      <c r="M581" s="6" t="str">
        <f t="shared" si="4"/>
        <v/>
      </c>
      <c r="N581" s="4"/>
      <c r="O581" s="4"/>
      <c r="P581" s="4"/>
      <c r="Q581" s="4"/>
      <c r="R581" s="4"/>
      <c r="S581" s="4"/>
      <c r="T581" s="4"/>
      <c r="U581" s="4"/>
      <c r="V581" s="4"/>
      <c r="W581" s="4"/>
    </row>
    <row r="582">
      <c r="A582" s="4"/>
      <c r="B582" s="4"/>
      <c r="C582" s="87"/>
      <c r="D582" s="74"/>
      <c r="E582" s="74"/>
      <c r="F582" s="74"/>
      <c r="G582" s="74"/>
      <c r="H582" s="74"/>
      <c r="I582" s="74"/>
      <c r="J582" s="4" t="str">
        <f t="shared" si="1"/>
        <v/>
      </c>
      <c r="K582" s="4" t="str">
        <f t="shared" si="2"/>
        <v/>
      </c>
      <c r="L582" s="6" t="str">
        <f t="shared" si="3"/>
        <v/>
      </c>
      <c r="M582" s="6" t="str">
        <f t="shared" si="4"/>
        <v/>
      </c>
      <c r="N582" s="4"/>
      <c r="O582" s="4"/>
      <c r="P582" s="4"/>
      <c r="Q582" s="4"/>
      <c r="R582" s="4"/>
      <c r="S582" s="4"/>
      <c r="T582" s="4"/>
      <c r="U582" s="4"/>
      <c r="V582" s="4"/>
      <c r="W582" s="4"/>
    </row>
    <row r="583">
      <c r="A583" s="4"/>
      <c r="B583" s="4"/>
      <c r="C583" s="87"/>
      <c r="D583" s="74"/>
      <c r="E583" s="74"/>
      <c r="F583" s="74"/>
      <c r="G583" s="74"/>
      <c r="H583" s="74"/>
      <c r="I583" s="74"/>
      <c r="J583" s="4" t="str">
        <f t="shared" si="1"/>
        <v/>
      </c>
      <c r="K583" s="4" t="str">
        <f t="shared" si="2"/>
        <v/>
      </c>
      <c r="L583" s="6" t="str">
        <f t="shared" si="3"/>
        <v/>
      </c>
      <c r="M583" s="6" t="str">
        <f t="shared" si="4"/>
        <v/>
      </c>
      <c r="N583" s="4"/>
      <c r="O583" s="4"/>
      <c r="P583" s="4"/>
      <c r="Q583" s="4"/>
      <c r="R583" s="4"/>
      <c r="S583" s="4"/>
      <c r="T583" s="4"/>
      <c r="U583" s="4"/>
      <c r="V583" s="4"/>
      <c r="W583" s="4"/>
    </row>
    <row r="584">
      <c r="A584" s="4"/>
      <c r="B584" s="4"/>
      <c r="C584" s="87"/>
      <c r="D584" s="74"/>
      <c r="E584" s="74"/>
      <c r="F584" s="74"/>
      <c r="G584" s="74"/>
      <c r="H584" s="74"/>
      <c r="I584" s="74"/>
      <c r="J584" s="4" t="str">
        <f t="shared" si="1"/>
        <v/>
      </c>
      <c r="K584" s="4" t="str">
        <f t="shared" si="2"/>
        <v/>
      </c>
      <c r="L584" s="6" t="str">
        <f t="shared" si="3"/>
        <v/>
      </c>
      <c r="M584" s="6" t="str">
        <f t="shared" si="4"/>
        <v/>
      </c>
      <c r="N584" s="4"/>
      <c r="O584" s="4"/>
      <c r="P584" s="4"/>
      <c r="Q584" s="4"/>
      <c r="R584" s="4"/>
      <c r="S584" s="4"/>
      <c r="T584" s="4"/>
      <c r="U584" s="4"/>
      <c r="V584" s="4"/>
      <c r="W584" s="4"/>
    </row>
    <row r="585">
      <c r="A585" s="4"/>
      <c r="B585" s="4"/>
      <c r="C585" s="87"/>
      <c r="D585" s="74"/>
      <c r="E585" s="74"/>
      <c r="F585" s="74"/>
      <c r="G585" s="74"/>
      <c r="H585" s="74"/>
      <c r="I585" s="74"/>
      <c r="J585" s="4" t="str">
        <f t="shared" si="1"/>
        <v/>
      </c>
      <c r="K585" s="4" t="str">
        <f t="shared" si="2"/>
        <v/>
      </c>
      <c r="L585" s="6" t="str">
        <f t="shared" si="3"/>
        <v/>
      </c>
      <c r="M585" s="6" t="str">
        <f t="shared" si="4"/>
        <v/>
      </c>
      <c r="N585" s="4"/>
      <c r="O585" s="4"/>
      <c r="P585" s="4"/>
      <c r="Q585" s="4"/>
      <c r="R585" s="4"/>
      <c r="S585" s="4"/>
      <c r="T585" s="4"/>
      <c r="U585" s="4"/>
      <c r="V585" s="4"/>
      <c r="W585" s="4"/>
    </row>
    <row r="586">
      <c r="A586" s="4"/>
      <c r="B586" s="4"/>
      <c r="C586" s="87"/>
      <c r="D586" s="74"/>
      <c r="E586" s="74"/>
      <c r="F586" s="74"/>
      <c r="G586" s="74"/>
      <c r="H586" s="74"/>
      <c r="I586" s="74"/>
      <c r="J586" s="4" t="str">
        <f t="shared" si="1"/>
        <v/>
      </c>
      <c r="K586" s="4" t="str">
        <f t="shared" si="2"/>
        <v/>
      </c>
      <c r="L586" s="6" t="str">
        <f t="shared" si="3"/>
        <v/>
      </c>
      <c r="M586" s="6" t="str">
        <f t="shared" si="4"/>
        <v/>
      </c>
      <c r="N586" s="4"/>
      <c r="O586" s="4"/>
      <c r="P586" s="4"/>
      <c r="Q586" s="4"/>
      <c r="R586" s="4"/>
      <c r="S586" s="4"/>
      <c r="T586" s="4"/>
      <c r="U586" s="4"/>
      <c r="V586" s="4"/>
      <c r="W586" s="4"/>
    </row>
    <row r="587">
      <c r="A587" s="4"/>
      <c r="B587" s="4"/>
      <c r="C587" s="87"/>
      <c r="D587" s="74"/>
      <c r="E587" s="74"/>
      <c r="F587" s="74"/>
      <c r="G587" s="74"/>
      <c r="H587" s="74"/>
      <c r="I587" s="74"/>
      <c r="J587" s="4" t="str">
        <f t="shared" si="1"/>
        <v/>
      </c>
      <c r="K587" s="4" t="str">
        <f t="shared" si="2"/>
        <v/>
      </c>
      <c r="L587" s="6" t="str">
        <f t="shared" si="3"/>
        <v/>
      </c>
      <c r="M587" s="6" t="str">
        <f t="shared" si="4"/>
        <v/>
      </c>
      <c r="N587" s="4"/>
      <c r="O587" s="4"/>
      <c r="P587" s="4"/>
      <c r="Q587" s="4"/>
      <c r="R587" s="4"/>
      <c r="S587" s="4"/>
      <c r="T587" s="4"/>
      <c r="U587" s="4"/>
      <c r="V587" s="4"/>
      <c r="W587" s="4"/>
    </row>
    <row r="588">
      <c r="A588" s="4"/>
      <c r="B588" s="4"/>
      <c r="C588" s="87"/>
      <c r="D588" s="74"/>
      <c r="E588" s="74"/>
      <c r="F588" s="74"/>
      <c r="G588" s="74"/>
      <c r="H588" s="74"/>
      <c r="I588" s="74"/>
      <c r="J588" s="4" t="str">
        <f t="shared" si="1"/>
        <v/>
      </c>
      <c r="K588" s="4" t="str">
        <f t="shared" si="2"/>
        <v/>
      </c>
      <c r="L588" s="6" t="str">
        <f t="shared" si="3"/>
        <v/>
      </c>
      <c r="M588" s="6" t="str">
        <f t="shared" si="4"/>
        <v/>
      </c>
      <c r="N588" s="4"/>
      <c r="O588" s="4"/>
      <c r="P588" s="4"/>
      <c r="Q588" s="4"/>
      <c r="R588" s="4"/>
      <c r="S588" s="4"/>
      <c r="T588" s="4"/>
      <c r="U588" s="4"/>
      <c r="V588" s="4"/>
      <c r="W588" s="4"/>
    </row>
    <row r="589">
      <c r="A589" s="4"/>
      <c r="B589" s="4"/>
      <c r="C589" s="87"/>
      <c r="D589" s="74"/>
      <c r="E589" s="74"/>
      <c r="F589" s="74"/>
      <c r="G589" s="74"/>
      <c r="H589" s="74"/>
      <c r="I589" s="74"/>
      <c r="J589" s="4" t="str">
        <f t="shared" si="1"/>
        <v/>
      </c>
      <c r="K589" s="4" t="str">
        <f t="shared" si="2"/>
        <v/>
      </c>
      <c r="L589" s="6" t="str">
        <f t="shared" si="3"/>
        <v/>
      </c>
      <c r="M589" s="6" t="str">
        <f t="shared" si="4"/>
        <v/>
      </c>
      <c r="N589" s="4"/>
      <c r="O589" s="4"/>
      <c r="P589" s="4"/>
      <c r="Q589" s="4"/>
      <c r="R589" s="4"/>
      <c r="S589" s="4"/>
      <c r="T589" s="4"/>
      <c r="U589" s="4"/>
      <c r="V589" s="4"/>
      <c r="W589" s="4"/>
    </row>
    <row r="590">
      <c r="A590" s="4"/>
      <c r="B590" s="4"/>
      <c r="C590" s="87"/>
      <c r="D590" s="74"/>
      <c r="E590" s="74"/>
      <c r="F590" s="74"/>
      <c r="G590" s="74"/>
      <c r="H590" s="74"/>
      <c r="I590" s="74"/>
      <c r="J590" s="4" t="str">
        <f t="shared" si="1"/>
        <v/>
      </c>
      <c r="K590" s="4" t="str">
        <f t="shared" si="2"/>
        <v/>
      </c>
      <c r="L590" s="6" t="str">
        <f t="shared" si="3"/>
        <v/>
      </c>
      <c r="M590" s="6" t="str">
        <f t="shared" si="4"/>
        <v/>
      </c>
      <c r="N590" s="4"/>
      <c r="O590" s="4"/>
      <c r="P590" s="4"/>
      <c r="Q590" s="4"/>
      <c r="R590" s="4"/>
      <c r="S590" s="4"/>
      <c r="T590" s="4"/>
      <c r="U590" s="4"/>
      <c r="V590" s="4"/>
      <c r="W590" s="4"/>
    </row>
    <row r="591">
      <c r="A591" s="4"/>
      <c r="B591" s="4"/>
      <c r="C591" s="87"/>
      <c r="D591" s="74"/>
      <c r="E591" s="74"/>
      <c r="F591" s="74"/>
      <c r="G591" s="74"/>
      <c r="H591" s="74"/>
      <c r="I591" s="74"/>
      <c r="J591" s="4" t="str">
        <f t="shared" si="1"/>
        <v/>
      </c>
      <c r="K591" s="4" t="str">
        <f t="shared" si="2"/>
        <v/>
      </c>
      <c r="L591" s="6" t="str">
        <f t="shared" si="3"/>
        <v/>
      </c>
      <c r="M591" s="6" t="str">
        <f t="shared" si="4"/>
        <v/>
      </c>
      <c r="N591" s="4"/>
      <c r="O591" s="4"/>
      <c r="P591" s="4"/>
      <c r="Q591" s="4"/>
      <c r="R591" s="4"/>
      <c r="S591" s="4"/>
      <c r="T591" s="4"/>
      <c r="U591" s="4"/>
      <c r="V591" s="4"/>
      <c r="W591" s="4"/>
    </row>
    <row r="592">
      <c r="A592" s="4"/>
      <c r="B592" s="4"/>
      <c r="C592" s="87"/>
      <c r="D592" s="74"/>
      <c r="E592" s="74"/>
      <c r="F592" s="74"/>
      <c r="G592" s="74"/>
      <c r="H592" s="74"/>
      <c r="I592" s="74"/>
      <c r="J592" s="4" t="str">
        <f t="shared" si="1"/>
        <v/>
      </c>
      <c r="K592" s="4" t="str">
        <f t="shared" si="2"/>
        <v/>
      </c>
      <c r="L592" s="6" t="str">
        <f t="shared" si="3"/>
        <v/>
      </c>
      <c r="M592" s="6" t="str">
        <f t="shared" si="4"/>
        <v/>
      </c>
      <c r="N592" s="4"/>
      <c r="O592" s="4"/>
      <c r="P592" s="4"/>
      <c r="Q592" s="4"/>
      <c r="R592" s="4"/>
      <c r="S592" s="4"/>
      <c r="T592" s="4"/>
      <c r="U592" s="4"/>
      <c r="V592" s="4"/>
      <c r="W592" s="4"/>
    </row>
    <row r="593">
      <c r="A593" s="4"/>
      <c r="B593" s="4"/>
      <c r="C593" s="87"/>
      <c r="D593" s="74"/>
      <c r="E593" s="74"/>
      <c r="F593" s="74"/>
      <c r="G593" s="74"/>
      <c r="H593" s="74"/>
      <c r="I593" s="74"/>
      <c r="J593" s="4" t="str">
        <f t="shared" si="1"/>
        <v/>
      </c>
      <c r="K593" s="4" t="str">
        <f t="shared" si="2"/>
        <v/>
      </c>
      <c r="L593" s="6" t="str">
        <f t="shared" si="3"/>
        <v/>
      </c>
      <c r="M593" s="6" t="str">
        <f t="shared" si="4"/>
        <v/>
      </c>
      <c r="N593" s="4"/>
      <c r="O593" s="4"/>
      <c r="P593" s="4"/>
      <c r="Q593" s="4"/>
      <c r="R593" s="4"/>
      <c r="S593" s="4"/>
      <c r="T593" s="4"/>
      <c r="U593" s="4"/>
      <c r="V593" s="4"/>
      <c r="W593" s="4"/>
    </row>
    <row r="594">
      <c r="A594" s="4"/>
      <c r="B594" s="4"/>
      <c r="C594" s="87"/>
      <c r="D594" s="74"/>
      <c r="E594" s="74"/>
      <c r="F594" s="74"/>
      <c r="G594" s="74"/>
      <c r="H594" s="74"/>
      <c r="I594" s="74"/>
      <c r="J594" s="4" t="str">
        <f t="shared" si="1"/>
        <v/>
      </c>
      <c r="K594" s="4" t="str">
        <f t="shared" si="2"/>
        <v/>
      </c>
      <c r="L594" s="6" t="str">
        <f t="shared" si="3"/>
        <v/>
      </c>
      <c r="M594" s="6" t="str">
        <f t="shared" si="4"/>
        <v/>
      </c>
      <c r="N594" s="4"/>
      <c r="O594" s="4"/>
      <c r="P594" s="4"/>
      <c r="Q594" s="4"/>
      <c r="R594" s="4"/>
      <c r="S594" s="4"/>
      <c r="T594" s="4"/>
      <c r="U594" s="4"/>
      <c r="V594" s="4"/>
      <c r="W594" s="4"/>
    </row>
    <row r="595">
      <c r="A595" s="4"/>
      <c r="B595" s="4"/>
      <c r="C595" s="87"/>
      <c r="D595" s="74"/>
      <c r="E595" s="74"/>
      <c r="F595" s="74"/>
      <c r="G595" s="74"/>
      <c r="H595" s="74"/>
      <c r="I595" s="74"/>
      <c r="J595" s="4" t="str">
        <f t="shared" si="1"/>
        <v/>
      </c>
      <c r="K595" s="4" t="str">
        <f t="shared" si="2"/>
        <v/>
      </c>
      <c r="L595" s="6" t="str">
        <f t="shared" si="3"/>
        <v/>
      </c>
      <c r="M595" s="6" t="str">
        <f t="shared" si="4"/>
        <v/>
      </c>
      <c r="N595" s="4"/>
      <c r="O595" s="4"/>
      <c r="P595" s="4"/>
      <c r="Q595" s="4"/>
      <c r="R595" s="4"/>
      <c r="S595" s="4"/>
      <c r="T595" s="4"/>
      <c r="U595" s="4"/>
      <c r="V595" s="4"/>
      <c r="W595" s="4"/>
    </row>
    <row r="596">
      <c r="A596" s="4"/>
      <c r="B596" s="4"/>
      <c r="C596" s="87"/>
      <c r="D596" s="74"/>
      <c r="E596" s="74"/>
      <c r="F596" s="74"/>
      <c r="G596" s="74"/>
      <c r="H596" s="74"/>
      <c r="I596" s="74"/>
      <c r="J596" s="4" t="str">
        <f t="shared" si="1"/>
        <v/>
      </c>
      <c r="K596" s="4" t="str">
        <f t="shared" si="2"/>
        <v/>
      </c>
      <c r="L596" s="6" t="str">
        <f t="shared" si="3"/>
        <v/>
      </c>
      <c r="M596" s="6" t="str">
        <f t="shared" si="4"/>
        <v/>
      </c>
      <c r="N596" s="4"/>
      <c r="O596" s="4"/>
      <c r="P596" s="4"/>
      <c r="Q596" s="4"/>
      <c r="R596" s="4"/>
      <c r="S596" s="4"/>
      <c r="T596" s="4"/>
      <c r="U596" s="4"/>
      <c r="V596" s="4"/>
      <c r="W596" s="4"/>
    </row>
    <row r="597">
      <c r="A597" s="4"/>
      <c r="B597" s="4"/>
      <c r="C597" s="87"/>
      <c r="D597" s="74"/>
      <c r="E597" s="74"/>
      <c r="F597" s="74"/>
      <c r="G597" s="74"/>
      <c r="H597" s="74"/>
      <c r="I597" s="74"/>
      <c r="J597" s="4" t="str">
        <f t="shared" si="1"/>
        <v/>
      </c>
      <c r="K597" s="4" t="str">
        <f t="shared" si="2"/>
        <v/>
      </c>
      <c r="L597" s="6" t="str">
        <f t="shared" si="3"/>
        <v/>
      </c>
      <c r="M597" s="6" t="str">
        <f t="shared" si="4"/>
        <v/>
      </c>
      <c r="N597" s="4"/>
      <c r="O597" s="4"/>
      <c r="P597" s="4"/>
      <c r="Q597" s="4"/>
      <c r="R597" s="4"/>
      <c r="S597" s="4"/>
      <c r="T597" s="4"/>
      <c r="U597" s="4"/>
      <c r="V597" s="4"/>
      <c r="W597" s="4"/>
    </row>
    <row r="598">
      <c r="A598" s="4"/>
      <c r="B598" s="4"/>
      <c r="C598" s="87"/>
      <c r="D598" s="74"/>
      <c r="E598" s="74"/>
      <c r="F598" s="74"/>
      <c r="G598" s="74"/>
      <c r="H598" s="74"/>
      <c r="I598" s="74"/>
      <c r="J598" s="4" t="str">
        <f t="shared" si="1"/>
        <v/>
      </c>
      <c r="K598" s="4" t="str">
        <f t="shared" si="2"/>
        <v/>
      </c>
      <c r="L598" s="6" t="str">
        <f t="shared" si="3"/>
        <v/>
      </c>
      <c r="M598" s="6" t="str">
        <f t="shared" si="4"/>
        <v/>
      </c>
      <c r="N598" s="4"/>
      <c r="O598" s="4"/>
      <c r="P598" s="4"/>
      <c r="Q598" s="4"/>
      <c r="R598" s="4"/>
      <c r="S598" s="4"/>
      <c r="T598" s="4"/>
      <c r="U598" s="4"/>
      <c r="V598" s="4"/>
      <c r="W598" s="4"/>
    </row>
    <row r="599">
      <c r="A599" s="4"/>
      <c r="B599" s="4"/>
      <c r="C599" s="87"/>
      <c r="D599" s="74"/>
      <c r="E599" s="74"/>
      <c r="F599" s="74"/>
      <c r="G599" s="74"/>
      <c r="H599" s="74"/>
      <c r="I599" s="74"/>
      <c r="J599" s="4" t="str">
        <f t="shared" si="1"/>
        <v/>
      </c>
      <c r="K599" s="4" t="str">
        <f t="shared" si="2"/>
        <v/>
      </c>
      <c r="L599" s="6" t="str">
        <f t="shared" si="3"/>
        <v/>
      </c>
      <c r="M599" s="6" t="str">
        <f t="shared" si="4"/>
        <v/>
      </c>
      <c r="N599" s="4"/>
      <c r="O599" s="4"/>
      <c r="P599" s="4"/>
      <c r="Q599" s="4"/>
      <c r="R599" s="4"/>
      <c r="S599" s="4"/>
      <c r="T599" s="4"/>
      <c r="U599" s="4"/>
      <c r="V599" s="4"/>
      <c r="W599" s="4"/>
    </row>
    <row r="600">
      <c r="A600" s="4"/>
      <c r="B600" s="4"/>
      <c r="C600" s="87"/>
      <c r="D600" s="74"/>
      <c r="E600" s="74"/>
      <c r="F600" s="74"/>
      <c r="G600" s="74"/>
      <c r="H600" s="74"/>
      <c r="I600" s="74"/>
      <c r="J600" s="4" t="str">
        <f t="shared" si="1"/>
        <v/>
      </c>
      <c r="K600" s="4" t="str">
        <f t="shared" si="2"/>
        <v/>
      </c>
      <c r="L600" s="6" t="str">
        <f t="shared" si="3"/>
        <v/>
      </c>
      <c r="M600" s="6" t="str">
        <f t="shared" si="4"/>
        <v/>
      </c>
      <c r="N600" s="4"/>
      <c r="O600" s="4"/>
      <c r="P600" s="4"/>
      <c r="Q600" s="4"/>
      <c r="R600" s="4"/>
      <c r="S600" s="4"/>
      <c r="T600" s="4"/>
      <c r="U600" s="4"/>
      <c r="V600" s="4"/>
      <c r="W600" s="4"/>
    </row>
    <row r="601">
      <c r="A601" s="4"/>
      <c r="B601" s="4"/>
      <c r="C601" s="87"/>
      <c r="D601" s="74"/>
      <c r="E601" s="74"/>
      <c r="F601" s="74"/>
      <c r="G601" s="74"/>
      <c r="H601" s="74"/>
      <c r="I601" s="74"/>
      <c r="J601" s="4" t="str">
        <f t="shared" si="1"/>
        <v/>
      </c>
      <c r="K601" s="4" t="str">
        <f t="shared" si="2"/>
        <v/>
      </c>
      <c r="L601" s="6" t="str">
        <f t="shared" si="3"/>
        <v/>
      </c>
      <c r="M601" s="6" t="str">
        <f t="shared" si="4"/>
        <v/>
      </c>
      <c r="N601" s="4"/>
      <c r="O601" s="4"/>
      <c r="P601" s="4"/>
      <c r="Q601" s="4"/>
      <c r="R601" s="4"/>
      <c r="S601" s="4"/>
      <c r="T601" s="4"/>
      <c r="U601" s="4"/>
      <c r="V601" s="4"/>
      <c r="W601" s="4"/>
    </row>
    <row r="602">
      <c r="A602" s="4"/>
      <c r="B602" s="4"/>
      <c r="C602" s="87"/>
      <c r="D602" s="74"/>
      <c r="E602" s="74"/>
      <c r="F602" s="74"/>
      <c r="G602" s="74"/>
      <c r="H602" s="74"/>
      <c r="I602" s="74"/>
      <c r="J602" s="4" t="str">
        <f t="shared" si="1"/>
        <v/>
      </c>
      <c r="K602" s="4" t="str">
        <f t="shared" si="2"/>
        <v/>
      </c>
      <c r="L602" s="6" t="str">
        <f t="shared" si="3"/>
        <v/>
      </c>
      <c r="M602" s="6" t="str">
        <f t="shared" si="4"/>
        <v/>
      </c>
      <c r="N602" s="4"/>
      <c r="O602" s="4"/>
      <c r="P602" s="4"/>
      <c r="Q602" s="4"/>
      <c r="R602" s="4"/>
      <c r="S602" s="4"/>
      <c r="T602" s="4"/>
      <c r="U602" s="4"/>
      <c r="V602" s="4"/>
      <c r="W602" s="4"/>
    </row>
    <row r="603">
      <c r="A603" s="4"/>
      <c r="B603" s="4"/>
      <c r="C603" s="87"/>
      <c r="D603" s="74"/>
      <c r="E603" s="74"/>
      <c r="F603" s="74"/>
      <c r="G603" s="74"/>
      <c r="H603" s="74"/>
      <c r="I603" s="74"/>
      <c r="J603" s="4" t="str">
        <f t="shared" si="1"/>
        <v/>
      </c>
      <c r="K603" s="4" t="str">
        <f t="shared" si="2"/>
        <v/>
      </c>
      <c r="L603" s="6" t="str">
        <f t="shared" si="3"/>
        <v/>
      </c>
      <c r="M603" s="6" t="str">
        <f t="shared" si="4"/>
        <v/>
      </c>
      <c r="N603" s="4"/>
      <c r="O603" s="4"/>
      <c r="P603" s="4"/>
      <c r="Q603" s="4"/>
      <c r="R603" s="4"/>
      <c r="S603" s="4"/>
      <c r="T603" s="4"/>
      <c r="U603" s="4"/>
      <c r="V603" s="4"/>
      <c r="W603" s="4"/>
    </row>
    <row r="604">
      <c r="A604" s="4"/>
      <c r="B604" s="4"/>
      <c r="C604" s="87"/>
      <c r="D604" s="74"/>
      <c r="E604" s="74"/>
      <c r="F604" s="74"/>
      <c r="G604" s="74"/>
      <c r="H604" s="74"/>
      <c r="I604" s="74"/>
      <c r="J604" s="4" t="str">
        <f t="shared" si="1"/>
        <v/>
      </c>
      <c r="K604" s="4" t="str">
        <f t="shared" si="2"/>
        <v/>
      </c>
      <c r="L604" s="6" t="str">
        <f t="shared" si="3"/>
        <v/>
      </c>
      <c r="M604" s="6" t="str">
        <f t="shared" si="4"/>
        <v/>
      </c>
      <c r="N604" s="4"/>
      <c r="O604" s="4"/>
      <c r="P604" s="4"/>
      <c r="Q604" s="4"/>
      <c r="R604" s="4"/>
      <c r="S604" s="4"/>
      <c r="T604" s="4"/>
      <c r="U604" s="4"/>
      <c r="V604" s="4"/>
      <c r="W604" s="4"/>
    </row>
    <row r="605">
      <c r="A605" s="4"/>
      <c r="B605" s="4"/>
      <c r="C605" s="87"/>
      <c r="D605" s="74"/>
      <c r="E605" s="74"/>
      <c r="F605" s="74"/>
      <c r="G605" s="74"/>
      <c r="H605" s="74"/>
      <c r="I605" s="74"/>
      <c r="J605" s="4" t="str">
        <f t="shared" si="1"/>
        <v/>
      </c>
      <c r="K605" s="4" t="str">
        <f t="shared" si="2"/>
        <v/>
      </c>
      <c r="L605" s="6" t="str">
        <f t="shared" si="3"/>
        <v/>
      </c>
      <c r="M605" s="6" t="str">
        <f t="shared" si="4"/>
        <v/>
      </c>
      <c r="N605" s="4"/>
      <c r="O605" s="4"/>
      <c r="P605" s="4"/>
      <c r="Q605" s="4"/>
      <c r="R605" s="4"/>
      <c r="S605" s="4"/>
      <c r="T605" s="4"/>
      <c r="U605" s="4"/>
      <c r="V605" s="4"/>
      <c r="W605" s="4"/>
    </row>
    <row r="606">
      <c r="A606" s="4"/>
      <c r="B606" s="4"/>
      <c r="C606" s="87"/>
      <c r="D606" s="74"/>
      <c r="E606" s="74"/>
      <c r="F606" s="74"/>
      <c r="G606" s="74"/>
      <c r="H606" s="74"/>
      <c r="I606" s="74"/>
      <c r="J606" s="4" t="str">
        <f t="shared" si="1"/>
        <v/>
      </c>
      <c r="K606" s="4" t="str">
        <f t="shared" si="2"/>
        <v/>
      </c>
      <c r="L606" s="6" t="str">
        <f t="shared" si="3"/>
        <v/>
      </c>
      <c r="M606" s="6" t="str">
        <f t="shared" si="4"/>
        <v/>
      </c>
      <c r="N606" s="4"/>
      <c r="O606" s="4"/>
      <c r="P606" s="4"/>
      <c r="Q606" s="4"/>
      <c r="R606" s="4"/>
      <c r="S606" s="4"/>
      <c r="T606" s="4"/>
      <c r="U606" s="4"/>
      <c r="V606" s="4"/>
      <c r="W606" s="4"/>
    </row>
    <row r="607">
      <c r="A607" s="4"/>
      <c r="B607" s="4"/>
      <c r="C607" s="87"/>
      <c r="D607" s="74"/>
      <c r="E607" s="74"/>
      <c r="F607" s="74"/>
      <c r="G607" s="74"/>
      <c r="H607" s="74"/>
      <c r="I607" s="74"/>
      <c r="J607" s="4" t="str">
        <f t="shared" si="1"/>
        <v/>
      </c>
      <c r="K607" s="4" t="str">
        <f t="shared" si="2"/>
        <v/>
      </c>
      <c r="L607" s="6" t="str">
        <f t="shared" si="3"/>
        <v/>
      </c>
      <c r="M607" s="6" t="str">
        <f t="shared" si="4"/>
        <v/>
      </c>
      <c r="N607" s="4"/>
      <c r="O607" s="4"/>
      <c r="P607" s="4"/>
      <c r="Q607" s="4"/>
      <c r="R607" s="4"/>
      <c r="S607" s="4"/>
      <c r="T607" s="4"/>
      <c r="U607" s="4"/>
      <c r="V607" s="4"/>
      <c r="W607" s="4"/>
    </row>
    <row r="608">
      <c r="A608" s="4"/>
      <c r="B608" s="4"/>
      <c r="C608" s="87"/>
      <c r="D608" s="74"/>
      <c r="E608" s="74"/>
      <c r="F608" s="74"/>
      <c r="G608" s="74"/>
      <c r="H608" s="74"/>
      <c r="I608" s="74"/>
      <c r="J608" s="4" t="str">
        <f t="shared" si="1"/>
        <v/>
      </c>
      <c r="K608" s="4" t="str">
        <f t="shared" si="2"/>
        <v/>
      </c>
      <c r="L608" s="6" t="str">
        <f t="shared" si="3"/>
        <v/>
      </c>
      <c r="M608" s="6" t="str">
        <f t="shared" si="4"/>
        <v/>
      </c>
      <c r="N608" s="4"/>
      <c r="O608" s="4"/>
      <c r="P608" s="4"/>
      <c r="Q608" s="4"/>
      <c r="R608" s="4"/>
      <c r="S608" s="4"/>
      <c r="T608" s="4"/>
      <c r="U608" s="4"/>
      <c r="V608" s="4"/>
      <c r="W608" s="4"/>
    </row>
    <row r="609">
      <c r="A609" s="4"/>
      <c r="B609" s="4"/>
      <c r="C609" s="87"/>
      <c r="D609" s="74"/>
      <c r="E609" s="74"/>
      <c r="F609" s="74"/>
      <c r="G609" s="74"/>
      <c r="H609" s="74"/>
      <c r="I609" s="74"/>
      <c r="J609" s="4" t="str">
        <f t="shared" si="1"/>
        <v/>
      </c>
      <c r="K609" s="4" t="str">
        <f t="shared" si="2"/>
        <v/>
      </c>
      <c r="L609" s="6" t="str">
        <f t="shared" si="3"/>
        <v/>
      </c>
      <c r="M609" s="6" t="str">
        <f t="shared" si="4"/>
        <v/>
      </c>
      <c r="N609" s="4"/>
      <c r="O609" s="4"/>
      <c r="P609" s="4"/>
      <c r="Q609" s="4"/>
      <c r="R609" s="4"/>
      <c r="S609" s="4"/>
      <c r="T609" s="4"/>
      <c r="U609" s="4"/>
      <c r="V609" s="4"/>
      <c r="W609" s="4"/>
    </row>
    <row r="610">
      <c r="A610" s="4"/>
      <c r="B610" s="4"/>
      <c r="C610" s="87"/>
      <c r="D610" s="74"/>
      <c r="E610" s="74"/>
      <c r="F610" s="74"/>
      <c r="G610" s="74"/>
      <c r="H610" s="74"/>
      <c r="I610" s="74"/>
      <c r="J610" s="4" t="str">
        <f t="shared" si="1"/>
        <v/>
      </c>
      <c r="K610" s="4" t="str">
        <f t="shared" si="2"/>
        <v/>
      </c>
      <c r="L610" s="6" t="str">
        <f t="shared" si="3"/>
        <v/>
      </c>
      <c r="M610" s="6" t="str">
        <f t="shared" si="4"/>
        <v/>
      </c>
      <c r="N610" s="4"/>
      <c r="O610" s="4"/>
      <c r="P610" s="4"/>
      <c r="Q610" s="4"/>
      <c r="R610" s="4"/>
      <c r="S610" s="4"/>
      <c r="T610" s="4"/>
      <c r="U610" s="4"/>
      <c r="V610" s="4"/>
      <c r="W610" s="4"/>
    </row>
    <row r="611">
      <c r="A611" s="4"/>
      <c r="B611" s="4"/>
      <c r="C611" s="87"/>
      <c r="D611" s="74"/>
      <c r="E611" s="74"/>
      <c r="F611" s="74"/>
      <c r="G611" s="74"/>
      <c r="H611" s="74"/>
      <c r="I611" s="74"/>
      <c r="J611" s="4" t="str">
        <f t="shared" si="1"/>
        <v/>
      </c>
      <c r="K611" s="4" t="str">
        <f t="shared" si="2"/>
        <v/>
      </c>
      <c r="L611" s="6" t="str">
        <f t="shared" si="3"/>
        <v/>
      </c>
      <c r="M611" s="6" t="str">
        <f t="shared" si="4"/>
        <v/>
      </c>
      <c r="N611" s="4"/>
      <c r="O611" s="4"/>
      <c r="P611" s="4"/>
      <c r="Q611" s="4"/>
      <c r="R611" s="4"/>
      <c r="S611" s="4"/>
      <c r="T611" s="4"/>
      <c r="U611" s="4"/>
      <c r="V611" s="4"/>
      <c r="W611" s="4"/>
    </row>
    <row r="612">
      <c r="A612" s="4"/>
      <c r="B612" s="4"/>
      <c r="C612" s="87"/>
      <c r="D612" s="74"/>
      <c r="E612" s="74"/>
      <c r="F612" s="74"/>
      <c r="G612" s="74"/>
      <c r="H612" s="74"/>
      <c r="I612" s="74"/>
      <c r="J612" s="4" t="str">
        <f t="shared" si="1"/>
        <v/>
      </c>
      <c r="K612" s="4" t="str">
        <f t="shared" si="2"/>
        <v/>
      </c>
      <c r="L612" s="6" t="str">
        <f t="shared" si="3"/>
        <v/>
      </c>
      <c r="M612" s="6" t="str">
        <f t="shared" si="4"/>
        <v/>
      </c>
      <c r="N612" s="4"/>
      <c r="O612" s="4"/>
      <c r="P612" s="4"/>
      <c r="Q612" s="4"/>
      <c r="R612" s="4"/>
      <c r="S612" s="4"/>
      <c r="T612" s="4"/>
      <c r="U612" s="4"/>
      <c r="V612" s="4"/>
      <c r="W612" s="4"/>
    </row>
    <row r="613">
      <c r="A613" s="4"/>
      <c r="B613" s="4"/>
      <c r="C613" s="87"/>
      <c r="D613" s="74"/>
      <c r="E613" s="74"/>
      <c r="F613" s="74"/>
      <c r="G613" s="74"/>
      <c r="H613" s="74"/>
      <c r="I613" s="74"/>
      <c r="J613" s="4" t="str">
        <f t="shared" si="1"/>
        <v/>
      </c>
      <c r="K613" s="4" t="str">
        <f t="shared" si="2"/>
        <v/>
      </c>
      <c r="L613" s="6" t="str">
        <f t="shared" si="3"/>
        <v/>
      </c>
      <c r="M613" s="6" t="str">
        <f t="shared" si="4"/>
        <v/>
      </c>
      <c r="N613" s="4"/>
      <c r="O613" s="4"/>
      <c r="P613" s="4"/>
      <c r="Q613" s="4"/>
      <c r="R613" s="4"/>
      <c r="S613" s="4"/>
      <c r="T613" s="4"/>
      <c r="U613" s="4"/>
      <c r="V613" s="4"/>
      <c r="W613" s="4"/>
    </row>
    <row r="614">
      <c r="A614" s="4"/>
      <c r="B614" s="4"/>
      <c r="C614" s="87"/>
      <c r="D614" s="74"/>
      <c r="E614" s="74"/>
      <c r="F614" s="74"/>
      <c r="G614" s="74"/>
      <c r="H614" s="74"/>
      <c r="I614" s="74"/>
      <c r="J614" s="4" t="str">
        <f t="shared" si="1"/>
        <v/>
      </c>
      <c r="K614" s="4" t="str">
        <f t="shared" si="2"/>
        <v/>
      </c>
      <c r="L614" s="6" t="str">
        <f t="shared" si="3"/>
        <v/>
      </c>
      <c r="M614" s="6" t="str">
        <f t="shared" si="4"/>
        <v/>
      </c>
      <c r="N614" s="4"/>
      <c r="O614" s="4"/>
      <c r="P614" s="4"/>
      <c r="Q614" s="4"/>
      <c r="R614" s="4"/>
      <c r="S614" s="4"/>
      <c r="T614" s="4"/>
      <c r="U614" s="4"/>
      <c r="V614" s="4"/>
      <c r="W614" s="4"/>
    </row>
    <row r="615">
      <c r="A615" s="4"/>
      <c r="B615" s="4"/>
      <c r="C615" s="87"/>
      <c r="D615" s="74"/>
      <c r="E615" s="74"/>
      <c r="F615" s="74"/>
      <c r="G615" s="74"/>
      <c r="H615" s="74"/>
      <c r="I615" s="74"/>
      <c r="J615" s="4" t="str">
        <f t="shared" si="1"/>
        <v/>
      </c>
      <c r="K615" s="4" t="str">
        <f t="shared" si="2"/>
        <v/>
      </c>
      <c r="L615" s="6" t="str">
        <f t="shared" si="3"/>
        <v/>
      </c>
      <c r="M615" s="6" t="str">
        <f t="shared" si="4"/>
        <v/>
      </c>
      <c r="N615" s="4"/>
      <c r="O615" s="4"/>
      <c r="P615" s="4"/>
      <c r="Q615" s="4"/>
      <c r="R615" s="4"/>
      <c r="S615" s="4"/>
      <c r="T615" s="4"/>
      <c r="U615" s="4"/>
      <c r="V615" s="4"/>
      <c r="W615" s="4"/>
    </row>
    <row r="616">
      <c r="A616" s="4"/>
      <c r="B616" s="4"/>
      <c r="C616" s="87"/>
      <c r="D616" s="74"/>
      <c r="E616" s="74"/>
      <c r="F616" s="74"/>
      <c r="G616" s="74"/>
      <c r="H616" s="74"/>
      <c r="I616" s="74"/>
      <c r="J616" s="4" t="str">
        <f t="shared" si="1"/>
        <v/>
      </c>
      <c r="K616" s="4" t="str">
        <f t="shared" si="2"/>
        <v/>
      </c>
      <c r="L616" s="6" t="str">
        <f t="shared" si="3"/>
        <v/>
      </c>
      <c r="M616" s="6" t="str">
        <f t="shared" si="4"/>
        <v/>
      </c>
      <c r="N616" s="4"/>
      <c r="O616" s="4"/>
      <c r="P616" s="4"/>
      <c r="Q616" s="4"/>
      <c r="R616" s="4"/>
      <c r="S616" s="4"/>
      <c r="T616" s="4"/>
      <c r="U616" s="4"/>
      <c r="V616" s="4"/>
      <c r="W616" s="4"/>
    </row>
    <row r="617">
      <c r="A617" s="4"/>
      <c r="B617" s="4"/>
      <c r="C617" s="87"/>
      <c r="D617" s="74"/>
      <c r="E617" s="74"/>
      <c r="F617" s="74"/>
      <c r="G617" s="74"/>
      <c r="H617" s="74"/>
      <c r="I617" s="74"/>
      <c r="J617" s="4" t="str">
        <f t="shared" si="1"/>
        <v/>
      </c>
      <c r="K617" s="4" t="str">
        <f t="shared" si="2"/>
        <v/>
      </c>
      <c r="L617" s="6" t="str">
        <f t="shared" si="3"/>
        <v/>
      </c>
      <c r="M617" s="6" t="str">
        <f t="shared" si="4"/>
        <v/>
      </c>
      <c r="N617" s="4"/>
      <c r="O617" s="4"/>
      <c r="P617" s="4"/>
      <c r="Q617" s="4"/>
      <c r="R617" s="4"/>
      <c r="S617" s="4"/>
      <c r="T617" s="4"/>
      <c r="U617" s="4"/>
      <c r="V617" s="4"/>
      <c r="W617" s="4"/>
    </row>
    <row r="618">
      <c r="A618" s="4"/>
      <c r="B618" s="4"/>
      <c r="C618" s="87"/>
      <c r="D618" s="74"/>
      <c r="E618" s="74"/>
      <c r="F618" s="74"/>
      <c r="G618" s="74"/>
      <c r="H618" s="74"/>
      <c r="I618" s="74"/>
      <c r="J618" s="4" t="str">
        <f t="shared" si="1"/>
        <v/>
      </c>
      <c r="K618" s="4" t="str">
        <f t="shared" si="2"/>
        <v/>
      </c>
      <c r="L618" s="6" t="str">
        <f t="shared" si="3"/>
        <v/>
      </c>
      <c r="M618" s="6" t="str">
        <f t="shared" si="4"/>
        <v/>
      </c>
      <c r="N618" s="4"/>
      <c r="O618" s="4"/>
      <c r="P618" s="4"/>
      <c r="Q618" s="4"/>
      <c r="R618" s="4"/>
      <c r="S618" s="4"/>
      <c r="T618" s="4"/>
      <c r="U618" s="4"/>
      <c r="V618" s="4"/>
      <c r="W618" s="4"/>
    </row>
    <row r="619">
      <c r="A619" s="4"/>
      <c r="B619" s="4"/>
      <c r="C619" s="87"/>
      <c r="D619" s="74"/>
      <c r="E619" s="74"/>
      <c r="F619" s="74"/>
      <c r="G619" s="74"/>
      <c r="H619" s="74"/>
      <c r="I619" s="74"/>
      <c r="J619" s="4" t="str">
        <f t="shared" si="1"/>
        <v/>
      </c>
      <c r="K619" s="4" t="str">
        <f t="shared" si="2"/>
        <v/>
      </c>
      <c r="L619" s="6" t="str">
        <f t="shared" si="3"/>
        <v/>
      </c>
      <c r="M619" s="6" t="str">
        <f t="shared" si="4"/>
        <v/>
      </c>
      <c r="N619" s="4"/>
      <c r="O619" s="4"/>
      <c r="P619" s="4"/>
      <c r="Q619" s="4"/>
      <c r="R619" s="4"/>
      <c r="S619" s="4"/>
      <c r="T619" s="4"/>
      <c r="U619" s="4"/>
      <c r="V619" s="4"/>
      <c r="W619" s="4"/>
    </row>
    <row r="620">
      <c r="A620" s="4"/>
      <c r="B620" s="4"/>
      <c r="C620" s="87"/>
      <c r="D620" s="74"/>
      <c r="E620" s="74"/>
      <c r="F620" s="74"/>
      <c r="G620" s="74"/>
      <c r="H620" s="74"/>
      <c r="I620" s="74"/>
      <c r="J620" s="4" t="str">
        <f t="shared" si="1"/>
        <v/>
      </c>
      <c r="K620" s="4" t="str">
        <f t="shared" si="2"/>
        <v/>
      </c>
      <c r="L620" s="6" t="str">
        <f t="shared" si="3"/>
        <v/>
      </c>
      <c r="M620" s="6" t="str">
        <f t="shared" si="4"/>
        <v/>
      </c>
      <c r="N620" s="4"/>
      <c r="O620" s="4"/>
      <c r="P620" s="4"/>
      <c r="Q620" s="4"/>
      <c r="R620" s="4"/>
      <c r="S620" s="4"/>
      <c r="T620" s="4"/>
      <c r="U620" s="4"/>
      <c r="V620" s="4"/>
      <c r="W620" s="4"/>
    </row>
    <row r="621">
      <c r="A621" s="4"/>
      <c r="B621" s="4"/>
      <c r="C621" s="87"/>
      <c r="D621" s="74"/>
      <c r="E621" s="74"/>
      <c r="F621" s="74"/>
      <c r="G621" s="74"/>
      <c r="H621" s="74"/>
      <c r="I621" s="74"/>
      <c r="J621" s="4" t="str">
        <f t="shared" si="1"/>
        <v/>
      </c>
      <c r="K621" s="4" t="str">
        <f t="shared" si="2"/>
        <v/>
      </c>
      <c r="L621" s="6" t="str">
        <f t="shared" si="3"/>
        <v/>
      </c>
      <c r="M621" s="6" t="str">
        <f t="shared" si="4"/>
        <v/>
      </c>
      <c r="N621" s="4"/>
      <c r="O621" s="4"/>
      <c r="P621" s="4"/>
      <c r="Q621" s="4"/>
      <c r="R621" s="4"/>
      <c r="S621" s="4"/>
      <c r="T621" s="4"/>
      <c r="U621" s="4"/>
      <c r="V621" s="4"/>
      <c r="W621" s="4"/>
    </row>
    <row r="622">
      <c r="A622" s="4"/>
      <c r="B622" s="4"/>
      <c r="C622" s="87"/>
      <c r="D622" s="74"/>
      <c r="E622" s="74"/>
      <c r="F622" s="74"/>
      <c r="G622" s="74"/>
      <c r="H622" s="74"/>
      <c r="I622" s="74"/>
      <c r="J622" s="4" t="str">
        <f t="shared" si="1"/>
        <v/>
      </c>
      <c r="K622" s="4" t="str">
        <f t="shared" si="2"/>
        <v/>
      </c>
      <c r="L622" s="6" t="str">
        <f t="shared" si="3"/>
        <v/>
      </c>
      <c r="M622" s="6" t="str">
        <f t="shared" si="4"/>
        <v/>
      </c>
      <c r="N622" s="4"/>
      <c r="O622" s="4"/>
      <c r="P622" s="4"/>
      <c r="Q622" s="4"/>
      <c r="R622" s="4"/>
      <c r="S622" s="4"/>
      <c r="T622" s="4"/>
      <c r="U622" s="4"/>
      <c r="V622" s="4"/>
      <c r="W622" s="4"/>
    </row>
    <row r="623">
      <c r="A623" s="4"/>
      <c r="B623" s="4"/>
      <c r="C623" s="87"/>
      <c r="D623" s="74"/>
      <c r="E623" s="74"/>
      <c r="F623" s="74"/>
      <c r="G623" s="74"/>
      <c r="H623" s="74"/>
      <c r="I623" s="74"/>
      <c r="J623" s="4" t="str">
        <f t="shared" si="1"/>
        <v/>
      </c>
      <c r="K623" s="4" t="str">
        <f t="shared" si="2"/>
        <v/>
      </c>
      <c r="L623" s="6" t="str">
        <f t="shared" si="3"/>
        <v/>
      </c>
      <c r="M623" s="6" t="str">
        <f t="shared" si="4"/>
        <v/>
      </c>
      <c r="N623" s="4"/>
      <c r="O623" s="4"/>
      <c r="P623" s="4"/>
      <c r="Q623" s="4"/>
      <c r="R623" s="4"/>
      <c r="S623" s="4"/>
      <c r="T623" s="4"/>
      <c r="U623" s="4"/>
      <c r="V623" s="4"/>
      <c r="W623" s="4"/>
    </row>
    <row r="624">
      <c r="A624" s="4"/>
      <c r="B624" s="4"/>
      <c r="C624" s="87"/>
      <c r="D624" s="74"/>
      <c r="E624" s="74"/>
      <c r="F624" s="74"/>
      <c r="G624" s="74"/>
      <c r="H624" s="74"/>
      <c r="I624" s="74"/>
      <c r="J624" s="4" t="str">
        <f t="shared" si="1"/>
        <v/>
      </c>
      <c r="K624" s="4" t="str">
        <f t="shared" si="2"/>
        <v/>
      </c>
      <c r="L624" s="6" t="str">
        <f t="shared" si="3"/>
        <v/>
      </c>
      <c r="M624" s="6" t="str">
        <f t="shared" si="4"/>
        <v/>
      </c>
      <c r="N624" s="4"/>
      <c r="O624" s="4"/>
      <c r="P624" s="4"/>
      <c r="Q624" s="4"/>
      <c r="R624" s="4"/>
      <c r="S624" s="4"/>
      <c r="T624" s="4"/>
      <c r="U624" s="4"/>
      <c r="V624" s="4"/>
      <c r="W624" s="4"/>
    </row>
    <row r="625">
      <c r="A625" s="4"/>
      <c r="B625" s="4"/>
      <c r="C625" s="87"/>
      <c r="D625" s="74"/>
      <c r="E625" s="74"/>
      <c r="F625" s="74"/>
      <c r="G625" s="74"/>
      <c r="H625" s="74"/>
      <c r="I625" s="74"/>
      <c r="J625" s="4" t="str">
        <f t="shared" si="1"/>
        <v/>
      </c>
      <c r="K625" s="4" t="str">
        <f t="shared" si="2"/>
        <v/>
      </c>
      <c r="L625" s="6" t="str">
        <f t="shared" si="3"/>
        <v/>
      </c>
      <c r="M625" s="6" t="str">
        <f t="shared" si="4"/>
        <v/>
      </c>
      <c r="N625" s="4"/>
      <c r="O625" s="4"/>
      <c r="P625" s="4"/>
      <c r="Q625" s="4"/>
      <c r="R625" s="4"/>
      <c r="S625" s="4"/>
      <c r="T625" s="4"/>
      <c r="U625" s="4"/>
      <c r="V625" s="4"/>
      <c r="W625" s="4"/>
    </row>
    <row r="626">
      <c r="A626" s="4"/>
      <c r="B626" s="4"/>
      <c r="C626" s="87"/>
      <c r="D626" s="74"/>
      <c r="E626" s="74"/>
      <c r="F626" s="74"/>
      <c r="G626" s="74"/>
      <c r="H626" s="74"/>
      <c r="I626" s="74"/>
      <c r="J626" s="4" t="str">
        <f t="shared" si="1"/>
        <v/>
      </c>
      <c r="K626" s="4" t="str">
        <f t="shared" si="2"/>
        <v/>
      </c>
      <c r="L626" s="6" t="str">
        <f t="shared" si="3"/>
        <v/>
      </c>
      <c r="M626" s="6" t="str">
        <f t="shared" si="4"/>
        <v/>
      </c>
      <c r="N626" s="4"/>
      <c r="O626" s="4"/>
      <c r="P626" s="4"/>
      <c r="Q626" s="4"/>
      <c r="R626" s="4"/>
      <c r="S626" s="4"/>
      <c r="T626" s="4"/>
      <c r="U626" s="4"/>
      <c r="V626" s="4"/>
      <c r="W626" s="4"/>
    </row>
    <row r="627">
      <c r="A627" s="4"/>
      <c r="B627" s="4"/>
      <c r="C627" s="87"/>
      <c r="D627" s="74"/>
      <c r="E627" s="74"/>
      <c r="F627" s="74"/>
      <c r="G627" s="74"/>
      <c r="H627" s="74"/>
      <c r="I627" s="74"/>
      <c r="J627" s="4" t="str">
        <f t="shared" si="1"/>
        <v/>
      </c>
      <c r="K627" s="4" t="str">
        <f t="shared" si="2"/>
        <v/>
      </c>
      <c r="L627" s="6" t="str">
        <f t="shared" si="3"/>
        <v/>
      </c>
      <c r="M627" s="6" t="str">
        <f t="shared" si="4"/>
        <v/>
      </c>
      <c r="N627" s="4"/>
      <c r="O627" s="4"/>
      <c r="P627" s="4"/>
      <c r="Q627" s="4"/>
      <c r="R627" s="4"/>
      <c r="S627" s="4"/>
      <c r="T627" s="4"/>
      <c r="U627" s="4"/>
      <c r="V627" s="4"/>
      <c r="W627" s="4"/>
    </row>
    <row r="628">
      <c r="A628" s="4"/>
      <c r="B628" s="4"/>
      <c r="C628" s="87"/>
      <c r="D628" s="74"/>
      <c r="E628" s="74"/>
      <c r="F628" s="74"/>
      <c r="G628" s="74"/>
      <c r="H628" s="74"/>
      <c r="I628" s="74"/>
      <c r="J628" s="4" t="str">
        <f t="shared" si="1"/>
        <v/>
      </c>
      <c r="K628" s="4" t="str">
        <f t="shared" si="2"/>
        <v/>
      </c>
      <c r="L628" s="6" t="str">
        <f t="shared" si="3"/>
        <v/>
      </c>
      <c r="M628" s="6" t="str">
        <f t="shared" si="4"/>
        <v/>
      </c>
      <c r="N628" s="4"/>
      <c r="O628" s="4"/>
      <c r="P628" s="4"/>
      <c r="Q628" s="4"/>
      <c r="R628" s="4"/>
      <c r="S628" s="4"/>
      <c r="T628" s="4"/>
      <c r="U628" s="4"/>
      <c r="V628" s="4"/>
      <c r="W628" s="4"/>
    </row>
    <row r="629">
      <c r="A629" s="4"/>
      <c r="B629" s="4"/>
      <c r="C629" s="87"/>
      <c r="D629" s="74"/>
      <c r="E629" s="74"/>
      <c r="F629" s="74"/>
      <c r="G629" s="74"/>
      <c r="H629" s="74"/>
      <c r="I629" s="74"/>
      <c r="J629" s="4" t="str">
        <f t="shared" si="1"/>
        <v/>
      </c>
      <c r="K629" s="4" t="str">
        <f t="shared" si="2"/>
        <v/>
      </c>
      <c r="L629" s="6" t="str">
        <f t="shared" si="3"/>
        <v/>
      </c>
      <c r="M629" s="6" t="str">
        <f t="shared" si="4"/>
        <v/>
      </c>
      <c r="N629" s="4"/>
      <c r="O629" s="4"/>
      <c r="P629" s="4"/>
      <c r="Q629" s="4"/>
      <c r="R629" s="4"/>
      <c r="S629" s="4"/>
      <c r="T629" s="4"/>
      <c r="U629" s="4"/>
      <c r="V629" s="4"/>
      <c r="W629" s="4"/>
    </row>
    <row r="630">
      <c r="A630" s="4"/>
      <c r="B630" s="4"/>
      <c r="C630" s="87"/>
      <c r="D630" s="74"/>
      <c r="E630" s="74"/>
      <c r="F630" s="74"/>
      <c r="G630" s="74"/>
      <c r="H630" s="74"/>
      <c r="I630" s="74"/>
      <c r="J630" s="4" t="str">
        <f t="shared" si="1"/>
        <v/>
      </c>
      <c r="K630" s="4" t="str">
        <f t="shared" si="2"/>
        <v/>
      </c>
      <c r="L630" s="6" t="str">
        <f t="shared" si="3"/>
        <v/>
      </c>
      <c r="M630" s="6" t="str">
        <f t="shared" si="4"/>
        <v/>
      </c>
      <c r="N630" s="4"/>
      <c r="O630" s="4"/>
      <c r="P630" s="4"/>
      <c r="Q630" s="4"/>
      <c r="R630" s="4"/>
      <c r="S630" s="4"/>
      <c r="T630" s="4"/>
      <c r="U630" s="4"/>
      <c r="V630" s="4"/>
      <c r="W630" s="4"/>
    </row>
    <row r="631">
      <c r="A631" s="4"/>
      <c r="B631" s="4"/>
      <c r="C631" s="87"/>
      <c r="D631" s="74"/>
      <c r="E631" s="74"/>
      <c r="F631" s="74"/>
      <c r="G631" s="74"/>
      <c r="H631" s="74"/>
      <c r="I631" s="74"/>
      <c r="J631" s="4" t="str">
        <f t="shared" si="1"/>
        <v/>
      </c>
      <c r="K631" s="4" t="str">
        <f t="shared" si="2"/>
        <v/>
      </c>
      <c r="L631" s="6" t="str">
        <f t="shared" si="3"/>
        <v/>
      </c>
      <c r="M631" s="6" t="str">
        <f t="shared" si="4"/>
        <v/>
      </c>
      <c r="N631" s="4"/>
      <c r="O631" s="4"/>
      <c r="P631" s="4"/>
      <c r="Q631" s="4"/>
      <c r="R631" s="4"/>
      <c r="S631" s="4"/>
      <c r="T631" s="4"/>
      <c r="U631" s="4"/>
      <c r="V631" s="4"/>
      <c r="W631" s="4"/>
    </row>
    <row r="632">
      <c r="A632" s="4"/>
      <c r="B632" s="4"/>
      <c r="C632" s="87"/>
      <c r="D632" s="74"/>
      <c r="E632" s="74"/>
      <c r="F632" s="74"/>
      <c r="G632" s="74"/>
      <c r="H632" s="74"/>
      <c r="I632" s="74"/>
      <c r="J632" s="4" t="str">
        <f t="shared" si="1"/>
        <v/>
      </c>
      <c r="K632" s="4" t="str">
        <f t="shared" si="2"/>
        <v/>
      </c>
      <c r="L632" s="6" t="str">
        <f t="shared" si="3"/>
        <v/>
      </c>
      <c r="M632" s="6" t="str">
        <f t="shared" si="4"/>
        <v/>
      </c>
      <c r="N632" s="4"/>
      <c r="O632" s="4"/>
      <c r="P632" s="4"/>
      <c r="Q632" s="4"/>
      <c r="R632" s="4"/>
      <c r="S632" s="4"/>
      <c r="T632" s="4"/>
      <c r="U632" s="4"/>
      <c r="V632" s="4"/>
      <c r="W632" s="4"/>
    </row>
    <row r="633">
      <c r="A633" s="4"/>
      <c r="B633" s="4"/>
      <c r="C633" s="87"/>
      <c r="D633" s="74"/>
      <c r="E633" s="74"/>
      <c r="F633" s="74"/>
      <c r="G633" s="74"/>
      <c r="H633" s="74"/>
      <c r="I633" s="74"/>
      <c r="J633" s="4" t="str">
        <f t="shared" si="1"/>
        <v/>
      </c>
      <c r="K633" s="4" t="str">
        <f t="shared" si="2"/>
        <v/>
      </c>
      <c r="L633" s="6" t="str">
        <f t="shared" si="3"/>
        <v/>
      </c>
      <c r="M633" s="6" t="str">
        <f t="shared" si="4"/>
        <v/>
      </c>
      <c r="N633" s="4"/>
      <c r="O633" s="4"/>
      <c r="P633" s="4"/>
      <c r="Q633" s="4"/>
      <c r="R633" s="4"/>
      <c r="S633" s="4"/>
      <c r="T633" s="4"/>
      <c r="U633" s="4"/>
      <c r="V633" s="4"/>
      <c r="W633" s="4"/>
    </row>
    <row r="634">
      <c r="A634" s="4"/>
      <c r="B634" s="4"/>
      <c r="C634" s="87"/>
      <c r="D634" s="74"/>
      <c r="E634" s="74"/>
      <c r="F634" s="74"/>
      <c r="G634" s="74"/>
      <c r="H634" s="74"/>
      <c r="I634" s="74"/>
      <c r="J634" s="4" t="str">
        <f t="shared" si="1"/>
        <v/>
      </c>
      <c r="K634" s="4" t="str">
        <f t="shared" si="2"/>
        <v/>
      </c>
      <c r="L634" s="6" t="str">
        <f t="shared" si="3"/>
        <v/>
      </c>
      <c r="M634" s="6" t="str">
        <f t="shared" si="4"/>
        <v/>
      </c>
      <c r="N634" s="4"/>
      <c r="O634" s="4"/>
      <c r="P634" s="4"/>
      <c r="Q634" s="4"/>
      <c r="R634" s="4"/>
      <c r="S634" s="4"/>
      <c r="T634" s="4"/>
      <c r="U634" s="4"/>
      <c r="V634" s="4"/>
      <c r="W634" s="4"/>
    </row>
    <row r="635">
      <c r="A635" s="4"/>
      <c r="B635" s="4"/>
      <c r="C635" s="87"/>
      <c r="D635" s="74"/>
      <c r="E635" s="74"/>
      <c r="F635" s="74"/>
      <c r="G635" s="74"/>
      <c r="H635" s="74"/>
      <c r="I635" s="74"/>
      <c r="J635" s="4" t="str">
        <f t="shared" si="1"/>
        <v/>
      </c>
      <c r="K635" s="4" t="str">
        <f t="shared" si="2"/>
        <v/>
      </c>
      <c r="L635" s="6" t="str">
        <f t="shared" si="3"/>
        <v/>
      </c>
      <c r="M635" s="6" t="str">
        <f t="shared" si="4"/>
        <v/>
      </c>
      <c r="N635" s="4"/>
      <c r="O635" s="4"/>
      <c r="P635" s="4"/>
      <c r="Q635" s="4"/>
      <c r="R635" s="4"/>
      <c r="S635" s="4"/>
      <c r="T635" s="4"/>
      <c r="U635" s="4"/>
      <c r="V635" s="4"/>
      <c r="W635" s="4"/>
    </row>
    <row r="636">
      <c r="A636" s="4"/>
      <c r="B636" s="4"/>
      <c r="C636" s="87"/>
      <c r="D636" s="74"/>
      <c r="E636" s="74"/>
      <c r="F636" s="74"/>
      <c r="G636" s="74"/>
      <c r="H636" s="74"/>
      <c r="I636" s="74"/>
      <c r="J636" s="4" t="str">
        <f t="shared" si="1"/>
        <v/>
      </c>
      <c r="K636" s="4" t="str">
        <f t="shared" si="2"/>
        <v/>
      </c>
      <c r="L636" s="6" t="str">
        <f t="shared" si="3"/>
        <v/>
      </c>
      <c r="M636" s="6" t="str">
        <f t="shared" si="4"/>
        <v/>
      </c>
      <c r="N636" s="4"/>
      <c r="O636" s="4"/>
      <c r="P636" s="4"/>
      <c r="Q636" s="4"/>
      <c r="R636" s="4"/>
      <c r="S636" s="4"/>
      <c r="T636" s="4"/>
      <c r="U636" s="4"/>
      <c r="V636" s="4"/>
      <c r="W636" s="4"/>
    </row>
    <row r="637">
      <c r="A637" s="4"/>
      <c r="B637" s="4"/>
      <c r="C637" s="87"/>
      <c r="D637" s="74"/>
      <c r="E637" s="74"/>
      <c r="F637" s="74"/>
      <c r="G637" s="74"/>
      <c r="H637" s="74"/>
      <c r="I637" s="74"/>
      <c r="J637" s="4" t="str">
        <f t="shared" si="1"/>
        <v/>
      </c>
      <c r="K637" s="4" t="str">
        <f t="shared" si="2"/>
        <v/>
      </c>
      <c r="L637" s="6" t="str">
        <f t="shared" si="3"/>
        <v/>
      </c>
      <c r="M637" s="6" t="str">
        <f t="shared" si="4"/>
        <v/>
      </c>
      <c r="N637" s="4"/>
      <c r="O637" s="4"/>
      <c r="P637" s="4"/>
      <c r="Q637" s="4"/>
      <c r="R637" s="4"/>
      <c r="S637" s="4"/>
      <c r="T637" s="4"/>
      <c r="U637" s="4"/>
      <c r="V637" s="4"/>
      <c r="W637" s="4"/>
    </row>
    <row r="638">
      <c r="A638" s="4"/>
      <c r="B638" s="4"/>
      <c r="C638" s="87"/>
      <c r="D638" s="74"/>
      <c r="E638" s="74"/>
      <c r="F638" s="74"/>
      <c r="G638" s="74"/>
      <c r="H638" s="74"/>
      <c r="I638" s="74"/>
      <c r="J638" s="4" t="str">
        <f t="shared" si="1"/>
        <v/>
      </c>
      <c r="K638" s="4" t="str">
        <f t="shared" si="2"/>
        <v/>
      </c>
      <c r="L638" s="6" t="str">
        <f t="shared" si="3"/>
        <v/>
      </c>
      <c r="M638" s="6" t="str">
        <f t="shared" si="4"/>
        <v/>
      </c>
      <c r="N638" s="4"/>
      <c r="O638" s="4"/>
      <c r="P638" s="4"/>
      <c r="Q638" s="4"/>
      <c r="R638" s="4"/>
      <c r="S638" s="4"/>
      <c r="T638" s="4"/>
      <c r="U638" s="4"/>
      <c r="V638" s="4"/>
      <c r="W638" s="4"/>
    </row>
    <row r="639">
      <c r="A639" s="4"/>
      <c r="B639" s="4"/>
      <c r="C639" s="87"/>
      <c r="D639" s="74"/>
      <c r="E639" s="74"/>
      <c r="F639" s="74"/>
      <c r="G639" s="74"/>
      <c r="H639" s="74"/>
      <c r="I639" s="74"/>
      <c r="J639" s="4" t="str">
        <f t="shared" si="1"/>
        <v/>
      </c>
      <c r="K639" s="4" t="str">
        <f t="shared" si="2"/>
        <v/>
      </c>
      <c r="L639" s="6" t="str">
        <f t="shared" si="3"/>
        <v/>
      </c>
      <c r="M639" s="6" t="str">
        <f t="shared" si="4"/>
        <v/>
      </c>
      <c r="N639" s="4"/>
      <c r="O639" s="4"/>
      <c r="P639" s="4"/>
      <c r="Q639" s="4"/>
      <c r="R639" s="4"/>
      <c r="S639" s="4"/>
      <c r="T639" s="4"/>
      <c r="U639" s="4"/>
      <c r="V639" s="4"/>
      <c r="W639" s="4"/>
    </row>
    <row r="640">
      <c r="A640" s="4"/>
      <c r="B640" s="4"/>
      <c r="C640" s="87"/>
      <c r="D640" s="74"/>
      <c r="E640" s="74"/>
      <c r="F640" s="74"/>
      <c r="G640" s="74"/>
      <c r="H640" s="74"/>
      <c r="I640" s="74"/>
      <c r="J640" s="4" t="str">
        <f t="shared" si="1"/>
        <v/>
      </c>
      <c r="K640" s="4" t="str">
        <f t="shared" si="2"/>
        <v/>
      </c>
      <c r="L640" s="6" t="str">
        <f t="shared" si="3"/>
        <v/>
      </c>
      <c r="M640" s="6" t="str">
        <f t="shared" si="4"/>
        <v/>
      </c>
      <c r="N640" s="4"/>
      <c r="O640" s="4"/>
      <c r="P640" s="4"/>
      <c r="Q640" s="4"/>
      <c r="R640" s="4"/>
      <c r="S640" s="4"/>
      <c r="T640" s="4"/>
      <c r="U640" s="4"/>
      <c r="V640" s="4"/>
      <c r="W640" s="4"/>
    </row>
    <row r="641">
      <c r="A641" s="4"/>
      <c r="B641" s="4"/>
      <c r="C641" s="87"/>
      <c r="D641" s="74"/>
      <c r="E641" s="74"/>
      <c r="F641" s="74"/>
      <c r="G641" s="74"/>
      <c r="H641" s="74"/>
      <c r="I641" s="74"/>
      <c r="J641" s="4" t="str">
        <f t="shared" si="1"/>
        <v/>
      </c>
      <c r="K641" s="4" t="str">
        <f t="shared" si="2"/>
        <v/>
      </c>
      <c r="L641" s="6" t="str">
        <f t="shared" si="3"/>
        <v/>
      </c>
      <c r="M641" s="6" t="str">
        <f t="shared" si="4"/>
        <v/>
      </c>
      <c r="N641" s="4"/>
      <c r="O641" s="4"/>
      <c r="P641" s="4"/>
      <c r="Q641" s="4"/>
      <c r="R641" s="4"/>
      <c r="S641" s="4"/>
      <c r="T641" s="4"/>
      <c r="U641" s="4"/>
      <c r="V641" s="4"/>
      <c r="W641" s="4"/>
    </row>
    <row r="642">
      <c r="A642" s="4"/>
      <c r="B642" s="4"/>
      <c r="C642" s="87"/>
      <c r="D642" s="74"/>
      <c r="E642" s="74"/>
      <c r="F642" s="74"/>
      <c r="G642" s="74"/>
      <c r="H642" s="74"/>
      <c r="I642" s="74"/>
      <c r="J642" s="4" t="str">
        <f t="shared" si="1"/>
        <v/>
      </c>
      <c r="K642" s="4" t="str">
        <f t="shared" si="2"/>
        <v/>
      </c>
      <c r="L642" s="6" t="str">
        <f t="shared" si="3"/>
        <v/>
      </c>
      <c r="M642" s="6" t="str">
        <f t="shared" si="4"/>
        <v/>
      </c>
      <c r="N642" s="4"/>
      <c r="O642" s="4"/>
      <c r="P642" s="4"/>
      <c r="Q642" s="4"/>
      <c r="R642" s="4"/>
      <c r="S642" s="4"/>
      <c r="T642" s="4"/>
      <c r="U642" s="4"/>
      <c r="V642" s="4"/>
      <c r="W642" s="4"/>
    </row>
    <row r="643">
      <c r="A643" s="4"/>
      <c r="B643" s="4"/>
      <c r="C643" s="87"/>
      <c r="D643" s="74"/>
      <c r="E643" s="74"/>
      <c r="F643" s="74"/>
      <c r="G643" s="74"/>
      <c r="H643" s="74"/>
      <c r="I643" s="74"/>
      <c r="J643" s="4" t="str">
        <f t="shared" si="1"/>
        <v/>
      </c>
      <c r="K643" s="4" t="str">
        <f t="shared" si="2"/>
        <v/>
      </c>
      <c r="L643" s="6" t="str">
        <f t="shared" si="3"/>
        <v/>
      </c>
      <c r="M643" s="6" t="str">
        <f t="shared" si="4"/>
        <v/>
      </c>
      <c r="N643" s="4"/>
      <c r="O643" s="4"/>
      <c r="P643" s="4"/>
      <c r="Q643" s="4"/>
      <c r="R643" s="4"/>
      <c r="S643" s="4"/>
      <c r="T643" s="4"/>
      <c r="U643" s="4"/>
      <c r="V643" s="4"/>
      <c r="W643" s="4"/>
    </row>
    <row r="644">
      <c r="A644" s="4"/>
      <c r="B644" s="4"/>
      <c r="C644" s="87"/>
      <c r="D644" s="74"/>
      <c r="E644" s="74"/>
      <c r="F644" s="74"/>
      <c r="G644" s="74"/>
      <c r="H644" s="74"/>
      <c r="I644" s="74"/>
      <c r="J644" s="4" t="str">
        <f t="shared" si="1"/>
        <v/>
      </c>
      <c r="K644" s="4" t="str">
        <f t="shared" si="2"/>
        <v/>
      </c>
      <c r="L644" s="6" t="str">
        <f t="shared" si="3"/>
        <v/>
      </c>
      <c r="M644" s="6" t="str">
        <f t="shared" si="4"/>
        <v/>
      </c>
      <c r="N644" s="4"/>
      <c r="O644" s="4"/>
      <c r="P644" s="4"/>
      <c r="Q644" s="4"/>
      <c r="R644" s="4"/>
      <c r="S644" s="4"/>
      <c r="T644" s="4"/>
      <c r="U644" s="4"/>
      <c r="V644" s="4"/>
      <c r="W644" s="4"/>
    </row>
    <row r="645">
      <c r="A645" s="4"/>
      <c r="B645" s="4"/>
      <c r="C645" s="87"/>
      <c r="D645" s="74"/>
      <c r="E645" s="74"/>
      <c r="F645" s="74"/>
      <c r="G645" s="74"/>
      <c r="H645" s="74"/>
      <c r="I645" s="74"/>
      <c r="J645" s="4" t="str">
        <f t="shared" si="1"/>
        <v/>
      </c>
      <c r="K645" s="4" t="str">
        <f t="shared" si="2"/>
        <v/>
      </c>
      <c r="L645" s="6" t="str">
        <f t="shared" si="3"/>
        <v/>
      </c>
      <c r="M645" s="6" t="str">
        <f t="shared" si="4"/>
        <v/>
      </c>
      <c r="N645" s="4"/>
      <c r="O645" s="4"/>
      <c r="P645" s="4"/>
      <c r="Q645" s="4"/>
      <c r="R645" s="4"/>
      <c r="S645" s="4"/>
      <c r="T645" s="4"/>
      <c r="U645" s="4"/>
      <c r="V645" s="4"/>
      <c r="W645" s="4"/>
    </row>
    <row r="646">
      <c r="A646" s="4"/>
      <c r="B646" s="4"/>
      <c r="C646" s="87"/>
      <c r="D646" s="74"/>
      <c r="E646" s="74"/>
      <c r="F646" s="74"/>
      <c r="G646" s="74"/>
      <c r="H646" s="74"/>
      <c r="I646" s="74"/>
      <c r="J646" s="4" t="str">
        <f t="shared" si="1"/>
        <v/>
      </c>
      <c r="K646" s="4" t="str">
        <f t="shared" si="2"/>
        <v/>
      </c>
      <c r="L646" s="6" t="str">
        <f t="shared" si="3"/>
        <v/>
      </c>
      <c r="M646" s="6" t="str">
        <f t="shared" si="4"/>
        <v/>
      </c>
      <c r="N646" s="4"/>
      <c r="O646" s="4"/>
      <c r="P646" s="4"/>
      <c r="Q646" s="4"/>
      <c r="R646" s="4"/>
      <c r="S646" s="4"/>
      <c r="T646" s="4"/>
      <c r="U646" s="4"/>
      <c r="V646" s="4"/>
      <c r="W646" s="4"/>
    </row>
    <row r="647">
      <c r="A647" s="4"/>
      <c r="B647" s="4"/>
      <c r="C647" s="87"/>
      <c r="D647" s="74"/>
      <c r="E647" s="74"/>
      <c r="F647" s="74"/>
      <c r="G647" s="74"/>
      <c r="H647" s="74"/>
      <c r="I647" s="74"/>
      <c r="J647" s="4" t="str">
        <f t="shared" si="1"/>
        <v/>
      </c>
      <c r="K647" s="4" t="str">
        <f t="shared" si="2"/>
        <v/>
      </c>
      <c r="L647" s="6" t="str">
        <f t="shared" si="3"/>
        <v/>
      </c>
      <c r="M647" s="6" t="str">
        <f t="shared" si="4"/>
        <v/>
      </c>
      <c r="N647" s="4"/>
      <c r="O647" s="4"/>
      <c r="P647" s="4"/>
      <c r="Q647" s="4"/>
      <c r="R647" s="4"/>
      <c r="S647" s="4"/>
      <c r="T647" s="4"/>
      <c r="U647" s="4"/>
      <c r="V647" s="4"/>
      <c r="W647" s="4"/>
    </row>
    <row r="648">
      <c r="A648" s="4"/>
      <c r="B648" s="4"/>
      <c r="C648" s="87"/>
      <c r="D648" s="74"/>
      <c r="E648" s="74"/>
      <c r="F648" s="74"/>
      <c r="G648" s="74"/>
      <c r="H648" s="74"/>
      <c r="I648" s="74"/>
      <c r="J648" s="4" t="str">
        <f t="shared" si="1"/>
        <v/>
      </c>
      <c r="K648" s="4" t="str">
        <f t="shared" si="2"/>
        <v/>
      </c>
      <c r="L648" s="6" t="str">
        <f t="shared" si="3"/>
        <v/>
      </c>
      <c r="M648" s="6" t="str">
        <f t="shared" si="4"/>
        <v/>
      </c>
      <c r="N648" s="4"/>
      <c r="O648" s="4"/>
      <c r="P648" s="4"/>
      <c r="Q648" s="4"/>
      <c r="R648" s="4"/>
      <c r="S648" s="4"/>
      <c r="T648" s="4"/>
      <c r="U648" s="4"/>
      <c r="V648" s="4"/>
      <c r="W648" s="4"/>
    </row>
    <row r="649">
      <c r="A649" s="4"/>
      <c r="B649" s="4"/>
      <c r="C649" s="87"/>
      <c r="D649" s="74"/>
      <c r="E649" s="74"/>
      <c r="F649" s="74"/>
      <c r="G649" s="74"/>
      <c r="H649" s="74"/>
      <c r="I649" s="74"/>
      <c r="J649" s="4" t="str">
        <f t="shared" si="1"/>
        <v/>
      </c>
      <c r="K649" s="4" t="str">
        <f t="shared" si="2"/>
        <v/>
      </c>
      <c r="L649" s="6" t="str">
        <f t="shared" si="3"/>
        <v/>
      </c>
      <c r="M649" s="6" t="str">
        <f t="shared" si="4"/>
        <v/>
      </c>
      <c r="N649" s="4"/>
      <c r="O649" s="4"/>
      <c r="P649" s="4"/>
      <c r="Q649" s="4"/>
      <c r="R649" s="4"/>
      <c r="S649" s="4"/>
      <c r="T649" s="4"/>
      <c r="U649" s="4"/>
      <c r="V649" s="4"/>
      <c r="W649" s="4"/>
    </row>
    <row r="650">
      <c r="A650" s="4"/>
      <c r="B650" s="4"/>
      <c r="C650" s="87"/>
      <c r="D650" s="74"/>
      <c r="E650" s="74"/>
      <c r="F650" s="74"/>
      <c r="G650" s="74"/>
      <c r="H650" s="74"/>
      <c r="I650" s="74"/>
      <c r="J650" s="4" t="str">
        <f t="shared" si="1"/>
        <v/>
      </c>
      <c r="K650" s="4" t="str">
        <f t="shared" si="2"/>
        <v/>
      </c>
      <c r="L650" s="6" t="str">
        <f t="shared" si="3"/>
        <v/>
      </c>
      <c r="M650" s="6" t="str">
        <f t="shared" si="4"/>
        <v/>
      </c>
      <c r="N650" s="4"/>
      <c r="O650" s="4"/>
      <c r="P650" s="4"/>
      <c r="Q650" s="4"/>
      <c r="R650" s="4"/>
      <c r="S650" s="4"/>
      <c r="T650" s="4"/>
      <c r="U650" s="4"/>
      <c r="V650" s="4"/>
      <c r="W650" s="4"/>
    </row>
    <row r="651">
      <c r="A651" s="4"/>
      <c r="B651" s="4"/>
      <c r="C651" s="87"/>
      <c r="D651" s="74"/>
      <c r="E651" s="74"/>
      <c r="F651" s="74"/>
      <c r="G651" s="74"/>
      <c r="H651" s="74"/>
      <c r="I651" s="74"/>
      <c r="J651" s="4" t="str">
        <f t="shared" si="1"/>
        <v/>
      </c>
      <c r="K651" s="4" t="str">
        <f t="shared" si="2"/>
        <v/>
      </c>
      <c r="L651" s="6" t="str">
        <f t="shared" si="3"/>
        <v/>
      </c>
      <c r="M651" s="6" t="str">
        <f t="shared" si="4"/>
        <v/>
      </c>
      <c r="N651" s="4"/>
      <c r="O651" s="4"/>
      <c r="P651" s="4"/>
      <c r="Q651" s="4"/>
      <c r="R651" s="4"/>
      <c r="S651" s="4"/>
      <c r="T651" s="4"/>
      <c r="U651" s="4"/>
      <c r="V651" s="4"/>
      <c r="W651" s="4"/>
    </row>
    <row r="652">
      <c r="A652" s="4"/>
      <c r="B652" s="4"/>
      <c r="C652" s="87"/>
      <c r="D652" s="74"/>
      <c r="E652" s="74"/>
      <c r="F652" s="74"/>
      <c r="G652" s="74"/>
      <c r="H652" s="74"/>
      <c r="I652" s="74"/>
      <c r="J652" s="4" t="str">
        <f t="shared" si="1"/>
        <v/>
      </c>
      <c r="K652" s="4" t="str">
        <f t="shared" si="2"/>
        <v/>
      </c>
      <c r="L652" s="6" t="str">
        <f t="shared" si="3"/>
        <v/>
      </c>
      <c r="M652" s="6" t="str">
        <f t="shared" si="4"/>
        <v/>
      </c>
      <c r="N652" s="4"/>
      <c r="O652" s="4"/>
      <c r="P652" s="4"/>
      <c r="Q652" s="4"/>
      <c r="R652" s="4"/>
      <c r="S652" s="4"/>
      <c r="T652" s="4"/>
      <c r="U652" s="4"/>
      <c r="V652" s="4"/>
      <c r="W652" s="4"/>
    </row>
    <row r="653">
      <c r="A653" s="4"/>
      <c r="B653" s="4"/>
      <c r="C653" s="87"/>
      <c r="D653" s="74"/>
      <c r="E653" s="74"/>
      <c r="F653" s="74"/>
      <c r="G653" s="74"/>
      <c r="H653" s="74"/>
      <c r="I653" s="74"/>
      <c r="J653" s="4" t="str">
        <f t="shared" si="1"/>
        <v/>
      </c>
      <c r="K653" s="4" t="str">
        <f t="shared" si="2"/>
        <v/>
      </c>
      <c r="L653" s="6" t="str">
        <f t="shared" si="3"/>
        <v/>
      </c>
      <c r="M653" s="6" t="str">
        <f t="shared" si="4"/>
        <v/>
      </c>
      <c r="N653" s="4"/>
      <c r="O653" s="4"/>
      <c r="P653" s="4"/>
      <c r="Q653" s="4"/>
      <c r="R653" s="4"/>
      <c r="S653" s="4"/>
      <c r="T653" s="4"/>
      <c r="U653" s="4"/>
      <c r="V653" s="4"/>
      <c r="W653" s="4"/>
    </row>
    <row r="654">
      <c r="A654" s="4"/>
      <c r="B654" s="4"/>
      <c r="C654" s="87"/>
      <c r="D654" s="74"/>
      <c r="E654" s="74"/>
      <c r="F654" s="74"/>
      <c r="G654" s="74"/>
      <c r="H654" s="74"/>
      <c r="I654" s="74"/>
      <c r="J654" s="4" t="str">
        <f t="shared" si="1"/>
        <v/>
      </c>
      <c r="K654" s="4" t="str">
        <f t="shared" si="2"/>
        <v/>
      </c>
      <c r="L654" s="6" t="str">
        <f t="shared" si="3"/>
        <v/>
      </c>
      <c r="M654" s="6" t="str">
        <f t="shared" si="4"/>
        <v/>
      </c>
      <c r="N654" s="4"/>
      <c r="O654" s="4"/>
      <c r="P654" s="4"/>
      <c r="Q654" s="4"/>
      <c r="R654" s="4"/>
      <c r="S654" s="4"/>
      <c r="T654" s="4"/>
      <c r="U654" s="4"/>
      <c r="V654" s="4"/>
      <c r="W654" s="4"/>
    </row>
    <row r="655">
      <c r="A655" s="4"/>
      <c r="B655" s="4"/>
      <c r="C655" s="87"/>
      <c r="D655" s="74"/>
      <c r="E655" s="74"/>
      <c r="F655" s="74"/>
      <c r="G655" s="74"/>
      <c r="H655" s="74"/>
      <c r="I655" s="74"/>
      <c r="J655" s="4" t="str">
        <f t="shared" si="1"/>
        <v/>
      </c>
      <c r="K655" s="4" t="str">
        <f t="shared" si="2"/>
        <v/>
      </c>
      <c r="L655" s="6" t="str">
        <f t="shared" si="3"/>
        <v/>
      </c>
      <c r="M655" s="6" t="str">
        <f t="shared" si="4"/>
        <v/>
      </c>
      <c r="N655" s="4"/>
      <c r="O655" s="4"/>
      <c r="P655" s="4"/>
      <c r="Q655" s="4"/>
      <c r="R655" s="4"/>
      <c r="S655" s="4"/>
      <c r="T655" s="4"/>
      <c r="U655" s="4"/>
      <c r="V655" s="4"/>
      <c r="W655" s="4"/>
    </row>
    <row r="656">
      <c r="A656" s="4"/>
      <c r="B656" s="4"/>
      <c r="C656" s="87"/>
      <c r="D656" s="74"/>
      <c r="E656" s="74"/>
      <c r="F656" s="74"/>
      <c r="G656" s="74"/>
      <c r="H656" s="74"/>
      <c r="I656" s="74"/>
      <c r="J656" s="4" t="str">
        <f t="shared" si="1"/>
        <v/>
      </c>
      <c r="K656" s="4" t="str">
        <f t="shared" si="2"/>
        <v/>
      </c>
      <c r="L656" s="6" t="str">
        <f t="shared" si="3"/>
        <v/>
      </c>
      <c r="M656" s="6" t="str">
        <f t="shared" si="4"/>
        <v/>
      </c>
      <c r="N656" s="4"/>
      <c r="O656" s="4"/>
      <c r="P656" s="4"/>
      <c r="Q656" s="4"/>
      <c r="R656" s="4"/>
      <c r="S656" s="4"/>
      <c r="T656" s="4"/>
      <c r="U656" s="4"/>
      <c r="V656" s="4"/>
      <c r="W656" s="4"/>
    </row>
    <row r="657">
      <c r="A657" s="4"/>
      <c r="B657" s="4"/>
      <c r="C657" s="87"/>
      <c r="D657" s="74"/>
      <c r="E657" s="74"/>
      <c r="F657" s="74"/>
      <c r="G657" s="74"/>
      <c r="H657" s="74"/>
      <c r="I657" s="74"/>
      <c r="J657" s="4" t="str">
        <f t="shared" si="1"/>
        <v/>
      </c>
      <c r="K657" s="4" t="str">
        <f t="shared" si="2"/>
        <v/>
      </c>
      <c r="L657" s="6" t="str">
        <f t="shared" si="3"/>
        <v/>
      </c>
      <c r="M657" s="6" t="str">
        <f t="shared" si="4"/>
        <v/>
      </c>
      <c r="N657" s="4"/>
      <c r="O657" s="4"/>
      <c r="P657" s="4"/>
      <c r="Q657" s="4"/>
      <c r="R657" s="4"/>
      <c r="S657" s="4"/>
      <c r="T657" s="4"/>
      <c r="U657" s="4"/>
      <c r="V657" s="4"/>
      <c r="W657" s="4"/>
    </row>
    <row r="658">
      <c r="A658" s="4"/>
      <c r="B658" s="4"/>
      <c r="C658" s="87"/>
      <c r="D658" s="74"/>
      <c r="E658" s="74"/>
      <c r="F658" s="74"/>
      <c r="G658" s="74"/>
      <c r="H658" s="74"/>
      <c r="I658" s="74"/>
      <c r="J658" s="4" t="str">
        <f t="shared" si="1"/>
        <v/>
      </c>
      <c r="K658" s="4" t="str">
        <f t="shared" si="2"/>
        <v/>
      </c>
      <c r="L658" s="6" t="str">
        <f t="shared" si="3"/>
        <v/>
      </c>
      <c r="M658" s="6" t="str">
        <f t="shared" si="4"/>
        <v/>
      </c>
      <c r="N658" s="4"/>
      <c r="O658" s="4"/>
      <c r="P658" s="4"/>
      <c r="Q658" s="4"/>
      <c r="R658" s="4"/>
      <c r="S658" s="4"/>
      <c r="T658" s="4"/>
      <c r="U658" s="4"/>
      <c r="V658" s="4"/>
      <c r="W658" s="4"/>
    </row>
    <row r="659">
      <c r="A659" s="4"/>
      <c r="B659" s="4"/>
      <c r="C659" s="87"/>
      <c r="D659" s="74"/>
      <c r="E659" s="74"/>
      <c r="F659" s="74"/>
      <c r="G659" s="74"/>
      <c r="H659" s="74"/>
      <c r="I659" s="74"/>
      <c r="J659" s="4" t="str">
        <f t="shared" si="1"/>
        <v/>
      </c>
      <c r="K659" s="4" t="str">
        <f t="shared" si="2"/>
        <v/>
      </c>
      <c r="L659" s="6" t="str">
        <f t="shared" si="3"/>
        <v/>
      </c>
      <c r="M659" s="6" t="str">
        <f t="shared" si="4"/>
        <v/>
      </c>
      <c r="N659" s="4"/>
      <c r="O659" s="4"/>
      <c r="P659" s="4"/>
      <c r="Q659" s="4"/>
      <c r="R659" s="4"/>
      <c r="S659" s="4"/>
      <c r="T659" s="4"/>
      <c r="U659" s="4"/>
      <c r="V659" s="4"/>
      <c r="W659" s="4"/>
    </row>
    <row r="660">
      <c r="A660" s="4"/>
      <c r="B660" s="4"/>
      <c r="C660" s="87"/>
      <c r="D660" s="74"/>
      <c r="E660" s="74"/>
      <c r="F660" s="74"/>
      <c r="G660" s="74"/>
      <c r="H660" s="74"/>
      <c r="I660" s="74"/>
      <c r="J660" s="4" t="str">
        <f t="shared" si="1"/>
        <v/>
      </c>
      <c r="K660" s="4" t="str">
        <f t="shared" si="2"/>
        <v/>
      </c>
      <c r="L660" s="6" t="str">
        <f t="shared" si="3"/>
        <v/>
      </c>
      <c r="M660" s="6" t="str">
        <f t="shared" si="4"/>
        <v/>
      </c>
      <c r="N660" s="4"/>
      <c r="O660" s="4"/>
      <c r="P660" s="4"/>
      <c r="Q660" s="4"/>
      <c r="R660" s="4"/>
      <c r="S660" s="4"/>
      <c r="T660" s="4"/>
      <c r="U660" s="4"/>
      <c r="V660" s="4"/>
      <c r="W660" s="4"/>
    </row>
    <row r="661">
      <c r="A661" s="4"/>
      <c r="B661" s="4"/>
      <c r="C661" s="87"/>
      <c r="D661" s="74"/>
      <c r="E661" s="74"/>
      <c r="F661" s="74"/>
      <c r="G661" s="74"/>
      <c r="H661" s="74"/>
      <c r="I661" s="74"/>
      <c r="J661" s="4" t="str">
        <f t="shared" si="1"/>
        <v/>
      </c>
      <c r="K661" s="4" t="str">
        <f t="shared" si="2"/>
        <v/>
      </c>
      <c r="L661" s="6" t="str">
        <f t="shared" si="3"/>
        <v/>
      </c>
      <c r="M661" s="6" t="str">
        <f t="shared" si="4"/>
        <v/>
      </c>
      <c r="N661" s="4"/>
      <c r="O661" s="4"/>
      <c r="P661" s="4"/>
      <c r="Q661" s="4"/>
      <c r="R661" s="4"/>
      <c r="S661" s="4"/>
      <c r="T661" s="4"/>
      <c r="U661" s="4"/>
      <c r="V661" s="4"/>
      <c r="W661" s="4"/>
    </row>
    <row r="662">
      <c r="A662" s="4"/>
      <c r="B662" s="4"/>
      <c r="C662" s="87"/>
      <c r="D662" s="74"/>
      <c r="E662" s="74"/>
      <c r="F662" s="74"/>
      <c r="G662" s="74"/>
      <c r="H662" s="74"/>
      <c r="I662" s="74"/>
      <c r="J662" s="4" t="str">
        <f t="shared" si="1"/>
        <v/>
      </c>
      <c r="K662" s="4" t="str">
        <f t="shared" si="2"/>
        <v/>
      </c>
      <c r="L662" s="6" t="str">
        <f t="shared" si="3"/>
        <v/>
      </c>
      <c r="M662" s="6" t="str">
        <f t="shared" si="4"/>
        <v/>
      </c>
      <c r="N662" s="4"/>
      <c r="O662" s="4"/>
      <c r="P662" s="4"/>
      <c r="Q662" s="4"/>
      <c r="R662" s="4"/>
      <c r="S662" s="4"/>
      <c r="T662" s="4"/>
      <c r="U662" s="4"/>
      <c r="V662" s="4"/>
      <c r="W662" s="4"/>
    </row>
    <row r="663">
      <c r="A663" s="4"/>
      <c r="B663" s="4"/>
      <c r="C663" s="87"/>
      <c r="D663" s="74"/>
      <c r="E663" s="74"/>
      <c r="F663" s="74"/>
      <c r="G663" s="74"/>
      <c r="H663" s="74"/>
      <c r="I663" s="74"/>
      <c r="J663" s="4" t="str">
        <f t="shared" si="1"/>
        <v/>
      </c>
      <c r="K663" s="4" t="str">
        <f t="shared" si="2"/>
        <v/>
      </c>
      <c r="L663" s="6" t="str">
        <f t="shared" si="3"/>
        <v/>
      </c>
      <c r="M663" s="6" t="str">
        <f t="shared" si="4"/>
        <v/>
      </c>
      <c r="N663" s="4"/>
      <c r="O663" s="4"/>
      <c r="P663" s="4"/>
      <c r="Q663" s="4"/>
      <c r="R663" s="4"/>
      <c r="S663" s="4"/>
      <c r="T663" s="4"/>
      <c r="U663" s="4"/>
      <c r="V663" s="4"/>
      <c r="W663" s="4"/>
    </row>
    <row r="664">
      <c r="A664" s="4"/>
      <c r="B664" s="4"/>
      <c r="C664" s="87"/>
      <c r="D664" s="74"/>
      <c r="E664" s="74"/>
      <c r="F664" s="74"/>
      <c r="G664" s="74"/>
      <c r="H664" s="74"/>
      <c r="I664" s="74"/>
      <c r="J664" s="4" t="str">
        <f t="shared" si="1"/>
        <v/>
      </c>
      <c r="K664" s="4" t="str">
        <f t="shared" si="2"/>
        <v/>
      </c>
      <c r="L664" s="6" t="str">
        <f t="shared" si="3"/>
        <v/>
      </c>
      <c r="M664" s="6" t="str">
        <f t="shared" si="4"/>
        <v/>
      </c>
      <c r="N664" s="4"/>
      <c r="O664" s="4"/>
      <c r="P664" s="4"/>
      <c r="Q664" s="4"/>
      <c r="R664" s="4"/>
      <c r="S664" s="4"/>
      <c r="T664" s="4"/>
      <c r="U664" s="4"/>
      <c r="V664" s="4"/>
      <c r="W664" s="4"/>
    </row>
    <row r="665">
      <c r="A665" s="4"/>
      <c r="B665" s="4"/>
      <c r="C665" s="87"/>
      <c r="D665" s="74"/>
      <c r="E665" s="74"/>
      <c r="F665" s="74"/>
      <c r="G665" s="74"/>
      <c r="H665" s="74"/>
      <c r="I665" s="74"/>
      <c r="J665" s="4" t="str">
        <f t="shared" si="1"/>
        <v/>
      </c>
      <c r="K665" s="4" t="str">
        <f t="shared" si="2"/>
        <v/>
      </c>
      <c r="L665" s="6" t="str">
        <f t="shared" si="3"/>
        <v/>
      </c>
      <c r="M665" s="6" t="str">
        <f t="shared" si="4"/>
        <v/>
      </c>
      <c r="N665" s="4"/>
      <c r="O665" s="4"/>
      <c r="P665" s="4"/>
      <c r="Q665" s="4"/>
      <c r="R665" s="4"/>
      <c r="S665" s="4"/>
      <c r="T665" s="4"/>
      <c r="U665" s="4"/>
      <c r="V665" s="4"/>
      <c r="W665" s="4"/>
    </row>
    <row r="666">
      <c r="A666" s="4"/>
      <c r="B666" s="4"/>
      <c r="C666" s="87"/>
      <c r="D666" s="74"/>
      <c r="E666" s="74"/>
      <c r="F666" s="74"/>
      <c r="G666" s="74"/>
      <c r="H666" s="74"/>
      <c r="I666" s="74"/>
      <c r="J666" s="4" t="str">
        <f t="shared" si="1"/>
        <v/>
      </c>
      <c r="K666" s="4" t="str">
        <f t="shared" si="2"/>
        <v/>
      </c>
      <c r="L666" s="6" t="str">
        <f t="shared" si="3"/>
        <v/>
      </c>
      <c r="M666" s="6" t="str">
        <f t="shared" si="4"/>
        <v/>
      </c>
      <c r="N666" s="4"/>
      <c r="O666" s="4"/>
      <c r="P666" s="4"/>
      <c r="Q666" s="4"/>
      <c r="R666" s="4"/>
      <c r="S666" s="4"/>
      <c r="T666" s="4"/>
      <c r="U666" s="4"/>
      <c r="V666" s="4"/>
      <c r="W666" s="4"/>
    </row>
    <row r="667">
      <c r="A667" s="4"/>
      <c r="B667" s="4"/>
      <c r="C667" s="87"/>
      <c r="D667" s="74"/>
      <c r="E667" s="74"/>
      <c r="F667" s="74"/>
      <c r="G667" s="74"/>
      <c r="H667" s="74"/>
      <c r="I667" s="74"/>
      <c r="J667" s="4" t="str">
        <f t="shared" si="1"/>
        <v/>
      </c>
      <c r="K667" s="4" t="str">
        <f t="shared" si="2"/>
        <v/>
      </c>
      <c r="L667" s="6" t="str">
        <f t="shared" si="3"/>
        <v/>
      </c>
      <c r="M667" s="6" t="str">
        <f t="shared" si="4"/>
        <v/>
      </c>
      <c r="N667" s="4"/>
      <c r="O667" s="4"/>
      <c r="P667" s="4"/>
      <c r="Q667" s="4"/>
      <c r="R667" s="4"/>
      <c r="S667" s="4"/>
      <c r="T667" s="4"/>
      <c r="U667" s="4"/>
      <c r="V667" s="4"/>
      <c r="W667" s="4"/>
    </row>
    <row r="668">
      <c r="A668" s="4"/>
      <c r="B668" s="4"/>
      <c r="C668" s="87"/>
      <c r="D668" s="74"/>
      <c r="E668" s="74"/>
      <c r="F668" s="74"/>
      <c r="G668" s="74"/>
      <c r="H668" s="74"/>
      <c r="I668" s="74"/>
      <c r="J668" s="4" t="str">
        <f t="shared" si="1"/>
        <v/>
      </c>
      <c r="K668" s="4" t="str">
        <f t="shared" si="2"/>
        <v/>
      </c>
      <c r="L668" s="6" t="str">
        <f t="shared" si="3"/>
        <v/>
      </c>
      <c r="M668" s="6" t="str">
        <f t="shared" si="4"/>
        <v/>
      </c>
      <c r="N668" s="4"/>
      <c r="O668" s="4"/>
      <c r="P668" s="4"/>
      <c r="Q668" s="4"/>
      <c r="R668" s="4"/>
      <c r="S668" s="4"/>
      <c r="T668" s="4"/>
      <c r="U668" s="4"/>
      <c r="V668" s="4"/>
      <c r="W668" s="4"/>
    </row>
    <row r="669">
      <c r="A669" s="4"/>
      <c r="B669" s="4"/>
      <c r="C669" s="87"/>
      <c r="D669" s="74"/>
      <c r="E669" s="74"/>
      <c r="F669" s="74"/>
      <c r="G669" s="74"/>
      <c r="H669" s="74"/>
      <c r="I669" s="74"/>
      <c r="J669" s="4" t="str">
        <f t="shared" si="1"/>
        <v/>
      </c>
      <c r="K669" s="4" t="str">
        <f t="shared" si="2"/>
        <v/>
      </c>
      <c r="L669" s="6" t="str">
        <f t="shared" si="3"/>
        <v/>
      </c>
      <c r="M669" s="6" t="str">
        <f t="shared" si="4"/>
        <v/>
      </c>
      <c r="N669" s="4"/>
      <c r="O669" s="4"/>
      <c r="P669" s="4"/>
      <c r="Q669" s="4"/>
      <c r="R669" s="4"/>
      <c r="S669" s="4"/>
      <c r="T669" s="4"/>
      <c r="U669" s="4"/>
      <c r="V669" s="4"/>
      <c r="W669" s="4"/>
    </row>
    <row r="670">
      <c r="A670" s="4"/>
      <c r="B670" s="4"/>
      <c r="C670" s="87"/>
      <c r="D670" s="74"/>
      <c r="E670" s="74"/>
      <c r="F670" s="74"/>
      <c r="G670" s="74"/>
      <c r="H670" s="74"/>
      <c r="I670" s="74"/>
      <c r="J670" s="4" t="str">
        <f t="shared" si="1"/>
        <v/>
      </c>
      <c r="K670" s="4" t="str">
        <f t="shared" si="2"/>
        <v/>
      </c>
      <c r="L670" s="6" t="str">
        <f t="shared" si="3"/>
        <v/>
      </c>
      <c r="M670" s="6" t="str">
        <f t="shared" si="4"/>
        <v/>
      </c>
      <c r="N670" s="4"/>
      <c r="O670" s="4"/>
      <c r="P670" s="4"/>
      <c r="Q670" s="4"/>
      <c r="R670" s="4"/>
      <c r="S670" s="4"/>
      <c r="T670" s="4"/>
      <c r="U670" s="4"/>
      <c r="V670" s="4"/>
      <c r="W670" s="4"/>
    </row>
    <row r="671">
      <c r="A671" s="4"/>
      <c r="B671" s="4"/>
      <c r="C671" s="87"/>
      <c r="D671" s="74"/>
      <c r="E671" s="74"/>
      <c r="F671" s="74"/>
      <c r="G671" s="74"/>
      <c r="H671" s="74"/>
      <c r="I671" s="74"/>
      <c r="J671" s="4" t="str">
        <f t="shared" si="1"/>
        <v/>
      </c>
      <c r="K671" s="4" t="str">
        <f t="shared" si="2"/>
        <v/>
      </c>
      <c r="L671" s="6" t="str">
        <f t="shared" si="3"/>
        <v/>
      </c>
      <c r="M671" s="6" t="str">
        <f t="shared" si="4"/>
        <v/>
      </c>
      <c r="N671" s="4"/>
      <c r="O671" s="4"/>
      <c r="P671" s="4"/>
      <c r="Q671" s="4"/>
      <c r="R671" s="4"/>
      <c r="S671" s="4"/>
      <c r="T671" s="4"/>
      <c r="U671" s="4"/>
      <c r="V671" s="4"/>
      <c r="W671" s="4"/>
    </row>
    <row r="672">
      <c r="A672" s="4"/>
      <c r="B672" s="4"/>
      <c r="C672" s="87"/>
      <c r="D672" s="74"/>
      <c r="E672" s="74"/>
      <c r="F672" s="74"/>
      <c r="G672" s="74"/>
      <c r="H672" s="74"/>
      <c r="I672" s="74"/>
      <c r="J672" s="4" t="str">
        <f t="shared" si="1"/>
        <v/>
      </c>
      <c r="K672" s="4" t="str">
        <f t="shared" si="2"/>
        <v/>
      </c>
      <c r="L672" s="6" t="str">
        <f t="shared" si="3"/>
        <v/>
      </c>
      <c r="M672" s="6" t="str">
        <f t="shared" si="4"/>
        <v/>
      </c>
      <c r="N672" s="4"/>
      <c r="O672" s="4"/>
      <c r="P672" s="4"/>
      <c r="Q672" s="4"/>
      <c r="R672" s="4"/>
      <c r="S672" s="4"/>
      <c r="T672" s="4"/>
      <c r="U672" s="4"/>
      <c r="V672" s="4"/>
      <c r="W672" s="4"/>
    </row>
    <row r="673">
      <c r="A673" s="4"/>
      <c r="B673" s="4"/>
      <c r="C673" s="87"/>
      <c r="D673" s="74"/>
      <c r="E673" s="74"/>
      <c r="F673" s="74"/>
      <c r="G673" s="74"/>
      <c r="H673" s="74"/>
      <c r="I673" s="74"/>
      <c r="J673" s="4" t="str">
        <f t="shared" si="1"/>
        <v/>
      </c>
      <c r="K673" s="4" t="str">
        <f t="shared" si="2"/>
        <v/>
      </c>
      <c r="L673" s="6" t="str">
        <f t="shared" si="3"/>
        <v/>
      </c>
      <c r="M673" s="6" t="str">
        <f t="shared" si="4"/>
        <v/>
      </c>
      <c r="N673" s="4"/>
      <c r="O673" s="4"/>
      <c r="P673" s="4"/>
      <c r="Q673" s="4"/>
      <c r="R673" s="4"/>
      <c r="S673" s="4"/>
      <c r="T673" s="4"/>
      <c r="U673" s="4"/>
      <c r="V673" s="4"/>
      <c r="W673" s="4"/>
    </row>
    <row r="674">
      <c r="A674" s="4"/>
      <c r="B674" s="4"/>
      <c r="C674" s="87"/>
      <c r="D674" s="74"/>
      <c r="E674" s="74"/>
      <c r="F674" s="74"/>
      <c r="G674" s="74"/>
      <c r="H674" s="74"/>
      <c r="I674" s="74"/>
      <c r="J674" s="4" t="str">
        <f t="shared" si="1"/>
        <v/>
      </c>
      <c r="K674" s="4" t="str">
        <f t="shared" si="2"/>
        <v/>
      </c>
      <c r="L674" s="6" t="str">
        <f t="shared" si="3"/>
        <v/>
      </c>
      <c r="M674" s="6" t="str">
        <f t="shared" si="4"/>
        <v/>
      </c>
      <c r="N674" s="4"/>
      <c r="O674" s="4"/>
      <c r="P674" s="4"/>
      <c r="Q674" s="4"/>
      <c r="R674" s="4"/>
      <c r="S674" s="4"/>
      <c r="T674" s="4"/>
      <c r="U674" s="4"/>
      <c r="V674" s="4"/>
      <c r="W674" s="4"/>
    </row>
    <row r="675">
      <c r="A675" s="4"/>
      <c r="B675" s="4"/>
      <c r="C675" s="87"/>
      <c r="D675" s="74"/>
      <c r="E675" s="74"/>
      <c r="F675" s="74"/>
      <c r="G675" s="74"/>
      <c r="H675" s="74"/>
      <c r="I675" s="74"/>
      <c r="J675" s="4" t="str">
        <f t="shared" si="1"/>
        <v/>
      </c>
      <c r="K675" s="4" t="str">
        <f t="shared" si="2"/>
        <v/>
      </c>
      <c r="L675" s="6" t="str">
        <f t="shared" si="3"/>
        <v/>
      </c>
      <c r="M675" s="6" t="str">
        <f t="shared" si="4"/>
        <v/>
      </c>
      <c r="N675" s="4"/>
      <c r="O675" s="4"/>
      <c r="P675" s="4"/>
      <c r="Q675" s="4"/>
      <c r="R675" s="4"/>
      <c r="S675" s="4"/>
      <c r="T675" s="4"/>
      <c r="U675" s="4"/>
      <c r="V675" s="4"/>
      <c r="W675" s="4"/>
    </row>
    <row r="676">
      <c r="A676" s="4"/>
      <c r="B676" s="4"/>
      <c r="C676" s="87"/>
      <c r="D676" s="74"/>
      <c r="E676" s="74"/>
      <c r="F676" s="74"/>
      <c r="G676" s="74"/>
      <c r="H676" s="74"/>
      <c r="I676" s="74"/>
      <c r="J676" s="4" t="str">
        <f t="shared" si="1"/>
        <v/>
      </c>
      <c r="K676" s="4" t="str">
        <f t="shared" si="2"/>
        <v/>
      </c>
      <c r="L676" s="6" t="str">
        <f t="shared" si="3"/>
        <v/>
      </c>
      <c r="M676" s="6" t="str">
        <f t="shared" si="4"/>
        <v/>
      </c>
      <c r="N676" s="4"/>
      <c r="O676" s="4"/>
      <c r="P676" s="4"/>
      <c r="Q676" s="4"/>
      <c r="R676" s="4"/>
      <c r="S676" s="4"/>
      <c r="T676" s="4"/>
      <c r="U676" s="4"/>
      <c r="V676" s="4"/>
      <c r="W676" s="4"/>
    </row>
    <row r="677">
      <c r="A677" s="4"/>
      <c r="B677" s="4"/>
      <c r="C677" s="87"/>
      <c r="D677" s="74"/>
      <c r="E677" s="74"/>
      <c r="F677" s="74"/>
      <c r="G677" s="74"/>
      <c r="H677" s="74"/>
      <c r="I677" s="74"/>
      <c r="J677" s="4" t="str">
        <f t="shared" si="1"/>
        <v/>
      </c>
      <c r="K677" s="4" t="str">
        <f t="shared" si="2"/>
        <v/>
      </c>
      <c r="L677" s="6" t="str">
        <f t="shared" si="3"/>
        <v/>
      </c>
      <c r="M677" s="6" t="str">
        <f t="shared" si="4"/>
        <v/>
      </c>
      <c r="N677" s="4"/>
      <c r="O677" s="4"/>
      <c r="P677" s="4"/>
      <c r="Q677" s="4"/>
      <c r="R677" s="4"/>
      <c r="S677" s="4"/>
      <c r="T677" s="4"/>
      <c r="U677" s="4"/>
      <c r="V677" s="4"/>
      <c r="W677" s="4"/>
    </row>
    <row r="678">
      <c r="A678" s="4"/>
      <c r="B678" s="4"/>
      <c r="C678" s="87"/>
      <c r="D678" s="74"/>
      <c r="E678" s="74"/>
      <c r="F678" s="74"/>
      <c r="G678" s="74"/>
      <c r="H678" s="74"/>
      <c r="I678" s="74"/>
      <c r="J678" s="4" t="str">
        <f t="shared" si="1"/>
        <v/>
      </c>
      <c r="K678" s="4" t="str">
        <f t="shared" si="2"/>
        <v/>
      </c>
      <c r="L678" s="6" t="str">
        <f t="shared" si="3"/>
        <v/>
      </c>
      <c r="M678" s="6" t="str">
        <f t="shared" si="4"/>
        <v/>
      </c>
      <c r="N678" s="4"/>
      <c r="O678" s="4"/>
      <c r="P678" s="4"/>
      <c r="Q678" s="4"/>
      <c r="R678" s="4"/>
      <c r="S678" s="4"/>
      <c r="T678" s="4"/>
      <c r="U678" s="4"/>
      <c r="V678" s="4"/>
      <c r="W678" s="4"/>
    </row>
    <row r="679">
      <c r="A679" s="4"/>
      <c r="B679" s="4"/>
      <c r="C679" s="87"/>
      <c r="D679" s="74"/>
      <c r="E679" s="74"/>
      <c r="F679" s="74"/>
      <c r="G679" s="74"/>
      <c r="H679" s="74"/>
      <c r="I679" s="74"/>
      <c r="J679" s="4" t="str">
        <f t="shared" si="1"/>
        <v/>
      </c>
      <c r="K679" s="4" t="str">
        <f t="shared" si="2"/>
        <v/>
      </c>
      <c r="L679" s="6" t="str">
        <f t="shared" si="3"/>
        <v/>
      </c>
      <c r="M679" s="6" t="str">
        <f t="shared" si="4"/>
        <v/>
      </c>
      <c r="N679" s="4"/>
      <c r="O679" s="4"/>
      <c r="P679" s="4"/>
      <c r="Q679" s="4"/>
      <c r="R679" s="4"/>
      <c r="S679" s="4"/>
      <c r="T679" s="4"/>
      <c r="U679" s="4"/>
      <c r="V679" s="4"/>
      <c r="W679" s="4"/>
    </row>
    <row r="680">
      <c r="A680" s="4"/>
      <c r="B680" s="4"/>
      <c r="C680" s="87"/>
      <c r="D680" s="74"/>
      <c r="E680" s="74"/>
      <c r="F680" s="74"/>
      <c r="G680" s="74"/>
      <c r="H680" s="74"/>
      <c r="I680" s="74"/>
      <c r="J680" s="4" t="str">
        <f t="shared" si="1"/>
        <v/>
      </c>
      <c r="K680" s="4" t="str">
        <f t="shared" si="2"/>
        <v/>
      </c>
      <c r="L680" s="6" t="str">
        <f t="shared" si="3"/>
        <v/>
      </c>
      <c r="M680" s="6" t="str">
        <f t="shared" si="4"/>
        <v/>
      </c>
      <c r="N680" s="4"/>
      <c r="O680" s="4"/>
      <c r="P680" s="4"/>
      <c r="Q680" s="4"/>
      <c r="R680" s="4"/>
      <c r="S680" s="4"/>
      <c r="T680" s="4"/>
      <c r="U680" s="4"/>
      <c r="V680" s="4"/>
      <c r="W680" s="4"/>
    </row>
    <row r="681">
      <c r="A681" s="4"/>
      <c r="B681" s="4"/>
      <c r="C681" s="87"/>
      <c r="D681" s="74"/>
      <c r="E681" s="74"/>
      <c r="F681" s="74"/>
      <c r="G681" s="74"/>
      <c r="H681" s="74"/>
      <c r="I681" s="74"/>
      <c r="J681" s="4" t="str">
        <f t="shared" si="1"/>
        <v/>
      </c>
      <c r="K681" s="4" t="str">
        <f t="shared" si="2"/>
        <v/>
      </c>
      <c r="L681" s="6" t="str">
        <f t="shared" si="3"/>
        <v/>
      </c>
      <c r="M681" s="6" t="str">
        <f t="shared" si="4"/>
        <v/>
      </c>
      <c r="N681" s="4"/>
      <c r="O681" s="4"/>
      <c r="P681" s="4"/>
      <c r="Q681" s="4"/>
      <c r="R681" s="4"/>
      <c r="S681" s="4"/>
      <c r="T681" s="4"/>
      <c r="U681" s="4"/>
      <c r="V681" s="4"/>
      <c r="W681" s="4"/>
    </row>
    <row r="682">
      <c r="A682" s="4"/>
      <c r="B682" s="4"/>
      <c r="C682" s="87"/>
      <c r="D682" s="74"/>
      <c r="E682" s="74"/>
      <c r="F682" s="74"/>
      <c r="G682" s="74"/>
      <c r="H682" s="74"/>
      <c r="I682" s="74"/>
      <c r="J682" s="4" t="str">
        <f t="shared" si="1"/>
        <v/>
      </c>
      <c r="K682" s="4" t="str">
        <f t="shared" si="2"/>
        <v/>
      </c>
      <c r="L682" s="6" t="str">
        <f t="shared" si="3"/>
        <v/>
      </c>
      <c r="M682" s="6" t="str">
        <f t="shared" si="4"/>
        <v/>
      </c>
      <c r="N682" s="4"/>
      <c r="O682" s="4"/>
      <c r="P682" s="4"/>
      <c r="Q682" s="4"/>
      <c r="R682" s="4"/>
      <c r="S682" s="4"/>
      <c r="T682" s="4"/>
      <c r="U682" s="4"/>
      <c r="V682" s="4"/>
      <c r="W682" s="4"/>
    </row>
    <row r="683">
      <c r="A683" s="4"/>
      <c r="B683" s="4"/>
      <c r="C683" s="87"/>
      <c r="D683" s="74"/>
      <c r="E683" s="74"/>
      <c r="F683" s="74"/>
      <c r="G683" s="74"/>
      <c r="H683" s="74"/>
      <c r="I683" s="74"/>
      <c r="J683" s="4" t="str">
        <f t="shared" si="1"/>
        <v/>
      </c>
      <c r="K683" s="4" t="str">
        <f t="shared" si="2"/>
        <v/>
      </c>
      <c r="L683" s="6" t="str">
        <f t="shared" si="3"/>
        <v/>
      </c>
      <c r="M683" s="6" t="str">
        <f t="shared" si="4"/>
        <v/>
      </c>
      <c r="N683" s="4"/>
      <c r="O683" s="4"/>
      <c r="P683" s="4"/>
      <c r="Q683" s="4"/>
      <c r="R683" s="4"/>
      <c r="S683" s="4"/>
      <c r="T683" s="4"/>
      <c r="U683" s="4"/>
      <c r="V683" s="4"/>
      <c r="W683" s="4"/>
    </row>
    <row r="684">
      <c r="A684" s="4"/>
      <c r="B684" s="4"/>
      <c r="C684" s="87"/>
      <c r="D684" s="74"/>
      <c r="E684" s="74"/>
      <c r="F684" s="74"/>
      <c r="G684" s="74"/>
      <c r="H684" s="74"/>
      <c r="I684" s="74"/>
      <c r="J684" s="4" t="str">
        <f t="shared" si="1"/>
        <v/>
      </c>
      <c r="K684" s="4" t="str">
        <f t="shared" si="2"/>
        <v/>
      </c>
      <c r="L684" s="6" t="str">
        <f t="shared" si="3"/>
        <v/>
      </c>
      <c r="M684" s="6" t="str">
        <f t="shared" si="4"/>
        <v/>
      </c>
      <c r="N684" s="4"/>
      <c r="O684" s="4"/>
      <c r="P684" s="4"/>
      <c r="Q684" s="4"/>
      <c r="R684" s="4"/>
      <c r="S684" s="4"/>
      <c r="T684" s="4"/>
      <c r="U684" s="4"/>
      <c r="V684" s="4"/>
      <c r="W684" s="4"/>
    </row>
    <row r="685">
      <c r="A685" s="4"/>
      <c r="B685" s="4"/>
      <c r="C685" s="87"/>
      <c r="D685" s="74"/>
      <c r="E685" s="74"/>
      <c r="F685" s="74"/>
      <c r="G685" s="74"/>
      <c r="H685" s="74"/>
      <c r="I685" s="74"/>
      <c r="J685" s="4" t="str">
        <f t="shared" si="1"/>
        <v/>
      </c>
      <c r="K685" s="4" t="str">
        <f t="shared" si="2"/>
        <v/>
      </c>
      <c r="L685" s="6" t="str">
        <f t="shared" si="3"/>
        <v/>
      </c>
      <c r="M685" s="6" t="str">
        <f t="shared" si="4"/>
        <v/>
      </c>
      <c r="N685" s="4"/>
      <c r="O685" s="4"/>
      <c r="P685" s="4"/>
      <c r="Q685" s="4"/>
      <c r="R685" s="4"/>
      <c r="S685" s="4"/>
      <c r="T685" s="4"/>
      <c r="U685" s="4"/>
      <c r="V685" s="4"/>
      <c r="W685" s="4"/>
    </row>
    <row r="686">
      <c r="A686" s="4"/>
      <c r="B686" s="4"/>
      <c r="C686" s="87"/>
      <c r="D686" s="74"/>
      <c r="E686" s="74"/>
      <c r="F686" s="74"/>
      <c r="G686" s="74"/>
      <c r="H686" s="74"/>
      <c r="I686" s="74"/>
      <c r="J686" s="4" t="str">
        <f t="shared" si="1"/>
        <v/>
      </c>
      <c r="K686" s="4" t="str">
        <f t="shared" si="2"/>
        <v/>
      </c>
      <c r="L686" s="6" t="str">
        <f t="shared" si="3"/>
        <v/>
      </c>
      <c r="M686" s="6" t="str">
        <f t="shared" si="4"/>
        <v/>
      </c>
      <c r="N686" s="4"/>
      <c r="O686" s="4"/>
      <c r="P686" s="4"/>
      <c r="Q686" s="4"/>
      <c r="R686" s="4"/>
      <c r="S686" s="4"/>
      <c r="T686" s="4"/>
      <c r="U686" s="4"/>
      <c r="V686" s="4"/>
      <c r="W686" s="4"/>
    </row>
    <row r="687">
      <c r="A687" s="4"/>
      <c r="B687" s="4"/>
      <c r="C687" s="87"/>
      <c r="D687" s="74"/>
      <c r="E687" s="74"/>
      <c r="F687" s="74"/>
      <c r="G687" s="74"/>
      <c r="H687" s="74"/>
      <c r="I687" s="74"/>
      <c r="J687" s="4" t="str">
        <f t="shared" si="1"/>
        <v/>
      </c>
      <c r="K687" s="4" t="str">
        <f t="shared" si="2"/>
        <v/>
      </c>
      <c r="L687" s="6" t="str">
        <f t="shared" si="3"/>
        <v/>
      </c>
      <c r="M687" s="6" t="str">
        <f t="shared" si="4"/>
        <v/>
      </c>
      <c r="N687" s="4"/>
      <c r="O687" s="4"/>
      <c r="P687" s="4"/>
      <c r="Q687" s="4"/>
      <c r="R687" s="4"/>
      <c r="S687" s="4"/>
      <c r="T687" s="4"/>
      <c r="U687" s="4"/>
      <c r="V687" s="4"/>
      <c r="W687" s="4"/>
    </row>
    <row r="688">
      <c r="A688" s="4"/>
      <c r="B688" s="4"/>
      <c r="C688" s="87"/>
      <c r="D688" s="74"/>
      <c r="E688" s="74"/>
      <c r="F688" s="74"/>
      <c r="G688" s="74"/>
      <c r="H688" s="74"/>
      <c r="I688" s="74"/>
      <c r="J688" s="4" t="str">
        <f t="shared" si="1"/>
        <v/>
      </c>
      <c r="K688" s="4" t="str">
        <f t="shared" si="2"/>
        <v/>
      </c>
      <c r="L688" s="6" t="str">
        <f t="shared" si="3"/>
        <v/>
      </c>
      <c r="M688" s="6" t="str">
        <f t="shared" si="4"/>
        <v/>
      </c>
      <c r="N688" s="4"/>
      <c r="O688" s="4"/>
      <c r="P688" s="4"/>
      <c r="Q688" s="4"/>
      <c r="R688" s="4"/>
      <c r="S688" s="4"/>
      <c r="T688" s="4"/>
      <c r="U688" s="4"/>
      <c r="V688" s="4"/>
      <c r="W688" s="4"/>
    </row>
    <row r="689">
      <c r="A689" s="4"/>
      <c r="B689" s="4"/>
      <c r="C689" s="87"/>
      <c r="D689" s="74"/>
      <c r="E689" s="74"/>
      <c r="F689" s="74"/>
      <c r="G689" s="74"/>
      <c r="H689" s="74"/>
      <c r="I689" s="74"/>
      <c r="J689" s="4" t="str">
        <f t="shared" si="1"/>
        <v/>
      </c>
      <c r="K689" s="4" t="str">
        <f t="shared" si="2"/>
        <v/>
      </c>
      <c r="L689" s="6" t="str">
        <f t="shared" si="3"/>
        <v/>
      </c>
      <c r="M689" s="6" t="str">
        <f t="shared" si="4"/>
        <v/>
      </c>
      <c r="N689" s="4"/>
      <c r="O689" s="4"/>
      <c r="P689" s="4"/>
      <c r="Q689" s="4"/>
      <c r="R689" s="4"/>
      <c r="S689" s="4"/>
      <c r="T689" s="4"/>
      <c r="U689" s="4"/>
      <c r="V689" s="4"/>
      <c r="W689" s="4"/>
    </row>
    <row r="690">
      <c r="A690" s="4"/>
      <c r="B690" s="4"/>
      <c r="C690" s="87"/>
      <c r="D690" s="74"/>
      <c r="E690" s="74"/>
      <c r="F690" s="74"/>
      <c r="G690" s="74"/>
      <c r="H690" s="74"/>
      <c r="I690" s="74"/>
      <c r="J690" s="4" t="str">
        <f t="shared" si="1"/>
        <v/>
      </c>
      <c r="K690" s="4" t="str">
        <f t="shared" si="2"/>
        <v/>
      </c>
      <c r="L690" s="6" t="str">
        <f t="shared" si="3"/>
        <v/>
      </c>
      <c r="M690" s="6" t="str">
        <f t="shared" si="4"/>
        <v/>
      </c>
      <c r="N690" s="4"/>
      <c r="O690" s="4"/>
      <c r="P690" s="4"/>
      <c r="Q690" s="4"/>
      <c r="R690" s="4"/>
      <c r="S690" s="4"/>
      <c r="T690" s="4"/>
      <c r="U690" s="4"/>
      <c r="V690" s="4"/>
      <c r="W690" s="4"/>
    </row>
    <row r="691">
      <c r="A691" s="4"/>
      <c r="B691" s="4"/>
      <c r="C691" s="87"/>
      <c r="D691" s="74"/>
      <c r="E691" s="74"/>
      <c r="F691" s="74"/>
      <c r="G691" s="74"/>
      <c r="H691" s="74"/>
      <c r="I691" s="74"/>
      <c r="J691" s="4" t="str">
        <f t="shared" si="1"/>
        <v/>
      </c>
      <c r="K691" s="4" t="str">
        <f t="shared" si="2"/>
        <v/>
      </c>
      <c r="L691" s="6" t="str">
        <f t="shared" si="3"/>
        <v/>
      </c>
      <c r="M691" s="6" t="str">
        <f t="shared" si="4"/>
        <v/>
      </c>
      <c r="N691" s="4"/>
      <c r="O691" s="4"/>
      <c r="P691" s="4"/>
      <c r="Q691" s="4"/>
      <c r="R691" s="4"/>
      <c r="S691" s="4"/>
      <c r="T691" s="4"/>
      <c r="U691" s="4"/>
      <c r="V691" s="4"/>
      <c r="W691" s="4"/>
    </row>
    <row r="692">
      <c r="A692" s="4"/>
      <c r="B692" s="4"/>
      <c r="C692" s="87"/>
      <c r="D692" s="74"/>
      <c r="E692" s="74"/>
      <c r="F692" s="74"/>
      <c r="G692" s="74"/>
      <c r="H692" s="74"/>
      <c r="I692" s="74"/>
      <c r="J692" s="4" t="str">
        <f t="shared" si="1"/>
        <v/>
      </c>
      <c r="K692" s="4" t="str">
        <f t="shared" si="2"/>
        <v/>
      </c>
      <c r="L692" s="6" t="str">
        <f t="shared" si="3"/>
        <v/>
      </c>
      <c r="M692" s="6" t="str">
        <f t="shared" si="4"/>
        <v/>
      </c>
      <c r="N692" s="4"/>
      <c r="O692" s="4"/>
      <c r="P692" s="4"/>
      <c r="Q692" s="4"/>
      <c r="R692" s="4"/>
      <c r="S692" s="4"/>
      <c r="T692" s="4"/>
      <c r="U692" s="4"/>
      <c r="V692" s="4"/>
      <c r="W692" s="4"/>
    </row>
    <row r="693">
      <c r="A693" s="4"/>
      <c r="B693" s="4"/>
      <c r="C693" s="87"/>
      <c r="D693" s="74"/>
      <c r="E693" s="74"/>
      <c r="F693" s="74"/>
      <c r="G693" s="74"/>
      <c r="H693" s="74"/>
      <c r="I693" s="74"/>
      <c r="J693" s="4" t="str">
        <f t="shared" si="1"/>
        <v/>
      </c>
      <c r="K693" s="4" t="str">
        <f t="shared" si="2"/>
        <v/>
      </c>
      <c r="L693" s="6" t="str">
        <f t="shared" si="3"/>
        <v/>
      </c>
      <c r="M693" s="6" t="str">
        <f t="shared" si="4"/>
        <v/>
      </c>
      <c r="N693" s="4"/>
      <c r="O693" s="4"/>
      <c r="P693" s="4"/>
      <c r="Q693" s="4"/>
      <c r="R693" s="4"/>
      <c r="S693" s="4"/>
      <c r="T693" s="4"/>
      <c r="U693" s="4"/>
      <c r="V693" s="4"/>
      <c r="W693" s="4"/>
    </row>
    <row r="694">
      <c r="A694" s="4"/>
      <c r="B694" s="4"/>
      <c r="C694" s="87"/>
      <c r="D694" s="74"/>
      <c r="E694" s="74"/>
      <c r="F694" s="74"/>
      <c r="G694" s="74"/>
      <c r="H694" s="74"/>
      <c r="I694" s="74"/>
      <c r="J694" s="4" t="str">
        <f t="shared" si="1"/>
        <v/>
      </c>
      <c r="K694" s="4" t="str">
        <f t="shared" si="2"/>
        <v/>
      </c>
      <c r="L694" s="6" t="str">
        <f t="shared" si="3"/>
        <v/>
      </c>
      <c r="M694" s="6" t="str">
        <f t="shared" si="4"/>
        <v/>
      </c>
      <c r="N694" s="4"/>
      <c r="O694" s="4"/>
      <c r="P694" s="4"/>
      <c r="Q694" s="4"/>
      <c r="R694" s="4"/>
      <c r="S694" s="4"/>
      <c r="T694" s="4"/>
      <c r="U694" s="4"/>
      <c r="V694" s="4"/>
      <c r="W694" s="4"/>
    </row>
    <row r="695">
      <c r="A695" s="4"/>
      <c r="B695" s="4"/>
      <c r="C695" s="87"/>
      <c r="D695" s="74"/>
      <c r="E695" s="74"/>
      <c r="F695" s="74"/>
      <c r="G695" s="74"/>
      <c r="H695" s="74"/>
      <c r="I695" s="74"/>
      <c r="J695" s="4" t="str">
        <f t="shared" si="1"/>
        <v/>
      </c>
      <c r="K695" s="4" t="str">
        <f t="shared" si="2"/>
        <v/>
      </c>
      <c r="L695" s="6" t="str">
        <f t="shared" si="3"/>
        <v/>
      </c>
      <c r="M695" s="6" t="str">
        <f t="shared" si="4"/>
        <v/>
      </c>
      <c r="N695" s="4"/>
      <c r="O695" s="4"/>
      <c r="P695" s="4"/>
      <c r="Q695" s="4"/>
      <c r="R695" s="4"/>
      <c r="S695" s="4"/>
      <c r="T695" s="4"/>
      <c r="U695" s="4"/>
      <c r="V695" s="4"/>
      <c r="W695" s="4"/>
    </row>
    <row r="696">
      <c r="A696" s="4"/>
      <c r="B696" s="4"/>
      <c r="C696" s="87"/>
      <c r="D696" s="74"/>
      <c r="E696" s="74"/>
      <c r="F696" s="74"/>
      <c r="G696" s="74"/>
      <c r="H696" s="74"/>
      <c r="I696" s="74"/>
      <c r="J696" s="4" t="str">
        <f t="shared" si="1"/>
        <v/>
      </c>
      <c r="K696" s="4" t="str">
        <f t="shared" si="2"/>
        <v/>
      </c>
      <c r="L696" s="6" t="str">
        <f t="shared" si="3"/>
        <v/>
      </c>
      <c r="M696" s="6" t="str">
        <f t="shared" si="4"/>
        <v/>
      </c>
      <c r="N696" s="4"/>
      <c r="O696" s="4"/>
      <c r="P696" s="4"/>
      <c r="Q696" s="4"/>
      <c r="R696" s="4"/>
      <c r="S696" s="4"/>
      <c r="T696" s="4"/>
      <c r="U696" s="4"/>
      <c r="V696" s="4"/>
      <c r="W696" s="4"/>
    </row>
    <row r="697">
      <c r="A697" s="4"/>
      <c r="B697" s="4"/>
      <c r="C697" s="87"/>
      <c r="D697" s="74"/>
      <c r="E697" s="74"/>
      <c r="F697" s="74"/>
      <c r="G697" s="74"/>
      <c r="H697" s="74"/>
      <c r="I697" s="74"/>
      <c r="J697" s="4" t="str">
        <f t="shared" si="1"/>
        <v/>
      </c>
      <c r="K697" s="4" t="str">
        <f t="shared" si="2"/>
        <v/>
      </c>
      <c r="L697" s="6" t="str">
        <f t="shared" si="3"/>
        <v/>
      </c>
      <c r="M697" s="6" t="str">
        <f t="shared" si="4"/>
        <v/>
      </c>
      <c r="N697" s="4"/>
      <c r="O697" s="4"/>
      <c r="P697" s="4"/>
      <c r="Q697" s="4"/>
      <c r="R697" s="4"/>
      <c r="S697" s="4"/>
      <c r="T697" s="4"/>
      <c r="U697" s="4"/>
      <c r="V697" s="4"/>
      <c r="W697" s="4"/>
    </row>
    <row r="698">
      <c r="A698" s="4"/>
      <c r="B698" s="4"/>
      <c r="C698" s="87"/>
      <c r="D698" s="74"/>
      <c r="E698" s="74"/>
      <c r="F698" s="74"/>
      <c r="G698" s="74"/>
      <c r="H698" s="74"/>
      <c r="I698" s="74"/>
      <c r="J698" s="4" t="str">
        <f t="shared" si="1"/>
        <v/>
      </c>
      <c r="K698" s="4" t="str">
        <f t="shared" si="2"/>
        <v/>
      </c>
      <c r="L698" s="6" t="str">
        <f t="shared" si="3"/>
        <v/>
      </c>
      <c r="M698" s="6" t="str">
        <f t="shared" si="4"/>
        <v/>
      </c>
      <c r="N698" s="4"/>
      <c r="O698" s="4"/>
      <c r="P698" s="4"/>
      <c r="Q698" s="4"/>
      <c r="R698" s="4"/>
      <c r="S698" s="4"/>
      <c r="T698" s="4"/>
      <c r="U698" s="4"/>
      <c r="V698" s="4"/>
      <c r="W698" s="4"/>
    </row>
    <row r="699">
      <c r="A699" s="4"/>
      <c r="B699" s="4"/>
      <c r="C699" s="87"/>
      <c r="D699" s="74"/>
      <c r="E699" s="74"/>
      <c r="F699" s="74"/>
      <c r="G699" s="74"/>
      <c r="H699" s="74"/>
      <c r="I699" s="74"/>
      <c r="J699" s="4" t="str">
        <f t="shared" si="1"/>
        <v/>
      </c>
      <c r="K699" s="4" t="str">
        <f t="shared" si="2"/>
        <v/>
      </c>
      <c r="L699" s="6" t="str">
        <f t="shared" si="3"/>
        <v/>
      </c>
      <c r="M699" s="6" t="str">
        <f t="shared" si="4"/>
        <v/>
      </c>
      <c r="N699" s="4"/>
      <c r="O699" s="4"/>
      <c r="P699" s="4"/>
      <c r="Q699" s="4"/>
      <c r="R699" s="4"/>
      <c r="S699" s="4"/>
      <c r="T699" s="4"/>
      <c r="U699" s="4"/>
      <c r="V699" s="4"/>
      <c r="W699" s="4"/>
    </row>
    <row r="700">
      <c r="A700" s="4"/>
      <c r="B700" s="4"/>
      <c r="C700" s="87"/>
      <c r="D700" s="74"/>
      <c r="E700" s="74"/>
      <c r="F700" s="74"/>
      <c r="G700" s="74"/>
      <c r="H700" s="74"/>
      <c r="I700" s="74"/>
      <c r="J700" s="4" t="str">
        <f t="shared" si="1"/>
        <v/>
      </c>
      <c r="K700" s="4" t="str">
        <f t="shared" si="2"/>
        <v/>
      </c>
      <c r="L700" s="6" t="str">
        <f t="shared" si="3"/>
        <v/>
      </c>
      <c r="M700" s="6" t="str">
        <f t="shared" si="4"/>
        <v/>
      </c>
      <c r="N700" s="4"/>
      <c r="O700" s="4"/>
      <c r="P700" s="4"/>
      <c r="Q700" s="4"/>
      <c r="R700" s="4"/>
      <c r="S700" s="4"/>
      <c r="T700" s="4"/>
      <c r="U700" s="4"/>
      <c r="V700" s="4"/>
      <c r="W700" s="4"/>
    </row>
    <row r="701">
      <c r="A701" s="4"/>
      <c r="B701" s="4"/>
      <c r="C701" s="87"/>
      <c r="D701" s="74"/>
      <c r="E701" s="74"/>
      <c r="F701" s="74"/>
      <c r="G701" s="74"/>
      <c r="H701" s="74"/>
      <c r="I701" s="74"/>
      <c r="J701" s="4" t="str">
        <f t="shared" si="1"/>
        <v/>
      </c>
      <c r="K701" s="4" t="str">
        <f t="shared" si="2"/>
        <v/>
      </c>
      <c r="L701" s="6" t="str">
        <f t="shared" si="3"/>
        <v/>
      </c>
      <c r="M701" s="6" t="str">
        <f t="shared" si="4"/>
        <v/>
      </c>
      <c r="N701" s="4"/>
      <c r="O701" s="4"/>
      <c r="P701" s="4"/>
      <c r="Q701" s="4"/>
      <c r="R701" s="4"/>
      <c r="S701" s="4"/>
      <c r="T701" s="4"/>
      <c r="U701" s="4"/>
      <c r="V701" s="4"/>
      <c r="W701" s="4"/>
    </row>
    <row r="702">
      <c r="A702" s="4"/>
      <c r="B702" s="4"/>
      <c r="C702" s="87"/>
      <c r="D702" s="74"/>
      <c r="E702" s="74"/>
      <c r="F702" s="74"/>
      <c r="G702" s="74"/>
      <c r="H702" s="74"/>
      <c r="I702" s="74"/>
      <c r="J702" s="4" t="str">
        <f t="shared" si="1"/>
        <v/>
      </c>
      <c r="K702" s="4" t="str">
        <f t="shared" si="2"/>
        <v/>
      </c>
      <c r="L702" s="6" t="str">
        <f t="shared" si="3"/>
        <v/>
      </c>
      <c r="M702" s="6" t="str">
        <f t="shared" si="4"/>
        <v/>
      </c>
      <c r="N702" s="4"/>
      <c r="O702" s="4"/>
      <c r="P702" s="4"/>
      <c r="Q702" s="4"/>
      <c r="R702" s="4"/>
      <c r="S702" s="4"/>
      <c r="T702" s="4"/>
      <c r="U702" s="4"/>
      <c r="V702" s="4"/>
      <c r="W702" s="4"/>
    </row>
    <row r="703">
      <c r="A703" s="4"/>
      <c r="B703" s="4"/>
      <c r="C703" s="87"/>
      <c r="D703" s="74"/>
      <c r="E703" s="74"/>
      <c r="F703" s="74"/>
      <c r="G703" s="74"/>
      <c r="H703" s="74"/>
      <c r="I703" s="74"/>
      <c r="J703" s="4" t="str">
        <f t="shared" si="1"/>
        <v/>
      </c>
      <c r="K703" s="4" t="str">
        <f t="shared" si="2"/>
        <v/>
      </c>
      <c r="L703" s="6" t="str">
        <f t="shared" si="3"/>
        <v/>
      </c>
      <c r="M703" s="6" t="str">
        <f t="shared" si="4"/>
        <v/>
      </c>
      <c r="N703" s="4"/>
      <c r="O703" s="4"/>
      <c r="P703" s="4"/>
      <c r="Q703" s="4"/>
      <c r="R703" s="4"/>
      <c r="S703" s="4"/>
      <c r="T703" s="4"/>
      <c r="U703" s="4"/>
      <c r="V703" s="4"/>
      <c r="W703" s="4"/>
    </row>
    <row r="704">
      <c r="A704" s="4"/>
      <c r="B704" s="4"/>
      <c r="C704" s="87"/>
      <c r="D704" s="74"/>
      <c r="E704" s="74"/>
      <c r="F704" s="74"/>
      <c r="G704" s="74"/>
      <c r="H704" s="74"/>
      <c r="I704" s="74"/>
      <c r="J704" s="4" t="str">
        <f t="shared" si="1"/>
        <v/>
      </c>
      <c r="K704" s="4" t="str">
        <f t="shared" si="2"/>
        <v/>
      </c>
      <c r="L704" s="6" t="str">
        <f t="shared" si="3"/>
        <v/>
      </c>
      <c r="M704" s="6" t="str">
        <f t="shared" si="4"/>
        <v/>
      </c>
      <c r="N704" s="4"/>
      <c r="O704" s="4"/>
      <c r="P704" s="4"/>
      <c r="Q704" s="4"/>
      <c r="R704" s="4"/>
      <c r="S704" s="4"/>
      <c r="T704" s="4"/>
      <c r="U704" s="4"/>
      <c r="V704" s="4"/>
      <c r="W704" s="4"/>
    </row>
    <row r="705">
      <c r="A705" s="4"/>
      <c r="B705" s="4"/>
      <c r="C705" s="87"/>
      <c r="D705" s="74"/>
      <c r="E705" s="74"/>
      <c r="F705" s="74"/>
      <c r="G705" s="74"/>
      <c r="H705" s="74"/>
      <c r="I705" s="74"/>
      <c r="J705" s="4" t="str">
        <f t="shared" si="1"/>
        <v/>
      </c>
      <c r="K705" s="4" t="str">
        <f t="shared" si="2"/>
        <v/>
      </c>
      <c r="L705" s="6" t="str">
        <f t="shared" si="3"/>
        <v/>
      </c>
      <c r="M705" s="6" t="str">
        <f t="shared" si="4"/>
        <v/>
      </c>
      <c r="N705" s="4"/>
      <c r="O705" s="4"/>
      <c r="P705" s="4"/>
      <c r="Q705" s="4"/>
      <c r="R705" s="4"/>
      <c r="S705" s="4"/>
      <c r="T705" s="4"/>
      <c r="U705" s="4"/>
      <c r="V705" s="4"/>
      <c r="W705" s="4"/>
    </row>
    <row r="706">
      <c r="A706" s="4"/>
      <c r="B706" s="4"/>
      <c r="C706" s="87"/>
      <c r="D706" s="74"/>
      <c r="E706" s="74"/>
      <c r="F706" s="74"/>
      <c r="G706" s="74"/>
      <c r="H706" s="74"/>
      <c r="I706" s="74"/>
      <c r="J706" s="4" t="str">
        <f t="shared" si="1"/>
        <v/>
      </c>
      <c r="K706" s="4" t="str">
        <f t="shared" si="2"/>
        <v/>
      </c>
      <c r="L706" s="6" t="str">
        <f t="shared" si="3"/>
        <v/>
      </c>
      <c r="M706" s="6" t="str">
        <f t="shared" si="4"/>
        <v/>
      </c>
      <c r="N706" s="4"/>
      <c r="O706" s="4"/>
      <c r="P706" s="4"/>
      <c r="Q706" s="4"/>
      <c r="R706" s="4"/>
      <c r="S706" s="4"/>
      <c r="T706" s="4"/>
      <c r="U706" s="4"/>
      <c r="V706" s="4"/>
      <c r="W706" s="4"/>
    </row>
    <row r="707">
      <c r="A707" s="4"/>
      <c r="B707" s="4"/>
      <c r="C707" s="87"/>
      <c r="D707" s="74"/>
      <c r="E707" s="74"/>
      <c r="F707" s="74"/>
      <c r="G707" s="74"/>
      <c r="H707" s="74"/>
      <c r="I707" s="74"/>
      <c r="J707" s="4" t="str">
        <f t="shared" si="1"/>
        <v/>
      </c>
      <c r="K707" s="4" t="str">
        <f t="shared" si="2"/>
        <v/>
      </c>
      <c r="L707" s="6" t="str">
        <f t="shared" si="3"/>
        <v/>
      </c>
      <c r="M707" s="6" t="str">
        <f t="shared" si="4"/>
        <v/>
      </c>
      <c r="N707" s="4"/>
      <c r="O707" s="4"/>
      <c r="P707" s="4"/>
      <c r="Q707" s="4"/>
      <c r="R707" s="4"/>
      <c r="S707" s="4"/>
      <c r="T707" s="4"/>
      <c r="U707" s="4"/>
      <c r="V707" s="4"/>
      <c r="W707" s="4"/>
    </row>
    <row r="708">
      <c r="A708" s="4"/>
      <c r="B708" s="4"/>
      <c r="C708" s="87"/>
      <c r="D708" s="74"/>
      <c r="E708" s="74"/>
      <c r="F708" s="74"/>
      <c r="G708" s="74"/>
      <c r="H708" s="74"/>
      <c r="I708" s="74"/>
      <c r="J708" s="4" t="str">
        <f t="shared" si="1"/>
        <v/>
      </c>
      <c r="K708" s="4" t="str">
        <f t="shared" si="2"/>
        <v/>
      </c>
      <c r="L708" s="6" t="str">
        <f t="shared" si="3"/>
        <v/>
      </c>
      <c r="M708" s="6" t="str">
        <f t="shared" si="4"/>
        <v/>
      </c>
      <c r="N708" s="4"/>
      <c r="O708" s="4"/>
      <c r="P708" s="4"/>
      <c r="Q708" s="4"/>
      <c r="R708" s="4"/>
      <c r="S708" s="4"/>
      <c r="T708" s="4"/>
      <c r="U708" s="4"/>
      <c r="V708" s="4"/>
      <c r="W708" s="4"/>
    </row>
    <row r="709">
      <c r="A709" s="4"/>
      <c r="B709" s="4"/>
      <c r="C709" s="87"/>
      <c r="D709" s="74"/>
      <c r="E709" s="74"/>
      <c r="F709" s="74"/>
      <c r="G709" s="74"/>
      <c r="H709" s="74"/>
      <c r="I709" s="74"/>
      <c r="J709" s="4" t="str">
        <f t="shared" si="1"/>
        <v/>
      </c>
      <c r="K709" s="4" t="str">
        <f t="shared" si="2"/>
        <v/>
      </c>
      <c r="L709" s="6" t="str">
        <f t="shared" si="3"/>
        <v/>
      </c>
      <c r="M709" s="6" t="str">
        <f t="shared" si="4"/>
        <v/>
      </c>
      <c r="N709" s="4"/>
      <c r="O709" s="4"/>
      <c r="P709" s="4"/>
      <c r="Q709" s="4"/>
      <c r="R709" s="4"/>
      <c r="S709" s="4"/>
      <c r="T709" s="4"/>
      <c r="U709" s="4"/>
      <c r="V709" s="4"/>
      <c r="W709" s="4"/>
    </row>
    <row r="710">
      <c r="A710" s="4"/>
      <c r="B710" s="4"/>
      <c r="C710" s="87"/>
      <c r="D710" s="74"/>
      <c r="E710" s="74"/>
      <c r="F710" s="74"/>
      <c r="G710" s="74"/>
      <c r="H710" s="74"/>
      <c r="I710" s="74"/>
      <c r="J710" s="4" t="str">
        <f t="shared" si="1"/>
        <v/>
      </c>
      <c r="K710" s="4" t="str">
        <f t="shared" si="2"/>
        <v/>
      </c>
      <c r="L710" s="6" t="str">
        <f t="shared" si="3"/>
        <v/>
      </c>
      <c r="M710" s="6" t="str">
        <f t="shared" si="4"/>
        <v/>
      </c>
      <c r="N710" s="4"/>
      <c r="O710" s="4"/>
      <c r="P710" s="4"/>
      <c r="Q710" s="4"/>
      <c r="R710" s="4"/>
      <c r="S710" s="4"/>
      <c r="T710" s="4"/>
      <c r="U710" s="4"/>
      <c r="V710" s="4"/>
      <c r="W710" s="4"/>
    </row>
    <row r="711">
      <c r="A711" s="4"/>
      <c r="B711" s="4"/>
      <c r="C711" s="87"/>
      <c r="D711" s="74"/>
      <c r="E711" s="74"/>
      <c r="F711" s="74"/>
      <c r="G711" s="74"/>
      <c r="H711" s="74"/>
      <c r="I711" s="74"/>
      <c r="J711" s="4" t="str">
        <f t="shared" si="1"/>
        <v/>
      </c>
      <c r="K711" s="4" t="str">
        <f t="shared" si="2"/>
        <v/>
      </c>
      <c r="L711" s="6" t="str">
        <f t="shared" si="3"/>
        <v/>
      </c>
      <c r="M711" s="6" t="str">
        <f t="shared" si="4"/>
        <v/>
      </c>
      <c r="N711" s="4"/>
      <c r="O711" s="4"/>
      <c r="P711" s="4"/>
      <c r="Q711" s="4"/>
      <c r="R711" s="4"/>
      <c r="S711" s="4"/>
      <c r="T711" s="4"/>
      <c r="U711" s="4"/>
      <c r="V711" s="4"/>
      <c r="W711" s="4"/>
    </row>
    <row r="712">
      <c r="A712" s="4"/>
      <c r="B712" s="4"/>
      <c r="C712" s="87"/>
      <c r="D712" s="74"/>
      <c r="E712" s="74"/>
      <c r="F712" s="74"/>
      <c r="G712" s="74"/>
      <c r="H712" s="74"/>
      <c r="I712" s="74"/>
      <c r="J712" s="4" t="str">
        <f t="shared" si="1"/>
        <v/>
      </c>
      <c r="K712" s="4" t="str">
        <f t="shared" si="2"/>
        <v/>
      </c>
      <c r="L712" s="6" t="str">
        <f t="shared" si="3"/>
        <v/>
      </c>
      <c r="M712" s="6" t="str">
        <f t="shared" si="4"/>
        <v/>
      </c>
      <c r="N712" s="4"/>
      <c r="O712" s="4"/>
      <c r="P712" s="4"/>
      <c r="Q712" s="4"/>
      <c r="R712" s="4"/>
      <c r="S712" s="4"/>
      <c r="T712" s="4"/>
      <c r="U712" s="4"/>
      <c r="V712" s="4"/>
      <c r="W712" s="4"/>
    </row>
    <row r="713">
      <c r="A713" s="4"/>
      <c r="B713" s="4"/>
      <c r="C713" s="87"/>
      <c r="D713" s="74"/>
      <c r="E713" s="74"/>
      <c r="F713" s="74"/>
      <c r="G713" s="74"/>
      <c r="H713" s="74"/>
      <c r="I713" s="74"/>
      <c r="J713" s="4" t="str">
        <f t="shared" si="1"/>
        <v/>
      </c>
      <c r="K713" s="4" t="str">
        <f t="shared" si="2"/>
        <v/>
      </c>
      <c r="L713" s="6" t="str">
        <f t="shared" si="3"/>
        <v/>
      </c>
      <c r="M713" s="6" t="str">
        <f t="shared" si="4"/>
        <v/>
      </c>
      <c r="N713" s="4"/>
      <c r="O713" s="4"/>
      <c r="P713" s="4"/>
      <c r="Q713" s="4"/>
      <c r="R713" s="4"/>
      <c r="S713" s="4"/>
      <c r="T713" s="4"/>
      <c r="U713" s="4"/>
      <c r="V713" s="4"/>
      <c r="W713" s="4"/>
    </row>
    <row r="714">
      <c r="A714" s="4"/>
      <c r="B714" s="4"/>
      <c r="C714" s="87"/>
      <c r="D714" s="74"/>
      <c r="E714" s="74"/>
      <c r="F714" s="74"/>
      <c r="G714" s="74"/>
      <c r="H714" s="74"/>
      <c r="I714" s="74"/>
      <c r="J714" s="4" t="str">
        <f t="shared" si="1"/>
        <v/>
      </c>
      <c r="K714" s="4" t="str">
        <f t="shared" si="2"/>
        <v/>
      </c>
      <c r="L714" s="6" t="str">
        <f t="shared" si="3"/>
        <v/>
      </c>
      <c r="M714" s="6" t="str">
        <f t="shared" si="4"/>
        <v/>
      </c>
      <c r="N714" s="4"/>
      <c r="O714" s="4"/>
      <c r="P714" s="4"/>
      <c r="Q714" s="4"/>
      <c r="R714" s="4"/>
      <c r="S714" s="4"/>
      <c r="T714" s="4"/>
      <c r="U714" s="4"/>
      <c r="V714" s="4"/>
      <c r="W714" s="4"/>
    </row>
    <row r="715">
      <c r="A715" s="4"/>
      <c r="B715" s="4"/>
      <c r="C715" s="87"/>
      <c r="D715" s="74"/>
      <c r="E715" s="74"/>
      <c r="F715" s="74"/>
      <c r="G715" s="74"/>
      <c r="H715" s="74"/>
      <c r="I715" s="74"/>
      <c r="J715" s="4" t="str">
        <f t="shared" si="1"/>
        <v/>
      </c>
      <c r="K715" s="4" t="str">
        <f t="shared" si="2"/>
        <v/>
      </c>
      <c r="L715" s="6" t="str">
        <f t="shared" si="3"/>
        <v/>
      </c>
      <c r="M715" s="6" t="str">
        <f t="shared" si="4"/>
        <v/>
      </c>
      <c r="N715" s="4"/>
      <c r="O715" s="4"/>
      <c r="P715" s="4"/>
      <c r="Q715" s="4"/>
      <c r="R715" s="4"/>
      <c r="S715" s="4"/>
      <c r="T715" s="4"/>
      <c r="U715" s="4"/>
      <c r="V715" s="4"/>
      <c r="W715" s="4"/>
    </row>
    <row r="716">
      <c r="A716" s="4"/>
      <c r="B716" s="4"/>
      <c r="C716" s="87"/>
      <c r="D716" s="74"/>
      <c r="E716" s="74"/>
      <c r="F716" s="74"/>
      <c r="G716" s="74"/>
      <c r="H716" s="74"/>
      <c r="I716" s="74"/>
      <c r="J716" s="4" t="str">
        <f t="shared" si="1"/>
        <v/>
      </c>
      <c r="K716" s="4" t="str">
        <f t="shared" si="2"/>
        <v/>
      </c>
      <c r="L716" s="6" t="str">
        <f t="shared" si="3"/>
        <v/>
      </c>
      <c r="M716" s="6" t="str">
        <f t="shared" si="4"/>
        <v/>
      </c>
      <c r="N716" s="4"/>
      <c r="O716" s="4"/>
      <c r="P716" s="4"/>
      <c r="Q716" s="4"/>
      <c r="R716" s="4"/>
      <c r="S716" s="4"/>
      <c r="T716" s="4"/>
      <c r="U716" s="4"/>
      <c r="V716" s="4"/>
      <c r="W716" s="4"/>
    </row>
    <row r="717">
      <c r="A717" s="4"/>
      <c r="B717" s="4"/>
      <c r="C717" s="87"/>
      <c r="D717" s="74"/>
      <c r="E717" s="74"/>
      <c r="F717" s="74"/>
      <c r="G717" s="74"/>
      <c r="H717" s="74"/>
      <c r="I717" s="74"/>
      <c r="J717" s="4" t="str">
        <f t="shared" si="1"/>
        <v/>
      </c>
      <c r="K717" s="4" t="str">
        <f t="shared" si="2"/>
        <v/>
      </c>
      <c r="L717" s="6" t="str">
        <f t="shared" si="3"/>
        <v/>
      </c>
      <c r="M717" s="6" t="str">
        <f t="shared" si="4"/>
        <v/>
      </c>
      <c r="N717" s="4"/>
      <c r="O717" s="4"/>
      <c r="P717" s="4"/>
      <c r="Q717" s="4"/>
      <c r="R717" s="4"/>
      <c r="S717" s="4"/>
      <c r="T717" s="4"/>
      <c r="U717" s="4"/>
      <c r="V717" s="4"/>
      <c r="W717" s="4"/>
    </row>
    <row r="718">
      <c r="A718" s="4"/>
      <c r="B718" s="4"/>
      <c r="C718" s="87"/>
      <c r="D718" s="74"/>
      <c r="E718" s="74"/>
      <c r="F718" s="74"/>
      <c r="G718" s="74"/>
      <c r="H718" s="74"/>
      <c r="I718" s="74"/>
      <c r="J718" s="4" t="str">
        <f t="shared" si="1"/>
        <v/>
      </c>
      <c r="K718" s="4" t="str">
        <f t="shared" si="2"/>
        <v/>
      </c>
      <c r="L718" s="6" t="str">
        <f t="shared" si="3"/>
        <v/>
      </c>
      <c r="M718" s="6" t="str">
        <f t="shared" si="4"/>
        <v/>
      </c>
      <c r="N718" s="4"/>
      <c r="O718" s="4"/>
      <c r="P718" s="4"/>
      <c r="Q718" s="4"/>
      <c r="R718" s="4"/>
      <c r="S718" s="4"/>
      <c r="T718" s="4"/>
      <c r="U718" s="4"/>
      <c r="V718" s="4"/>
      <c r="W718" s="4"/>
    </row>
    <row r="719">
      <c r="A719" s="4"/>
      <c r="B719" s="4"/>
      <c r="C719" s="87"/>
      <c r="D719" s="74"/>
      <c r="E719" s="74"/>
      <c r="F719" s="74"/>
      <c r="G719" s="74"/>
      <c r="H719" s="74"/>
      <c r="I719" s="74"/>
      <c r="J719" s="4" t="str">
        <f t="shared" si="1"/>
        <v/>
      </c>
      <c r="K719" s="4" t="str">
        <f t="shared" si="2"/>
        <v/>
      </c>
      <c r="L719" s="6" t="str">
        <f t="shared" si="3"/>
        <v/>
      </c>
      <c r="M719" s="6" t="str">
        <f t="shared" si="4"/>
        <v/>
      </c>
      <c r="N719" s="4"/>
      <c r="O719" s="4"/>
      <c r="P719" s="4"/>
      <c r="Q719" s="4"/>
      <c r="R719" s="4"/>
      <c r="S719" s="4"/>
      <c r="T719" s="4"/>
      <c r="U719" s="4"/>
      <c r="V719" s="4"/>
      <c r="W719" s="4"/>
    </row>
    <row r="720">
      <c r="A720" s="4"/>
      <c r="B720" s="4"/>
      <c r="C720" s="87"/>
      <c r="D720" s="74"/>
      <c r="E720" s="74"/>
      <c r="F720" s="74"/>
      <c r="G720" s="74"/>
      <c r="H720" s="74"/>
      <c r="I720" s="74"/>
      <c r="J720" s="4" t="str">
        <f t="shared" si="1"/>
        <v/>
      </c>
      <c r="K720" s="4" t="str">
        <f t="shared" si="2"/>
        <v/>
      </c>
      <c r="L720" s="6" t="str">
        <f t="shared" si="3"/>
        <v/>
      </c>
      <c r="M720" s="6" t="str">
        <f t="shared" si="4"/>
        <v/>
      </c>
      <c r="N720" s="4"/>
      <c r="O720" s="4"/>
      <c r="P720" s="4"/>
      <c r="Q720" s="4"/>
      <c r="R720" s="4"/>
      <c r="S720" s="4"/>
      <c r="T720" s="4"/>
      <c r="U720" s="4"/>
      <c r="V720" s="4"/>
      <c r="W720" s="4"/>
    </row>
    <row r="721">
      <c r="A721" s="4"/>
      <c r="B721" s="4"/>
      <c r="C721" s="87"/>
      <c r="D721" s="74"/>
      <c r="E721" s="74"/>
      <c r="F721" s="74"/>
      <c r="G721" s="74"/>
      <c r="H721" s="74"/>
      <c r="I721" s="74"/>
      <c r="J721" s="4" t="str">
        <f t="shared" si="1"/>
        <v/>
      </c>
      <c r="K721" s="4" t="str">
        <f t="shared" si="2"/>
        <v/>
      </c>
      <c r="L721" s="6" t="str">
        <f t="shared" si="3"/>
        <v/>
      </c>
      <c r="M721" s="6" t="str">
        <f t="shared" si="4"/>
        <v/>
      </c>
      <c r="N721" s="4"/>
      <c r="O721" s="4"/>
      <c r="P721" s="4"/>
      <c r="Q721" s="4"/>
      <c r="R721" s="4"/>
      <c r="S721" s="4"/>
      <c r="T721" s="4"/>
      <c r="U721" s="4"/>
      <c r="V721" s="4"/>
      <c r="W721" s="4"/>
    </row>
    <row r="722">
      <c r="A722" s="4"/>
      <c r="B722" s="4"/>
      <c r="C722" s="87"/>
      <c r="D722" s="74"/>
      <c r="E722" s="74"/>
      <c r="F722" s="74"/>
      <c r="G722" s="74"/>
      <c r="H722" s="74"/>
      <c r="I722" s="74"/>
      <c r="J722" s="4" t="str">
        <f t="shared" si="1"/>
        <v/>
      </c>
      <c r="K722" s="4" t="str">
        <f t="shared" si="2"/>
        <v/>
      </c>
      <c r="L722" s="6" t="str">
        <f t="shared" si="3"/>
        <v/>
      </c>
      <c r="M722" s="6" t="str">
        <f t="shared" si="4"/>
        <v/>
      </c>
      <c r="N722" s="4"/>
      <c r="O722" s="4"/>
      <c r="P722" s="4"/>
      <c r="Q722" s="4"/>
      <c r="R722" s="4"/>
      <c r="S722" s="4"/>
      <c r="T722" s="4"/>
      <c r="U722" s="4"/>
      <c r="V722" s="4"/>
      <c r="W722" s="4"/>
    </row>
    <row r="723">
      <c r="A723" s="4"/>
      <c r="B723" s="4"/>
      <c r="C723" s="87"/>
      <c r="D723" s="74"/>
      <c r="E723" s="74"/>
      <c r="F723" s="74"/>
      <c r="G723" s="74"/>
      <c r="H723" s="74"/>
      <c r="I723" s="74"/>
      <c r="J723" s="4" t="str">
        <f t="shared" si="1"/>
        <v/>
      </c>
      <c r="K723" s="4" t="str">
        <f t="shared" si="2"/>
        <v/>
      </c>
      <c r="L723" s="6" t="str">
        <f t="shared" si="3"/>
        <v/>
      </c>
      <c r="M723" s="6" t="str">
        <f t="shared" si="4"/>
        <v/>
      </c>
      <c r="N723" s="4"/>
      <c r="O723" s="4"/>
      <c r="P723" s="4"/>
      <c r="Q723" s="4"/>
      <c r="R723" s="4"/>
      <c r="S723" s="4"/>
      <c r="T723" s="4"/>
      <c r="U723" s="4"/>
      <c r="V723" s="4"/>
      <c r="W723" s="4"/>
    </row>
    <row r="724">
      <c r="A724" s="4"/>
      <c r="B724" s="4"/>
      <c r="C724" s="87"/>
      <c r="D724" s="74"/>
      <c r="E724" s="74"/>
      <c r="F724" s="74"/>
      <c r="G724" s="74"/>
      <c r="H724" s="74"/>
      <c r="I724" s="74"/>
      <c r="J724" s="4" t="str">
        <f t="shared" si="1"/>
        <v/>
      </c>
      <c r="K724" s="4" t="str">
        <f t="shared" si="2"/>
        <v/>
      </c>
      <c r="L724" s="6" t="str">
        <f t="shared" si="3"/>
        <v/>
      </c>
      <c r="M724" s="6" t="str">
        <f t="shared" si="4"/>
        <v/>
      </c>
      <c r="N724" s="4"/>
      <c r="O724" s="4"/>
      <c r="P724" s="4"/>
      <c r="Q724" s="4"/>
      <c r="R724" s="4"/>
      <c r="S724" s="4"/>
      <c r="T724" s="4"/>
      <c r="U724" s="4"/>
      <c r="V724" s="4"/>
      <c r="W724" s="4"/>
    </row>
    <row r="725">
      <c r="A725" s="4"/>
      <c r="B725" s="4"/>
      <c r="C725" s="87"/>
      <c r="D725" s="74"/>
      <c r="E725" s="74"/>
      <c r="F725" s="74"/>
      <c r="G725" s="74"/>
      <c r="H725" s="74"/>
      <c r="I725" s="74"/>
      <c r="J725" s="4" t="str">
        <f t="shared" si="1"/>
        <v/>
      </c>
      <c r="K725" s="4" t="str">
        <f t="shared" si="2"/>
        <v/>
      </c>
      <c r="L725" s="6" t="str">
        <f t="shared" si="3"/>
        <v/>
      </c>
      <c r="M725" s="6" t="str">
        <f t="shared" si="4"/>
        <v/>
      </c>
      <c r="N725" s="4"/>
      <c r="O725" s="4"/>
      <c r="P725" s="4"/>
      <c r="Q725" s="4"/>
      <c r="R725" s="4"/>
      <c r="S725" s="4"/>
      <c r="T725" s="4"/>
      <c r="U725" s="4"/>
      <c r="V725" s="4"/>
      <c r="W725" s="4"/>
    </row>
    <row r="726">
      <c r="A726" s="4"/>
      <c r="B726" s="4"/>
      <c r="C726" s="87"/>
      <c r="D726" s="74"/>
      <c r="E726" s="74"/>
      <c r="F726" s="74"/>
      <c r="G726" s="74"/>
      <c r="H726" s="74"/>
      <c r="I726" s="74"/>
      <c r="J726" s="4" t="str">
        <f t="shared" si="1"/>
        <v/>
      </c>
      <c r="K726" s="4" t="str">
        <f t="shared" si="2"/>
        <v/>
      </c>
      <c r="L726" s="6" t="str">
        <f t="shared" si="3"/>
        <v/>
      </c>
      <c r="M726" s="6" t="str">
        <f t="shared" si="4"/>
        <v/>
      </c>
      <c r="N726" s="4"/>
      <c r="O726" s="4"/>
      <c r="P726" s="4"/>
      <c r="Q726" s="4"/>
      <c r="R726" s="4"/>
      <c r="S726" s="4"/>
      <c r="T726" s="4"/>
      <c r="U726" s="4"/>
      <c r="V726" s="4"/>
      <c r="W726" s="4"/>
    </row>
    <row r="727">
      <c r="A727" s="4"/>
      <c r="B727" s="4"/>
      <c r="C727" s="87"/>
      <c r="D727" s="74"/>
      <c r="E727" s="74"/>
      <c r="F727" s="74"/>
      <c r="G727" s="74"/>
      <c r="H727" s="74"/>
      <c r="I727" s="74"/>
      <c r="J727" s="4" t="str">
        <f t="shared" si="1"/>
        <v/>
      </c>
      <c r="K727" s="4" t="str">
        <f t="shared" si="2"/>
        <v/>
      </c>
      <c r="L727" s="6" t="str">
        <f t="shared" si="3"/>
        <v/>
      </c>
      <c r="M727" s="6" t="str">
        <f t="shared" si="4"/>
        <v/>
      </c>
      <c r="N727" s="4"/>
      <c r="O727" s="4"/>
      <c r="P727" s="4"/>
      <c r="Q727" s="4"/>
      <c r="R727" s="4"/>
      <c r="S727" s="4"/>
      <c r="T727" s="4"/>
      <c r="U727" s="4"/>
      <c r="V727" s="4"/>
      <c r="W727" s="4"/>
    </row>
    <row r="728">
      <c r="A728" s="4"/>
      <c r="B728" s="4"/>
      <c r="C728" s="87"/>
      <c r="D728" s="74"/>
      <c r="E728" s="74"/>
      <c r="F728" s="74"/>
      <c r="G728" s="74"/>
      <c r="H728" s="74"/>
      <c r="I728" s="74"/>
      <c r="J728" s="4" t="str">
        <f t="shared" si="1"/>
        <v/>
      </c>
      <c r="K728" s="4" t="str">
        <f t="shared" si="2"/>
        <v/>
      </c>
      <c r="L728" s="6" t="str">
        <f t="shared" si="3"/>
        <v/>
      </c>
      <c r="M728" s="6" t="str">
        <f t="shared" si="4"/>
        <v/>
      </c>
      <c r="N728" s="4"/>
      <c r="O728" s="4"/>
      <c r="P728" s="4"/>
      <c r="Q728" s="4"/>
      <c r="R728" s="4"/>
      <c r="S728" s="4"/>
      <c r="T728" s="4"/>
      <c r="U728" s="4"/>
      <c r="V728" s="4"/>
      <c r="W728" s="4"/>
    </row>
    <row r="729">
      <c r="A729" s="4"/>
      <c r="B729" s="4"/>
      <c r="C729" s="87"/>
      <c r="D729" s="74"/>
      <c r="E729" s="74"/>
      <c r="F729" s="74"/>
      <c r="G729" s="74"/>
      <c r="H729" s="74"/>
      <c r="I729" s="74"/>
      <c r="J729" s="4" t="str">
        <f t="shared" si="1"/>
        <v/>
      </c>
      <c r="K729" s="4" t="str">
        <f t="shared" si="2"/>
        <v/>
      </c>
      <c r="L729" s="6" t="str">
        <f t="shared" si="3"/>
        <v/>
      </c>
      <c r="M729" s="6" t="str">
        <f t="shared" si="4"/>
        <v/>
      </c>
      <c r="N729" s="4"/>
      <c r="O729" s="4"/>
      <c r="P729" s="4"/>
      <c r="Q729" s="4"/>
      <c r="R729" s="4"/>
      <c r="S729" s="4"/>
      <c r="T729" s="4"/>
      <c r="U729" s="4"/>
      <c r="V729" s="4"/>
      <c r="W729" s="4"/>
    </row>
    <row r="730">
      <c r="A730" s="4"/>
      <c r="B730" s="4"/>
      <c r="C730" s="87"/>
      <c r="D730" s="74"/>
      <c r="E730" s="74"/>
      <c r="F730" s="74"/>
      <c r="G730" s="74"/>
      <c r="H730" s="74"/>
      <c r="I730" s="74"/>
      <c r="J730" s="4" t="str">
        <f t="shared" si="1"/>
        <v/>
      </c>
      <c r="K730" s="4" t="str">
        <f t="shared" si="2"/>
        <v/>
      </c>
      <c r="L730" s="6" t="str">
        <f t="shared" si="3"/>
        <v/>
      </c>
      <c r="M730" s="6" t="str">
        <f t="shared" si="4"/>
        <v/>
      </c>
      <c r="N730" s="4"/>
      <c r="O730" s="4"/>
      <c r="P730" s="4"/>
      <c r="Q730" s="4"/>
      <c r="R730" s="4"/>
      <c r="S730" s="4"/>
      <c r="T730" s="4"/>
      <c r="U730" s="4"/>
      <c r="V730" s="4"/>
      <c r="W730" s="4"/>
    </row>
    <row r="731">
      <c r="A731" s="4"/>
      <c r="B731" s="4"/>
      <c r="C731" s="87"/>
      <c r="D731" s="74"/>
      <c r="E731" s="74"/>
      <c r="F731" s="74"/>
      <c r="G731" s="74"/>
      <c r="H731" s="74"/>
      <c r="I731" s="74"/>
      <c r="J731" s="4" t="str">
        <f t="shared" si="1"/>
        <v/>
      </c>
      <c r="K731" s="4" t="str">
        <f t="shared" si="2"/>
        <v/>
      </c>
      <c r="L731" s="6" t="str">
        <f t="shared" si="3"/>
        <v/>
      </c>
      <c r="M731" s="6" t="str">
        <f t="shared" si="4"/>
        <v/>
      </c>
      <c r="N731" s="4"/>
      <c r="O731" s="4"/>
      <c r="P731" s="4"/>
      <c r="Q731" s="4"/>
      <c r="R731" s="4"/>
      <c r="S731" s="4"/>
      <c r="T731" s="4"/>
      <c r="U731" s="4"/>
      <c r="V731" s="4"/>
      <c r="W731" s="4"/>
    </row>
    <row r="732">
      <c r="A732" s="4"/>
      <c r="B732" s="4"/>
      <c r="C732" s="87"/>
      <c r="D732" s="74"/>
      <c r="E732" s="74"/>
      <c r="F732" s="74"/>
      <c r="G732" s="74"/>
      <c r="H732" s="74"/>
      <c r="I732" s="74"/>
      <c r="J732" s="4" t="str">
        <f t="shared" si="1"/>
        <v/>
      </c>
      <c r="K732" s="4" t="str">
        <f t="shared" si="2"/>
        <v/>
      </c>
      <c r="L732" s="6" t="str">
        <f t="shared" si="3"/>
        <v/>
      </c>
      <c r="M732" s="6" t="str">
        <f t="shared" si="4"/>
        <v/>
      </c>
      <c r="N732" s="4"/>
      <c r="O732" s="4"/>
      <c r="P732" s="4"/>
      <c r="Q732" s="4"/>
      <c r="R732" s="4"/>
      <c r="S732" s="4"/>
      <c r="T732" s="4"/>
      <c r="U732" s="4"/>
      <c r="V732" s="4"/>
      <c r="W732" s="4"/>
    </row>
    <row r="733">
      <c r="A733" s="4"/>
      <c r="B733" s="4"/>
      <c r="C733" s="87"/>
      <c r="D733" s="74"/>
      <c r="E733" s="74"/>
      <c r="F733" s="74"/>
      <c r="G733" s="74"/>
      <c r="H733" s="74"/>
      <c r="I733" s="74"/>
      <c r="J733" s="4" t="str">
        <f t="shared" si="1"/>
        <v/>
      </c>
      <c r="K733" s="4" t="str">
        <f t="shared" si="2"/>
        <v/>
      </c>
      <c r="L733" s="6" t="str">
        <f t="shared" si="3"/>
        <v/>
      </c>
      <c r="M733" s="6" t="str">
        <f t="shared" si="4"/>
        <v/>
      </c>
      <c r="N733" s="4"/>
      <c r="O733" s="4"/>
      <c r="P733" s="4"/>
      <c r="Q733" s="4"/>
      <c r="R733" s="4"/>
      <c r="S733" s="4"/>
      <c r="T733" s="4"/>
      <c r="U733" s="4"/>
      <c r="V733" s="4"/>
      <c r="W733" s="4"/>
    </row>
    <row r="734">
      <c r="A734" s="4"/>
      <c r="B734" s="4"/>
      <c r="C734" s="87"/>
      <c r="D734" s="74"/>
      <c r="E734" s="74"/>
      <c r="F734" s="74"/>
      <c r="G734" s="74"/>
      <c r="H734" s="74"/>
      <c r="I734" s="74"/>
      <c r="J734" s="4" t="str">
        <f t="shared" si="1"/>
        <v/>
      </c>
      <c r="K734" s="4" t="str">
        <f t="shared" si="2"/>
        <v/>
      </c>
      <c r="L734" s="6" t="str">
        <f t="shared" si="3"/>
        <v/>
      </c>
      <c r="M734" s="6" t="str">
        <f t="shared" si="4"/>
        <v/>
      </c>
      <c r="N734" s="4"/>
      <c r="O734" s="4"/>
      <c r="P734" s="4"/>
      <c r="Q734" s="4"/>
      <c r="R734" s="4"/>
      <c r="S734" s="4"/>
      <c r="T734" s="4"/>
      <c r="U734" s="4"/>
      <c r="V734" s="4"/>
      <c r="W734" s="4"/>
    </row>
    <row r="735">
      <c r="A735" s="4"/>
      <c r="B735" s="4"/>
      <c r="C735" s="87"/>
      <c r="D735" s="74"/>
      <c r="E735" s="74"/>
      <c r="F735" s="74"/>
      <c r="G735" s="74"/>
      <c r="H735" s="74"/>
      <c r="I735" s="74"/>
      <c r="J735" s="4" t="str">
        <f t="shared" si="1"/>
        <v/>
      </c>
      <c r="K735" s="4" t="str">
        <f t="shared" si="2"/>
        <v/>
      </c>
      <c r="L735" s="6" t="str">
        <f t="shared" si="3"/>
        <v/>
      </c>
      <c r="M735" s="6" t="str">
        <f t="shared" si="4"/>
        <v/>
      </c>
      <c r="N735" s="4"/>
      <c r="O735" s="4"/>
      <c r="P735" s="4"/>
      <c r="Q735" s="4"/>
      <c r="R735" s="4"/>
      <c r="S735" s="4"/>
      <c r="T735" s="4"/>
      <c r="U735" s="4"/>
      <c r="V735" s="4"/>
      <c r="W735" s="4"/>
    </row>
    <row r="736">
      <c r="A736" s="4"/>
      <c r="B736" s="4"/>
      <c r="C736" s="87"/>
      <c r="D736" s="74"/>
      <c r="E736" s="74"/>
      <c r="F736" s="74"/>
      <c r="G736" s="74"/>
      <c r="H736" s="74"/>
      <c r="I736" s="74"/>
      <c r="J736" s="4" t="str">
        <f t="shared" si="1"/>
        <v/>
      </c>
      <c r="K736" s="4" t="str">
        <f t="shared" si="2"/>
        <v/>
      </c>
      <c r="L736" s="6" t="str">
        <f t="shared" si="3"/>
        <v/>
      </c>
      <c r="M736" s="6" t="str">
        <f t="shared" si="4"/>
        <v/>
      </c>
      <c r="N736" s="4"/>
      <c r="O736" s="4"/>
      <c r="P736" s="4"/>
      <c r="Q736" s="4"/>
      <c r="R736" s="4"/>
      <c r="S736" s="4"/>
      <c r="T736" s="4"/>
      <c r="U736" s="4"/>
      <c r="V736" s="4"/>
      <c r="W736" s="4"/>
    </row>
    <row r="737">
      <c r="A737" s="4"/>
      <c r="B737" s="4"/>
      <c r="C737" s="87"/>
      <c r="D737" s="74"/>
      <c r="E737" s="74"/>
      <c r="F737" s="74"/>
      <c r="G737" s="74"/>
      <c r="H737" s="74"/>
      <c r="I737" s="74"/>
      <c r="J737" s="4" t="str">
        <f t="shared" si="1"/>
        <v/>
      </c>
      <c r="K737" s="4" t="str">
        <f t="shared" si="2"/>
        <v/>
      </c>
      <c r="L737" s="6" t="str">
        <f t="shared" si="3"/>
        <v/>
      </c>
      <c r="M737" s="6" t="str">
        <f t="shared" si="4"/>
        <v/>
      </c>
      <c r="N737" s="4"/>
      <c r="O737" s="4"/>
      <c r="P737" s="4"/>
      <c r="Q737" s="4"/>
      <c r="R737" s="4"/>
      <c r="S737" s="4"/>
      <c r="T737" s="4"/>
      <c r="U737" s="4"/>
      <c r="V737" s="4"/>
      <c r="W737" s="4"/>
    </row>
    <row r="738">
      <c r="A738" s="4"/>
      <c r="B738" s="4"/>
      <c r="C738" s="87"/>
      <c r="D738" s="74"/>
      <c r="E738" s="74"/>
      <c r="F738" s="74"/>
      <c r="G738" s="74"/>
      <c r="H738" s="74"/>
      <c r="I738" s="74"/>
      <c r="J738" s="4" t="str">
        <f t="shared" si="1"/>
        <v/>
      </c>
      <c r="K738" s="4" t="str">
        <f t="shared" si="2"/>
        <v/>
      </c>
      <c r="L738" s="6" t="str">
        <f t="shared" si="3"/>
        <v/>
      </c>
      <c r="M738" s="6" t="str">
        <f t="shared" si="4"/>
        <v/>
      </c>
      <c r="N738" s="4"/>
      <c r="O738" s="4"/>
      <c r="P738" s="4"/>
      <c r="Q738" s="4"/>
      <c r="R738" s="4"/>
      <c r="S738" s="4"/>
      <c r="T738" s="4"/>
      <c r="U738" s="4"/>
      <c r="V738" s="4"/>
      <c r="W738" s="4"/>
    </row>
    <row r="739">
      <c r="A739" s="4"/>
      <c r="B739" s="4"/>
      <c r="C739" s="87"/>
      <c r="D739" s="74"/>
      <c r="E739" s="74"/>
      <c r="F739" s="74"/>
      <c r="G739" s="74"/>
      <c r="H739" s="74"/>
      <c r="I739" s="74"/>
      <c r="J739" s="4" t="str">
        <f t="shared" si="1"/>
        <v/>
      </c>
      <c r="K739" s="4" t="str">
        <f t="shared" si="2"/>
        <v/>
      </c>
      <c r="L739" s="6" t="str">
        <f t="shared" si="3"/>
        <v/>
      </c>
      <c r="M739" s="6" t="str">
        <f t="shared" si="4"/>
        <v/>
      </c>
      <c r="N739" s="4"/>
      <c r="O739" s="4"/>
      <c r="P739" s="4"/>
      <c r="Q739" s="4"/>
      <c r="R739" s="4"/>
      <c r="S739" s="4"/>
      <c r="T739" s="4"/>
      <c r="U739" s="4"/>
      <c r="V739" s="4"/>
      <c r="W739" s="4"/>
    </row>
    <row r="740">
      <c r="A740" s="4"/>
      <c r="B740" s="4"/>
      <c r="C740" s="87"/>
      <c r="D740" s="74"/>
      <c r="E740" s="74"/>
      <c r="F740" s="74"/>
      <c r="G740" s="74"/>
      <c r="H740" s="74"/>
      <c r="I740" s="74"/>
      <c r="J740" s="4" t="str">
        <f t="shared" si="1"/>
        <v/>
      </c>
      <c r="K740" s="4" t="str">
        <f t="shared" si="2"/>
        <v/>
      </c>
      <c r="L740" s="6" t="str">
        <f t="shared" si="3"/>
        <v/>
      </c>
      <c r="M740" s="6" t="str">
        <f t="shared" si="4"/>
        <v/>
      </c>
      <c r="N740" s="4"/>
      <c r="O740" s="4"/>
      <c r="P740" s="4"/>
      <c r="Q740" s="4"/>
      <c r="R740" s="4"/>
      <c r="S740" s="4"/>
      <c r="T740" s="4"/>
      <c r="U740" s="4"/>
      <c r="V740" s="4"/>
      <c r="W740" s="4"/>
    </row>
    <row r="741">
      <c r="A741" s="4"/>
      <c r="B741" s="4"/>
      <c r="C741" s="87"/>
      <c r="D741" s="74"/>
      <c r="E741" s="74"/>
      <c r="F741" s="74"/>
      <c r="G741" s="74"/>
      <c r="H741" s="74"/>
      <c r="I741" s="74"/>
      <c r="J741" s="4" t="str">
        <f t="shared" si="1"/>
        <v/>
      </c>
      <c r="K741" s="4" t="str">
        <f t="shared" si="2"/>
        <v/>
      </c>
      <c r="L741" s="6" t="str">
        <f t="shared" si="3"/>
        <v/>
      </c>
      <c r="M741" s="6" t="str">
        <f t="shared" si="4"/>
        <v/>
      </c>
      <c r="N741" s="4"/>
      <c r="O741" s="4"/>
      <c r="P741" s="4"/>
      <c r="Q741" s="4"/>
      <c r="R741" s="4"/>
      <c r="S741" s="4"/>
      <c r="T741" s="4"/>
      <c r="U741" s="4"/>
      <c r="V741" s="4"/>
      <c r="W741" s="4"/>
    </row>
    <row r="742">
      <c r="A742" s="4"/>
      <c r="B742" s="4"/>
      <c r="C742" s="87"/>
      <c r="D742" s="74"/>
      <c r="E742" s="74"/>
      <c r="F742" s="74"/>
      <c r="G742" s="74"/>
      <c r="H742" s="74"/>
      <c r="I742" s="74"/>
      <c r="J742" s="4" t="str">
        <f t="shared" si="1"/>
        <v/>
      </c>
      <c r="K742" s="4" t="str">
        <f t="shared" si="2"/>
        <v/>
      </c>
      <c r="L742" s="6" t="str">
        <f t="shared" si="3"/>
        <v/>
      </c>
      <c r="M742" s="6" t="str">
        <f t="shared" si="4"/>
        <v/>
      </c>
      <c r="N742" s="4"/>
      <c r="O742" s="4"/>
      <c r="P742" s="4"/>
      <c r="Q742" s="4"/>
      <c r="R742" s="4"/>
      <c r="S742" s="4"/>
      <c r="T742" s="4"/>
      <c r="U742" s="4"/>
      <c r="V742" s="4"/>
      <c r="W742" s="4"/>
    </row>
    <row r="743">
      <c r="A743" s="4"/>
      <c r="B743" s="4"/>
      <c r="C743" s="87"/>
      <c r="D743" s="74"/>
      <c r="E743" s="74"/>
      <c r="F743" s="74"/>
      <c r="G743" s="74"/>
      <c r="H743" s="74"/>
      <c r="I743" s="74"/>
      <c r="J743" s="4" t="str">
        <f t="shared" si="1"/>
        <v/>
      </c>
      <c r="K743" s="4" t="str">
        <f t="shared" si="2"/>
        <v/>
      </c>
      <c r="L743" s="6" t="str">
        <f t="shared" si="3"/>
        <v/>
      </c>
      <c r="M743" s="6" t="str">
        <f t="shared" si="4"/>
        <v/>
      </c>
      <c r="N743" s="4"/>
      <c r="O743" s="4"/>
      <c r="P743" s="4"/>
      <c r="Q743" s="4"/>
      <c r="R743" s="4"/>
      <c r="S743" s="4"/>
      <c r="T743" s="4"/>
      <c r="U743" s="4"/>
      <c r="V743" s="4"/>
      <c r="W743" s="4"/>
    </row>
    <row r="744">
      <c r="A744" s="4"/>
      <c r="B744" s="4"/>
      <c r="C744" s="87"/>
      <c r="D744" s="74"/>
      <c r="E744" s="74"/>
      <c r="F744" s="74"/>
      <c r="G744" s="74"/>
      <c r="H744" s="74"/>
      <c r="I744" s="74"/>
      <c r="J744" s="4" t="str">
        <f t="shared" si="1"/>
        <v/>
      </c>
      <c r="K744" s="4" t="str">
        <f t="shared" si="2"/>
        <v/>
      </c>
      <c r="L744" s="6" t="str">
        <f t="shared" si="3"/>
        <v/>
      </c>
      <c r="M744" s="6" t="str">
        <f t="shared" si="4"/>
        <v/>
      </c>
      <c r="N744" s="4"/>
      <c r="O744" s="4"/>
      <c r="P744" s="4"/>
      <c r="Q744" s="4"/>
      <c r="R744" s="4"/>
      <c r="S744" s="4"/>
      <c r="T744" s="4"/>
      <c r="U744" s="4"/>
      <c r="V744" s="4"/>
      <c r="W744" s="4"/>
    </row>
    <row r="745">
      <c r="A745" s="4"/>
      <c r="B745" s="4"/>
      <c r="C745" s="87"/>
      <c r="D745" s="74"/>
      <c r="E745" s="74"/>
      <c r="F745" s="74"/>
      <c r="G745" s="74"/>
      <c r="H745" s="74"/>
      <c r="I745" s="74"/>
      <c r="J745" s="4" t="str">
        <f t="shared" si="1"/>
        <v/>
      </c>
      <c r="K745" s="4" t="str">
        <f t="shared" si="2"/>
        <v/>
      </c>
      <c r="L745" s="6" t="str">
        <f t="shared" si="3"/>
        <v/>
      </c>
      <c r="M745" s="6" t="str">
        <f t="shared" si="4"/>
        <v/>
      </c>
      <c r="N745" s="4"/>
      <c r="O745" s="4"/>
      <c r="P745" s="4"/>
      <c r="Q745" s="4"/>
      <c r="R745" s="4"/>
      <c r="S745" s="4"/>
      <c r="T745" s="4"/>
      <c r="U745" s="4"/>
      <c r="V745" s="4"/>
      <c r="W745" s="4"/>
    </row>
    <row r="746">
      <c r="A746" s="4"/>
      <c r="B746" s="4"/>
      <c r="C746" s="87"/>
      <c r="D746" s="74"/>
      <c r="E746" s="74"/>
      <c r="F746" s="74"/>
      <c r="G746" s="74"/>
      <c r="H746" s="74"/>
      <c r="I746" s="74"/>
      <c r="J746" s="4" t="str">
        <f t="shared" si="1"/>
        <v/>
      </c>
      <c r="K746" s="4" t="str">
        <f t="shared" si="2"/>
        <v/>
      </c>
      <c r="L746" s="6" t="str">
        <f t="shared" si="3"/>
        <v/>
      </c>
      <c r="M746" s="6" t="str">
        <f t="shared" si="4"/>
        <v/>
      </c>
      <c r="N746" s="4"/>
      <c r="O746" s="4"/>
      <c r="P746" s="4"/>
      <c r="Q746" s="4"/>
      <c r="R746" s="4"/>
      <c r="S746" s="4"/>
      <c r="T746" s="4"/>
      <c r="U746" s="4"/>
      <c r="V746" s="4"/>
      <c r="W746" s="4"/>
    </row>
    <row r="747">
      <c r="A747" s="4"/>
      <c r="B747" s="4"/>
      <c r="C747" s="87"/>
      <c r="D747" s="74"/>
      <c r="E747" s="74"/>
      <c r="F747" s="74"/>
      <c r="G747" s="74"/>
      <c r="H747" s="74"/>
      <c r="I747" s="74"/>
      <c r="J747" s="4" t="str">
        <f t="shared" si="1"/>
        <v/>
      </c>
      <c r="K747" s="4" t="str">
        <f t="shared" si="2"/>
        <v/>
      </c>
      <c r="L747" s="6" t="str">
        <f t="shared" si="3"/>
        <v/>
      </c>
      <c r="M747" s="6" t="str">
        <f t="shared" si="4"/>
        <v/>
      </c>
      <c r="N747" s="4"/>
      <c r="O747" s="4"/>
      <c r="P747" s="4"/>
      <c r="Q747" s="4"/>
      <c r="R747" s="4"/>
      <c r="S747" s="4"/>
      <c r="T747" s="4"/>
      <c r="U747" s="4"/>
      <c r="V747" s="4"/>
      <c r="W747" s="4"/>
    </row>
    <row r="748">
      <c r="A748" s="4"/>
      <c r="B748" s="4"/>
      <c r="C748" s="87"/>
      <c r="D748" s="74"/>
      <c r="E748" s="74"/>
      <c r="F748" s="74"/>
      <c r="G748" s="74"/>
      <c r="H748" s="74"/>
      <c r="I748" s="74"/>
      <c r="J748" s="4" t="str">
        <f t="shared" si="1"/>
        <v/>
      </c>
      <c r="K748" s="4" t="str">
        <f t="shared" si="2"/>
        <v/>
      </c>
      <c r="L748" s="6" t="str">
        <f t="shared" si="3"/>
        <v/>
      </c>
      <c r="M748" s="6" t="str">
        <f t="shared" si="4"/>
        <v/>
      </c>
      <c r="N748" s="4"/>
      <c r="O748" s="4"/>
      <c r="P748" s="4"/>
      <c r="Q748" s="4"/>
      <c r="R748" s="4"/>
      <c r="S748" s="4"/>
      <c r="T748" s="4"/>
      <c r="U748" s="4"/>
      <c r="V748" s="4"/>
      <c r="W748" s="4"/>
    </row>
    <row r="749">
      <c r="A749" s="4"/>
      <c r="B749" s="4"/>
      <c r="C749" s="87"/>
      <c r="D749" s="74"/>
      <c r="E749" s="74"/>
      <c r="F749" s="74"/>
      <c r="G749" s="74"/>
      <c r="H749" s="74"/>
      <c r="I749" s="74"/>
      <c r="J749" s="4" t="str">
        <f t="shared" si="1"/>
        <v/>
      </c>
      <c r="K749" s="4" t="str">
        <f t="shared" si="2"/>
        <v/>
      </c>
      <c r="L749" s="6" t="str">
        <f t="shared" si="3"/>
        <v/>
      </c>
      <c r="M749" s="6" t="str">
        <f t="shared" si="4"/>
        <v/>
      </c>
      <c r="N749" s="4"/>
      <c r="O749" s="4"/>
      <c r="P749" s="4"/>
      <c r="Q749" s="4"/>
      <c r="R749" s="4"/>
      <c r="S749" s="4"/>
      <c r="T749" s="4"/>
      <c r="U749" s="4"/>
      <c r="V749" s="4"/>
      <c r="W749" s="4"/>
    </row>
    <row r="750">
      <c r="A750" s="4"/>
      <c r="B750" s="4"/>
      <c r="C750" s="87"/>
      <c r="D750" s="74"/>
      <c r="E750" s="74"/>
      <c r="F750" s="74"/>
      <c r="G750" s="74"/>
      <c r="H750" s="74"/>
      <c r="I750" s="74"/>
      <c r="J750" s="4" t="str">
        <f t="shared" si="1"/>
        <v/>
      </c>
      <c r="K750" s="4" t="str">
        <f t="shared" si="2"/>
        <v/>
      </c>
      <c r="L750" s="6" t="str">
        <f t="shared" si="3"/>
        <v/>
      </c>
      <c r="M750" s="6" t="str">
        <f t="shared" si="4"/>
        <v/>
      </c>
      <c r="N750" s="4"/>
      <c r="O750" s="4"/>
      <c r="P750" s="4"/>
      <c r="Q750" s="4"/>
      <c r="R750" s="4"/>
      <c r="S750" s="4"/>
      <c r="T750" s="4"/>
      <c r="U750" s="4"/>
      <c r="V750" s="4"/>
      <c r="W750" s="4"/>
    </row>
    <row r="751">
      <c r="A751" s="4"/>
      <c r="B751" s="4"/>
      <c r="C751" s="87"/>
      <c r="D751" s="74"/>
      <c r="E751" s="74"/>
      <c r="F751" s="74"/>
      <c r="G751" s="74"/>
      <c r="H751" s="74"/>
      <c r="I751" s="74"/>
      <c r="J751" s="4" t="str">
        <f t="shared" si="1"/>
        <v/>
      </c>
      <c r="K751" s="4" t="str">
        <f t="shared" si="2"/>
        <v/>
      </c>
      <c r="L751" s="6" t="str">
        <f t="shared" si="3"/>
        <v/>
      </c>
      <c r="M751" s="6" t="str">
        <f t="shared" si="4"/>
        <v/>
      </c>
      <c r="N751" s="4"/>
      <c r="O751" s="4"/>
      <c r="P751" s="4"/>
      <c r="Q751" s="4"/>
      <c r="R751" s="4"/>
      <c r="S751" s="4"/>
      <c r="T751" s="4"/>
      <c r="U751" s="4"/>
      <c r="V751" s="4"/>
      <c r="W751" s="4"/>
    </row>
    <row r="752">
      <c r="A752" s="4"/>
      <c r="B752" s="4"/>
      <c r="C752" s="87"/>
      <c r="D752" s="74"/>
      <c r="E752" s="74"/>
      <c r="F752" s="74"/>
      <c r="G752" s="74"/>
      <c r="H752" s="74"/>
      <c r="I752" s="74"/>
      <c r="J752" s="4" t="str">
        <f t="shared" si="1"/>
        <v/>
      </c>
      <c r="K752" s="4" t="str">
        <f t="shared" si="2"/>
        <v/>
      </c>
      <c r="L752" s="6" t="str">
        <f t="shared" si="3"/>
        <v/>
      </c>
      <c r="M752" s="6" t="str">
        <f t="shared" si="4"/>
        <v/>
      </c>
      <c r="N752" s="4"/>
      <c r="O752" s="4"/>
      <c r="P752" s="4"/>
      <c r="Q752" s="4"/>
      <c r="R752" s="4"/>
      <c r="S752" s="4"/>
      <c r="T752" s="4"/>
      <c r="U752" s="4"/>
      <c r="V752" s="4"/>
      <c r="W752" s="4"/>
    </row>
    <row r="753">
      <c r="A753" s="4"/>
      <c r="B753" s="4"/>
      <c r="C753" s="87"/>
      <c r="D753" s="74"/>
      <c r="E753" s="74"/>
      <c r="F753" s="74"/>
      <c r="G753" s="74"/>
      <c r="H753" s="74"/>
      <c r="I753" s="74"/>
      <c r="J753" s="4" t="str">
        <f t="shared" si="1"/>
        <v/>
      </c>
      <c r="K753" s="4" t="str">
        <f t="shared" si="2"/>
        <v/>
      </c>
      <c r="L753" s="6" t="str">
        <f t="shared" si="3"/>
        <v/>
      </c>
      <c r="M753" s="6" t="str">
        <f t="shared" si="4"/>
        <v/>
      </c>
      <c r="N753" s="4"/>
      <c r="O753" s="4"/>
      <c r="P753" s="4"/>
      <c r="Q753" s="4"/>
      <c r="R753" s="4"/>
      <c r="S753" s="4"/>
      <c r="T753" s="4"/>
      <c r="U753" s="4"/>
      <c r="V753" s="4"/>
      <c r="W753" s="4"/>
    </row>
    <row r="754">
      <c r="A754" s="4"/>
      <c r="B754" s="4"/>
      <c r="C754" s="87"/>
      <c r="D754" s="74"/>
      <c r="E754" s="74"/>
      <c r="F754" s="74"/>
      <c r="G754" s="74"/>
      <c r="H754" s="74"/>
      <c r="I754" s="74"/>
      <c r="J754" s="4" t="str">
        <f t="shared" si="1"/>
        <v/>
      </c>
      <c r="K754" s="4" t="str">
        <f t="shared" si="2"/>
        <v/>
      </c>
      <c r="L754" s="6" t="str">
        <f t="shared" si="3"/>
        <v/>
      </c>
      <c r="M754" s="6" t="str">
        <f t="shared" si="4"/>
        <v/>
      </c>
      <c r="N754" s="4"/>
      <c r="O754" s="4"/>
      <c r="P754" s="4"/>
      <c r="Q754" s="4"/>
      <c r="R754" s="4"/>
      <c r="S754" s="4"/>
      <c r="T754" s="4"/>
      <c r="U754" s="4"/>
      <c r="V754" s="4"/>
      <c r="W754" s="4"/>
    </row>
    <row r="755">
      <c r="A755" s="4"/>
      <c r="B755" s="4"/>
      <c r="C755" s="87"/>
      <c r="D755" s="74"/>
      <c r="E755" s="74"/>
      <c r="F755" s="74"/>
      <c r="G755" s="74"/>
      <c r="H755" s="74"/>
      <c r="I755" s="74"/>
      <c r="J755" s="4" t="str">
        <f t="shared" si="1"/>
        <v/>
      </c>
      <c r="K755" s="4" t="str">
        <f t="shared" si="2"/>
        <v/>
      </c>
      <c r="L755" s="6" t="str">
        <f t="shared" si="3"/>
        <v/>
      </c>
      <c r="M755" s="6" t="str">
        <f t="shared" si="4"/>
        <v/>
      </c>
      <c r="N755" s="4"/>
      <c r="O755" s="4"/>
      <c r="P755" s="4"/>
      <c r="Q755" s="4"/>
      <c r="R755" s="4"/>
      <c r="S755" s="4"/>
      <c r="T755" s="4"/>
      <c r="U755" s="4"/>
      <c r="V755" s="4"/>
      <c r="W755" s="4"/>
    </row>
    <row r="756">
      <c r="A756" s="4"/>
      <c r="B756" s="4"/>
      <c r="C756" s="87"/>
      <c r="D756" s="74"/>
      <c r="E756" s="74"/>
      <c r="F756" s="74"/>
      <c r="G756" s="74"/>
      <c r="H756" s="74"/>
      <c r="I756" s="74"/>
      <c r="J756" s="4" t="str">
        <f t="shared" si="1"/>
        <v/>
      </c>
      <c r="K756" s="4" t="str">
        <f t="shared" si="2"/>
        <v/>
      </c>
      <c r="L756" s="6" t="str">
        <f t="shared" si="3"/>
        <v/>
      </c>
      <c r="M756" s="6" t="str">
        <f t="shared" si="4"/>
        <v/>
      </c>
      <c r="N756" s="4"/>
      <c r="O756" s="4"/>
      <c r="P756" s="4"/>
      <c r="Q756" s="4"/>
      <c r="R756" s="4"/>
      <c r="S756" s="4"/>
      <c r="T756" s="4"/>
      <c r="U756" s="4"/>
      <c r="V756" s="4"/>
      <c r="W756" s="4"/>
    </row>
    <row r="757">
      <c r="A757" s="4"/>
      <c r="B757" s="4"/>
      <c r="C757" s="87"/>
      <c r="D757" s="74"/>
      <c r="E757" s="74"/>
      <c r="F757" s="74"/>
      <c r="G757" s="74"/>
      <c r="H757" s="74"/>
      <c r="I757" s="74"/>
      <c r="J757" s="4" t="str">
        <f t="shared" si="1"/>
        <v/>
      </c>
      <c r="K757" s="4" t="str">
        <f t="shared" si="2"/>
        <v/>
      </c>
      <c r="L757" s="6" t="str">
        <f t="shared" si="3"/>
        <v/>
      </c>
      <c r="M757" s="6" t="str">
        <f t="shared" si="4"/>
        <v/>
      </c>
      <c r="N757" s="4"/>
      <c r="O757" s="4"/>
      <c r="P757" s="4"/>
      <c r="Q757" s="4"/>
      <c r="R757" s="4"/>
      <c r="S757" s="4"/>
      <c r="T757" s="4"/>
      <c r="U757" s="4"/>
      <c r="V757" s="4"/>
      <c r="W757" s="4"/>
    </row>
    <row r="758">
      <c r="A758" s="4"/>
      <c r="B758" s="4"/>
      <c r="C758" s="87"/>
      <c r="D758" s="74"/>
      <c r="E758" s="74"/>
      <c r="F758" s="74"/>
      <c r="G758" s="74"/>
      <c r="H758" s="74"/>
      <c r="I758" s="74"/>
      <c r="J758" s="4" t="str">
        <f t="shared" si="1"/>
        <v/>
      </c>
      <c r="K758" s="4" t="str">
        <f t="shared" si="2"/>
        <v/>
      </c>
      <c r="L758" s="6" t="str">
        <f t="shared" si="3"/>
        <v/>
      </c>
      <c r="M758" s="6" t="str">
        <f t="shared" si="4"/>
        <v/>
      </c>
      <c r="N758" s="4"/>
      <c r="O758" s="4"/>
      <c r="P758" s="4"/>
      <c r="Q758" s="4"/>
      <c r="R758" s="4"/>
      <c r="S758" s="4"/>
      <c r="T758" s="4"/>
      <c r="U758" s="4"/>
      <c r="V758" s="4"/>
      <c r="W758" s="4"/>
    </row>
    <row r="759">
      <c r="A759" s="4"/>
      <c r="B759" s="4"/>
      <c r="C759" s="87"/>
      <c r="D759" s="74"/>
      <c r="E759" s="74"/>
      <c r="F759" s="74"/>
      <c r="G759" s="74"/>
      <c r="H759" s="74"/>
      <c r="I759" s="74"/>
      <c r="J759" s="4" t="str">
        <f t="shared" si="1"/>
        <v/>
      </c>
      <c r="K759" s="4" t="str">
        <f t="shared" si="2"/>
        <v/>
      </c>
      <c r="L759" s="6" t="str">
        <f t="shared" si="3"/>
        <v/>
      </c>
      <c r="M759" s="6" t="str">
        <f t="shared" si="4"/>
        <v/>
      </c>
      <c r="N759" s="4"/>
      <c r="O759" s="4"/>
      <c r="P759" s="4"/>
      <c r="Q759" s="4"/>
      <c r="R759" s="4"/>
      <c r="S759" s="4"/>
      <c r="T759" s="4"/>
      <c r="U759" s="4"/>
      <c r="V759" s="4"/>
      <c r="W759" s="4"/>
    </row>
    <row r="760">
      <c r="A760" s="4"/>
      <c r="B760" s="4"/>
      <c r="C760" s="87"/>
      <c r="D760" s="74"/>
      <c r="E760" s="74"/>
      <c r="F760" s="74"/>
      <c r="G760" s="74"/>
      <c r="H760" s="74"/>
      <c r="I760" s="74"/>
      <c r="J760" s="4" t="str">
        <f t="shared" si="1"/>
        <v/>
      </c>
      <c r="K760" s="4" t="str">
        <f t="shared" si="2"/>
        <v/>
      </c>
      <c r="L760" s="6" t="str">
        <f t="shared" si="3"/>
        <v/>
      </c>
      <c r="M760" s="6" t="str">
        <f t="shared" si="4"/>
        <v/>
      </c>
      <c r="N760" s="4"/>
      <c r="O760" s="4"/>
      <c r="P760" s="4"/>
      <c r="Q760" s="4"/>
      <c r="R760" s="4"/>
      <c r="S760" s="4"/>
      <c r="T760" s="4"/>
      <c r="U760" s="4"/>
      <c r="V760" s="4"/>
      <c r="W760" s="4"/>
    </row>
    <row r="761">
      <c r="A761" s="4"/>
      <c r="B761" s="4"/>
      <c r="C761" s="87"/>
      <c r="D761" s="74"/>
      <c r="E761" s="74"/>
      <c r="F761" s="74"/>
      <c r="G761" s="74"/>
      <c r="H761" s="74"/>
      <c r="I761" s="74"/>
      <c r="J761" s="4" t="str">
        <f t="shared" si="1"/>
        <v/>
      </c>
      <c r="K761" s="4" t="str">
        <f t="shared" si="2"/>
        <v/>
      </c>
      <c r="L761" s="6" t="str">
        <f t="shared" si="3"/>
        <v/>
      </c>
      <c r="M761" s="6" t="str">
        <f t="shared" si="4"/>
        <v/>
      </c>
      <c r="N761" s="4"/>
      <c r="O761" s="4"/>
      <c r="P761" s="4"/>
      <c r="Q761" s="4"/>
      <c r="R761" s="4"/>
      <c r="S761" s="4"/>
      <c r="T761" s="4"/>
      <c r="U761" s="4"/>
      <c r="V761" s="4"/>
      <c r="W761" s="4"/>
    </row>
    <row r="762">
      <c r="A762" s="4"/>
      <c r="B762" s="4"/>
      <c r="C762" s="87"/>
      <c r="D762" s="74"/>
      <c r="E762" s="74"/>
      <c r="F762" s="74"/>
      <c r="G762" s="74"/>
      <c r="H762" s="74"/>
      <c r="I762" s="74"/>
      <c r="J762" s="4" t="str">
        <f t="shared" si="1"/>
        <v/>
      </c>
      <c r="K762" s="4" t="str">
        <f t="shared" si="2"/>
        <v/>
      </c>
      <c r="L762" s="6" t="str">
        <f t="shared" si="3"/>
        <v/>
      </c>
      <c r="M762" s="6" t="str">
        <f t="shared" si="4"/>
        <v/>
      </c>
      <c r="N762" s="4"/>
      <c r="O762" s="4"/>
      <c r="P762" s="4"/>
      <c r="Q762" s="4"/>
      <c r="R762" s="4"/>
      <c r="S762" s="4"/>
      <c r="T762" s="4"/>
      <c r="U762" s="4"/>
      <c r="V762" s="4"/>
      <c r="W762" s="4"/>
    </row>
    <row r="763">
      <c r="A763" s="4"/>
      <c r="B763" s="4"/>
      <c r="C763" s="87"/>
      <c r="D763" s="74"/>
      <c r="E763" s="74"/>
      <c r="F763" s="74"/>
      <c r="G763" s="74"/>
      <c r="H763" s="74"/>
      <c r="I763" s="74"/>
      <c r="J763" s="4" t="str">
        <f t="shared" si="1"/>
        <v/>
      </c>
      <c r="K763" s="4" t="str">
        <f t="shared" si="2"/>
        <v/>
      </c>
      <c r="L763" s="6" t="str">
        <f t="shared" si="3"/>
        <v/>
      </c>
      <c r="M763" s="6" t="str">
        <f t="shared" si="4"/>
        <v/>
      </c>
      <c r="N763" s="4"/>
      <c r="O763" s="4"/>
      <c r="P763" s="4"/>
      <c r="Q763" s="4"/>
      <c r="R763" s="4"/>
      <c r="S763" s="4"/>
      <c r="T763" s="4"/>
      <c r="U763" s="4"/>
      <c r="V763" s="4"/>
      <c r="W763" s="4"/>
    </row>
    <row r="764">
      <c r="A764" s="4"/>
      <c r="B764" s="4"/>
      <c r="C764" s="87"/>
      <c r="D764" s="74"/>
      <c r="E764" s="74"/>
      <c r="F764" s="74"/>
      <c r="G764" s="74"/>
      <c r="H764" s="74"/>
      <c r="I764" s="74"/>
      <c r="J764" s="4" t="str">
        <f t="shared" si="1"/>
        <v/>
      </c>
      <c r="K764" s="4" t="str">
        <f t="shared" si="2"/>
        <v/>
      </c>
      <c r="L764" s="6" t="str">
        <f t="shared" si="3"/>
        <v/>
      </c>
      <c r="M764" s="6" t="str">
        <f t="shared" si="4"/>
        <v/>
      </c>
      <c r="N764" s="4"/>
      <c r="O764" s="4"/>
      <c r="P764" s="4"/>
      <c r="Q764" s="4"/>
      <c r="R764" s="4"/>
      <c r="S764" s="4"/>
      <c r="T764" s="4"/>
      <c r="U764" s="4"/>
      <c r="V764" s="4"/>
      <c r="W764" s="4"/>
    </row>
    <row r="765">
      <c r="A765" s="4"/>
      <c r="B765" s="4"/>
      <c r="C765" s="87"/>
      <c r="D765" s="74"/>
      <c r="E765" s="74"/>
      <c r="F765" s="74"/>
      <c r="G765" s="74"/>
      <c r="H765" s="74"/>
      <c r="I765" s="74"/>
      <c r="J765" s="4" t="str">
        <f t="shared" si="1"/>
        <v/>
      </c>
      <c r="K765" s="4" t="str">
        <f t="shared" si="2"/>
        <v/>
      </c>
      <c r="L765" s="6" t="str">
        <f t="shared" si="3"/>
        <v/>
      </c>
      <c r="M765" s="6" t="str">
        <f t="shared" si="4"/>
        <v/>
      </c>
      <c r="N765" s="4"/>
      <c r="O765" s="4"/>
      <c r="P765" s="4"/>
      <c r="Q765" s="4"/>
      <c r="R765" s="4"/>
      <c r="S765" s="4"/>
      <c r="T765" s="4"/>
      <c r="U765" s="4"/>
      <c r="V765" s="4"/>
      <c r="W765" s="4"/>
    </row>
    <row r="766">
      <c r="A766" s="4"/>
      <c r="B766" s="4"/>
      <c r="C766" s="87"/>
      <c r="D766" s="74"/>
      <c r="E766" s="74"/>
      <c r="F766" s="74"/>
      <c r="G766" s="74"/>
      <c r="H766" s="74"/>
      <c r="I766" s="74"/>
      <c r="J766" s="4" t="str">
        <f t="shared" si="1"/>
        <v/>
      </c>
      <c r="K766" s="4" t="str">
        <f t="shared" si="2"/>
        <v/>
      </c>
      <c r="L766" s="6" t="str">
        <f t="shared" si="3"/>
        <v/>
      </c>
      <c r="M766" s="6" t="str">
        <f t="shared" si="4"/>
        <v/>
      </c>
      <c r="N766" s="4"/>
      <c r="O766" s="4"/>
      <c r="P766" s="4"/>
      <c r="Q766" s="4"/>
      <c r="R766" s="4"/>
      <c r="S766" s="4"/>
      <c r="T766" s="4"/>
      <c r="U766" s="4"/>
      <c r="V766" s="4"/>
      <c r="W766" s="4"/>
    </row>
    <row r="767">
      <c r="A767" s="4"/>
      <c r="B767" s="4"/>
      <c r="C767" s="87"/>
      <c r="D767" s="74"/>
      <c r="E767" s="74"/>
      <c r="F767" s="74"/>
      <c r="G767" s="74"/>
      <c r="H767" s="74"/>
      <c r="I767" s="74"/>
      <c r="J767" s="4" t="str">
        <f t="shared" si="1"/>
        <v/>
      </c>
      <c r="K767" s="4" t="str">
        <f t="shared" si="2"/>
        <v/>
      </c>
      <c r="L767" s="6" t="str">
        <f t="shared" si="3"/>
        <v/>
      </c>
      <c r="M767" s="6" t="str">
        <f t="shared" si="4"/>
        <v/>
      </c>
      <c r="N767" s="4"/>
      <c r="O767" s="4"/>
      <c r="P767" s="4"/>
      <c r="Q767" s="4"/>
      <c r="R767" s="4"/>
      <c r="S767" s="4"/>
      <c r="T767" s="4"/>
      <c r="U767" s="4"/>
      <c r="V767" s="4"/>
      <c r="W767" s="4"/>
    </row>
    <row r="768">
      <c r="A768" s="4"/>
      <c r="B768" s="4"/>
      <c r="C768" s="87"/>
      <c r="D768" s="74"/>
      <c r="E768" s="74"/>
      <c r="F768" s="74"/>
      <c r="G768" s="74"/>
      <c r="H768" s="74"/>
      <c r="I768" s="74"/>
      <c r="J768" s="4" t="str">
        <f t="shared" si="1"/>
        <v/>
      </c>
      <c r="K768" s="4" t="str">
        <f t="shared" si="2"/>
        <v/>
      </c>
      <c r="L768" s="6" t="str">
        <f t="shared" si="3"/>
        <v/>
      </c>
      <c r="M768" s="6" t="str">
        <f t="shared" si="4"/>
        <v/>
      </c>
      <c r="N768" s="4"/>
      <c r="O768" s="4"/>
      <c r="P768" s="4"/>
      <c r="Q768" s="4"/>
      <c r="R768" s="4"/>
      <c r="S768" s="4"/>
      <c r="T768" s="4"/>
      <c r="U768" s="4"/>
      <c r="V768" s="4"/>
      <c r="W768" s="4"/>
    </row>
    <row r="769">
      <c r="A769" s="4"/>
      <c r="B769" s="4"/>
      <c r="C769" s="87"/>
      <c r="D769" s="74"/>
      <c r="E769" s="74"/>
      <c r="F769" s="74"/>
      <c r="G769" s="74"/>
      <c r="H769" s="74"/>
      <c r="I769" s="74"/>
      <c r="J769" s="4" t="str">
        <f t="shared" si="1"/>
        <v/>
      </c>
      <c r="K769" s="4" t="str">
        <f t="shared" si="2"/>
        <v/>
      </c>
      <c r="L769" s="6" t="str">
        <f t="shared" si="3"/>
        <v/>
      </c>
      <c r="M769" s="6" t="str">
        <f t="shared" si="4"/>
        <v/>
      </c>
      <c r="N769" s="4"/>
      <c r="O769" s="4"/>
      <c r="P769" s="4"/>
      <c r="Q769" s="4"/>
      <c r="R769" s="4"/>
      <c r="S769" s="4"/>
      <c r="T769" s="4"/>
      <c r="U769" s="4"/>
      <c r="V769" s="4"/>
      <c r="W769" s="4"/>
    </row>
    <row r="770">
      <c r="A770" s="4"/>
      <c r="B770" s="4"/>
      <c r="C770" s="87"/>
      <c r="D770" s="74"/>
      <c r="E770" s="74"/>
      <c r="F770" s="74"/>
      <c r="G770" s="74"/>
      <c r="H770" s="74"/>
      <c r="I770" s="74"/>
      <c r="J770" s="4" t="str">
        <f t="shared" si="1"/>
        <v/>
      </c>
      <c r="K770" s="4" t="str">
        <f t="shared" si="2"/>
        <v/>
      </c>
      <c r="L770" s="6" t="str">
        <f t="shared" si="3"/>
        <v/>
      </c>
      <c r="M770" s="6" t="str">
        <f t="shared" si="4"/>
        <v/>
      </c>
      <c r="N770" s="4"/>
      <c r="O770" s="4"/>
      <c r="P770" s="4"/>
      <c r="Q770" s="4"/>
      <c r="R770" s="4"/>
      <c r="S770" s="4"/>
      <c r="T770" s="4"/>
      <c r="U770" s="4"/>
      <c r="V770" s="4"/>
      <c r="W770" s="4"/>
    </row>
    <row r="771">
      <c r="A771" s="4"/>
      <c r="B771" s="4"/>
      <c r="C771" s="87"/>
      <c r="D771" s="74"/>
      <c r="E771" s="74"/>
      <c r="F771" s="74"/>
      <c r="G771" s="74"/>
      <c r="H771" s="74"/>
      <c r="I771" s="74"/>
      <c r="J771" s="4" t="str">
        <f t="shared" si="1"/>
        <v/>
      </c>
      <c r="K771" s="4" t="str">
        <f t="shared" si="2"/>
        <v/>
      </c>
      <c r="L771" s="6" t="str">
        <f t="shared" si="3"/>
        <v/>
      </c>
      <c r="M771" s="6" t="str">
        <f t="shared" si="4"/>
        <v/>
      </c>
      <c r="N771" s="4"/>
      <c r="O771" s="4"/>
      <c r="P771" s="4"/>
      <c r="Q771" s="4"/>
      <c r="R771" s="4"/>
      <c r="S771" s="4"/>
      <c r="T771" s="4"/>
      <c r="U771" s="4"/>
      <c r="V771" s="4"/>
      <c r="W771" s="4"/>
    </row>
    <row r="772">
      <c r="A772" s="4"/>
      <c r="B772" s="4"/>
      <c r="C772" s="87"/>
      <c r="D772" s="74"/>
      <c r="E772" s="74"/>
      <c r="F772" s="74"/>
      <c r="G772" s="74"/>
      <c r="H772" s="74"/>
      <c r="I772" s="74"/>
      <c r="J772" s="4" t="str">
        <f t="shared" si="1"/>
        <v/>
      </c>
      <c r="K772" s="4" t="str">
        <f t="shared" si="2"/>
        <v/>
      </c>
      <c r="L772" s="6" t="str">
        <f t="shared" si="3"/>
        <v/>
      </c>
      <c r="M772" s="6" t="str">
        <f t="shared" si="4"/>
        <v/>
      </c>
      <c r="N772" s="4"/>
      <c r="O772" s="4"/>
      <c r="P772" s="4"/>
      <c r="Q772" s="4"/>
      <c r="R772" s="4"/>
      <c r="S772" s="4"/>
      <c r="T772" s="4"/>
      <c r="U772" s="4"/>
      <c r="V772" s="4"/>
      <c r="W772" s="4"/>
    </row>
    <row r="773">
      <c r="A773" s="4"/>
      <c r="B773" s="4"/>
      <c r="C773" s="87"/>
      <c r="D773" s="74"/>
      <c r="E773" s="74"/>
      <c r="F773" s="74"/>
      <c r="G773" s="74"/>
      <c r="H773" s="74"/>
      <c r="I773" s="74"/>
      <c r="J773" s="4" t="str">
        <f t="shared" si="1"/>
        <v/>
      </c>
      <c r="K773" s="4" t="str">
        <f t="shared" si="2"/>
        <v/>
      </c>
      <c r="L773" s="6" t="str">
        <f t="shared" si="3"/>
        <v/>
      </c>
      <c r="M773" s="6" t="str">
        <f t="shared" si="4"/>
        <v/>
      </c>
      <c r="N773" s="4"/>
      <c r="O773" s="4"/>
      <c r="P773" s="4"/>
      <c r="Q773" s="4"/>
      <c r="R773" s="4"/>
      <c r="S773" s="4"/>
      <c r="T773" s="4"/>
      <c r="U773" s="4"/>
      <c r="V773" s="4"/>
      <c r="W773" s="4"/>
    </row>
    <row r="774">
      <c r="A774" s="4"/>
      <c r="B774" s="4"/>
      <c r="C774" s="87"/>
      <c r="D774" s="74"/>
      <c r="E774" s="74"/>
      <c r="F774" s="74"/>
      <c r="G774" s="74"/>
      <c r="H774" s="74"/>
      <c r="I774" s="74"/>
      <c r="J774" s="4" t="str">
        <f t="shared" si="1"/>
        <v/>
      </c>
      <c r="K774" s="4" t="str">
        <f t="shared" si="2"/>
        <v/>
      </c>
      <c r="L774" s="6" t="str">
        <f t="shared" si="3"/>
        <v/>
      </c>
      <c r="M774" s="6" t="str">
        <f t="shared" si="4"/>
        <v/>
      </c>
      <c r="N774" s="4"/>
      <c r="O774" s="4"/>
      <c r="P774" s="4"/>
      <c r="Q774" s="4"/>
      <c r="R774" s="4"/>
      <c r="S774" s="4"/>
      <c r="T774" s="4"/>
      <c r="U774" s="4"/>
      <c r="V774" s="4"/>
      <c r="W774" s="4"/>
    </row>
    <row r="775">
      <c r="A775" s="4"/>
      <c r="B775" s="4"/>
      <c r="C775" s="87"/>
      <c r="D775" s="74"/>
      <c r="E775" s="74"/>
      <c r="F775" s="74"/>
      <c r="G775" s="74"/>
      <c r="H775" s="74"/>
      <c r="I775" s="74"/>
      <c r="J775" s="4" t="str">
        <f t="shared" si="1"/>
        <v/>
      </c>
      <c r="K775" s="4" t="str">
        <f t="shared" si="2"/>
        <v/>
      </c>
      <c r="L775" s="6" t="str">
        <f t="shared" si="3"/>
        <v/>
      </c>
      <c r="M775" s="6" t="str">
        <f t="shared" si="4"/>
        <v/>
      </c>
      <c r="N775" s="4"/>
      <c r="O775" s="4"/>
      <c r="P775" s="4"/>
      <c r="Q775" s="4"/>
      <c r="R775" s="4"/>
      <c r="S775" s="4"/>
      <c r="T775" s="4"/>
      <c r="U775" s="4"/>
      <c r="V775" s="4"/>
      <c r="W775" s="4"/>
    </row>
    <row r="776">
      <c r="A776" s="4"/>
      <c r="B776" s="4"/>
      <c r="C776" s="87"/>
      <c r="D776" s="74"/>
      <c r="E776" s="74"/>
      <c r="F776" s="74"/>
      <c r="G776" s="74"/>
      <c r="H776" s="74"/>
      <c r="I776" s="74"/>
      <c r="J776" s="4" t="str">
        <f t="shared" si="1"/>
        <v/>
      </c>
      <c r="K776" s="4" t="str">
        <f t="shared" si="2"/>
        <v/>
      </c>
      <c r="L776" s="6" t="str">
        <f t="shared" si="3"/>
        <v/>
      </c>
      <c r="M776" s="6" t="str">
        <f t="shared" si="4"/>
        <v/>
      </c>
      <c r="N776" s="4"/>
      <c r="O776" s="4"/>
      <c r="P776" s="4"/>
      <c r="Q776" s="4"/>
      <c r="R776" s="4"/>
      <c r="S776" s="4"/>
      <c r="T776" s="4"/>
      <c r="U776" s="4"/>
      <c r="V776" s="4"/>
      <c r="W776" s="4"/>
    </row>
    <row r="777">
      <c r="A777" s="4"/>
      <c r="B777" s="4"/>
      <c r="C777" s="87"/>
      <c r="D777" s="74"/>
      <c r="E777" s="74"/>
      <c r="F777" s="74"/>
      <c r="G777" s="74"/>
      <c r="H777" s="74"/>
      <c r="I777" s="74"/>
      <c r="J777" s="4" t="str">
        <f t="shared" si="1"/>
        <v/>
      </c>
      <c r="K777" s="4" t="str">
        <f t="shared" si="2"/>
        <v/>
      </c>
      <c r="L777" s="6" t="str">
        <f t="shared" si="3"/>
        <v/>
      </c>
      <c r="M777" s="6" t="str">
        <f t="shared" si="4"/>
        <v/>
      </c>
      <c r="N777" s="4"/>
      <c r="O777" s="4"/>
      <c r="P777" s="4"/>
      <c r="Q777" s="4"/>
      <c r="R777" s="4"/>
      <c r="S777" s="4"/>
      <c r="T777" s="4"/>
      <c r="U777" s="4"/>
      <c r="V777" s="4"/>
      <c r="W777" s="4"/>
    </row>
    <row r="778">
      <c r="A778" s="4"/>
      <c r="B778" s="4"/>
      <c r="C778" s="87"/>
      <c r="D778" s="74"/>
      <c r="E778" s="74"/>
      <c r="F778" s="74"/>
      <c r="G778" s="74"/>
      <c r="H778" s="74"/>
      <c r="I778" s="74"/>
      <c r="J778" s="4" t="str">
        <f t="shared" si="1"/>
        <v/>
      </c>
      <c r="K778" s="4" t="str">
        <f t="shared" si="2"/>
        <v/>
      </c>
      <c r="L778" s="6" t="str">
        <f t="shared" si="3"/>
        <v/>
      </c>
      <c r="M778" s="6" t="str">
        <f t="shared" si="4"/>
        <v/>
      </c>
      <c r="N778" s="4"/>
      <c r="O778" s="4"/>
      <c r="P778" s="4"/>
      <c r="Q778" s="4"/>
      <c r="R778" s="4"/>
      <c r="S778" s="4"/>
      <c r="T778" s="4"/>
      <c r="U778" s="4"/>
      <c r="V778" s="4"/>
      <c r="W778" s="4"/>
    </row>
    <row r="779">
      <c r="A779" s="4"/>
      <c r="B779" s="4"/>
      <c r="C779" s="87"/>
      <c r="D779" s="74"/>
      <c r="E779" s="74"/>
      <c r="F779" s="74"/>
      <c r="G779" s="74"/>
      <c r="H779" s="74"/>
      <c r="I779" s="74"/>
      <c r="J779" s="4" t="str">
        <f t="shared" si="1"/>
        <v/>
      </c>
      <c r="K779" s="4" t="str">
        <f t="shared" si="2"/>
        <v/>
      </c>
      <c r="L779" s="6" t="str">
        <f t="shared" si="3"/>
        <v/>
      </c>
      <c r="M779" s="6" t="str">
        <f t="shared" si="4"/>
        <v/>
      </c>
      <c r="N779" s="4"/>
      <c r="O779" s="4"/>
      <c r="P779" s="4"/>
      <c r="Q779" s="4"/>
      <c r="R779" s="4"/>
      <c r="S779" s="4"/>
      <c r="T779" s="4"/>
      <c r="U779" s="4"/>
      <c r="V779" s="4"/>
      <c r="W779" s="4"/>
    </row>
    <row r="780">
      <c r="A780" s="4"/>
      <c r="B780" s="4"/>
      <c r="C780" s="87"/>
      <c r="D780" s="74"/>
      <c r="E780" s="74"/>
      <c r="F780" s="74"/>
      <c r="G780" s="74"/>
      <c r="H780" s="74"/>
      <c r="I780" s="74"/>
      <c r="J780" s="4" t="str">
        <f t="shared" si="1"/>
        <v/>
      </c>
      <c r="K780" s="4" t="str">
        <f t="shared" si="2"/>
        <v/>
      </c>
      <c r="L780" s="6" t="str">
        <f t="shared" si="3"/>
        <v/>
      </c>
      <c r="M780" s="6" t="str">
        <f t="shared" si="4"/>
        <v/>
      </c>
      <c r="N780" s="4"/>
      <c r="O780" s="4"/>
      <c r="P780" s="4"/>
      <c r="Q780" s="4"/>
      <c r="R780" s="4"/>
      <c r="S780" s="4"/>
      <c r="T780" s="4"/>
      <c r="U780" s="4"/>
      <c r="V780" s="4"/>
      <c r="W780" s="4"/>
    </row>
    <row r="781">
      <c r="A781" s="4"/>
      <c r="B781" s="4"/>
      <c r="C781" s="87"/>
      <c r="D781" s="74"/>
      <c r="E781" s="74"/>
      <c r="F781" s="74"/>
      <c r="G781" s="74"/>
      <c r="H781" s="74"/>
      <c r="I781" s="74"/>
      <c r="J781" s="4" t="str">
        <f t="shared" si="1"/>
        <v/>
      </c>
      <c r="K781" s="4" t="str">
        <f t="shared" si="2"/>
        <v/>
      </c>
      <c r="L781" s="6" t="str">
        <f t="shared" si="3"/>
        <v/>
      </c>
      <c r="M781" s="6" t="str">
        <f t="shared" si="4"/>
        <v/>
      </c>
      <c r="N781" s="4"/>
      <c r="O781" s="4"/>
      <c r="P781" s="4"/>
      <c r="Q781" s="4"/>
      <c r="R781" s="4"/>
      <c r="S781" s="4"/>
      <c r="T781" s="4"/>
      <c r="U781" s="4"/>
      <c r="V781" s="4"/>
      <c r="W781" s="4"/>
    </row>
    <row r="782">
      <c r="A782" s="4"/>
      <c r="B782" s="4"/>
      <c r="C782" s="87"/>
      <c r="D782" s="74"/>
      <c r="E782" s="74"/>
      <c r="F782" s="74"/>
      <c r="G782" s="74"/>
      <c r="H782" s="74"/>
      <c r="I782" s="74"/>
      <c r="J782" s="4" t="str">
        <f t="shared" si="1"/>
        <v/>
      </c>
      <c r="K782" s="4" t="str">
        <f t="shared" si="2"/>
        <v/>
      </c>
      <c r="L782" s="6" t="str">
        <f t="shared" si="3"/>
        <v/>
      </c>
      <c r="M782" s="6" t="str">
        <f t="shared" si="4"/>
        <v/>
      </c>
      <c r="N782" s="4"/>
      <c r="O782" s="4"/>
      <c r="P782" s="4"/>
      <c r="Q782" s="4"/>
      <c r="R782" s="4"/>
      <c r="S782" s="4"/>
      <c r="T782" s="4"/>
      <c r="U782" s="4"/>
      <c r="V782" s="4"/>
      <c r="W782" s="4"/>
    </row>
    <row r="783">
      <c r="A783" s="4"/>
      <c r="B783" s="4"/>
      <c r="C783" s="87"/>
      <c r="D783" s="74"/>
      <c r="E783" s="74"/>
      <c r="F783" s="74"/>
      <c r="G783" s="74"/>
      <c r="H783" s="74"/>
      <c r="I783" s="74"/>
      <c r="J783" s="4" t="str">
        <f t="shared" si="1"/>
        <v/>
      </c>
      <c r="K783" s="4" t="str">
        <f t="shared" si="2"/>
        <v/>
      </c>
      <c r="L783" s="6" t="str">
        <f t="shared" si="3"/>
        <v/>
      </c>
      <c r="M783" s="6" t="str">
        <f t="shared" si="4"/>
        <v/>
      </c>
      <c r="N783" s="4"/>
      <c r="O783" s="4"/>
      <c r="P783" s="4"/>
      <c r="Q783" s="4"/>
      <c r="R783" s="4"/>
      <c r="S783" s="4"/>
      <c r="T783" s="4"/>
      <c r="U783" s="4"/>
      <c r="V783" s="4"/>
      <c r="W783" s="4"/>
    </row>
    <row r="784">
      <c r="A784" s="4"/>
      <c r="B784" s="4"/>
      <c r="C784" s="87"/>
      <c r="D784" s="74"/>
      <c r="E784" s="74"/>
      <c r="F784" s="74"/>
      <c r="G784" s="74"/>
      <c r="H784" s="74"/>
      <c r="I784" s="74"/>
      <c r="J784" s="4" t="str">
        <f t="shared" si="1"/>
        <v/>
      </c>
      <c r="K784" s="4" t="str">
        <f t="shared" si="2"/>
        <v/>
      </c>
      <c r="L784" s="6" t="str">
        <f t="shared" si="3"/>
        <v/>
      </c>
      <c r="M784" s="6" t="str">
        <f t="shared" si="4"/>
        <v/>
      </c>
      <c r="N784" s="4"/>
      <c r="O784" s="4"/>
      <c r="P784" s="4"/>
      <c r="Q784" s="4"/>
      <c r="R784" s="4"/>
      <c r="S784" s="4"/>
      <c r="T784" s="4"/>
      <c r="U784" s="4"/>
      <c r="V784" s="4"/>
      <c r="W784" s="4"/>
    </row>
    <row r="785">
      <c r="A785" s="4"/>
      <c r="B785" s="4"/>
      <c r="C785" s="87"/>
      <c r="D785" s="74"/>
      <c r="E785" s="74"/>
      <c r="F785" s="74"/>
      <c r="G785" s="74"/>
      <c r="H785" s="74"/>
      <c r="I785" s="74"/>
      <c r="J785" s="4" t="str">
        <f t="shared" si="1"/>
        <v/>
      </c>
      <c r="K785" s="4" t="str">
        <f t="shared" si="2"/>
        <v/>
      </c>
      <c r="L785" s="6" t="str">
        <f t="shared" si="3"/>
        <v/>
      </c>
      <c r="M785" s="6" t="str">
        <f t="shared" si="4"/>
        <v/>
      </c>
      <c r="N785" s="4"/>
      <c r="O785" s="4"/>
      <c r="P785" s="4"/>
      <c r="Q785" s="4"/>
      <c r="R785" s="4"/>
      <c r="S785" s="4"/>
      <c r="T785" s="4"/>
      <c r="U785" s="4"/>
      <c r="V785" s="4"/>
      <c r="W785" s="4"/>
    </row>
    <row r="786">
      <c r="A786" s="4"/>
      <c r="B786" s="4"/>
      <c r="C786" s="87"/>
      <c r="D786" s="74"/>
      <c r="E786" s="74"/>
      <c r="F786" s="74"/>
      <c r="G786" s="74"/>
      <c r="H786" s="74"/>
      <c r="I786" s="74"/>
      <c r="J786" s="4" t="str">
        <f t="shared" si="1"/>
        <v/>
      </c>
      <c r="K786" s="4" t="str">
        <f t="shared" si="2"/>
        <v/>
      </c>
      <c r="L786" s="6" t="str">
        <f t="shared" si="3"/>
        <v/>
      </c>
      <c r="M786" s="6" t="str">
        <f t="shared" si="4"/>
        <v/>
      </c>
      <c r="N786" s="4"/>
      <c r="O786" s="4"/>
      <c r="P786" s="4"/>
      <c r="Q786" s="4"/>
      <c r="R786" s="4"/>
      <c r="S786" s="4"/>
      <c r="T786" s="4"/>
      <c r="U786" s="4"/>
      <c r="V786" s="4"/>
      <c r="W786" s="4"/>
    </row>
    <row r="787">
      <c r="A787" s="4"/>
      <c r="B787" s="4"/>
      <c r="C787" s="87"/>
      <c r="D787" s="74"/>
      <c r="E787" s="74"/>
      <c r="F787" s="74"/>
      <c r="G787" s="74"/>
      <c r="H787" s="74"/>
      <c r="I787" s="74"/>
      <c r="J787" s="4" t="str">
        <f t="shared" si="1"/>
        <v/>
      </c>
      <c r="K787" s="4" t="str">
        <f t="shared" si="2"/>
        <v/>
      </c>
      <c r="L787" s="6" t="str">
        <f t="shared" si="3"/>
        <v/>
      </c>
      <c r="M787" s="6" t="str">
        <f t="shared" si="4"/>
        <v/>
      </c>
      <c r="N787" s="4"/>
      <c r="O787" s="4"/>
      <c r="P787" s="4"/>
      <c r="Q787" s="4"/>
      <c r="R787" s="4"/>
      <c r="S787" s="4"/>
      <c r="T787" s="4"/>
      <c r="U787" s="4"/>
      <c r="V787" s="4"/>
      <c r="W787" s="4"/>
    </row>
    <row r="788">
      <c r="A788" s="4"/>
      <c r="B788" s="4"/>
      <c r="C788" s="87"/>
      <c r="D788" s="74"/>
      <c r="E788" s="74"/>
      <c r="F788" s="74"/>
      <c r="G788" s="74"/>
      <c r="H788" s="74"/>
      <c r="I788" s="74"/>
      <c r="J788" s="4" t="str">
        <f t="shared" si="1"/>
        <v/>
      </c>
      <c r="K788" s="4" t="str">
        <f t="shared" si="2"/>
        <v/>
      </c>
      <c r="L788" s="6" t="str">
        <f t="shared" si="3"/>
        <v/>
      </c>
      <c r="M788" s="6" t="str">
        <f t="shared" si="4"/>
        <v/>
      </c>
      <c r="N788" s="4"/>
      <c r="O788" s="4"/>
      <c r="P788" s="4"/>
      <c r="Q788" s="4"/>
      <c r="R788" s="4"/>
      <c r="S788" s="4"/>
      <c r="T788" s="4"/>
      <c r="U788" s="4"/>
      <c r="V788" s="4"/>
      <c r="W788" s="4"/>
    </row>
    <row r="789">
      <c r="A789" s="4"/>
      <c r="B789" s="4"/>
      <c r="C789" s="87"/>
      <c r="D789" s="74"/>
      <c r="E789" s="74"/>
      <c r="F789" s="74"/>
      <c r="G789" s="74"/>
      <c r="H789" s="74"/>
      <c r="I789" s="74"/>
      <c r="J789" s="4" t="str">
        <f t="shared" si="1"/>
        <v/>
      </c>
      <c r="K789" s="4" t="str">
        <f t="shared" si="2"/>
        <v/>
      </c>
      <c r="L789" s="6" t="str">
        <f t="shared" si="3"/>
        <v/>
      </c>
      <c r="M789" s="6" t="str">
        <f t="shared" si="4"/>
        <v/>
      </c>
      <c r="N789" s="4"/>
      <c r="O789" s="4"/>
      <c r="P789" s="4"/>
      <c r="Q789" s="4"/>
      <c r="R789" s="4"/>
      <c r="S789" s="4"/>
      <c r="T789" s="4"/>
      <c r="U789" s="4"/>
      <c r="V789" s="4"/>
      <c r="W789" s="4"/>
    </row>
    <row r="790">
      <c r="A790" s="4"/>
      <c r="B790" s="4"/>
      <c r="C790" s="87"/>
      <c r="D790" s="74"/>
      <c r="E790" s="74"/>
      <c r="F790" s="74"/>
      <c r="G790" s="74"/>
      <c r="H790" s="74"/>
      <c r="I790" s="74"/>
      <c r="J790" s="4" t="str">
        <f t="shared" si="1"/>
        <v/>
      </c>
      <c r="K790" s="4" t="str">
        <f t="shared" si="2"/>
        <v/>
      </c>
      <c r="L790" s="6" t="str">
        <f t="shared" si="3"/>
        <v/>
      </c>
      <c r="M790" s="6" t="str">
        <f t="shared" si="4"/>
        <v/>
      </c>
      <c r="N790" s="4"/>
      <c r="O790" s="4"/>
      <c r="P790" s="4"/>
      <c r="Q790" s="4"/>
      <c r="R790" s="4"/>
      <c r="S790" s="4"/>
      <c r="T790" s="4"/>
      <c r="U790" s="4"/>
      <c r="V790" s="4"/>
      <c r="W790" s="4"/>
    </row>
    <row r="791">
      <c r="A791" s="4"/>
      <c r="B791" s="4"/>
      <c r="C791" s="87"/>
      <c r="D791" s="74"/>
      <c r="E791" s="74"/>
      <c r="F791" s="74"/>
      <c r="G791" s="74"/>
      <c r="H791" s="74"/>
      <c r="I791" s="74"/>
      <c r="J791" s="4" t="str">
        <f t="shared" si="1"/>
        <v/>
      </c>
      <c r="K791" s="4" t="str">
        <f t="shared" si="2"/>
        <v/>
      </c>
      <c r="L791" s="6" t="str">
        <f t="shared" si="3"/>
        <v/>
      </c>
      <c r="M791" s="6" t="str">
        <f t="shared" si="4"/>
        <v/>
      </c>
      <c r="N791" s="4"/>
      <c r="O791" s="4"/>
      <c r="P791" s="4"/>
      <c r="Q791" s="4"/>
      <c r="R791" s="4"/>
      <c r="S791" s="4"/>
      <c r="T791" s="4"/>
      <c r="U791" s="4"/>
      <c r="V791" s="4"/>
      <c r="W791" s="4"/>
    </row>
    <row r="792">
      <c r="A792" s="4"/>
      <c r="B792" s="4"/>
      <c r="C792" s="87"/>
      <c r="D792" s="74"/>
      <c r="E792" s="74"/>
      <c r="F792" s="74"/>
      <c r="G792" s="74"/>
      <c r="H792" s="74"/>
      <c r="I792" s="74"/>
      <c r="J792" s="4" t="str">
        <f t="shared" si="1"/>
        <v/>
      </c>
      <c r="K792" s="4" t="str">
        <f t="shared" si="2"/>
        <v/>
      </c>
      <c r="L792" s="6" t="str">
        <f t="shared" si="3"/>
        <v/>
      </c>
      <c r="M792" s="6" t="str">
        <f t="shared" si="4"/>
        <v/>
      </c>
      <c r="N792" s="4"/>
      <c r="O792" s="4"/>
      <c r="P792" s="4"/>
      <c r="Q792" s="4"/>
      <c r="R792" s="4"/>
      <c r="S792" s="4"/>
      <c r="T792" s="4"/>
      <c r="U792" s="4"/>
      <c r="V792" s="4"/>
      <c r="W792" s="4"/>
    </row>
    <row r="793">
      <c r="A793" s="4"/>
      <c r="B793" s="4"/>
      <c r="C793" s="87"/>
      <c r="D793" s="74"/>
      <c r="E793" s="74"/>
      <c r="F793" s="74"/>
      <c r="G793" s="74"/>
      <c r="H793" s="74"/>
      <c r="I793" s="74"/>
      <c r="J793" s="4" t="str">
        <f t="shared" si="1"/>
        <v/>
      </c>
      <c r="K793" s="4" t="str">
        <f t="shared" si="2"/>
        <v/>
      </c>
      <c r="L793" s="6" t="str">
        <f t="shared" si="3"/>
        <v/>
      </c>
      <c r="M793" s="6" t="str">
        <f t="shared" si="4"/>
        <v/>
      </c>
      <c r="N793" s="4"/>
      <c r="O793" s="4"/>
      <c r="P793" s="4"/>
      <c r="Q793" s="4"/>
      <c r="R793" s="4"/>
      <c r="S793" s="4"/>
      <c r="T793" s="4"/>
      <c r="U793" s="4"/>
      <c r="V793" s="4"/>
      <c r="W793" s="4"/>
    </row>
    <row r="794">
      <c r="A794" s="4"/>
      <c r="B794" s="4"/>
      <c r="C794" s="87"/>
      <c r="D794" s="74"/>
      <c r="E794" s="74"/>
      <c r="F794" s="74"/>
      <c r="G794" s="74"/>
      <c r="H794" s="74"/>
      <c r="I794" s="74"/>
      <c r="J794" s="4" t="str">
        <f t="shared" si="1"/>
        <v/>
      </c>
      <c r="K794" s="4" t="str">
        <f t="shared" si="2"/>
        <v/>
      </c>
      <c r="L794" s="6" t="str">
        <f t="shared" si="3"/>
        <v/>
      </c>
      <c r="M794" s="6" t="str">
        <f t="shared" si="4"/>
        <v/>
      </c>
      <c r="N794" s="4"/>
      <c r="O794" s="4"/>
      <c r="P794" s="4"/>
      <c r="Q794" s="4"/>
      <c r="R794" s="4"/>
      <c r="S794" s="4"/>
      <c r="T794" s="4"/>
      <c r="U794" s="4"/>
      <c r="V794" s="4"/>
      <c r="W794" s="4"/>
    </row>
    <row r="795">
      <c r="A795" s="4"/>
      <c r="B795" s="4"/>
      <c r="C795" s="87"/>
      <c r="D795" s="74"/>
      <c r="E795" s="74"/>
      <c r="F795" s="74"/>
      <c r="G795" s="74"/>
      <c r="H795" s="74"/>
      <c r="I795" s="74"/>
      <c r="J795" s="4" t="str">
        <f t="shared" si="1"/>
        <v/>
      </c>
      <c r="K795" s="4" t="str">
        <f t="shared" si="2"/>
        <v/>
      </c>
      <c r="L795" s="6" t="str">
        <f t="shared" si="3"/>
        <v/>
      </c>
      <c r="M795" s="6" t="str">
        <f t="shared" si="4"/>
        <v/>
      </c>
      <c r="N795" s="4"/>
      <c r="O795" s="4"/>
      <c r="P795" s="4"/>
      <c r="Q795" s="4"/>
      <c r="R795" s="4"/>
      <c r="S795" s="4"/>
      <c r="T795" s="4"/>
      <c r="U795" s="4"/>
      <c r="V795" s="4"/>
      <c r="W795" s="4"/>
    </row>
    <row r="796">
      <c r="A796" s="4"/>
      <c r="B796" s="4"/>
      <c r="C796" s="87"/>
      <c r="D796" s="74"/>
      <c r="E796" s="74"/>
      <c r="F796" s="74"/>
      <c r="G796" s="74"/>
      <c r="H796" s="74"/>
      <c r="I796" s="74"/>
      <c r="J796" s="4" t="str">
        <f t="shared" si="1"/>
        <v/>
      </c>
      <c r="K796" s="4" t="str">
        <f t="shared" si="2"/>
        <v/>
      </c>
      <c r="L796" s="6" t="str">
        <f t="shared" si="3"/>
        <v/>
      </c>
      <c r="M796" s="6" t="str">
        <f t="shared" si="4"/>
        <v/>
      </c>
      <c r="N796" s="4"/>
      <c r="O796" s="4"/>
      <c r="P796" s="4"/>
      <c r="Q796" s="4"/>
      <c r="R796" s="4"/>
      <c r="S796" s="4"/>
      <c r="T796" s="4"/>
      <c r="U796" s="4"/>
      <c r="V796" s="4"/>
      <c r="W796" s="4"/>
    </row>
    <row r="797">
      <c r="A797" s="4"/>
      <c r="B797" s="4"/>
      <c r="C797" s="87"/>
      <c r="D797" s="74"/>
      <c r="E797" s="74"/>
      <c r="F797" s="74"/>
      <c r="G797" s="74"/>
      <c r="H797" s="74"/>
      <c r="I797" s="74"/>
      <c r="J797" s="4" t="str">
        <f t="shared" si="1"/>
        <v/>
      </c>
      <c r="K797" s="4" t="str">
        <f t="shared" si="2"/>
        <v/>
      </c>
      <c r="L797" s="6" t="str">
        <f t="shared" si="3"/>
        <v/>
      </c>
      <c r="M797" s="6" t="str">
        <f t="shared" si="4"/>
        <v/>
      </c>
      <c r="N797" s="4"/>
      <c r="O797" s="4"/>
      <c r="P797" s="4"/>
      <c r="Q797" s="4"/>
      <c r="R797" s="4"/>
      <c r="S797" s="4"/>
      <c r="T797" s="4"/>
      <c r="U797" s="4"/>
      <c r="V797" s="4"/>
      <c r="W797" s="4"/>
    </row>
    <row r="798">
      <c r="A798" s="4"/>
      <c r="B798" s="4"/>
      <c r="C798" s="87"/>
      <c r="D798" s="74"/>
      <c r="E798" s="74"/>
      <c r="F798" s="74"/>
      <c r="G798" s="74"/>
      <c r="H798" s="74"/>
      <c r="I798" s="74"/>
      <c r="J798" s="4" t="str">
        <f t="shared" si="1"/>
        <v/>
      </c>
      <c r="K798" s="4" t="str">
        <f t="shared" si="2"/>
        <v/>
      </c>
      <c r="L798" s="6" t="str">
        <f t="shared" si="3"/>
        <v/>
      </c>
      <c r="M798" s="6" t="str">
        <f t="shared" si="4"/>
        <v/>
      </c>
      <c r="N798" s="4"/>
      <c r="O798" s="4"/>
      <c r="P798" s="4"/>
      <c r="Q798" s="4"/>
      <c r="R798" s="4"/>
      <c r="S798" s="4"/>
      <c r="T798" s="4"/>
      <c r="U798" s="4"/>
      <c r="V798" s="4"/>
      <c r="W798" s="4"/>
    </row>
    <row r="799">
      <c r="A799" s="4"/>
      <c r="B799" s="4"/>
      <c r="C799" s="87"/>
      <c r="D799" s="74"/>
      <c r="E799" s="74"/>
      <c r="F799" s="74"/>
      <c r="G799" s="74"/>
      <c r="H799" s="74"/>
      <c r="I799" s="74"/>
      <c r="J799" s="4" t="str">
        <f t="shared" si="1"/>
        <v/>
      </c>
      <c r="K799" s="4" t="str">
        <f t="shared" si="2"/>
        <v/>
      </c>
      <c r="L799" s="6" t="str">
        <f t="shared" si="3"/>
        <v/>
      </c>
      <c r="M799" s="6" t="str">
        <f t="shared" si="4"/>
        <v/>
      </c>
      <c r="N799" s="4"/>
      <c r="O799" s="4"/>
      <c r="P799" s="4"/>
      <c r="Q799" s="4"/>
      <c r="R799" s="4"/>
      <c r="S799" s="4"/>
      <c r="T799" s="4"/>
      <c r="U799" s="4"/>
      <c r="V799" s="4"/>
      <c r="W799" s="4"/>
    </row>
    <row r="800">
      <c r="A800" s="4"/>
      <c r="B800" s="4"/>
      <c r="C800" s="87"/>
      <c r="D800" s="74"/>
      <c r="E800" s="74"/>
      <c r="F800" s="74"/>
      <c r="G800" s="74"/>
      <c r="H800" s="74"/>
      <c r="I800" s="74"/>
      <c r="J800" s="4" t="str">
        <f t="shared" si="1"/>
        <v/>
      </c>
      <c r="K800" s="4" t="str">
        <f t="shared" si="2"/>
        <v/>
      </c>
      <c r="L800" s="6" t="str">
        <f t="shared" si="3"/>
        <v/>
      </c>
      <c r="M800" s="6" t="str">
        <f t="shared" si="4"/>
        <v/>
      </c>
      <c r="N800" s="4"/>
      <c r="O800" s="4"/>
      <c r="P800" s="4"/>
      <c r="Q800" s="4"/>
      <c r="R800" s="4"/>
      <c r="S800" s="4"/>
      <c r="T800" s="4"/>
      <c r="U800" s="4"/>
      <c r="V800" s="4"/>
      <c r="W800" s="4"/>
    </row>
    <row r="801">
      <c r="A801" s="4"/>
      <c r="B801" s="4"/>
      <c r="C801" s="87"/>
      <c r="D801" s="74"/>
      <c r="E801" s="74"/>
      <c r="F801" s="74"/>
      <c r="G801" s="74"/>
      <c r="H801" s="74"/>
      <c r="I801" s="74"/>
      <c r="J801" s="4" t="str">
        <f t="shared" si="1"/>
        <v/>
      </c>
      <c r="K801" s="4" t="str">
        <f t="shared" si="2"/>
        <v/>
      </c>
      <c r="L801" s="6" t="str">
        <f t="shared" si="3"/>
        <v/>
      </c>
      <c r="M801" s="6" t="str">
        <f t="shared" si="4"/>
        <v/>
      </c>
      <c r="N801" s="4"/>
      <c r="O801" s="4"/>
      <c r="P801" s="4"/>
      <c r="Q801" s="4"/>
      <c r="R801" s="4"/>
      <c r="S801" s="4"/>
      <c r="T801" s="4"/>
      <c r="U801" s="4"/>
      <c r="V801" s="4"/>
      <c r="W801" s="4"/>
    </row>
    <row r="802">
      <c r="A802" s="4"/>
      <c r="B802" s="4"/>
      <c r="C802" s="87"/>
      <c r="D802" s="74"/>
      <c r="E802" s="74"/>
      <c r="F802" s="74"/>
      <c r="G802" s="74"/>
      <c r="H802" s="74"/>
      <c r="I802" s="74"/>
      <c r="J802" s="4" t="str">
        <f t="shared" si="1"/>
        <v/>
      </c>
      <c r="K802" s="4" t="str">
        <f t="shared" si="2"/>
        <v/>
      </c>
      <c r="L802" s="6" t="str">
        <f t="shared" si="3"/>
        <v/>
      </c>
      <c r="M802" s="6" t="str">
        <f t="shared" si="4"/>
        <v/>
      </c>
      <c r="N802" s="4"/>
      <c r="O802" s="4"/>
      <c r="P802" s="4"/>
      <c r="Q802" s="4"/>
      <c r="R802" s="4"/>
      <c r="S802" s="4"/>
      <c r="T802" s="4"/>
      <c r="U802" s="4"/>
      <c r="V802" s="4"/>
      <c r="W802" s="4"/>
    </row>
    <row r="803">
      <c r="A803" s="4"/>
      <c r="B803" s="4"/>
      <c r="C803" s="87"/>
      <c r="D803" s="74"/>
      <c r="E803" s="74"/>
      <c r="F803" s="74"/>
      <c r="G803" s="74"/>
      <c r="H803" s="74"/>
      <c r="I803" s="74"/>
      <c r="J803" s="4" t="str">
        <f t="shared" si="1"/>
        <v/>
      </c>
      <c r="K803" s="4" t="str">
        <f t="shared" si="2"/>
        <v/>
      </c>
      <c r="L803" s="6" t="str">
        <f t="shared" si="3"/>
        <v/>
      </c>
      <c r="M803" s="6" t="str">
        <f t="shared" si="4"/>
        <v/>
      </c>
      <c r="N803" s="4"/>
      <c r="O803" s="4"/>
      <c r="P803" s="4"/>
      <c r="Q803" s="4"/>
      <c r="R803" s="4"/>
      <c r="S803" s="4"/>
      <c r="T803" s="4"/>
      <c r="U803" s="4"/>
      <c r="V803" s="4"/>
      <c r="W803" s="4"/>
    </row>
    <row r="804">
      <c r="A804" s="4"/>
      <c r="B804" s="4"/>
      <c r="C804" s="87"/>
      <c r="D804" s="74"/>
      <c r="E804" s="74"/>
      <c r="F804" s="74"/>
      <c r="G804" s="74"/>
      <c r="H804" s="74"/>
      <c r="I804" s="74"/>
      <c r="J804" s="4" t="str">
        <f t="shared" si="1"/>
        <v/>
      </c>
      <c r="K804" s="4" t="str">
        <f t="shared" si="2"/>
        <v/>
      </c>
      <c r="L804" s="6" t="str">
        <f t="shared" si="3"/>
        <v/>
      </c>
      <c r="M804" s="6" t="str">
        <f t="shared" si="4"/>
        <v/>
      </c>
      <c r="N804" s="4"/>
      <c r="O804" s="4"/>
      <c r="P804" s="4"/>
      <c r="Q804" s="4"/>
      <c r="R804" s="4"/>
      <c r="S804" s="4"/>
      <c r="T804" s="4"/>
      <c r="U804" s="4"/>
      <c r="V804" s="4"/>
      <c r="W804" s="4"/>
    </row>
    <row r="805">
      <c r="A805" s="4"/>
      <c r="B805" s="4"/>
      <c r="C805" s="87"/>
      <c r="D805" s="74"/>
      <c r="E805" s="74"/>
      <c r="F805" s="74"/>
      <c r="G805" s="74"/>
      <c r="H805" s="74"/>
      <c r="I805" s="74"/>
      <c r="J805" s="4" t="str">
        <f t="shared" si="1"/>
        <v/>
      </c>
      <c r="K805" s="4" t="str">
        <f t="shared" si="2"/>
        <v/>
      </c>
      <c r="L805" s="6" t="str">
        <f t="shared" si="3"/>
        <v/>
      </c>
      <c r="M805" s="6" t="str">
        <f t="shared" si="4"/>
        <v/>
      </c>
      <c r="N805" s="4"/>
      <c r="O805" s="4"/>
      <c r="P805" s="4"/>
      <c r="Q805" s="4"/>
      <c r="R805" s="4"/>
      <c r="S805" s="4"/>
      <c r="T805" s="4"/>
      <c r="U805" s="4"/>
      <c r="V805" s="4"/>
      <c r="W805" s="4"/>
    </row>
    <row r="806">
      <c r="A806" s="4"/>
      <c r="B806" s="4"/>
      <c r="C806" s="87"/>
      <c r="D806" s="74"/>
      <c r="E806" s="74"/>
      <c r="F806" s="74"/>
      <c r="G806" s="74"/>
      <c r="H806" s="74"/>
      <c r="I806" s="74"/>
      <c r="J806" s="4" t="str">
        <f t="shared" si="1"/>
        <v/>
      </c>
      <c r="K806" s="4" t="str">
        <f t="shared" si="2"/>
        <v/>
      </c>
      <c r="L806" s="6" t="str">
        <f t="shared" si="3"/>
        <v/>
      </c>
      <c r="M806" s="6" t="str">
        <f t="shared" si="4"/>
        <v/>
      </c>
      <c r="N806" s="4"/>
      <c r="O806" s="4"/>
      <c r="P806" s="4"/>
      <c r="Q806" s="4"/>
      <c r="R806" s="4"/>
      <c r="S806" s="4"/>
      <c r="T806" s="4"/>
      <c r="U806" s="4"/>
      <c r="V806" s="4"/>
      <c r="W806" s="4"/>
    </row>
    <row r="807">
      <c r="A807" s="4"/>
      <c r="B807" s="4"/>
      <c r="C807" s="87"/>
      <c r="D807" s="74"/>
      <c r="E807" s="74"/>
      <c r="F807" s="74"/>
      <c r="G807" s="74"/>
      <c r="H807" s="74"/>
      <c r="I807" s="74"/>
      <c r="J807" s="4" t="str">
        <f t="shared" si="1"/>
        <v/>
      </c>
      <c r="K807" s="4" t="str">
        <f t="shared" si="2"/>
        <v/>
      </c>
      <c r="L807" s="6" t="str">
        <f t="shared" si="3"/>
        <v/>
      </c>
      <c r="M807" s="6" t="str">
        <f t="shared" si="4"/>
        <v/>
      </c>
      <c r="N807" s="4"/>
      <c r="O807" s="4"/>
      <c r="P807" s="4"/>
      <c r="Q807" s="4"/>
      <c r="R807" s="4"/>
      <c r="S807" s="4"/>
      <c r="T807" s="4"/>
      <c r="U807" s="4"/>
      <c r="V807" s="4"/>
      <c r="W807" s="4"/>
    </row>
    <row r="808">
      <c r="A808" s="4"/>
      <c r="B808" s="4"/>
      <c r="C808" s="87"/>
      <c r="D808" s="74"/>
      <c r="E808" s="74"/>
      <c r="F808" s="74"/>
      <c r="G808" s="74"/>
      <c r="H808" s="74"/>
      <c r="I808" s="74"/>
      <c r="J808" s="4" t="str">
        <f t="shared" si="1"/>
        <v/>
      </c>
      <c r="K808" s="4" t="str">
        <f t="shared" si="2"/>
        <v/>
      </c>
      <c r="L808" s="6" t="str">
        <f t="shared" si="3"/>
        <v/>
      </c>
      <c r="M808" s="6" t="str">
        <f t="shared" si="4"/>
        <v/>
      </c>
      <c r="N808" s="4"/>
      <c r="O808" s="4"/>
      <c r="P808" s="4"/>
      <c r="Q808" s="4"/>
      <c r="R808" s="4"/>
      <c r="S808" s="4"/>
      <c r="T808" s="4"/>
      <c r="U808" s="4"/>
      <c r="V808" s="4"/>
      <c r="W808" s="4"/>
    </row>
    <row r="809">
      <c r="A809" s="4"/>
      <c r="B809" s="4"/>
      <c r="C809" s="87"/>
      <c r="D809" s="74"/>
      <c r="E809" s="74"/>
      <c r="F809" s="74"/>
      <c r="G809" s="74"/>
      <c r="H809" s="74"/>
      <c r="I809" s="74"/>
      <c r="J809" s="4" t="str">
        <f t="shared" si="1"/>
        <v/>
      </c>
      <c r="K809" s="4" t="str">
        <f t="shared" si="2"/>
        <v/>
      </c>
      <c r="L809" s="6" t="str">
        <f t="shared" si="3"/>
        <v/>
      </c>
      <c r="M809" s="6" t="str">
        <f t="shared" si="4"/>
        <v/>
      </c>
      <c r="N809" s="4"/>
      <c r="O809" s="4"/>
      <c r="P809" s="4"/>
      <c r="Q809" s="4"/>
      <c r="R809" s="4"/>
      <c r="S809" s="4"/>
      <c r="T809" s="4"/>
      <c r="U809" s="4"/>
      <c r="V809" s="4"/>
      <c r="W809" s="4"/>
    </row>
    <row r="810">
      <c r="A810" s="4"/>
      <c r="B810" s="4"/>
      <c r="C810" s="87"/>
      <c r="D810" s="74"/>
      <c r="E810" s="74"/>
      <c r="F810" s="74"/>
      <c r="G810" s="74"/>
      <c r="H810" s="74"/>
      <c r="I810" s="74"/>
      <c r="J810" s="4" t="str">
        <f t="shared" si="1"/>
        <v/>
      </c>
      <c r="K810" s="4" t="str">
        <f t="shared" si="2"/>
        <v/>
      </c>
      <c r="L810" s="6" t="str">
        <f t="shared" si="3"/>
        <v/>
      </c>
      <c r="M810" s="6" t="str">
        <f t="shared" si="4"/>
        <v/>
      </c>
      <c r="N810" s="4"/>
      <c r="O810" s="4"/>
      <c r="P810" s="4"/>
      <c r="Q810" s="4"/>
      <c r="R810" s="4"/>
      <c r="S810" s="4"/>
      <c r="T810" s="4"/>
      <c r="U810" s="4"/>
      <c r="V810" s="4"/>
      <c r="W810" s="4"/>
    </row>
    <row r="811">
      <c r="A811" s="4"/>
      <c r="B811" s="4"/>
      <c r="C811" s="87"/>
      <c r="D811" s="74"/>
      <c r="E811" s="74"/>
      <c r="F811" s="74"/>
      <c r="G811" s="74"/>
      <c r="H811" s="74"/>
      <c r="I811" s="74"/>
      <c r="J811" s="4" t="str">
        <f t="shared" si="1"/>
        <v/>
      </c>
      <c r="K811" s="4" t="str">
        <f t="shared" si="2"/>
        <v/>
      </c>
      <c r="L811" s="6" t="str">
        <f t="shared" si="3"/>
        <v/>
      </c>
      <c r="M811" s="6" t="str">
        <f t="shared" si="4"/>
        <v/>
      </c>
      <c r="N811" s="4"/>
      <c r="O811" s="4"/>
      <c r="P811" s="4"/>
      <c r="Q811" s="4"/>
      <c r="R811" s="4"/>
      <c r="S811" s="4"/>
      <c r="T811" s="4"/>
      <c r="U811" s="4"/>
      <c r="V811" s="4"/>
      <c r="W811" s="4"/>
    </row>
    <row r="812">
      <c r="A812" s="4"/>
      <c r="B812" s="4"/>
      <c r="C812" s="87"/>
      <c r="D812" s="74"/>
      <c r="E812" s="74"/>
      <c r="F812" s="74"/>
      <c r="G812" s="74"/>
      <c r="H812" s="74"/>
      <c r="I812" s="74"/>
      <c r="J812" s="4" t="str">
        <f t="shared" si="1"/>
        <v/>
      </c>
      <c r="K812" s="4" t="str">
        <f t="shared" si="2"/>
        <v/>
      </c>
      <c r="L812" s="6" t="str">
        <f t="shared" si="3"/>
        <v/>
      </c>
      <c r="M812" s="6" t="str">
        <f t="shared" si="4"/>
        <v/>
      </c>
      <c r="N812" s="4"/>
      <c r="O812" s="4"/>
      <c r="P812" s="4"/>
      <c r="Q812" s="4"/>
      <c r="R812" s="4"/>
      <c r="S812" s="4"/>
      <c r="T812" s="4"/>
      <c r="U812" s="4"/>
      <c r="V812" s="4"/>
      <c r="W812" s="4"/>
    </row>
    <row r="813">
      <c r="A813" s="4"/>
      <c r="B813" s="4"/>
      <c r="C813" s="87"/>
      <c r="D813" s="74"/>
      <c r="E813" s="74"/>
      <c r="F813" s="74"/>
      <c r="G813" s="74"/>
      <c r="H813" s="74"/>
      <c r="I813" s="74"/>
      <c r="J813" s="4" t="str">
        <f t="shared" si="1"/>
        <v/>
      </c>
      <c r="K813" s="4" t="str">
        <f t="shared" si="2"/>
        <v/>
      </c>
      <c r="L813" s="6" t="str">
        <f t="shared" si="3"/>
        <v/>
      </c>
      <c r="M813" s="6" t="str">
        <f t="shared" si="4"/>
        <v/>
      </c>
      <c r="N813" s="4"/>
      <c r="O813" s="4"/>
      <c r="P813" s="4"/>
      <c r="Q813" s="4"/>
      <c r="R813" s="4"/>
      <c r="S813" s="4"/>
      <c r="T813" s="4"/>
      <c r="U813" s="4"/>
      <c r="V813" s="4"/>
      <c r="W813" s="4"/>
    </row>
    <row r="814">
      <c r="A814" s="4"/>
      <c r="B814" s="4"/>
      <c r="C814" s="87"/>
      <c r="D814" s="74"/>
      <c r="E814" s="74"/>
      <c r="F814" s="74"/>
      <c r="G814" s="74"/>
      <c r="H814" s="74"/>
      <c r="I814" s="74"/>
      <c r="J814" s="4" t="str">
        <f t="shared" si="1"/>
        <v/>
      </c>
      <c r="K814" s="4" t="str">
        <f t="shared" si="2"/>
        <v/>
      </c>
      <c r="L814" s="6" t="str">
        <f t="shared" si="3"/>
        <v/>
      </c>
      <c r="M814" s="6" t="str">
        <f t="shared" si="4"/>
        <v/>
      </c>
      <c r="N814" s="4"/>
      <c r="O814" s="4"/>
      <c r="P814" s="4"/>
      <c r="Q814" s="4"/>
      <c r="R814" s="4"/>
      <c r="S814" s="4"/>
      <c r="T814" s="4"/>
      <c r="U814" s="4"/>
      <c r="V814" s="4"/>
      <c r="W814" s="4"/>
    </row>
    <row r="815">
      <c r="A815" s="4"/>
      <c r="B815" s="4"/>
      <c r="C815" s="87"/>
      <c r="D815" s="74"/>
      <c r="E815" s="74"/>
      <c r="F815" s="74"/>
      <c r="G815" s="74"/>
      <c r="H815" s="74"/>
      <c r="I815" s="74"/>
      <c r="J815" s="4" t="str">
        <f t="shared" si="1"/>
        <v/>
      </c>
      <c r="K815" s="4" t="str">
        <f t="shared" si="2"/>
        <v/>
      </c>
      <c r="L815" s="6" t="str">
        <f t="shared" si="3"/>
        <v/>
      </c>
      <c r="M815" s="6" t="str">
        <f t="shared" si="4"/>
        <v/>
      </c>
      <c r="N815" s="4"/>
      <c r="O815" s="4"/>
      <c r="P815" s="4"/>
      <c r="Q815" s="4"/>
      <c r="R815" s="4"/>
      <c r="S815" s="4"/>
      <c r="T815" s="4"/>
      <c r="U815" s="4"/>
      <c r="V815" s="4"/>
      <c r="W815" s="4"/>
    </row>
    <row r="816">
      <c r="A816" s="4"/>
      <c r="B816" s="4"/>
      <c r="C816" s="87"/>
      <c r="D816" s="74"/>
      <c r="E816" s="74"/>
      <c r="F816" s="74"/>
      <c r="G816" s="74"/>
      <c r="H816" s="74"/>
      <c r="I816" s="74"/>
      <c r="J816" s="4" t="str">
        <f t="shared" si="1"/>
        <v/>
      </c>
      <c r="K816" s="4" t="str">
        <f t="shared" si="2"/>
        <v/>
      </c>
      <c r="L816" s="6" t="str">
        <f t="shared" si="3"/>
        <v/>
      </c>
      <c r="M816" s="6" t="str">
        <f t="shared" si="4"/>
        <v/>
      </c>
      <c r="N816" s="4"/>
      <c r="O816" s="4"/>
      <c r="P816" s="4"/>
      <c r="Q816" s="4"/>
      <c r="R816" s="4"/>
      <c r="S816" s="4"/>
      <c r="T816" s="4"/>
      <c r="U816" s="4"/>
      <c r="V816" s="4"/>
      <c r="W816" s="4"/>
    </row>
    <row r="817">
      <c r="A817" s="4"/>
      <c r="B817" s="4"/>
      <c r="C817" s="87"/>
      <c r="D817" s="74"/>
      <c r="E817" s="74"/>
      <c r="F817" s="74"/>
      <c r="G817" s="74"/>
      <c r="H817" s="74"/>
      <c r="I817" s="74"/>
      <c r="J817" s="4" t="str">
        <f t="shared" si="1"/>
        <v/>
      </c>
      <c r="K817" s="4" t="str">
        <f t="shared" si="2"/>
        <v/>
      </c>
      <c r="L817" s="6" t="str">
        <f t="shared" si="3"/>
        <v/>
      </c>
      <c r="M817" s="6" t="str">
        <f t="shared" si="4"/>
        <v/>
      </c>
      <c r="N817" s="4"/>
      <c r="O817" s="4"/>
      <c r="P817" s="4"/>
      <c r="Q817" s="4"/>
      <c r="R817" s="4"/>
      <c r="S817" s="4"/>
      <c r="T817" s="4"/>
      <c r="U817" s="4"/>
      <c r="V817" s="4"/>
      <c r="W817" s="4"/>
    </row>
    <row r="818">
      <c r="A818" s="4"/>
      <c r="B818" s="4"/>
      <c r="C818" s="87"/>
      <c r="D818" s="74"/>
      <c r="E818" s="74"/>
      <c r="F818" s="74"/>
      <c r="G818" s="74"/>
      <c r="H818" s="74"/>
      <c r="I818" s="74"/>
      <c r="J818" s="4" t="str">
        <f t="shared" si="1"/>
        <v/>
      </c>
      <c r="K818" s="4" t="str">
        <f t="shared" si="2"/>
        <v/>
      </c>
      <c r="L818" s="6" t="str">
        <f t="shared" si="3"/>
        <v/>
      </c>
      <c r="M818" s="6" t="str">
        <f t="shared" si="4"/>
        <v/>
      </c>
      <c r="N818" s="4"/>
      <c r="O818" s="4"/>
      <c r="P818" s="4"/>
      <c r="Q818" s="4"/>
      <c r="R818" s="4"/>
      <c r="S818" s="4"/>
      <c r="T818" s="4"/>
      <c r="U818" s="4"/>
      <c r="V818" s="4"/>
      <c r="W818" s="4"/>
    </row>
    <row r="819">
      <c r="A819" s="4"/>
      <c r="B819" s="4"/>
      <c r="C819" s="87"/>
      <c r="D819" s="74"/>
      <c r="E819" s="74"/>
      <c r="F819" s="74"/>
      <c r="G819" s="74"/>
      <c r="H819" s="74"/>
      <c r="I819" s="74"/>
      <c r="J819" s="4" t="str">
        <f t="shared" si="1"/>
        <v/>
      </c>
      <c r="K819" s="4" t="str">
        <f t="shared" si="2"/>
        <v/>
      </c>
      <c r="L819" s="6" t="str">
        <f t="shared" si="3"/>
        <v/>
      </c>
      <c r="M819" s="6" t="str">
        <f t="shared" si="4"/>
        <v/>
      </c>
      <c r="N819" s="4"/>
      <c r="O819" s="4"/>
      <c r="P819" s="4"/>
      <c r="Q819" s="4"/>
      <c r="R819" s="4"/>
      <c r="S819" s="4"/>
      <c r="T819" s="4"/>
      <c r="U819" s="4"/>
      <c r="V819" s="4"/>
      <c r="W819" s="4"/>
    </row>
    <row r="820">
      <c r="A820" s="4"/>
      <c r="B820" s="4"/>
      <c r="C820" s="87"/>
      <c r="D820" s="74"/>
      <c r="E820" s="74"/>
      <c r="F820" s="74"/>
      <c r="G820" s="74"/>
      <c r="H820" s="74"/>
      <c r="I820" s="74"/>
      <c r="J820" s="4" t="str">
        <f t="shared" si="1"/>
        <v/>
      </c>
      <c r="K820" s="4" t="str">
        <f t="shared" si="2"/>
        <v/>
      </c>
      <c r="L820" s="6" t="str">
        <f t="shared" si="3"/>
        <v/>
      </c>
      <c r="M820" s="6" t="str">
        <f t="shared" si="4"/>
        <v/>
      </c>
      <c r="N820" s="4"/>
      <c r="O820" s="4"/>
      <c r="P820" s="4"/>
      <c r="Q820" s="4"/>
      <c r="R820" s="4"/>
      <c r="S820" s="4"/>
      <c r="T820" s="4"/>
      <c r="U820" s="4"/>
      <c r="V820" s="4"/>
      <c r="W820" s="4"/>
    </row>
    <row r="821">
      <c r="A821" s="4"/>
      <c r="B821" s="4"/>
      <c r="C821" s="87"/>
      <c r="D821" s="74"/>
      <c r="E821" s="74"/>
      <c r="F821" s="74"/>
      <c r="G821" s="74"/>
      <c r="H821" s="74"/>
      <c r="I821" s="74"/>
      <c r="J821" s="4" t="str">
        <f t="shared" si="1"/>
        <v/>
      </c>
      <c r="K821" s="4" t="str">
        <f t="shared" si="2"/>
        <v/>
      </c>
      <c r="L821" s="6" t="str">
        <f t="shared" si="3"/>
        <v/>
      </c>
      <c r="M821" s="6" t="str">
        <f t="shared" si="4"/>
        <v/>
      </c>
      <c r="N821" s="4"/>
      <c r="O821" s="4"/>
      <c r="P821" s="4"/>
      <c r="Q821" s="4"/>
      <c r="R821" s="4"/>
      <c r="S821" s="4"/>
      <c r="T821" s="4"/>
      <c r="U821" s="4"/>
      <c r="V821" s="4"/>
      <c r="W821" s="4"/>
    </row>
    <row r="822">
      <c r="A822" s="4"/>
      <c r="B822" s="4"/>
      <c r="C822" s="87"/>
      <c r="D822" s="74"/>
      <c r="E822" s="74"/>
      <c r="F822" s="74"/>
      <c r="G822" s="74"/>
      <c r="H822" s="74"/>
      <c r="I822" s="74"/>
      <c r="J822" s="4" t="str">
        <f t="shared" si="1"/>
        <v/>
      </c>
      <c r="K822" s="4" t="str">
        <f t="shared" si="2"/>
        <v/>
      </c>
      <c r="L822" s="6" t="str">
        <f t="shared" si="3"/>
        <v/>
      </c>
      <c r="M822" s="6" t="str">
        <f t="shared" si="4"/>
        <v/>
      </c>
      <c r="N822" s="4"/>
      <c r="O822" s="4"/>
      <c r="P822" s="4"/>
      <c r="Q822" s="4"/>
      <c r="R822" s="4"/>
      <c r="S822" s="4"/>
      <c r="T822" s="4"/>
      <c r="U822" s="4"/>
      <c r="V822" s="4"/>
      <c r="W822" s="4"/>
    </row>
    <row r="823">
      <c r="A823" s="4"/>
      <c r="B823" s="4"/>
      <c r="C823" s="87"/>
      <c r="D823" s="74"/>
      <c r="E823" s="74"/>
      <c r="F823" s="74"/>
      <c r="G823" s="74"/>
      <c r="H823" s="74"/>
      <c r="I823" s="74"/>
      <c r="J823" s="4" t="str">
        <f t="shared" si="1"/>
        <v/>
      </c>
      <c r="K823" s="4" t="str">
        <f t="shared" si="2"/>
        <v/>
      </c>
      <c r="L823" s="6" t="str">
        <f t="shared" si="3"/>
        <v/>
      </c>
      <c r="M823" s="6" t="str">
        <f t="shared" si="4"/>
        <v/>
      </c>
      <c r="N823" s="4"/>
      <c r="O823" s="4"/>
      <c r="P823" s="4"/>
      <c r="Q823" s="4"/>
      <c r="R823" s="4"/>
      <c r="S823" s="4"/>
      <c r="T823" s="4"/>
      <c r="U823" s="4"/>
      <c r="V823" s="4"/>
      <c r="W823" s="4"/>
    </row>
    <row r="824">
      <c r="A824" s="4"/>
      <c r="B824" s="4"/>
      <c r="C824" s="87"/>
      <c r="D824" s="74"/>
      <c r="E824" s="74"/>
      <c r="F824" s="74"/>
      <c r="G824" s="74"/>
      <c r="H824" s="74"/>
      <c r="I824" s="74"/>
      <c r="J824" s="4" t="str">
        <f t="shared" si="1"/>
        <v/>
      </c>
      <c r="K824" s="4" t="str">
        <f t="shared" si="2"/>
        <v/>
      </c>
      <c r="L824" s="6" t="str">
        <f t="shared" si="3"/>
        <v/>
      </c>
      <c r="M824" s="6" t="str">
        <f t="shared" si="4"/>
        <v/>
      </c>
      <c r="N824" s="4"/>
      <c r="O824" s="4"/>
      <c r="P824" s="4"/>
      <c r="Q824" s="4"/>
      <c r="R824" s="4"/>
      <c r="S824" s="4"/>
      <c r="T824" s="4"/>
      <c r="U824" s="4"/>
      <c r="V824" s="4"/>
      <c r="W824" s="4"/>
    </row>
    <row r="825">
      <c r="A825" s="4"/>
      <c r="B825" s="4"/>
      <c r="C825" s="87"/>
      <c r="D825" s="74"/>
      <c r="E825" s="74"/>
      <c r="F825" s="74"/>
      <c r="G825" s="74"/>
      <c r="H825" s="74"/>
      <c r="I825" s="74"/>
      <c r="J825" s="4" t="str">
        <f t="shared" si="1"/>
        <v/>
      </c>
      <c r="K825" s="4" t="str">
        <f t="shared" si="2"/>
        <v/>
      </c>
      <c r="L825" s="6" t="str">
        <f t="shared" si="3"/>
        <v/>
      </c>
      <c r="M825" s="6" t="str">
        <f t="shared" si="4"/>
        <v/>
      </c>
      <c r="N825" s="4"/>
      <c r="O825" s="4"/>
      <c r="P825" s="4"/>
      <c r="Q825" s="4"/>
      <c r="R825" s="4"/>
      <c r="S825" s="4"/>
      <c r="T825" s="4"/>
      <c r="U825" s="4"/>
      <c r="V825" s="4"/>
      <c r="W825" s="4"/>
    </row>
    <row r="826">
      <c r="A826" s="4"/>
      <c r="B826" s="4"/>
      <c r="C826" s="87"/>
      <c r="D826" s="74"/>
      <c r="E826" s="74"/>
      <c r="F826" s="74"/>
      <c r="G826" s="74"/>
      <c r="H826" s="74"/>
      <c r="I826" s="74"/>
      <c r="J826" s="4" t="str">
        <f t="shared" si="1"/>
        <v/>
      </c>
      <c r="K826" s="4" t="str">
        <f t="shared" si="2"/>
        <v/>
      </c>
      <c r="L826" s="6" t="str">
        <f t="shared" si="3"/>
        <v/>
      </c>
      <c r="M826" s="6" t="str">
        <f t="shared" si="4"/>
        <v/>
      </c>
      <c r="N826" s="4"/>
      <c r="O826" s="4"/>
      <c r="P826" s="4"/>
      <c r="Q826" s="4"/>
      <c r="R826" s="4"/>
      <c r="S826" s="4"/>
      <c r="T826" s="4"/>
      <c r="U826" s="4"/>
      <c r="V826" s="4"/>
      <c r="W826" s="4"/>
    </row>
    <row r="827">
      <c r="A827" s="4"/>
      <c r="B827" s="4"/>
      <c r="C827" s="87"/>
      <c r="D827" s="74"/>
      <c r="E827" s="74"/>
      <c r="F827" s="74"/>
      <c r="G827" s="74"/>
      <c r="H827" s="74"/>
      <c r="I827" s="74"/>
      <c r="J827" s="4" t="str">
        <f t="shared" si="1"/>
        <v/>
      </c>
      <c r="K827" s="4" t="str">
        <f t="shared" si="2"/>
        <v/>
      </c>
      <c r="L827" s="6" t="str">
        <f t="shared" si="3"/>
        <v/>
      </c>
      <c r="M827" s="6" t="str">
        <f t="shared" si="4"/>
        <v/>
      </c>
      <c r="N827" s="4"/>
      <c r="O827" s="4"/>
      <c r="P827" s="4"/>
      <c r="Q827" s="4"/>
      <c r="R827" s="4"/>
      <c r="S827" s="4"/>
      <c r="T827" s="4"/>
      <c r="U827" s="4"/>
      <c r="V827" s="4"/>
      <c r="W827" s="4"/>
    </row>
    <row r="828">
      <c r="A828" s="4"/>
      <c r="B828" s="4"/>
      <c r="C828" s="87"/>
      <c r="D828" s="74"/>
      <c r="E828" s="74"/>
      <c r="F828" s="74"/>
      <c r="G828" s="74"/>
      <c r="H828" s="74"/>
      <c r="I828" s="74"/>
      <c r="J828" s="4" t="str">
        <f t="shared" si="1"/>
        <v/>
      </c>
      <c r="K828" s="4" t="str">
        <f t="shared" si="2"/>
        <v/>
      </c>
      <c r="L828" s="6" t="str">
        <f t="shared" si="3"/>
        <v/>
      </c>
      <c r="M828" s="6" t="str">
        <f t="shared" si="4"/>
        <v/>
      </c>
      <c r="N828" s="4"/>
      <c r="O828" s="4"/>
      <c r="P828" s="4"/>
      <c r="Q828" s="4"/>
      <c r="R828" s="4"/>
      <c r="S828" s="4"/>
      <c r="T828" s="4"/>
      <c r="U828" s="4"/>
      <c r="V828" s="4"/>
      <c r="W828" s="4"/>
    </row>
    <row r="829">
      <c r="A829" s="4"/>
      <c r="B829" s="4"/>
      <c r="C829" s="87"/>
      <c r="D829" s="74"/>
      <c r="E829" s="74"/>
      <c r="F829" s="74"/>
      <c r="G829" s="74"/>
      <c r="H829" s="74"/>
      <c r="I829" s="74"/>
      <c r="J829" s="4" t="str">
        <f t="shared" si="1"/>
        <v/>
      </c>
      <c r="K829" s="4" t="str">
        <f t="shared" si="2"/>
        <v/>
      </c>
      <c r="L829" s="6" t="str">
        <f t="shared" si="3"/>
        <v/>
      </c>
      <c r="M829" s="6" t="str">
        <f t="shared" si="4"/>
        <v/>
      </c>
      <c r="N829" s="4"/>
      <c r="O829" s="4"/>
      <c r="P829" s="4"/>
      <c r="Q829" s="4"/>
      <c r="R829" s="4"/>
      <c r="S829" s="4"/>
      <c r="T829" s="4"/>
      <c r="U829" s="4"/>
      <c r="V829" s="4"/>
      <c r="W829" s="4"/>
    </row>
    <row r="830">
      <c r="A830" s="4"/>
      <c r="B830" s="4"/>
      <c r="C830" s="87"/>
      <c r="D830" s="74"/>
      <c r="E830" s="74"/>
      <c r="F830" s="74"/>
      <c r="G830" s="74"/>
      <c r="H830" s="74"/>
      <c r="I830" s="74"/>
      <c r="J830" s="4" t="str">
        <f t="shared" si="1"/>
        <v/>
      </c>
      <c r="K830" s="4" t="str">
        <f t="shared" si="2"/>
        <v/>
      </c>
      <c r="L830" s="6" t="str">
        <f t="shared" si="3"/>
        <v/>
      </c>
      <c r="M830" s="6" t="str">
        <f t="shared" si="4"/>
        <v/>
      </c>
      <c r="N830" s="4"/>
      <c r="O830" s="4"/>
      <c r="P830" s="4"/>
      <c r="Q830" s="4"/>
      <c r="R830" s="4"/>
      <c r="S830" s="4"/>
      <c r="T830" s="4"/>
      <c r="U830" s="4"/>
      <c r="V830" s="4"/>
      <c r="W830" s="4"/>
    </row>
    <row r="831">
      <c r="A831" s="4"/>
      <c r="B831" s="4"/>
      <c r="C831" s="87"/>
      <c r="D831" s="74"/>
      <c r="E831" s="74"/>
      <c r="F831" s="74"/>
      <c r="G831" s="74"/>
      <c r="H831" s="74"/>
      <c r="I831" s="74"/>
      <c r="J831" s="4" t="str">
        <f t="shared" si="1"/>
        <v/>
      </c>
      <c r="K831" s="4" t="str">
        <f t="shared" si="2"/>
        <v/>
      </c>
      <c r="L831" s="6" t="str">
        <f t="shared" si="3"/>
        <v/>
      </c>
      <c r="M831" s="6" t="str">
        <f t="shared" si="4"/>
        <v/>
      </c>
      <c r="N831" s="4"/>
      <c r="O831" s="4"/>
      <c r="P831" s="4"/>
      <c r="Q831" s="4"/>
      <c r="R831" s="4"/>
      <c r="S831" s="4"/>
      <c r="T831" s="4"/>
      <c r="U831" s="4"/>
      <c r="V831" s="4"/>
      <c r="W831" s="4"/>
    </row>
    <row r="832">
      <c r="A832" s="4"/>
      <c r="B832" s="4"/>
      <c r="C832" s="87"/>
      <c r="D832" s="74"/>
      <c r="E832" s="74"/>
      <c r="F832" s="74"/>
      <c r="G832" s="74"/>
      <c r="H832" s="74"/>
      <c r="I832" s="74"/>
      <c r="J832" s="4" t="str">
        <f t="shared" si="1"/>
        <v/>
      </c>
      <c r="K832" s="4" t="str">
        <f t="shared" si="2"/>
        <v/>
      </c>
      <c r="L832" s="6" t="str">
        <f t="shared" si="3"/>
        <v/>
      </c>
      <c r="M832" s="6" t="str">
        <f t="shared" si="4"/>
        <v/>
      </c>
      <c r="N832" s="4"/>
      <c r="O832" s="4"/>
      <c r="P832" s="4"/>
      <c r="Q832" s="4"/>
      <c r="R832" s="4"/>
      <c r="S832" s="4"/>
      <c r="T832" s="4"/>
      <c r="U832" s="4"/>
      <c r="V832" s="4"/>
      <c r="W832" s="4"/>
    </row>
    <row r="833">
      <c r="A833" s="4"/>
      <c r="B833" s="4"/>
      <c r="C833" s="87"/>
      <c r="D833" s="74"/>
      <c r="E833" s="74"/>
      <c r="F833" s="74"/>
      <c r="G833" s="74"/>
      <c r="H833" s="74"/>
      <c r="I833" s="74"/>
      <c r="J833" s="4" t="str">
        <f t="shared" si="1"/>
        <v/>
      </c>
      <c r="K833" s="4" t="str">
        <f t="shared" si="2"/>
        <v/>
      </c>
      <c r="L833" s="6" t="str">
        <f t="shared" si="3"/>
        <v/>
      </c>
      <c r="M833" s="6" t="str">
        <f t="shared" si="4"/>
        <v/>
      </c>
      <c r="N833" s="4"/>
      <c r="O833" s="4"/>
      <c r="P833" s="4"/>
      <c r="Q833" s="4"/>
      <c r="R833" s="4"/>
      <c r="S833" s="4"/>
      <c r="T833" s="4"/>
      <c r="U833" s="4"/>
      <c r="V833" s="4"/>
      <c r="W833" s="4"/>
    </row>
    <row r="834">
      <c r="A834" s="4"/>
      <c r="B834" s="4"/>
      <c r="C834" s="87"/>
      <c r="D834" s="74"/>
      <c r="E834" s="74"/>
      <c r="F834" s="74"/>
      <c r="G834" s="74"/>
      <c r="H834" s="74"/>
      <c r="I834" s="74"/>
      <c r="J834" s="4" t="str">
        <f t="shared" si="1"/>
        <v/>
      </c>
      <c r="K834" s="4" t="str">
        <f t="shared" si="2"/>
        <v/>
      </c>
      <c r="L834" s="6" t="str">
        <f t="shared" si="3"/>
        <v/>
      </c>
      <c r="M834" s="6" t="str">
        <f t="shared" si="4"/>
        <v/>
      </c>
      <c r="N834" s="4"/>
      <c r="O834" s="4"/>
      <c r="P834" s="4"/>
      <c r="Q834" s="4"/>
      <c r="R834" s="4"/>
      <c r="S834" s="4"/>
      <c r="T834" s="4"/>
      <c r="U834" s="4"/>
      <c r="V834" s="4"/>
      <c r="W834" s="4"/>
    </row>
    <row r="835">
      <c r="A835" s="4"/>
      <c r="B835" s="4"/>
      <c r="C835" s="87"/>
      <c r="D835" s="74"/>
      <c r="E835" s="74"/>
      <c r="F835" s="74"/>
      <c r="G835" s="74"/>
      <c r="H835" s="74"/>
      <c r="I835" s="74"/>
      <c r="J835" s="4" t="str">
        <f t="shared" si="1"/>
        <v/>
      </c>
      <c r="K835" s="4" t="str">
        <f t="shared" si="2"/>
        <v/>
      </c>
      <c r="L835" s="6" t="str">
        <f t="shared" si="3"/>
        <v/>
      </c>
      <c r="M835" s="6" t="str">
        <f t="shared" si="4"/>
        <v/>
      </c>
      <c r="N835" s="4"/>
      <c r="O835" s="4"/>
      <c r="P835" s="4"/>
      <c r="Q835" s="4"/>
      <c r="R835" s="4"/>
      <c r="S835" s="4"/>
      <c r="T835" s="4"/>
      <c r="U835" s="4"/>
      <c r="V835" s="4"/>
      <c r="W835" s="4"/>
    </row>
    <row r="836">
      <c r="A836" s="4"/>
      <c r="B836" s="4"/>
      <c r="C836" s="87"/>
      <c r="D836" s="74"/>
      <c r="E836" s="74"/>
      <c r="F836" s="74"/>
      <c r="G836" s="74"/>
      <c r="H836" s="74"/>
      <c r="I836" s="74"/>
      <c r="J836" s="4" t="str">
        <f t="shared" si="1"/>
        <v/>
      </c>
      <c r="K836" s="4" t="str">
        <f t="shared" si="2"/>
        <v/>
      </c>
      <c r="L836" s="6" t="str">
        <f t="shared" si="3"/>
        <v/>
      </c>
      <c r="M836" s="6" t="str">
        <f t="shared" si="4"/>
        <v/>
      </c>
      <c r="N836" s="4"/>
      <c r="O836" s="4"/>
      <c r="P836" s="4"/>
      <c r="Q836" s="4"/>
      <c r="R836" s="4"/>
      <c r="S836" s="4"/>
      <c r="T836" s="4"/>
      <c r="U836" s="4"/>
      <c r="V836" s="4"/>
      <c r="W836" s="4"/>
    </row>
    <row r="837">
      <c r="A837" s="4"/>
      <c r="B837" s="4"/>
      <c r="C837" s="87"/>
      <c r="D837" s="74"/>
      <c r="E837" s="74"/>
      <c r="F837" s="74"/>
      <c r="G837" s="74"/>
      <c r="H837" s="74"/>
      <c r="I837" s="74"/>
      <c r="J837" s="4" t="str">
        <f t="shared" si="1"/>
        <v/>
      </c>
      <c r="K837" s="4" t="str">
        <f t="shared" si="2"/>
        <v/>
      </c>
      <c r="L837" s="6" t="str">
        <f t="shared" si="3"/>
        <v/>
      </c>
      <c r="M837" s="6" t="str">
        <f t="shared" si="4"/>
        <v/>
      </c>
      <c r="N837" s="4"/>
      <c r="O837" s="4"/>
      <c r="P837" s="4"/>
      <c r="Q837" s="4"/>
      <c r="R837" s="4"/>
      <c r="S837" s="4"/>
      <c r="T837" s="4"/>
      <c r="U837" s="4"/>
      <c r="V837" s="4"/>
      <c r="W837" s="4"/>
    </row>
    <row r="838">
      <c r="A838" s="4"/>
      <c r="B838" s="4"/>
      <c r="C838" s="87"/>
      <c r="D838" s="74"/>
      <c r="E838" s="74"/>
      <c r="F838" s="74"/>
      <c r="G838" s="74"/>
      <c r="H838" s="74"/>
      <c r="I838" s="74"/>
      <c r="J838" s="4" t="str">
        <f t="shared" si="1"/>
        <v/>
      </c>
      <c r="K838" s="4" t="str">
        <f t="shared" si="2"/>
        <v/>
      </c>
      <c r="L838" s="6" t="str">
        <f t="shared" si="3"/>
        <v/>
      </c>
      <c r="M838" s="6" t="str">
        <f t="shared" si="4"/>
        <v/>
      </c>
      <c r="N838" s="4"/>
      <c r="O838" s="4"/>
      <c r="P838" s="4"/>
      <c r="Q838" s="4"/>
      <c r="R838" s="4"/>
      <c r="S838" s="4"/>
      <c r="T838" s="4"/>
      <c r="U838" s="4"/>
      <c r="V838" s="4"/>
      <c r="W838" s="4"/>
    </row>
    <row r="839">
      <c r="A839" s="4"/>
      <c r="B839" s="4"/>
      <c r="C839" s="87"/>
      <c r="D839" s="74"/>
      <c r="E839" s="74"/>
      <c r="F839" s="74"/>
      <c r="G839" s="74"/>
      <c r="H839" s="74"/>
      <c r="I839" s="74"/>
      <c r="J839" s="4" t="str">
        <f t="shared" si="1"/>
        <v/>
      </c>
      <c r="K839" s="4" t="str">
        <f t="shared" si="2"/>
        <v/>
      </c>
      <c r="L839" s="6" t="str">
        <f t="shared" si="3"/>
        <v/>
      </c>
      <c r="M839" s="6" t="str">
        <f t="shared" si="4"/>
        <v/>
      </c>
      <c r="N839" s="4"/>
      <c r="O839" s="4"/>
      <c r="P839" s="4"/>
      <c r="Q839" s="4"/>
      <c r="R839" s="4"/>
      <c r="S839" s="4"/>
      <c r="T839" s="4"/>
      <c r="U839" s="4"/>
      <c r="V839" s="4"/>
      <c r="W839" s="4"/>
    </row>
    <row r="840">
      <c r="A840" s="4"/>
      <c r="B840" s="4"/>
      <c r="C840" s="87"/>
      <c r="D840" s="74"/>
      <c r="E840" s="74"/>
      <c r="F840" s="74"/>
      <c r="G840" s="74"/>
      <c r="H840" s="74"/>
      <c r="I840" s="74"/>
      <c r="J840" s="4" t="str">
        <f t="shared" si="1"/>
        <v/>
      </c>
      <c r="K840" s="4" t="str">
        <f t="shared" si="2"/>
        <v/>
      </c>
      <c r="L840" s="6" t="str">
        <f t="shared" si="3"/>
        <v/>
      </c>
      <c r="M840" s="6" t="str">
        <f t="shared" si="4"/>
        <v/>
      </c>
      <c r="N840" s="4"/>
      <c r="O840" s="4"/>
      <c r="P840" s="4"/>
      <c r="Q840" s="4"/>
      <c r="R840" s="4"/>
      <c r="S840" s="4"/>
      <c r="T840" s="4"/>
      <c r="U840" s="4"/>
      <c r="V840" s="4"/>
      <c r="W840" s="4"/>
    </row>
    <row r="841">
      <c r="A841" s="4"/>
      <c r="B841" s="4"/>
      <c r="C841" s="87"/>
      <c r="D841" s="74"/>
      <c r="E841" s="74"/>
      <c r="F841" s="74"/>
      <c r="G841" s="74"/>
      <c r="H841" s="74"/>
      <c r="I841" s="74"/>
      <c r="J841" s="4" t="str">
        <f t="shared" si="1"/>
        <v/>
      </c>
      <c r="K841" s="4" t="str">
        <f t="shared" si="2"/>
        <v/>
      </c>
      <c r="L841" s="6" t="str">
        <f t="shared" si="3"/>
        <v/>
      </c>
      <c r="M841" s="6" t="str">
        <f t="shared" si="4"/>
        <v/>
      </c>
      <c r="N841" s="4"/>
      <c r="O841" s="4"/>
      <c r="P841" s="4"/>
      <c r="Q841" s="4"/>
      <c r="R841" s="4"/>
      <c r="S841" s="4"/>
      <c r="T841" s="4"/>
      <c r="U841" s="4"/>
      <c r="V841" s="4"/>
      <c r="W841" s="4"/>
    </row>
    <row r="842">
      <c r="A842" s="4"/>
      <c r="B842" s="4"/>
      <c r="C842" s="87"/>
      <c r="D842" s="74"/>
      <c r="E842" s="74"/>
      <c r="F842" s="74"/>
      <c r="G842" s="74"/>
      <c r="H842" s="74"/>
      <c r="I842" s="74"/>
      <c r="J842" s="4" t="str">
        <f t="shared" si="1"/>
        <v/>
      </c>
      <c r="K842" s="4" t="str">
        <f t="shared" si="2"/>
        <v/>
      </c>
      <c r="L842" s="6" t="str">
        <f t="shared" si="3"/>
        <v/>
      </c>
      <c r="M842" s="6" t="str">
        <f t="shared" si="4"/>
        <v/>
      </c>
      <c r="N842" s="4"/>
      <c r="O842" s="4"/>
      <c r="P842" s="4"/>
      <c r="Q842" s="4"/>
      <c r="R842" s="4"/>
      <c r="S842" s="4"/>
      <c r="T842" s="4"/>
      <c r="U842" s="4"/>
      <c r="V842" s="4"/>
      <c r="W842" s="4"/>
    </row>
    <row r="843">
      <c r="A843" s="4"/>
      <c r="B843" s="4"/>
      <c r="C843" s="87"/>
      <c r="D843" s="74"/>
      <c r="E843" s="74"/>
      <c r="F843" s="74"/>
      <c r="G843" s="74"/>
      <c r="H843" s="74"/>
      <c r="I843" s="74"/>
      <c r="J843" s="4" t="str">
        <f t="shared" si="1"/>
        <v/>
      </c>
      <c r="K843" s="4" t="str">
        <f t="shared" si="2"/>
        <v/>
      </c>
      <c r="L843" s="6" t="str">
        <f t="shared" si="3"/>
        <v/>
      </c>
      <c r="M843" s="6" t="str">
        <f t="shared" si="4"/>
        <v/>
      </c>
      <c r="N843" s="4"/>
      <c r="O843" s="4"/>
      <c r="P843" s="4"/>
      <c r="Q843" s="4"/>
      <c r="R843" s="4"/>
      <c r="S843" s="4"/>
      <c r="T843" s="4"/>
      <c r="U843" s="4"/>
      <c r="V843" s="4"/>
      <c r="W843" s="4"/>
    </row>
    <row r="844">
      <c r="A844" s="4"/>
      <c r="B844" s="4"/>
      <c r="C844" s="87"/>
      <c r="D844" s="74"/>
      <c r="E844" s="74"/>
      <c r="F844" s="74"/>
      <c r="G844" s="74"/>
      <c r="H844" s="74"/>
      <c r="I844" s="74"/>
      <c r="J844" s="4" t="str">
        <f t="shared" si="1"/>
        <v/>
      </c>
      <c r="K844" s="4" t="str">
        <f t="shared" si="2"/>
        <v/>
      </c>
      <c r="L844" s="6" t="str">
        <f t="shared" si="3"/>
        <v/>
      </c>
      <c r="M844" s="6" t="str">
        <f t="shared" si="4"/>
        <v/>
      </c>
      <c r="N844" s="4"/>
      <c r="O844" s="4"/>
      <c r="P844" s="4"/>
      <c r="Q844" s="4"/>
      <c r="R844" s="4"/>
      <c r="S844" s="4"/>
      <c r="T844" s="4"/>
      <c r="U844" s="4"/>
      <c r="V844" s="4"/>
      <c r="W844" s="4"/>
    </row>
    <row r="845">
      <c r="A845" s="4"/>
      <c r="B845" s="4"/>
      <c r="C845" s="87"/>
      <c r="D845" s="74"/>
      <c r="E845" s="74"/>
      <c r="F845" s="74"/>
      <c r="G845" s="74"/>
      <c r="H845" s="74"/>
      <c r="I845" s="74"/>
      <c r="J845" s="4" t="str">
        <f t="shared" si="1"/>
        <v/>
      </c>
      <c r="K845" s="4" t="str">
        <f t="shared" si="2"/>
        <v/>
      </c>
      <c r="L845" s="6" t="str">
        <f t="shared" si="3"/>
        <v/>
      </c>
      <c r="M845" s="6" t="str">
        <f t="shared" si="4"/>
        <v/>
      </c>
      <c r="N845" s="4"/>
      <c r="O845" s="4"/>
      <c r="P845" s="4"/>
      <c r="Q845" s="4"/>
      <c r="R845" s="4"/>
      <c r="S845" s="4"/>
      <c r="T845" s="4"/>
      <c r="U845" s="4"/>
      <c r="V845" s="4"/>
      <c r="W845" s="4"/>
    </row>
    <row r="846">
      <c r="A846" s="4"/>
      <c r="B846" s="4"/>
      <c r="C846" s="87"/>
      <c r="D846" s="74"/>
      <c r="E846" s="74"/>
      <c r="F846" s="74"/>
      <c r="G846" s="74"/>
      <c r="H846" s="74"/>
      <c r="I846" s="74"/>
      <c r="J846" s="4" t="str">
        <f t="shared" si="1"/>
        <v/>
      </c>
      <c r="K846" s="4" t="str">
        <f t="shared" si="2"/>
        <v/>
      </c>
      <c r="L846" s="6" t="str">
        <f t="shared" si="3"/>
        <v/>
      </c>
      <c r="M846" s="6" t="str">
        <f t="shared" si="4"/>
        <v/>
      </c>
      <c r="N846" s="4"/>
      <c r="O846" s="4"/>
      <c r="P846" s="4"/>
      <c r="Q846" s="4"/>
      <c r="R846" s="4"/>
      <c r="S846" s="4"/>
      <c r="T846" s="4"/>
      <c r="U846" s="4"/>
      <c r="V846" s="4"/>
      <c r="W846" s="4"/>
    </row>
    <row r="847">
      <c r="A847" s="4"/>
      <c r="B847" s="4"/>
      <c r="C847" s="87"/>
      <c r="D847" s="74"/>
      <c r="E847" s="74"/>
      <c r="F847" s="74"/>
      <c r="G847" s="74"/>
      <c r="H847" s="74"/>
      <c r="I847" s="74"/>
      <c r="J847" s="4" t="str">
        <f t="shared" si="1"/>
        <v/>
      </c>
      <c r="K847" s="4" t="str">
        <f t="shared" si="2"/>
        <v/>
      </c>
      <c r="L847" s="6" t="str">
        <f t="shared" si="3"/>
        <v/>
      </c>
      <c r="M847" s="6" t="str">
        <f t="shared" si="4"/>
        <v/>
      </c>
      <c r="N847" s="4"/>
      <c r="O847" s="4"/>
      <c r="P847" s="4"/>
      <c r="Q847" s="4"/>
      <c r="R847" s="4"/>
      <c r="S847" s="4"/>
      <c r="T847" s="4"/>
      <c r="U847" s="4"/>
      <c r="V847" s="4"/>
      <c r="W847" s="4"/>
    </row>
    <row r="848">
      <c r="A848" s="4"/>
      <c r="B848" s="4"/>
      <c r="C848" s="87"/>
      <c r="D848" s="74"/>
      <c r="E848" s="74"/>
      <c r="F848" s="74"/>
      <c r="G848" s="74"/>
      <c r="H848" s="74"/>
      <c r="I848" s="74"/>
      <c r="J848" s="4" t="str">
        <f t="shared" si="1"/>
        <v/>
      </c>
      <c r="K848" s="4" t="str">
        <f t="shared" si="2"/>
        <v/>
      </c>
      <c r="L848" s="6" t="str">
        <f t="shared" si="3"/>
        <v/>
      </c>
      <c r="M848" s="6" t="str">
        <f t="shared" si="4"/>
        <v/>
      </c>
      <c r="N848" s="4"/>
      <c r="O848" s="4"/>
      <c r="P848" s="4"/>
      <c r="Q848" s="4"/>
      <c r="R848" s="4"/>
      <c r="S848" s="4"/>
      <c r="T848" s="4"/>
      <c r="U848" s="4"/>
      <c r="V848" s="4"/>
      <c r="W848" s="4"/>
    </row>
    <row r="849">
      <c r="A849" s="4"/>
      <c r="B849" s="4"/>
      <c r="C849" s="87"/>
      <c r="D849" s="74"/>
      <c r="E849" s="74"/>
      <c r="F849" s="74"/>
      <c r="G849" s="74"/>
      <c r="H849" s="74"/>
      <c r="I849" s="74"/>
      <c r="J849" s="4" t="str">
        <f t="shared" si="1"/>
        <v/>
      </c>
      <c r="K849" s="4" t="str">
        <f t="shared" si="2"/>
        <v/>
      </c>
      <c r="L849" s="6" t="str">
        <f t="shared" si="3"/>
        <v/>
      </c>
      <c r="M849" s="6" t="str">
        <f t="shared" si="4"/>
        <v/>
      </c>
      <c r="N849" s="4"/>
      <c r="O849" s="4"/>
      <c r="P849" s="4"/>
      <c r="Q849" s="4"/>
      <c r="R849" s="4"/>
      <c r="S849" s="4"/>
      <c r="T849" s="4"/>
      <c r="U849" s="4"/>
      <c r="V849" s="4"/>
      <c r="W849" s="4"/>
    </row>
    <row r="850">
      <c r="A850" s="4"/>
      <c r="B850" s="4"/>
      <c r="C850" s="87"/>
      <c r="D850" s="74"/>
      <c r="E850" s="74"/>
      <c r="F850" s="74"/>
      <c r="G850" s="74"/>
      <c r="H850" s="74"/>
      <c r="I850" s="74"/>
      <c r="J850" s="4" t="str">
        <f t="shared" si="1"/>
        <v/>
      </c>
      <c r="K850" s="4" t="str">
        <f t="shared" si="2"/>
        <v/>
      </c>
      <c r="L850" s="6" t="str">
        <f t="shared" si="3"/>
        <v/>
      </c>
      <c r="M850" s="6" t="str">
        <f t="shared" si="4"/>
        <v/>
      </c>
      <c r="N850" s="4"/>
      <c r="O850" s="4"/>
      <c r="P850" s="4"/>
      <c r="Q850" s="4"/>
      <c r="R850" s="4"/>
      <c r="S850" s="4"/>
      <c r="T850" s="4"/>
      <c r="U850" s="4"/>
      <c r="V850" s="4"/>
      <c r="W850" s="4"/>
    </row>
    <row r="851">
      <c r="A851" s="4"/>
      <c r="B851" s="4"/>
      <c r="C851" s="87"/>
      <c r="D851" s="74"/>
      <c r="E851" s="74"/>
      <c r="F851" s="74"/>
      <c r="G851" s="74"/>
      <c r="H851" s="74"/>
      <c r="I851" s="74"/>
      <c r="J851" s="4" t="str">
        <f t="shared" si="1"/>
        <v/>
      </c>
      <c r="K851" s="4" t="str">
        <f t="shared" si="2"/>
        <v/>
      </c>
      <c r="L851" s="6" t="str">
        <f t="shared" si="3"/>
        <v/>
      </c>
      <c r="M851" s="6" t="str">
        <f t="shared" si="4"/>
        <v/>
      </c>
      <c r="N851" s="4"/>
      <c r="O851" s="4"/>
      <c r="P851" s="4"/>
      <c r="Q851" s="4"/>
      <c r="R851" s="4"/>
      <c r="S851" s="4"/>
      <c r="T851" s="4"/>
      <c r="U851" s="4"/>
      <c r="V851" s="4"/>
      <c r="W851" s="4"/>
    </row>
    <row r="852">
      <c r="A852" s="4"/>
      <c r="B852" s="4"/>
      <c r="C852" s="87"/>
      <c r="D852" s="74"/>
      <c r="E852" s="74"/>
      <c r="F852" s="74"/>
      <c r="G852" s="74"/>
      <c r="H852" s="74"/>
      <c r="I852" s="74"/>
      <c r="J852" s="4" t="str">
        <f t="shared" si="1"/>
        <v/>
      </c>
      <c r="K852" s="4" t="str">
        <f t="shared" si="2"/>
        <v/>
      </c>
      <c r="L852" s="6" t="str">
        <f t="shared" si="3"/>
        <v/>
      </c>
      <c r="M852" s="6" t="str">
        <f t="shared" si="4"/>
        <v/>
      </c>
      <c r="N852" s="4"/>
      <c r="O852" s="4"/>
      <c r="P852" s="4"/>
      <c r="Q852" s="4"/>
      <c r="R852" s="4"/>
      <c r="S852" s="4"/>
      <c r="T852" s="4"/>
      <c r="U852" s="4"/>
      <c r="V852" s="4"/>
      <c r="W852" s="4"/>
    </row>
    <row r="853">
      <c r="A853" s="4"/>
      <c r="B853" s="4"/>
      <c r="C853" s="87"/>
      <c r="D853" s="74"/>
      <c r="E853" s="74"/>
      <c r="F853" s="74"/>
      <c r="G853" s="74"/>
      <c r="H853" s="74"/>
      <c r="I853" s="74"/>
      <c r="J853" s="4" t="str">
        <f t="shared" si="1"/>
        <v/>
      </c>
      <c r="K853" s="4" t="str">
        <f t="shared" si="2"/>
        <v/>
      </c>
      <c r="L853" s="6" t="str">
        <f t="shared" si="3"/>
        <v/>
      </c>
      <c r="M853" s="6" t="str">
        <f t="shared" si="4"/>
        <v/>
      </c>
      <c r="N853" s="4"/>
      <c r="O853" s="4"/>
      <c r="P853" s="4"/>
      <c r="Q853" s="4"/>
      <c r="R853" s="4"/>
      <c r="S853" s="4"/>
      <c r="T853" s="4"/>
      <c r="U853" s="4"/>
      <c r="V853" s="4"/>
      <c r="W853" s="4"/>
    </row>
    <row r="854">
      <c r="A854" s="4"/>
      <c r="B854" s="4"/>
      <c r="C854" s="87"/>
      <c r="D854" s="74"/>
      <c r="E854" s="74"/>
      <c r="F854" s="74"/>
      <c r="G854" s="74"/>
      <c r="H854" s="74"/>
      <c r="I854" s="74"/>
      <c r="J854" s="4" t="str">
        <f t="shared" si="1"/>
        <v/>
      </c>
      <c r="K854" s="4" t="str">
        <f t="shared" si="2"/>
        <v/>
      </c>
      <c r="L854" s="6" t="str">
        <f t="shared" si="3"/>
        <v/>
      </c>
      <c r="M854" s="6" t="str">
        <f t="shared" si="4"/>
        <v/>
      </c>
      <c r="N854" s="4"/>
      <c r="O854" s="4"/>
      <c r="P854" s="4"/>
      <c r="Q854" s="4"/>
      <c r="R854" s="4"/>
      <c r="S854" s="4"/>
      <c r="T854" s="4"/>
      <c r="U854" s="4"/>
      <c r="V854" s="4"/>
      <c r="W854" s="4"/>
    </row>
    <row r="855">
      <c r="A855" s="4"/>
      <c r="B855" s="4"/>
      <c r="C855" s="87"/>
      <c r="D855" s="74"/>
      <c r="E855" s="74"/>
      <c r="F855" s="74"/>
      <c r="G855" s="74"/>
      <c r="H855" s="74"/>
      <c r="I855" s="74"/>
      <c r="J855" s="4" t="str">
        <f t="shared" si="1"/>
        <v/>
      </c>
      <c r="K855" s="4" t="str">
        <f t="shared" si="2"/>
        <v/>
      </c>
      <c r="L855" s="6" t="str">
        <f t="shared" si="3"/>
        <v/>
      </c>
      <c r="M855" s="6" t="str">
        <f t="shared" si="4"/>
        <v/>
      </c>
      <c r="N855" s="4"/>
      <c r="O855" s="4"/>
      <c r="P855" s="4"/>
      <c r="Q855" s="4"/>
      <c r="R855" s="4"/>
      <c r="S855" s="4"/>
      <c r="T855" s="4"/>
      <c r="U855" s="4"/>
      <c r="V855" s="4"/>
      <c r="W855" s="4"/>
    </row>
    <row r="856">
      <c r="A856" s="4"/>
      <c r="B856" s="4"/>
      <c r="C856" s="87"/>
      <c r="D856" s="74"/>
      <c r="E856" s="74"/>
      <c r="F856" s="74"/>
      <c r="G856" s="74"/>
      <c r="H856" s="74"/>
      <c r="I856" s="74"/>
      <c r="J856" s="4" t="str">
        <f t="shared" si="1"/>
        <v/>
      </c>
      <c r="K856" s="4" t="str">
        <f t="shared" si="2"/>
        <v/>
      </c>
      <c r="L856" s="6" t="str">
        <f t="shared" si="3"/>
        <v/>
      </c>
      <c r="M856" s="6" t="str">
        <f t="shared" si="4"/>
        <v/>
      </c>
      <c r="N856" s="4"/>
      <c r="O856" s="4"/>
      <c r="P856" s="4"/>
      <c r="Q856" s="4"/>
      <c r="R856" s="4"/>
      <c r="S856" s="4"/>
      <c r="T856" s="4"/>
      <c r="U856" s="4"/>
      <c r="V856" s="4"/>
      <c r="W856" s="4"/>
    </row>
    <row r="857">
      <c r="A857" s="4"/>
      <c r="B857" s="4"/>
      <c r="C857" s="87"/>
      <c r="D857" s="74"/>
      <c r="E857" s="74"/>
      <c r="F857" s="74"/>
      <c r="G857" s="74"/>
      <c r="H857" s="74"/>
      <c r="I857" s="74"/>
      <c r="J857" s="4" t="str">
        <f t="shared" si="1"/>
        <v/>
      </c>
      <c r="K857" s="4" t="str">
        <f t="shared" si="2"/>
        <v/>
      </c>
      <c r="L857" s="6" t="str">
        <f t="shared" si="3"/>
        <v/>
      </c>
      <c r="M857" s="6" t="str">
        <f t="shared" si="4"/>
        <v/>
      </c>
      <c r="N857" s="4"/>
      <c r="O857" s="4"/>
      <c r="P857" s="4"/>
      <c r="Q857" s="4"/>
      <c r="R857" s="4"/>
      <c r="S857" s="4"/>
      <c r="T857" s="4"/>
      <c r="U857" s="4"/>
      <c r="V857" s="4"/>
      <c r="W857" s="4"/>
    </row>
    <row r="858">
      <c r="A858" s="4"/>
      <c r="B858" s="4"/>
      <c r="C858" s="87"/>
      <c r="D858" s="74"/>
      <c r="E858" s="74"/>
      <c r="F858" s="74"/>
      <c r="G858" s="74"/>
      <c r="H858" s="74"/>
      <c r="I858" s="74"/>
      <c r="J858" s="4" t="str">
        <f t="shared" si="1"/>
        <v/>
      </c>
      <c r="K858" s="4" t="str">
        <f t="shared" si="2"/>
        <v/>
      </c>
      <c r="L858" s="6" t="str">
        <f t="shared" si="3"/>
        <v/>
      </c>
      <c r="M858" s="6" t="str">
        <f t="shared" si="4"/>
        <v/>
      </c>
      <c r="N858" s="4"/>
      <c r="O858" s="4"/>
      <c r="P858" s="4"/>
      <c r="Q858" s="4"/>
      <c r="R858" s="4"/>
      <c r="S858" s="4"/>
      <c r="T858" s="4"/>
      <c r="U858" s="4"/>
      <c r="V858" s="4"/>
      <c r="W858" s="4"/>
    </row>
    <row r="859">
      <c r="A859" s="4"/>
      <c r="B859" s="4"/>
      <c r="C859" s="87"/>
      <c r="D859" s="74"/>
      <c r="E859" s="74"/>
      <c r="F859" s="74"/>
      <c r="G859" s="74"/>
      <c r="H859" s="74"/>
      <c r="I859" s="74"/>
      <c r="J859" s="4" t="str">
        <f t="shared" si="1"/>
        <v/>
      </c>
      <c r="K859" s="4" t="str">
        <f t="shared" si="2"/>
        <v/>
      </c>
      <c r="L859" s="6" t="str">
        <f t="shared" si="3"/>
        <v/>
      </c>
      <c r="M859" s="6" t="str">
        <f t="shared" si="4"/>
        <v/>
      </c>
      <c r="N859" s="4"/>
      <c r="O859" s="4"/>
      <c r="P859" s="4"/>
      <c r="Q859" s="4"/>
      <c r="R859" s="4"/>
      <c r="S859" s="4"/>
      <c r="T859" s="4"/>
      <c r="U859" s="4"/>
      <c r="V859" s="4"/>
      <c r="W859" s="4"/>
    </row>
    <row r="860">
      <c r="A860" s="4"/>
      <c r="B860" s="4"/>
      <c r="C860" s="87"/>
      <c r="D860" s="74"/>
      <c r="E860" s="74"/>
      <c r="F860" s="74"/>
      <c r="G860" s="74"/>
      <c r="H860" s="74"/>
      <c r="I860" s="74"/>
      <c r="J860" s="4" t="str">
        <f t="shared" si="1"/>
        <v/>
      </c>
      <c r="K860" s="4" t="str">
        <f t="shared" si="2"/>
        <v/>
      </c>
      <c r="L860" s="6" t="str">
        <f t="shared" si="3"/>
        <v/>
      </c>
      <c r="M860" s="6" t="str">
        <f t="shared" si="4"/>
        <v/>
      </c>
      <c r="N860" s="4"/>
      <c r="O860" s="4"/>
      <c r="P860" s="4"/>
      <c r="Q860" s="4"/>
      <c r="R860" s="4"/>
      <c r="S860" s="4"/>
      <c r="T860" s="4"/>
      <c r="U860" s="4"/>
      <c r="V860" s="4"/>
      <c r="W860" s="4"/>
    </row>
    <row r="861">
      <c r="A861" s="4"/>
      <c r="B861" s="4"/>
      <c r="C861" s="87"/>
      <c r="D861" s="74"/>
      <c r="E861" s="74"/>
      <c r="F861" s="74"/>
      <c r="G861" s="74"/>
      <c r="H861" s="74"/>
      <c r="I861" s="74"/>
      <c r="J861" s="4" t="str">
        <f t="shared" si="1"/>
        <v/>
      </c>
      <c r="K861" s="4" t="str">
        <f t="shared" si="2"/>
        <v/>
      </c>
      <c r="L861" s="6" t="str">
        <f t="shared" si="3"/>
        <v/>
      </c>
      <c r="M861" s="6" t="str">
        <f t="shared" si="4"/>
        <v/>
      </c>
      <c r="N861" s="4"/>
      <c r="O861" s="4"/>
      <c r="P861" s="4"/>
      <c r="Q861" s="4"/>
      <c r="R861" s="4"/>
      <c r="S861" s="4"/>
      <c r="T861" s="4"/>
      <c r="U861" s="4"/>
      <c r="V861" s="4"/>
      <c r="W861" s="4"/>
    </row>
    <row r="862">
      <c r="A862" s="4"/>
      <c r="B862" s="4"/>
      <c r="C862" s="87"/>
      <c r="D862" s="74"/>
      <c r="E862" s="74"/>
      <c r="F862" s="74"/>
      <c r="G862" s="74"/>
      <c r="H862" s="74"/>
      <c r="I862" s="74"/>
      <c r="J862" s="4" t="str">
        <f t="shared" si="1"/>
        <v/>
      </c>
      <c r="K862" s="4" t="str">
        <f t="shared" si="2"/>
        <v/>
      </c>
      <c r="L862" s="6" t="str">
        <f t="shared" si="3"/>
        <v/>
      </c>
      <c r="M862" s="6" t="str">
        <f t="shared" si="4"/>
        <v/>
      </c>
      <c r="N862" s="4"/>
      <c r="O862" s="4"/>
      <c r="P862" s="4"/>
      <c r="Q862" s="4"/>
      <c r="R862" s="4"/>
      <c r="S862" s="4"/>
      <c r="T862" s="4"/>
      <c r="U862" s="4"/>
      <c r="V862" s="4"/>
      <c r="W862" s="4"/>
    </row>
    <row r="863">
      <c r="A863" s="4"/>
      <c r="B863" s="4"/>
      <c r="C863" s="87"/>
      <c r="D863" s="74"/>
      <c r="E863" s="74"/>
      <c r="F863" s="74"/>
      <c r="G863" s="74"/>
      <c r="H863" s="74"/>
      <c r="I863" s="74"/>
      <c r="J863" s="4" t="str">
        <f t="shared" si="1"/>
        <v/>
      </c>
      <c r="K863" s="4" t="str">
        <f t="shared" si="2"/>
        <v/>
      </c>
      <c r="L863" s="6" t="str">
        <f t="shared" si="3"/>
        <v/>
      </c>
      <c r="M863" s="6" t="str">
        <f t="shared" si="4"/>
        <v/>
      </c>
      <c r="N863" s="4"/>
      <c r="O863" s="4"/>
      <c r="P863" s="4"/>
      <c r="Q863" s="4"/>
      <c r="R863" s="4"/>
      <c r="S863" s="4"/>
      <c r="T863" s="4"/>
      <c r="U863" s="4"/>
      <c r="V863" s="4"/>
      <c r="W863" s="4"/>
    </row>
    <row r="864">
      <c r="A864" s="4"/>
      <c r="B864" s="4"/>
      <c r="C864" s="87"/>
      <c r="D864" s="74"/>
      <c r="E864" s="74"/>
      <c r="F864" s="74"/>
      <c r="G864" s="74"/>
      <c r="H864" s="74"/>
      <c r="I864" s="74"/>
      <c r="J864" s="4" t="str">
        <f t="shared" si="1"/>
        <v/>
      </c>
      <c r="K864" s="4" t="str">
        <f t="shared" si="2"/>
        <v/>
      </c>
      <c r="L864" s="6" t="str">
        <f t="shared" si="3"/>
        <v/>
      </c>
      <c r="M864" s="6" t="str">
        <f t="shared" si="4"/>
        <v/>
      </c>
      <c r="N864" s="4"/>
      <c r="O864" s="4"/>
      <c r="P864" s="4"/>
      <c r="Q864" s="4"/>
      <c r="R864" s="4"/>
      <c r="S864" s="4"/>
      <c r="T864" s="4"/>
      <c r="U864" s="4"/>
      <c r="V864" s="4"/>
      <c r="W864" s="4"/>
    </row>
    <row r="865">
      <c r="A865" s="4"/>
      <c r="B865" s="4"/>
      <c r="C865" s="87"/>
      <c r="D865" s="74"/>
      <c r="E865" s="74"/>
      <c r="F865" s="74"/>
      <c r="G865" s="74"/>
      <c r="H865" s="74"/>
      <c r="I865" s="74"/>
      <c r="J865" s="4" t="str">
        <f t="shared" si="1"/>
        <v/>
      </c>
      <c r="K865" s="4" t="str">
        <f t="shared" si="2"/>
        <v/>
      </c>
      <c r="L865" s="6" t="str">
        <f t="shared" si="3"/>
        <v/>
      </c>
      <c r="M865" s="6" t="str">
        <f t="shared" si="4"/>
        <v/>
      </c>
      <c r="N865" s="4"/>
      <c r="O865" s="4"/>
      <c r="P865" s="4"/>
      <c r="Q865" s="4"/>
      <c r="R865" s="4"/>
      <c r="S865" s="4"/>
      <c r="T865" s="4"/>
      <c r="U865" s="4"/>
      <c r="V865" s="4"/>
      <c r="W865" s="4"/>
    </row>
    <row r="866">
      <c r="A866" s="4"/>
      <c r="B866" s="4"/>
      <c r="C866" s="87"/>
      <c r="D866" s="74"/>
      <c r="E866" s="74"/>
      <c r="F866" s="74"/>
      <c r="G866" s="74"/>
      <c r="H866" s="74"/>
      <c r="I866" s="74"/>
      <c r="J866" s="4" t="str">
        <f t="shared" si="1"/>
        <v/>
      </c>
      <c r="K866" s="4" t="str">
        <f t="shared" si="2"/>
        <v/>
      </c>
      <c r="L866" s="6" t="str">
        <f t="shared" si="3"/>
        <v/>
      </c>
      <c r="M866" s="6" t="str">
        <f t="shared" si="4"/>
        <v/>
      </c>
      <c r="N866" s="4"/>
      <c r="O866" s="4"/>
      <c r="P866" s="4"/>
      <c r="Q866" s="4"/>
      <c r="R866" s="4"/>
      <c r="S866" s="4"/>
      <c r="T866" s="4"/>
      <c r="U866" s="4"/>
      <c r="V866" s="4"/>
      <c r="W866" s="4"/>
    </row>
    <row r="867">
      <c r="A867" s="4"/>
      <c r="B867" s="4"/>
      <c r="C867" s="87"/>
      <c r="D867" s="74"/>
      <c r="E867" s="74"/>
      <c r="F867" s="74"/>
      <c r="G867" s="74"/>
      <c r="H867" s="74"/>
      <c r="I867" s="74"/>
      <c r="J867" s="4" t="str">
        <f t="shared" si="1"/>
        <v/>
      </c>
      <c r="K867" s="4" t="str">
        <f t="shared" si="2"/>
        <v/>
      </c>
      <c r="L867" s="6" t="str">
        <f t="shared" si="3"/>
        <v/>
      </c>
      <c r="M867" s="6" t="str">
        <f t="shared" si="4"/>
        <v/>
      </c>
      <c r="N867" s="4"/>
      <c r="O867" s="4"/>
      <c r="P867" s="4"/>
      <c r="Q867" s="4"/>
      <c r="R867" s="4"/>
      <c r="S867" s="4"/>
      <c r="T867" s="4"/>
      <c r="U867" s="4"/>
      <c r="V867" s="4"/>
      <c r="W867" s="4"/>
    </row>
    <row r="868">
      <c r="A868" s="4"/>
      <c r="B868" s="4"/>
      <c r="C868" s="87"/>
      <c r="D868" s="74"/>
      <c r="E868" s="74"/>
      <c r="F868" s="74"/>
      <c r="G868" s="74"/>
      <c r="H868" s="74"/>
      <c r="I868" s="74"/>
      <c r="J868" s="4" t="str">
        <f t="shared" si="1"/>
        <v/>
      </c>
      <c r="K868" s="4" t="str">
        <f t="shared" si="2"/>
        <v/>
      </c>
      <c r="L868" s="6" t="str">
        <f t="shared" si="3"/>
        <v/>
      </c>
      <c r="M868" s="6" t="str">
        <f t="shared" si="4"/>
        <v/>
      </c>
      <c r="N868" s="4"/>
      <c r="O868" s="4"/>
      <c r="P868" s="4"/>
      <c r="Q868" s="4"/>
      <c r="R868" s="4"/>
      <c r="S868" s="4"/>
      <c r="T868" s="4"/>
      <c r="U868" s="4"/>
      <c r="V868" s="4"/>
      <c r="W868" s="4"/>
    </row>
    <row r="869">
      <c r="A869" s="4"/>
      <c r="B869" s="4"/>
      <c r="C869" s="87"/>
      <c r="D869" s="74"/>
      <c r="E869" s="74"/>
      <c r="F869" s="74"/>
      <c r="G869" s="74"/>
      <c r="H869" s="74"/>
      <c r="I869" s="74"/>
      <c r="J869" s="4" t="str">
        <f t="shared" si="1"/>
        <v/>
      </c>
      <c r="K869" s="4" t="str">
        <f t="shared" si="2"/>
        <v/>
      </c>
      <c r="L869" s="6" t="str">
        <f t="shared" si="3"/>
        <v/>
      </c>
      <c r="M869" s="6" t="str">
        <f t="shared" si="4"/>
        <v/>
      </c>
      <c r="N869" s="4"/>
      <c r="O869" s="4"/>
      <c r="P869" s="4"/>
      <c r="Q869" s="4"/>
      <c r="R869" s="4"/>
      <c r="S869" s="4"/>
      <c r="T869" s="4"/>
      <c r="U869" s="4"/>
      <c r="V869" s="4"/>
      <c r="W869" s="4"/>
    </row>
    <row r="870">
      <c r="A870" s="4"/>
      <c r="B870" s="4"/>
      <c r="C870" s="87"/>
      <c r="D870" s="74"/>
      <c r="E870" s="74"/>
      <c r="F870" s="74"/>
      <c r="G870" s="74"/>
      <c r="H870" s="74"/>
      <c r="I870" s="74"/>
      <c r="J870" s="4" t="str">
        <f t="shared" si="1"/>
        <v/>
      </c>
      <c r="K870" s="4" t="str">
        <f t="shared" si="2"/>
        <v/>
      </c>
      <c r="L870" s="6" t="str">
        <f t="shared" si="3"/>
        <v/>
      </c>
      <c r="M870" s="6" t="str">
        <f t="shared" si="4"/>
        <v/>
      </c>
      <c r="N870" s="4"/>
      <c r="O870" s="4"/>
      <c r="P870" s="4"/>
      <c r="Q870" s="4"/>
      <c r="R870" s="4"/>
      <c r="S870" s="4"/>
      <c r="T870" s="4"/>
      <c r="U870" s="4"/>
      <c r="V870" s="4"/>
      <c r="W870" s="4"/>
    </row>
    <row r="871">
      <c r="A871" s="4"/>
      <c r="B871" s="4"/>
      <c r="C871" s="87"/>
      <c r="D871" s="74"/>
      <c r="E871" s="74"/>
      <c r="F871" s="74"/>
      <c r="G871" s="74"/>
      <c r="H871" s="74"/>
      <c r="I871" s="74"/>
      <c r="J871" s="4" t="str">
        <f t="shared" si="1"/>
        <v/>
      </c>
      <c r="K871" s="4" t="str">
        <f t="shared" si="2"/>
        <v/>
      </c>
      <c r="L871" s="6" t="str">
        <f t="shared" si="3"/>
        <v/>
      </c>
      <c r="M871" s="6" t="str">
        <f t="shared" si="4"/>
        <v/>
      </c>
      <c r="N871" s="4"/>
      <c r="O871" s="4"/>
      <c r="P871" s="4"/>
      <c r="Q871" s="4"/>
      <c r="R871" s="4"/>
      <c r="S871" s="4"/>
      <c r="T871" s="4"/>
      <c r="U871" s="4"/>
      <c r="V871" s="4"/>
      <c r="W871" s="4"/>
    </row>
    <row r="872">
      <c r="A872" s="4"/>
      <c r="B872" s="4"/>
      <c r="C872" s="87"/>
      <c r="D872" s="74"/>
      <c r="E872" s="74"/>
      <c r="F872" s="74"/>
      <c r="G872" s="74"/>
      <c r="H872" s="74"/>
      <c r="I872" s="74"/>
      <c r="J872" s="4" t="str">
        <f t="shared" si="1"/>
        <v/>
      </c>
      <c r="K872" s="4" t="str">
        <f t="shared" si="2"/>
        <v/>
      </c>
      <c r="L872" s="6" t="str">
        <f t="shared" si="3"/>
        <v/>
      </c>
      <c r="M872" s="6" t="str">
        <f t="shared" si="4"/>
        <v/>
      </c>
      <c r="N872" s="4"/>
      <c r="O872" s="4"/>
      <c r="P872" s="4"/>
      <c r="Q872" s="4"/>
      <c r="R872" s="4"/>
      <c r="S872" s="4"/>
      <c r="T872" s="4"/>
      <c r="U872" s="4"/>
      <c r="V872" s="4"/>
      <c r="W872" s="4"/>
    </row>
    <row r="873">
      <c r="A873" s="4"/>
      <c r="B873" s="4"/>
      <c r="C873" s="87"/>
      <c r="D873" s="74"/>
      <c r="E873" s="74"/>
      <c r="F873" s="74"/>
      <c r="G873" s="74"/>
      <c r="H873" s="74"/>
      <c r="I873" s="74"/>
      <c r="J873" s="4" t="str">
        <f t="shared" si="1"/>
        <v/>
      </c>
      <c r="K873" s="4" t="str">
        <f t="shared" si="2"/>
        <v/>
      </c>
      <c r="L873" s="6" t="str">
        <f t="shared" si="3"/>
        <v/>
      </c>
      <c r="M873" s="6" t="str">
        <f t="shared" si="4"/>
        <v/>
      </c>
      <c r="N873" s="4"/>
      <c r="O873" s="4"/>
      <c r="P873" s="4"/>
      <c r="Q873" s="4"/>
      <c r="R873" s="4"/>
      <c r="S873" s="4"/>
      <c r="T873" s="4"/>
      <c r="U873" s="4"/>
      <c r="V873" s="4"/>
      <c r="W873" s="4"/>
    </row>
    <row r="874">
      <c r="A874" s="4"/>
      <c r="B874" s="4"/>
      <c r="C874" s="87"/>
      <c r="D874" s="74"/>
      <c r="E874" s="74"/>
      <c r="F874" s="74"/>
      <c r="G874" s="74"/>
      <c r="H874" s="74"/>
      <c r="I874" s="74"/>
      <c r="J874" s="4" t="str">
        <f t="shared" si="1"/>
        <v/>
      </c>
      <c r="K874" s="4" t="str">
        <f t="shared" si="2"/>
        <v/>
      </c>
      <c r="L874" s="6" t="str">
        <f t="shared" si="3"/>
        <v/>
      </c>
      <c r="M874" s="6" t="str">
        <f t="shared" si="4"/>
        <v/>
      </c>
      <c r="N874" s="4"/>
      <c r="O874" s="4"/>
      <c r="P874" s="4"/>
      <c r="Q874" s="4"/>
      <c r="R874" s="4"/>
      <c r="S874" s="4"/>
      <c r="T874" s="4"/>
      <c r="U874" s="4"/>
      <c r="V874" s="4"/>
      <c r="W874" s="4"/>
    </row>
    <row r="875">
      <c r="A875" s="4"/>
      <c r="B875" s="4"/>
      <c r="C875" s="87"/>
      <c r="D875" s="74"/>
      <c r="E875" s="74"/>
      <c r="F875" s="74"/>
      <c r="G875" s="74"/>
      <c r="H875" s="74"/>
      <c r="I875" s="74"/>
      <c r="J875" s="4" t="str">
        <f t="shared" si="1"/>
        <v/>
      </c>
      <c r="K875" s="4" t="str">
        <f t="shared" si="2"/>
        <v/>
      </c>
      <c r="L875" s="6" t="str">
        <f t="shared" si="3"/>
        <v/>
      </c>
      <c r="M875" s="6" t="str">
        <f t="shared" si="4"/>
        <v/>
      </c>
      <c r="N875" s="4"/>
      <c r="O875" s="4"/>
      <c r="P875" s="4"/>
      <c r="Q875" s="4"/>
      <c r="R875" s="4"/>
      <c r="S875" s="4"/>
      <c r="T875" s="4"/>
      <c r="U875" s="4"/>
      <c r="V875" s="4"/>
      <c r="W875" s="4"/>
    </row>
    <row r="876">
      <c r="A876" s="4"/>
      <c r="B876" s="4"/>
      <c r="C876" s="87"/>
      <c r="D876" s="74"/>
      <c r="E876" s="74"/>
      <c r="F876" s="74"/>
      <c r="G876" s="74"/>
      <c r="H876" s="74"/>
      <c r="I876" s="74"/>
      <c r="J876" s="4" t="str">
        <f t="shared" si="1"/>
        <v/>
      </c>
      <c r="K876" s="4" t="str">
        <f t="shared" si="2"/>
        <v/>
      </c>
      <c r="L876" s="6" t="str">
        <f t="shared" si="3"/>
        <v/>
      </c>
      <c r="M876" s="6" t="str">
        <f t="shared" si="4"/>
        <v/>
      </c>
      <c r="N876" s="4"/>
      <c r="O876" s="4"/>
      <c r="P876" s="4"/>
      <c r="Q876" s="4"/>
      <c r="R876" s="4"/>
      <c r="S876" s="4"/>
      <c r="T876" s="4"/>
      <c r="U876" s="4"/>
      <c r="V876" s="4"/>
      <c r="W876" s="4"/>
    </row>
    <row r="877">
      <c r="A877" s="4"/>
      <c r="B877" s="4"/>
      <c r="C877" s="87"/>
      <c r="D877" s="74"/>
      <c r="E877" s="74"/>
      <c r="F877" s="74"/>
      <c r="G877" s="74"/>
      <c r="H877" s="74"/>
      <c r="I877" s="74"/>
      <c r="J877" s="4" t="str">
        <f t="shared" si="1"/>
        <v/>
      </c>
      <c r="K877" s="4" t="str">
        <f t="shared" si="2"/>
        <v/>
      </c>
      <c r="L877" s="6" t="str">
        <f t="shared" si="3"/>
        <v/>
      </c>
      <c r="M877" s="6" t="str">
        <f t="shared" si="4"/>
        <v/>
      </c>
      <c r="N877" s="4"/>
      <c r="O877" s="4"/>
      <c r="P877" s="4"/>
      <c r="Q877" s="4"/>
      <c r="R877" s="4"/>
      <c r="S877" s="4"/>
      <c r="T877" s="4"/>
      <c r="U877" s="4"/>
      <c r="V877" s="4"/>
      <c r="W877" s="4"/>
    </row>
    <row r="878">
      <c r="A878" s="4"/>
      <c r="B878" s="4"/>
      <c r="C878" s="87"/>
      <c r="D878" s="74"/>
      <c r="E878" s="74"/>
      <c r="F878" s="74"/>
      <c r="G878" s="74"/>
      <c r="H878" s="74"/>
      <c r="I878" s="74"/>
      <c r="J878" s="4" t="str">
        <f t="shared" si="1"/>
        <v/>
      </c>
      <c r="K878" s="4" t="str">
        <f t="shared" si="2"/>
        <v/>
      </c>
      <c r="L878" s="6" t="str">
        <f t="shared" si="3"/>
        <v/>
      </c>
      <c r="M878" s="6" t="str">
        <f t="shared" si="4"/>
        <v/>
      </c>
      <c r="N878" s="4"/>
      <c r="O878" s="4"/>
      <c r="P878" s="4"/>
      <c r="Q878" s="4"/>
      <c r="R878" s="4"/>
      <c r="S878" s="4"/>
      <c r="T878" s="4"/>
      <c r="U878" s="4"/>
      <c r="V878" s="4"/>
      <c r="W878" s="4"/>
    </row>
    <row r="879">
      <c r="A879" s="4"/>
      <c r="B879" s="4"/>
      <c r="C879" s="87"/>
      <c r="D879" s="74"/>
      <c r="E879" s="74"/>
      <c r="F879" s="74"/>
      <c r="G879" s="74"/>
      <c r="H879" s="74"/>
      <c r="I879" s="74"/>
      <c r="J879" s="4" t="str">
        <f t="shared" si="1"/>
        <v/>
      </c>
      <c r="K879" s="4" t="str">
        <f t="shared" si="2"/>
        <v/>
      </c>
      <c r="L879" s="6" t="str">
        <f t="shared" si="3"/>
        <v/>
      </c>
      <c r="M879" s="6" t="str">
        <f t="shared" si="4"/>
        <v/>
      </c>
      <c r="N879" s="4"/>
      <c r="O879" s="4"/>
      <c r="P879" s="4"/>
      <c r="Q879" s="4"/>
      <c r="R879" s="4"/>
      <c r="S879" s="4"/>
      <c r="T879" s="4"/>
      <c r="U879" s="4"/>
      <c r="V879" s="4"/>
      <c r="W879" s="4"/>
    </row>
    <row r="880">
      <c r="A880" s="4"/>
      <c r="B880" s="4"/>
      <c r="C880" s="87"/>
      <c r="D880" s="74"/>
      <c r="E880" s="74"/>
      <c r="F880" s="74"/>
      <c r="G880" s="74"/>
      <c r="H880" s="74"/>
      <c r="I880" s="74"/>
      <c r="J880" s="4" t="str">
        <f t="shared" si="1"/>
        <v/>
      </c>
      <c r="K880" s="4" t="str">
        <f t="shared" si="2"/>
        <v/>
      </c>
      <c r="L880" s="6" t="str">
        <f t="shared" si="3"/>
        <v/>
      </c>
      <c r="M880" s="6" t="str">
        <f t="shared" si="4"/>
        <v/>
      </c>
      <c r="N880" s="4"/>
      <c r="O880" s="4"/>
      <c r="P880" s="4"/>
      <c r="Q880" s="4"/>
      <c r="R880" s="4"/>
      <c r="S880" s="4"/>
      <c r="T880" s="4"/>
      <c r="U880" s="4"/>
      <c r="V880" s="4"/>
      <c r="W880" s="4"/>
    </row>
    <row r="881">
      <c r="A881" s="4"/>
      <c r="B881" s="4"/>
      <c r="C881" s="87"/>
      <c r="D881" s="74"/>
      <c r="E881" s="74"/>
      <c r="F881" s="74"/>
      <c r="G881" s="74"/>
      <c r="H881" s="74"/>
      <c r="I881" s="74"/>
      <c r="J881" s="4" t="str">
        <f t="shared" si="1"/>
        <v/>
      </c>
      <c r="K881" s="4" t="str">
        <f t="shared" si="2"/>
        <v/>
      </c>
      <c r="L881" s="6" t="str">
        <f t="shared" si="3"/>
        <v/>
      </c>
      <c r="M881" s="6" t="str">
        <f t="shared" si="4"/>
        <v/>
      </c>
      <c r="N881" s="4"/>
      <c r="O881" s="4"/>
      <c r="P881" s="4"/>
      <c r="Q881" s="4"/>
      <c r="R881" s="4"/>
      <c r="S881" s="4"/>
      <c r="T881" s="4"/>
      <c r="U881" s="4"/>
      <c r="V881" s="4"/>
      <c r="W881" s="4"/>
    </row>
    <row r="882">
      <c r="A882" s="4"/>
      <c r="B882" s="4"/>
      <c r="C882" s="87"/>
      <c r="D882" s="74"/>
      <c r="E882" s="74"/>
      <c r="F882" s="74"/>
      <c r="G882" s="74"/>
      <c r="H882" s="74"/>
      <c r="I882" s="74"/>
      <c r="J882" s="4" t="str">
        <f t="shared" si="1"/>
        <v/>
      </c>
      <c r="K882" s="4" t="str">
        <f t="shared" si="2"/>
        <v/>
      </c>
      <c r="L882" s="6" t="str">
        <f t="shared" si="3"/>
        <v/>
      </c>
      <c r="M882" s="6" t="str">
        <f t="shared" si="4"/>
        <v/>
      </c>
      <c r="N882" s="4"/>
      <c r="O882" s="4"/>
      <c r="P882" s="4"/>
      <c r="Q882" s="4"/>
      <c r="R882" s="4"/>
      <c r="S882" s="4"/>
      <c r="T882" s="4"/>
      <c r="U882" s="4"/>
      <c r="V882" s="4"/>
      <c r="W882" s="4"/>
    </row>
    <row r="883">
      <c r="A883" s="4"/>
      <c r="B883" s="4"/>
      <c r="C883" s="87"/>
      <c r="D883" s="74"/>
      <c r="E883" s="74"/>
      <c r="F883" s="74"/>
      <c r="G883" s="74"/>
      <c r="H883" s="74"/>
      <c r="I883" s="74"/>
      <c r="J883" s="4" t="str">
        <f t="shared" si="1"/>
        <v/>
      </c>
      <c r="K883" s="4" t="str">
        <f t="shared" si="2"/>
        <v/>
      </c>
      <c r="L883" s="6" t="str">
        <f t="shared" si="3"/>
        <v/>
      </c>
      <c r="M883" s="6" t="str">
        <f t="shared" si="4"/>
        <v/>
      </c>
      <c r="N883" s="4"/>
      <c r="O883" s="4"/>
      <c r="P883" s="4"/>
      <c r="Q883" s="4"/>
      <c r="R883" s="4"/>
      <c r="S883" s="4"/>
      <c r="T883" s="4"/>
      <c r="U883" s="4"/>
      <c r="V883" s="4"/>
      <c r="W883" s="4"/>
    </row>
    <row r="884">
      <c r="A884" s="4"/>
      <c r="B884" s="4"/>
      <c r="C884" s="87"/>
      <c r="D884" s="74"/>
      <c r="E884" s="74"/>
      <c r="F884" s="74"/>
      <c r="G884" s="74"/>
      <c r="H884" s="74"/>
      <c r="I884" s="74"/>
      <c r="J884" s="4" t="str">
        <f t="shared" si="1"/>
        <v/>
      </c>
      <c r="K884" s="4" t="str">
        <f t="shared" si="2"/>
        <v/>
      </c>
      <c r="L884" s="6" t="str">
        <f t="shared" si="3"/>
        <v/>
      </c>
      <c r="M884" s="6" t="str">
        <f t="shared" si="4"/>
        <v/>
      </c>
      <c r="N884" s="4"/>
      <c r="O884" s="4"/>
      <c r="P884" s="4"/>
      <c r="Q884" s="4"/>
      <c r="R884" s="4"/>
      <c r="S884" s="4"/>
      <c r="T884" s="4"/>
      <c r="U884" s="4"/>
      <c r="V884" s="4"/>
      <c r="W884" s="4"/>
    </row>
    <row r="885">
      <c r="A885" s="4"/>
      <c r="B885" s="4"/>
      <c r="C885" s="87"/>
      <c r="D885" s="74"/>
      <c r="E885" s="74"/>
      <c r="F885" s="74"/>
      <c r="G885" s="74"/>
      <c r="H885" s="74"/>
      <c r="I885" s="74"/>
      <c r="J885" s="4" t="str">
        <f t="shared" si="1"/>
        <v/>
      </c>
      <c r="K885" s="4" t="str">
        <f t="shared" si="2"/>
        <v/>
      </c>
      <c r="L885" s="6" t="str">
        <f t="shared" si="3"/>
        <v/>
      </c>
      <c r="M885" s="6" t="str">
        <f t="shared" si="4"/>
        <v/>
      </c>
      <c r="N885" s="4"/>
      <c r="O885" s="4"/>
      <c r="P885" s="4"/>
      <c r="Q885" s="4"/>
      <c r="R885" s="4"/>
      <c r="S885" s="4"/>
      <c r="T885" s="4"/>
      <c r="U885" s="4"/>
      <c r="V885" s="4"/>
      <c r="W885" s="4"/>
    </row>
    <row r="886">
      <c r="A886" s="4"/>
      <c r="B886" s="4"/>
      <c r="C886" s="87"/>
      <c r="D886" s="74"/>
      <c r="E886" s="74"/>
      <c r="F886" s="74"/>
      <c r="G886" s="74"/>
      <c r="H886" s="74"/>
      <c r="I886" s="74"/>
      <c r="J886" s="4" t="str">
        <f t="shared" si="1"/>
        <v/>
      </c>
      <c r="K886" s="4" t="str">
        <f t="shared" si="2"/>
        <v/>
      </c>
      <c r="L886" s="6" t="str">
        <f t="shared" si="3"/>
        <v/>
      </c>
      <c r="M886" s="6" t="str">
        <f t="shared" si="4"/>
        <v/>
      </c>
      <c r="N886" s="4"/>
      <c r="O886" s="4"/>
      <c r="P886" s="4"/>
      <c r="Q886" s="4"/>
      <c r="R886" s="4"/>
      <c r="S886" s="4"/>
      <c r="T886" s="4"/>
      <c r="U886" s="4"/>
      <c r="V886" s="4"/>
      <c r="W886" s="4"/>
    </row>
    <row r="887">
      <c r="A887" s="4"/>
      <c r="B887" s="4"/>
      <c r="C887" s="87"/>
      <c r="D887" s="74"/>
      <c r="E887" s="74"/>
      <c r="F887" s="74"/>
      <c r="G887" s="74"/>
      <c r="H887" s="74"/>
      <c r="I887" s="74"/>
      <c r="J887" s="4" t="str">
        <f t="shared" si="1"/>
        <v/>
      </c>
      <c r="K887" s="4" t="str">
        <f t="shared" si="2"/>
        <v/>
      </c>
      <c r="L887" s="6" t="str">
        <f t="shared" si="3"/>
        <v/>
      </c>
      <c r="M887" s="6" t="str">
        <f t="shared" si="4"/>
        <v/>
      </c>
      <c r="N887" s="4"/>
      <c r="O887" s="4"/>
      <c r="P887" s="4"/>
      <c r="Q887" s="4"/>
      <c r="R887" s="4"/>
      <c r="S887" s="4"/>
      <c r="T887" s="4"/>
      <c r="U887" s="4"/>
      <c r="V887" s="4"/>
      <c r="W887" s="4"/>
    </row>
    <row r="888">
      <c r="A888" s="4"/>
      <c r="B888" s="4"/>
      <c r="C888" s="87"/>
      <c r="D888" s="74"/>
      <c r="E888" s="74"/>
      <c r="F888" s="74"/>
      <c r="G888" s="74"/>
      <c r="H888" s="74"/>
      <c r="I888" s="74"/>
      <c r="J888" s="4" t="str">
        <f t="shared" si="1"/>
        <v/>
      </c>
      <c r="K888" s="4" t="str">
        <f t="shared" si="2"/>
        <v/>
      </c>
      <c r="L888" s="6" t="str">
        <f t="shared" si="3"/>
        <v/>
      </c>
      <c r="M888" s="6" t="str">
        <f t="shared" si="4"/>
        <v/>
      </c>
      <c r="N888" s="4"/>
      <c r="O888" s="4"/>
      <c r="P888" s="4"/>
      <c r="Q888" s="4"/>
      <c r="R888" s="4"/>
      <c r="S888" s="4"/>
      <c r="T888" s="4"/>
      <c r="U888" s="4"/>
      <c r="V888" s="4"/>
      <c r="W888" s="4"/>
    </row>
    <row r="889">
      <c r="A889" s="4"/>
      <c r="B889" s="4"/>
      <c r="C889" s="87"/>
      <c r="D889" s="74"/>
      <c r="E889" s="74"/>
      <c r="F889" s="74"/>
      <c r="G889" s="74"/>
      <c r="H889" s="74"/>
      <c r="I889" s="74"/>
      <c r="J889" s="4" t="str">
        <f t="shared" si="1"/>
        <v/>
      </c>
      <c r="K889" s="4" t="str">
        <f t="shared" si="2"/>
        <v/>
      </c>
      <c r="L889" s="6" t="str">
        <f t="shared" si="3"/>
        <v/>
      </c>
      <c r="M889" s="6" t="str">
        <f t="shared" si="4"/>
        <v/>
      </c>
      <c r="N889" s="4"/>
      <c r="O889" s="4"/>
      <c r="P889" s="4"/>
      <c r="Q889" s="4"/>
      <c r="R889" s="4"/>
      <c r="S889" s="4"/>
      <c r="T889" s="4"/>
      <c r="U889" s="4"/>
      <c r="V889" s="4"/>
      <c r="W889" s="4"/>
    </row>
    <row r="890">
      <c r="A890" s="4"/>
      <c r="B890" s="4"/>
      <c r="C890" s="87"/>
      <c r="D890" s="74"/>
      <c r="E890" s="74"/>
      <c r="F890" s="74"/>
      <c r="G890" s="74"/>
      <c r="H890" s="74"/>
      <c r="I890" s="74"/>
      <c r="J890" s="4" t="str">
        <f t="shared" si="1"/>
        <v/>
      </c>
      <c r="K890" s="4" t="str">
        <f t="shared" si="2"/>
        <v/>
      </c>
      <c r="L890" s="6" t="str">
        <f t="shared" si="3"/>
        <v/>
      </c>
      <c r="M890" s="6" t="str">
        <f t="shared" si="4"/>
        <v/>
      </c>
      <c r="N890" s="4"/>
      <c r="O890" s="4"/>
      <c r="P890" s="4"/>
      <c r="Q890" s="4"/>
      <c r="R890" s="4"/>
      <c r="S890" s="4"/>
      <c r="T890" s="4"/>
      <c r="U890" s="4"/>
      <c r="V890" s="4"/>
      <c r="W890" s="4"/>
    </row>
    <row r="891">
      <c r="A891" s="4"/>
      <c r="B891" s="4"/>
      <c r="C891" s="87"/>
      <c r="D891" s="74"/>
      <c r="E891" s="74"/>
      <c r="F891" s="74"/>
      <c r="G891" s="74"/>
      <c r="H891" s="74"/>
      <c r="I891" s="74"/>
      <c r="J891" s="4" t="str">
        <f t="shared" si="1"/>
        <v/>
      </c>
      <c r="K891" s="4" t="str">
        <f t="shared" si="2"/>
        <v/>
      </c>
      <c r="L891" s="6" t="str">
        <f t="shared" si="3"/>
        <v/>
      </c>
      <c r="M891" s="6" t="str">
        <f t="shared" si="4"/>
        <v/>
      </c>
      <c r="N891" s="4"/>
      <c r="O891" s="4"/>
      <c r="P891" s="4"/>
      <c r="Q891" s="4"/>
      <c r="R891" s="4"/>
      <c r="S891" s="4"/>
      <c r="T891" s="4"/>
      <c r="U891" s="4"/>
      <c r="V891" s="4"/>
      <c r="W891" s="4"/>
    </row>
    <row r="892">
      <c r="A892" s="4"/>
      <c r="B892" s="4"/>
      <c r="C892" s="87"/>
      <c r="D892" s="74"/>
      <c r="E892" s="74"/>
      <c r="F892" s="74"/>
      <c r="G892" s="74"/>
      <c r="H892" s="74"/>
      <c r="I892" s="74"/>
      <c r="J892" s="4" t="str">
        <f t="shared" si="1"/>
        <v/>
      </c>
      <c r="K892" s="4" t="str">
        <f t="shared" si="2"/>
        <v/>
      </c>
      <c r="L892" s="6" t="str">
        <f t="shared" si="3"/>
        <v/>
      </c>
      <c r="M892" s="6" t="str">
        <f t="shared" si="4"/>
        <v/>
      </c>
      <c r="N892" s="4"/>
      <c r="O892" s="4"/>
      <c r="P892" s="4"/>
      <c r="Q892" s="4"/>
      <c r="R892" s="4"/>
      <c r="S892" s="4"/>
      <c r="T892" s="4"/>
      <c r="U892" s="4"/>
      <c r="V892" s="4"/>
      <c r="W892" s="4"/>
    </row>
    <row r="893">
      <c r="A893" s="4"/>
      <c r="B893" s="4"/>
      <c r="C893" s="87"/>
      <c r="D893" s="74"/>
      <c r="E893" s="74"/>
      <c r="F893" s="74"/>
      <c r="G893" s="74"/>
      <c r="H893" s="74"/>
      <c r="I893" s="74"/>
      <c r="J893" s="4" t="str">
        <f t="shared" si="1"/>
        <v/>
      </c>
      <c r="K893" s="4" t="str">
        <f t="shared" si="2"/>
        <v/>
      </c>
      <c r="L893" s="6" t="str">
        <f t="shared" si="3"/>
        <v/>
      </c>
      <c r="M893" s="6" t="str">
        <f t="shared" si="4"/>
        <v/>
      </c>
      <c r="N893" s="4"/>
      <c r="O893" s="4"/>
      <c r="P893" s="4"/>
      <c r="Q893" s="4"/>
      <c r="R893" s="4"/>
      <c r="S893" s="4"/>
      <c r="T893" s="4"/>
      <c r="U893" s="4"/>
      <c r="V893" s="4"/>
      <c r="W893" s="4"/>
    </row>
    <row r="894">
      <c r="A894" s="4"/>
      <c r="B894" s="4"/>
      <c r="C894" s="87"/>
      <c r="D894" s="74"/>
      <c r="E894" s="74"/>
      <c r="F894" s="74"/>
      <c r="G894" s="74"/>
      <c r="H894" s="74"/>
      <c r="I894" s="74"/>
      <c r="J894" s="4" t="str">
        <f t="shared" si="1"/>
        <v/>
      </c>
      <c r="K894" s="4" t="str">
        <f t="shared" si="2"/>
        <v/>
      </c>
      <c r="L894" s="6" t="str">
        <f t="shared" si="3"/>
        <v/>
      </c>
      <c r="M894" s="6" t="str">
        <f t="shared" si="4"/>
        <v/>
      </c>
      <c r="N894" s="4"/>
      <c r="O894" s="4"/>
      <c r="P894" s="4"/>
      <c r="Q894" s="4"/>
      <c r="R894" s="4"/>
      <c r="S894" s="4"/>
      <c r="T894" s="4"/>
      <c r="U894" s="4"/>
      <c r="V894" s="4"/>
      <c r="W894" s="4"/>
    </row>
    <row r="895">
      <c r="A895" s="4"/>
      <c r="B895" s="4"/>
      <c r="C895" s="87"/>
      <c r="D895" s="74"/>
      <c r="E895" s="74"/>
      <c r="F895" s="74"/>
      <c r="G895" s="74"/>
      <c r="H895" s="74"/>
      <c r="I895" s="74"/>
      <c r="J895" s="4" t="str">
        <f t="shared" si="1"/>
        <v/>
      </c>
      <c r="K895" s="4" t="str">
        <f t="shared" si="2"/>
        <v/>
      </c>
      <c r="L895" s="6" t="str">
        <f t="shared" si="3"/>
        <v/>
      </c>
      <c r="M895" s="6" t="str">
        <f t="shared" si="4"/>
        <v/>
      </c>
      <c r="N895" s="4"/>
      <c r="O895" s="4"/>
      <c r="P895" s="4"/>
      <c r="Q895" s="4"/>
      <c r="R895" s="4"/>
      <c r="S895" s="4"/>
      <c r="T895" s="4"/>
      <c r="U895" s="4"/>
      <c r="V895" s="4"/>
      <c r="W895" s="4"/>
    </row>
    <row r="896">
      <c r="A896" s="4"/>
      <c r="B896" s="4"/>
      <c r="C896" s="87"/>
      <c r="D896" s="74"/>
      <c r="E896" s="74"/>
      <c r="F896" s="74"/>
      <c r="G896" s="74"/>
      <c r="H896" s="74"/>
      <c r="I896" s="74"/>
      <c r="J896" s="4" t="str">
        <f t="shared" si="1"/>
        <v/>
      </c>
      <c r="K896" s="4" t="str">
        <f t="shared" si="2"/>
        <v/>
      </c>
      <c r="L896" s="6" t="str">
        <f t="shared" si="3"/>
        <v/>
      </c>
      <c r="M896" s="6" t="str">
        <f t="shared" si="4"/>
        <v/>
      </c>
      <c r="N896" s="4"/>
      <c r="O896" s="4"/>
      <c r="P896" s="4"/>
      <c r="Q896" s="4"/>
      <c r="R896" s="4"/>
      <c r="S896" s="4"/>
      <c r="T896" s="4"/>
      <c r="U896" s="4"/>
      <c r="V896" s="4"/>
      <c r="W896" s="4"/>
    </row>
    <row r="897">
      <c r="A897" s="4"/>
      <c r="B897" s="4"/>
      <c r="C897" s="87"/>
      <c r="D897" s="74"/>
      <c r="E897" s="74"/>
      <c r="F897" s="74"/>
      <c r="G897" s="74"/>
      <c r="H897" s="74"/>
      <c r="I897" s="74"/>
      <c r="J897" s="4" t="str">
        <f t="shared" si="1"/>
        <v/>
      </c>
      <c r="K897" s="4" t="str">
        <f t="shared" si="2"/>
        <v/>
      </c>
      <c r="L897" s="6" t="str">
        <f t="shared" si="3"/>
        <v/>
      </c>
      <c r="M897" s="6" t="str">
        <f t="shared" si="4"/>
        <v/>
      </c>
      <c r="N897" s="4"/>
      <c r="O897" s="4"/>
      <c r="P897" s="4"/>
      <c r="Q897" s="4"/>
      <c r="R897" s="4"/>
      <c r="S897" s="4"/>
      <c r="T897" s="4"/>
      <c r="U897" s="4"/>
      <c r="V897" s="4"/>
      <c r="W897" s="4"/>
    </row>
    <row r="898">
      <c r="A898" s="4"/>
      <c r="B898" s="4"/>
      <c r="C898" s="87"/>
      <c r="D898" s="74"/>
      <c r="E898" s="74"/>
      <c r="F898" s="74"/>
      <c r="G898" s="74"/>
      <c r="H898" s="74"/>
      <c r="I898" s="74"/>
      <c r="J898" s="4" t="str">
        <f t="shared" si="1"/>
        <v/>
      </c>
      <c r="K898" s="4" t="str">
        <f t="shared" si="2"/>
        <v/>
      </c>
      <c r="L898" s="6" t="str">
        <f t="shared" si="3"/>
        <v/>
      </c>
      <c r="M898" s="6" t="str">
        <f t="shared" si="4"/>
        <v/>
      </c>
      <c r="N898" s="4"/>
      <c r="O898" s="4"/>
      <c r="P898" s="4"/>
      <c r="Q898" s="4"/>
      <c r="R898" s="4"/>
      <c r="S898" s="4"/>
      <c r="T898" s="4"/>
      <c r="U898" s="4"/>
      <c r="V898" s="4"/>
      <c r="W898" s="4"/>
    </row>
    <row r="899">
      <c r="A899" s="4"/>
      <c r="B899" s="4"/>
      <c r="C899" s="87"/>
      <c r="D899" s="74"/>
      <c r="E899" s="74"/>
      <c r="F899" s="74"/>
      <c r="G899" s="74"/>
      <c r="H899" s="74"/>
      <c r="I899" s="74"/>
      <c r="J899" s="4" t="str">
        <f t="shared" si="1"/>
        <v/>
      </c>
      <c r="K899" s="4" t="str">
        <f t="shared" si="2"/>
        <v/>
      </c>
      <c r="L899" s="6" t="str">
        <f t="shared" si="3"/>
        <v/>
      </c>
      <c r="M899" s="6" t="str">
        <f t="shared" si="4"/>
        <v/>
      </c>
      <c r="N899" s="4"/>
      <c r="O899" s="4"/>
      <c r="P899" s="4"/>
      <c r="Q899" s="4"/>
      <c r="R899" s="4"/>
      <c r="S899" s="4"/>
      <c r="T899" s="4"/>
      <c r="U899" s="4"/>
      <c r="V899" s="4"/>
      <c r="W899" s="4"/>
    </row>
    <row r="900">
      <c r="A900" s="4"/>
      <c r="B900" s="4"/>
      <c r="C900" s="87"/>
      <c r="D900" s="74"/>
      <c r="E900" s="74"/>
      <c r="F900" s="74"/>
      <c r="G900" s="74"/>
      <c r="H900" s="74"/>
      <c r="I900" s="74"/>
      <c r="J900" s="4" t="str">
        <f t="shared" si="1"/>
        <v/>
      </c>
      <c r="K900" s="4" t="str">
        <f t="shared" si="2"/>
        <v/>
      </c>
      <c r="L900" s="6" t="str">
        <f t="shared" si="3"/>
        <v/>
      </c>
      <c r="M900" s="6" t="str">
        <f t="shared" si="4"/>
        <v/>
      </c>
      <c r="N900" s="4"/>
      <c r="O900" s="4"/>
      <c r="P900" s="4"/>
      <c r="Q900" s="4"/>
      <c r="R900" s="4"/>
      <c r="S900" s="4"/>
      <c r="T900" s="4"/>
      <c r="U900" s="4"/>
      <c r="V900" s="4"/>
      <c r="W900" s="4"/>
    </row>
    <row r="901">
      <c r="A901" s="4"/>
      <c r="B901" s="4"/>
      <c r="C901" s="87"/>
      <c r="D901" s="74"/>
      <c r="E901" s="74"/>
      <c r="F901" s="74"/>
      <c r="G901" s="74"/>
      <c r="H901" s="74"/>
      <c r="I901" s="74"/>
      <c r="J901" s="4" t="str">
        <f t="shared" si="1"/>
        <v/>
      </c>
      <c r="K901" s="4" t="str">
        <f t="shared" si="2"/>
        <v/>
      </c>
      <c r="L901" s="6" t="str">
        <f t="shared" si="3"/>
        <v/>
      </c>
      <c r="M901" s="6" t="str">
        <f t="shared" si="4"/>
        <v/>
      </c>
      <c r="N901" s="4"/>
      <c r="O901" s="4"/>
      <c r="P901" s="4"/>
      <c r="Q901" s="4"/>
      <c r="R901" s="4"/>
      <c r="S901" s="4"/>
      <c r="T901" s="4"/>
      <c r="U901" s="4"/>
      <c r="V901" s="4"/>
      <c r="W901" s="4"/>
    </row>
    <row r="902">
      <c r="A902" s="4"/>
      <c r="B902" s="4"/>
      <c r="C902" s="87"/>
      <c r="D902" s="74"/>
      <c r="E902" s="74"/>
      <c r="F902" s="74"/>
      <c r="G902" s="74"/>
      <c r="H902" s="74"/>
      <c r="I902" s="74"/>
      <c r="J902" s="4" t="str">
        <f t="shared" si="1"/>
        <v/>
      </c>
      <c r="K902" s="4" t="str">
        <f t="shared" si="2"/>
        <v/>
      </c>
      <c r="L902" s="6" t="str">
        <f t="shared" si="3"/>
        <v/>
      </c>
      <c r="M902" s="6" t="str">
        <f t="shared" si="4"/>
        <v/>
      </c>
      <c r="N902" s="4"/>
      <c r="O902" s="4"/>
      <c r="P902" s="4"/>
      <c r="Q902" s="4"/>
      <c r="R902" s="4"/>
      <c r="S902" s="4"/>
      <c r="T902" s="4"/>
      <c r="U902" s="4"/>
      <c r="V902" s="4"/>
      <c r="W902" s="4"/>
    </row>
    <row r="903">
      <c r="A903" s="4"/>
      <c r="B903" s="4"/>
      <c r="C903" s="87"/>
      <c r="D903" s="74"/>
      <c r="E903" s="74"/>
      <c r="F903" s="74"/>
      <c r="G903" s="74"/>
      <c r="H903" s="74"/>
      <c r="I903" s="74"/>
      <c r="J903" s="4" t="str">
        <f t="shared" si="1"/>
        <v/>
      </c>
      <c r="K903" s="4" t="str">
        <f t="shared" si="2"/>
        <v/>
      </c>
      <c r="L903" s="6" t="str">
        <f t="shared" si="3"/>
        <v/>
      </c>
      <c r="M903" s="6" t="str">
        <f t="shared" si="4"/>
        <v/>
      </c>
      <c r="N903" s="4"/>
      <c r="O903" s="4"/>
      <c r="P903" s="4"/>
      <c r="Q903" s="4"/>
      <c r="R903" s="4"/>
      <c r="S903" s="4"/>
      <c r="T903" s="4"/>
      <c r="U903" s="4"/>
      <c r="V903" s="4"/>
      <c r="W903" s="4"/>
    </row>
    <row r="904">
      <c r="A904" s="4"/>
      <c r="B904" s="4"/>
      <c r="C904" s="87"/>
      <c r="D904" s="74"/>
      <c r="E904" s="74"/>
      <c r="F904" s="74"/>
      <c r="G904" s="74"/>
      <c r="H904" s="74"/>
      <c r="I904" s="74"/>
      <c r="J904" s="4" t="str">
        <f t="shared" si="1"/>
        <v/>
      </c>
      <c r="K904" s="4" t="str">
        <f t="shared" si="2"/>
        <v/>
      </c>
      <c r="L904" s="6" t="str">
        <f t="shared" si="3"/>
        <v/>
      </c>
      <c r="M904" s="6" t="str">
        <f t="shared" si="4"/>
        <v/>
      </c>
      <c r="N904" s="4"/>
      <c r="O904" s="4"/>
      <c r="P904" s="4"/>
      <c r="Q904" s="4"/>
      <c r="R904" s="4"/>
      <c r="S904" s="4"/>
      <c r="T904" s="4"/>
      <c r="U904" s="4"/>
      <c r="V904" s="4"/>
      <c r="W904" s="4"/>
    </row>
    <row r="905">
      <c r="A905" s="4"/>
      <c r="B905" s="4"/>
      <c r="C905" s="87"/>
      <c r="D905" s="74"/>
      <c r="E905" s="74"/>
      <c r="F905" s="74"/>
      <c r="G905" s="74"/>
      <c r="H905" s="74"/>
      <c r="I905" s="74"/>
      <c r="J905" s="4" t="str">
        <f t="shared" si="1"/>
        <v/>
      </c>
      <c r="K905" s="4" t="str">
        <f t="shared" si="2"/>
        <v/>
      </c>
      <c r="L905" s="6" t="str">
        <f t="shared" si="3"/>
        <v/>
      </c>
      <c r="M905" s="6" t="str">
        <f t="shared" si="4"/>
        <v/>
      </c>
      <c r="N905" s="4"/>
      <c r="O905" s="4"/>
      <c r="P905" s="4"/>
      <c r="Q905" s="4"/>
      <c r="R905" s="4"/>
      <c r="S905" s="4"/>
      <c r="T905" s="4"/>
      <c r="U905" s="4"/>
      <c r="V905" s="4"/>
      <c r="W905" s="4"/>
    </row>
    <row r="906">
      <c r="A906" s="4"/>
      <c r="B906" s="4"/>
      <c r="C906" s="87"/>
      <c r="D906" s="74"/>
      <c r="E906" s="74"/>
      <c r="F906" s="74"/>
      <c r="G906" s="74"/>
      <c r="H906" s="74"/>
      <c r="I906" s="74"/>
      <c r="J906" s="4" t="str">
        <f t="shared" si="1"/>
        <v/>
      </c>
      <c r="K906" s="4" t="str">
        <f t="shared" si="2"/>
        <v/>
      </c>
      <c r="L906" s="6" t="str">
        <f t="shared" si="3"/>
        <v/>
      </c>
      <c r="M906" s="6" t="str">
        <f t="shared" si="4"/>
        <v/>
      </c>
      <c r="N906" s="4"/>
      <c r="O906" s="4"/>
      <c r="P906" s="4"/>
      <c r="Q906" s="4"/>
      <c r="R906" s="4"/>
      <c r="S906" s="4"/>
      <c r="T906" s="4"/>
      <c r="U906" s="4"/>
      <c r="V906" s="4"/>
      <c r="W906" s="4"/>
    </row>
    <row r="907">
      <c r="A907" s="4"/>
      <c r="B907" s="4"/>
      <c r="C907" s="87"/>
      <c r="D907" s="74"/>
      <c r="E907" s="74"/>
      <c r="F907" s="74"/>
      <c r="G907" s="74"/>
      <c r="H907" s="74"/>
      <c r="I907" s="74"/>
      <c r="J907" s="4" t="str">
        <f t="shared" si="1"/>
        <v/>
      </c>
      <c r="K907" s="4" t="str">
        <f t="shared" si="2"/>
        <v/>
      </c>
      <c r="L907" s="6" t="str">
        <f t="shared" si="3"/>
        <v/>
      </c>
      <c r="M907" s="6" t="str">
        <f t="shared" si="4"/>
        <v/>
      </c>
      <c r="N907" s="4"/>
      <c r="O907" s="4"/>
      <c r="P907" s="4"/>
      <c r="Q907" s="4"/>
      <c r="R907" s="4"/>
      <c r="S907" s="4"/>
      <c r="T907" s="4"/>
      <c r="U907" s="4"/>
      <c r="V907" s="4"/>
      <c r="W907" s="4"/>
    </row>
    <row r="908">
      <c r="A908" s="4"/>
      <c r="B908" s="4"/>
      <c r="C908" s="87"/>
      <c r="D908" s="74"/>
      <c r="E908" s="74"/>
      <c r="F908" s="74"/>
      <c r="G908" s="74"/>
      <c r="H908" s="74"/>
      <c r="I908" s="74"/>
      <c r="J908" s="4" t="str">
        <f t="shared" si="1"/>
        <v/>
      </c>
      <c r="K908" s="4" t="str">
        <f t="shared" si="2"/>
        <v/>
      </c>
      <c r="L908" s="6" t="str">
        <f t="shared" si="3"/>
        <v/>
      </c>
      <c r="M908" s="6" t="str">
        <f t="shared" si="4"/>
        <v/>
      </c>
      <c r="N908" s="4"/>
      <c r="O908" s="4"/>
      <c r="P908" s="4"/>
      <c r="Q908" s="4"/>
      <c r="R908" s="4"/>
      <c r="S908" s="4"/>
      <c r="T908" s="4"/>
      <c r="U908" s="4"/>
      <c r="V908" s="4"/>
      <c r="W908" s="4"/>
    </row>
    <row r="909">
      <c r="A909" s="4"/>
      <c r="B909" s="4"/>
      <c r="C909" s="87"/>
      <c r="D909" s="74"/>
      <c r="E909" s="74"/>
      <c r="F909" s="74"/>
      <c r="G909" s="74"/>
      <c r="H909" s="74"/>
      <c r="I909" s="74"/>
      <c r="J909" s="4" t="str">
        <f t="shared" si="1"/>
        <v/>
      </c>
      <c r="K909" s="4" t="str">
        <f t="shared" si="2"/>
        <v/>
      </c>
      <c r="L909" s="6" t="str">
        <f t="shared" si="3"/>
        <v/>
      </c>
      <c r="M909" s="6" t="str">
        <f t="shared" si="4"/>
        <v/>
      </c>
      <c r="N909" s="4"/>
      <c r="O909" s="4"/>
      <c r="P909" s="4"/>
      <c r="Q909" s="4"/>
      <c r="R909" s="4"/>
      <c r="S909" s="4"/>
      <c r="T909" s="4"/>
      <c r="U909" s="4"/>
      <c r="V909" s="4"/>
      <c r="W909" s="4"/>
    </row>
    <row r="910">
      <c r="A910" s="4"/>
      <c r="B910" s="4"/>
      <c r="C910" s="87"/>
      <c r="D910" s="74"/>
      <c r="E910" s="74"/>
      <c r="F910" s="74"/>
      <c r="G910" s="74"/>
      <c r="H910" s="74"/>
      <c r="I910" s="74"/>
      <c r="J910" s="4" t="str">
        <f t="shared" si="1"/>
        <v/>
      </c>
      <c r="K910" s="4" t="str">
        <f t="shared" si="2"/>
        <v/>
      </c>
      <c r="L910" s="6" t="str">
        <f t="shared" si="3"/>
        <v/>
      </c>
      <c r="M910" s="6" t="str">
        <f t="shared" si="4"/>
        <v/>
      </c>
      <c r="N910" s="4"/>
      <c r="O910" s="4"/>
      <c r="P910" s="4"/>
      <c r="Q910" s="4"/>
      <c r="R910" s="4"/>
      <c r="S910" s="4"/>
      <c r="T910" s="4"/>
      <c r="U910" s="4"/>
      <c r="V910" s="4"/>
      <c r="W910" s="4"/>
    </row>
    <row r="911">
      <c r="A911" s="4"/>
      <c r="B911" s="4"/>
      <c r="C911" s="87"/>
      <c r="D911" s="74"/>
      <c r="E911" s="74"/>
      <c r="F911" s="74"/>
      <c r="G911" s="74"/>
      <c r="H911" s="74"/>
      <c r="I911" s="74"/>
      <c r="J911" s="4" t="str">
        <f t="shared" si="1"/>
        <v/>
      </c>
      <c r="K911" s="4" t="str">
        <f t="shared" si="2"/>
        <v/>
      </c>
      <c r="L911" s="6" t="str">
        <f t="shared" si="3"/>
        <v/>
      </c>
      <c r="M911" s="6" t="str">
        <f t="shared" si="4"/>
        <v/>
      </c>
      <c r="N911" s="4"/>
      <c r="O911" s="4"/>
      <c r="P911" s="4"/>
      <c r="Q911" s="4"/>
      <c r="R911" s="4"/>
      <c r="S911" s="4"/>
      <c r="T911" s="4"/>
      <c r="U911" s="4"/>
      <c r="V911" s="4"/>
      <c r="W911" s="4"/>
    </row>
    <row r="912">
      <c r="A912" s="4"/>
      <c r="B912" s="4"/>
      <c r="C912" s="87"/>
      <c r="D912" s="74"/>
      <c r="E912" s="74"/>
      <c r="F912" s="74"/>
      <c r="G912" s="74"/>
      <c r="H912" s="74"/>
      <c r="I912" s="74"/>
      <c r="J912" s="4" t="str">
        <f t="shared" si="1"/>
        <v/>
      </c>
      <c r="K912" s="4" t="str">
        <f t="shared" si="2"/>
        <v/>
      </c>
      <c r="L912" s="6" t="str">
        <f t="shared" si="3"/>
        <v/>
      </c>
      <c r="M912" s="6" t="str">
        <f t="shared" si="4"/>
        <v/>
      </c>
      <c r="N912" s="4"/>
      <c r="O912" s="4"/>
      <c r="P912" s="4"/>
      <c r="Q912" s="4"/>
      <c r="R912" s="4"/>
      <c r="S912" s="4"/>
      <c r="T912" s="4"/>
      <c r="U912" s="4"/>
      <c r="V912" s="4"/>
      <c r="W912" s="4"/>
    </row>
    <row r="913">
      <c r="A913" s="4"/>
      <c r="B913" s="4"/>
      <c r="C913" s="87"/>
      <c r="D913" s="74"/>
      <c r="E913" s="74"/>
      <c r="F913" s="74"/>
      <c r="G913" s="74"/>
      <c r="H913" s="74"/>
      <c r="I913" s="74"/>
      <c r="J913" s="4" t="str">
        <f t="shared" si="1"/>
        <v/>
      </c>
      <c r="K913" s="4" t="str">
        <f t="shared" si="2"/>
        <v/>
      </c>
      <c r="L913" s="6" t="str">
        <f t="shared" si="3"/>
        <v/>
      </c>
      <c r="M913" s="6" t="str">
        <f t="shared" si="4"/>
        <v/>
      </c>
      <c r="N913" s="4"/>
      <c r="O913" s="4"/>
      <c r="P913" s="4"/>
      <c r="Q913" s="4"/>
      <c r="R913" s="4"/>
      <c r="S913" s="4"/>
      <c r="T913" s="4"/>
      <c r="U913" s="4"/>
      <c r="V913" s="4"/>
      <c r="W913" s="4"/>
    </row>
    <row r="914">
      <c r="A914" s="4"/>
      <c r="B914" s="4"/>
      <c r="C914" s="87"/>
      <c r="D914" s="74"/>
      <c r="E914" s="74"/>
      <c r="F914" s="74"/>
      <c r="G914" s="74"/>
      <c r="H914" s="74"/>
      <c r="I914" s="74"/>
      <c r="J914" s="4" t="str">
        <f t="shared" si="1"/>
        <v/>
      </c>
      <c r="K914" s="4" t="str">
        <f t="shared" si="2"/>
        <v/>
      </c>
      <c r="L914" s="6" t="str">
        <f t="shared" si="3"/>
        <v/>
      </c>
      <c r="M914" s="6" t="str">
        <f t="shared" si="4"/>
        <v/>
      </c>
      <c r="N914" s="4"/>
      <c r="O914" s="4"/>
      <c r="P914" s="4"/>
      <c r="Q914" s="4"/>
      <c r="R914" s="4"/>
      <c r="S914" s="4"/>
      <c r="T914" s="4"/>
      <c r="U914" s="4"/>
      <c r="V914" s="4"/>
      <c r="W914" s="4"/>
    </row>
    <row r="915">
      <c r="A915" s="4"/>
      <c r="B915" s="4"/>
      <c r="C915" s="87"/>
      <c r="D915" s="74"/>
      <c r="E915" s="74"/>
      <c r="F915" s="74"/>
      <c r="G915" s="74"/>
      <c r="H915" s="74"/>
      <c r="I915" s="74"/>
      <c r="J915" s="4" t="str">
        <f t="shared" si="1"/>
        <v/>
      </c>
      <c r="K915" s="4" t="str">
        <f t="shared" si="2"/>
        <v/>
      </c>
      <c r="L915" s="6" t="str">
        <f t="shared" si="3"/>
        <v/>
      </c>
      <c r="M915" s="6" t="str">
        <f t="shared" si="4"/>
        <v/>
      </c>
      <c r="N915" s="4"/>
      <c r="O915" s="4"/>
      <c r="P915" s="4"/>
      <c r="Q915" s="4"/>
      <c r="R915" s="4"/>
      <c r="S915" s="4"/>
      <c r="T915" s="4"/>
      <c r="U915" s="4"/>
      <c r="V915" s="4"/>
      <c r="W915" s="4"/>
    </row>
    <row r="916">
      <c r="A916" s="4"/>
      <c r="B916" s="4"/>
      <c r="C916" s="87"/>
      <c r="D916" s="74"/>
      <c r="E916" s="74"/>
      <c r="F916" s="74"/>
      <c r="G916" s="74"/>
      <c r="H916" s="74"/>
      <c r="I916" s="74"/>
      <c r="J916" s="4" t="str">
        <f t="shared" si="1"/>
        <v/>
      </c>
      <c r="K916" s="4" t="str">
        <f t="shared" si="2"/>
        <v/>
      </c>
      <c r="L916" s="6" t="str">
        <f t="shared" si="3"/>
        <v/>
      </c>
      <c r="M916" s="6" t="str">
        <f t="shared" si="4"/>
        <v/>
      </c>
      <c r="N916" s="4"/>
      <c r="O916" s="4"/>
      <c r="P916" s="4"/>
      <c r="Q916" s="4"/>
      <c r="R916" s="4"/>
      <c r="S916" s="4"/>
      <c r="T916" s="4"/>
      <c r="U916" s="4"/>
      <c r="V916" s="4"/>
      <c r="W916" s="4"/>
    </row>
    <row r="917">
      <c r="A917" s="4"/>
      <c r="B917" s="4"/>
      <c r="C917" s="87"/>
      <c r="D917" s="74"/>
      <c r="E917" s="74"/>
      <c r="F917" s="74"/>
      <c r="G917" s="74"/>
      <c r="H917" s="74"/>
      <c r="I917" s="74"/>
      <c r="J917" s="4" t="str">
        <f t="shared" si="1"/>
        <v/>
      </c>
      <c r="K917" s="4" t="str">
        <f t="shared" si="2"/>
        <v/>
      </c>
      <c r="L917" s="6" t="str">
        <f t="shared" si="3"/>
        <v/>
      </c>
      <c r="M917" s="6" t="str">
        <f t="shared" si="4"/>
        <v/>
      </c>
      <c r="N917" s="4"/>
      <c r="O917" s="4"/>
      <c r="P917" s="4"/>
      <c r="Q917" s="4"/>
      <c r="R917" s="4"/>
      <c r="S917" s="4"/>
      <c r="T917" s="4"/>
      <c r="U917" s="4"/>
      <c r="V917" s="4"/>
      <c r="W917" s="4"/>
    </row>
    <row r="918">
      <c r="A918" s="4"/>
      <c r="B918" s="4"/>
      <c r="C918" s="87"/>
      <c r="D918" s="74"/>
      <c r="E918" s="74"/>
      <c r="F918" s="74"/>
      <c r="G918" s="74"/>
      <c r="H918" s="74"/>
      <c r="I918" s="74"/>
      <c r="J918" s="4" t="str">
        <f t="shared" si="1"/>
        <v/>
      </c>
      <c r="K918" s="4" t="str">
        <f t="shared" si="2"/>
        <v/>
      </c>
      <c r="L918" s="6" t="str">
        <f t="shared" si="3"/>
        <v/>
      </c>
      <c r="M918" s="6" t="str">
        <f t="shared" si="4"/>
        <v/>
      </c>
      <c r="N918" s="4"/>
      <c r="O918" s="4"/>
      <c r="P918" s="4"/>
      <c r="Q918" s="4"/>
      <c r="R918" s="4"/>
      <c r="S918" s="4"/>
      <c r="T918" s="4"/>
      <c r="U918" s="4"/>
      <c r="V918" s="4"/>
      <c r="W918" s="4"/>
    </row>
    <row r="919">
      <c r="A919" s="4"/>
      <c r="B919" s="4"/>
      <c r="C919" s="87"/>
      <c r="D919" s="74"/>
      <c r="E919" s="74"/>
      <c r="F919" s="74"/>
      <c r="G919" s="74"/>
      <c r="H919" s="74"/>
      <c r="I919" s="74"/>
      <c r="J919" s="4" t="str">
        <f t="shared" si="1"/>
        <v/>
      </c>
      <c r="K919" s="4" t="str">
        <f t="shared" si="2"/>
        <v/>
      </c>
      <c r="L919" s="6" t="str">
        <f t="shared" si="3"/>
        <v/>
      </c>
      <c r="M919" s="6" t="str">
        <f t="shared" si="4"/>
        <v/>
      </c>
      <c r="N919" s="4"/>
      <c r="O919" s="4"/>
      <c r="P919" s="4"/>
      <c r="Q919" s="4"/>
      <c r="R919" s="4"/>
      <c r="S919" s="4"/>
      <c r="T919" s="4"/>
      <c r="U919" s="4"/>
      <c r="V919" s="4"/>
      <c r="W919" s="4"/>
    </row>
    <row r="920">
      <c r="A920" s="4"/>
      <c r="B920" s="4"/>
      <c r="C920" s="87"/>
      <c r="D920" s="74"/>
      <c r="E920" s="74"/>
      <c r="F920" s="74"/>
      <c r="G920" s="74"/>
      <c r="H920" s="74"/>
      <c r="I920" s="74"/>
      <c r="J920" s="4" t="str">
        <f t="shared" si="1"/>
        <v/>
      </c>
      <c r="K920" s="4" t="str">
        <f t="shared" si="2"/>
        <v/>
      </c>
      <c r="L920" s="6" t="str">
        <f t="shared" si="3"/>
        <v/>
      </c>
      <c r="M920" s="6" t="str">
        <f t="shared" si="4"/>
        <v/>
      </c>
      <c r="N920" s="4"/>
      <c r="O920" s="4"/>
      <c r="P920" s="4"/>
      <c r="Q920" s="4"/>
      <c r="R920" s="4"/>
      <c r="S920" s="4"/>
      <c r="T920" s="4"/>
      <c r="U920" s="4"/>
      <c r="V920" s="4"/>
      <c r="W920" s="4"/>
    </row>
    <row r="921">
      <c r="A921" s="4"/>
      <c r="B921" s="4"/>
      <c r="C921" s="87"/>
      <c r="D921" s="74"/>
      <c r="E921" s="74"/>
      <c r="F921" s="74"/>
      <c r="G921" s="74"/>
      <c r="H921" s="74"/>
      <c r="I921" s="74"/>
      <c r="J921" s="4" t="str">
        <f t="shared" si="1"/>
        <v/>
      </c>
      <c r="K921" s="4" t="str">
        <f t="shared" si="2"/>
        <v/>
      </c>
      <c r="L921" s="6" t="str">
        <f t="shared" si="3"/>
        <v/>
      </c>
      <c r="M921" s="6" t="str">
        <f t="shared" si="4"/>
        <v/>
      </c>
      <c r="N921" s="4"/>
      <c r="O921" s="4"/>
      <c r="P921" s="4"/>
      <c r="Q921" s="4"/>
      <c r="R921" s="4"/>
      <c r="S921" s="4"/>
      <c r="T921" s="4"/>
      <c r="U921" s="4"/>
      <c r="V921" s="4"/>
      <c r="W921" s="4"/>
    </row>
    <row r="922">
      <c r="A922" s="4"/>
      <c r="B922" s="4"/>
      <c r="C922" s="87"/>
      <c r="D922" s="74"/>
      <c r="E922" s="74"/>
      <c r="F922" s="74"/>
      <c r="G922" s="74"/>
      <c r="H922" s="74"/>
      <c r="I922" s="74"/>
      <c r="J922" s="4" t="str">
        <f t="shared" si="1"/>
        <v/>
      </c>
      <c r="K922" s="4" t="str">
        <f t="shared" si="2"/>
        <v/>
      </c>
      <c r="L922" s="6" t="str">
        <f t="shared" si="3"/>
        <v/>
      </c>
      <c r="M922" s="6" t="str">
        <f t="shared" si="4"/>
        <v/>
      </c>
      <c r="N922" s="4"/>
      <c r="O922" s="4"/>
      <c r="P922" s="4"/>
      <c r="Q922" s="4"/>
      <c r="R922" s="4"/>
      <c r="S922" s="4"/>
      <c r="T922" s="4"/>
      <c r="U922" s="4"/>
      <c r="V922" s="4"/>
      <c r="W922" s="4"/>
    </row>
    <row r="923">
      <c r="A923" s="4"/>
      <c r="B923" s="4"/>
      <c r="C923" s="87"/>
      <c r="D923" s="74"/>
      <c r="E923" s="74"/>
      <c r="F923" s="74"/>
      <c r="G923" s="74"/>
      <c r="H923" s="74"/>
      <c r="I923" s="74"/>
      <c r="J923" s="4" t="str">
        <f t="shared" si="1"/>
        <v/>
      </c>
      <c r="K923" s="4" t="str">
        <f t="shared" si="2"/>
        <v/>
      </c>
      <c r="L923" s="6" t="str">
        <f t="shared" si="3"/>
        <v/>
      </c>
      <c r="M923" s="6" t="str">
        <f t="shared" si="4"/>
        <v/>
      </c>
      <c r="N923" s="4"/>
      <c r="O923" s="4"/>
      <c r="P923" s="4"/>
      <c r="Q923" s="4"/>
      <c r="R923" s="4"/>
      <c r="S923" s="4"/>
      <c r="T923" s="4"/>
      <c r="U923" s="4"/>
      <c r="V923" s="4"/>
      <c r="W923" s="4"/>
    </row>
    <row r="924">
      <c r="A924" s="4"/>
      <c r="B924" s="4"/>
      <c r="C924" s="87"/>
      <c r="D924" s="74"/>
      <c r="E924" s="74"/>
      <c r="F924" s="74"/>
      <c r="G924" s="74"/>
      <c r="H924" s="74"/>
      <c r="I924" s="74"/>
      <c r="J924" s="4" t="str">
        <f t="shared" si="1"/>
        <v/>
      </c>
      <c r="K924" s="4" t="str">
        <f t="shared" si="2"/>
        <v/>
      </c>
      <c r="L924" s="6" t="str">
        <f t="shared" si="3"/>
        <v/>
      </c>
      <c r="M924" s="6" t="str">
        <f t="shared" si="4"/>
        <v/>
      </c>
      <c r="N924" s="4"/>
      <c r="O924" s="4"/>
      <c r="P924" s="4"/>
      <c r="Q924" s="4"/>
      <c r="R924" s="4"/>
      <c r="S924" s="4"/>
      <c r="T924" s="4"/>
      <c r="U924" s="4"/>
      <c r="V924" s="4"/>
      <c r="W924" s="4"/>
    </row>
    <row r="925">
      <c r="A925" s="4"/>
      <c r="B925" s="4"/>
      <c r="C925" s="87"/>
      <c r="D925" s="74"/>
      <c r="E925" s="74"/>
      <c r="F925" s="74"/>
      <c r="G925" s="74"/>
      <c r="H925" s="74"/>
      <c r="I925" s="74"/>
      <c r="J925" s="4" t="str">
        <f t="shared" si="1"/>
        <v/>
      </c>
      <c r="K925" s="4" t="str">
        <f t="shared" si="2"/>
        <v/>
      </c>
      <c r="L925" s="6" t="str">
        <f t="shared" si="3"/>
        <v/>
      </c>
      <c r="M925" s="6" t="str">
        <f t="shared" si="4"/>
        <v/>
      </c>
      <c r="N925" s="4"/>
      <c r="O925" s="4"/>
      <c r="P925" s="4"/>
      <c r="Q925" s="4"/>
      <c r="R925" s="4"/>
      <c r="S925" s="4"/>
      <c r="T925" s="4"/>
      <c r="U925" s="4"/>
      <c r="V925" s="4"/>
      <c r="W925" s="4"/>
    </row>
    <row r="926">
      <c r="A926" s="4"/>
      <c r="B926" s="4"/>
      <c r="C926" s="87"/>
      <c r="D926" s="74"/>
      <c r="E926" s="74"/>
      <c r="F926" s="74"/>
      <c r="G926" s="74"/>
      <c r="H926" s="74"/>
      <c r="I926" s="74"/>
      <c r="J926" s="4" t="str">
        <f t="shared" si="1"/>
        <v/>
      </c>
      <c r="K926" s="4" t="str">
        <f t="shared" si="2"/>
        <v/>
      </c>
      <c r="L926" s="6" t="str">
        <f t="shared" si="3"/>
        <v/>
      </c>
      <c r="M926" s="6" t="str">
        <f t="shared" si="4"/>
        <v/>
      </c>
      <c r="N926" s="4"/>
      <c r="O926" s="4"/>
      <c r="P926" s="4"/>
      <c r="Q926" s="4"/>
      <c r="R926" s="4"/>
      <c r="S926" s="4"/>
      <c r="T926" s="4"/>
      <c r="U926" s="4"/>
      <c r="V926" s="4"/>
      <c r="W926" s="4"/>
    </row>
    <row r="927">
      <c r="A927" s="4"/>
      <c r="B927" s="4"/>
      <c r="C927" s="87"/>
      <c r="D927" s="74"/>
      <c r="E927" s="74"/>
      <c r="F927" s="74"/>
      <c r="G927" s="74"/>
      <c r="H927" s="74"/>
      <c r="I927" s="74"/>
      <c r="J927" s="4" t="str">
        <f t="shared" si="1"/>
        <v/>
      </c>
      <c r="K927" s="4" t="str">
        <f t="shared" si="2"/>
        <v/>
      </c>
      <c r="L927" s="6" t="str">
        <f t="shared" si="3"/>
        <v/>
      </c>
      <c r="M927" s="6" t="str">
        <f t="shared" si="4"/>
        <v/>
      </c>
      <c r="N927" s="4"/>
      <c r="O927" s="4"/>
      <c r="P927" s="4"/>
      <c r="Q927" s="4"/>
      <c r="R927" s="4"/>
      <c r="S927" s="4"/>
      <c r="T927" s="4"/>
      <c r="U927" s="4"/>
      <c r="V927" s="4"/>
      <c r="W927" s="4"/>
    </row>
    <row r="928">
      <c r="A928" s="4"/>
      <c r="B928" s="4"/>
      <c r="C928" s="87"/>
      <c r="D928" s="74"/>
      <c r="E928" s="74"/>
      <c r="F928" s="74"/>
      <c r="G928" s="74"/>
      <c r="H928" s="74"/>
      <c r="I928" s="74"/>
      <c r="J928" s="4" t="str">
        <f t="shared" si="1"/>
        <v/>
      </c>
      <c r="K928" s="4" t="str">
        <f t="shared" si="2"/>
        <v/>
      </c>
      <c r="L928" s="6" t="str">
        <f t="shared" si="3"/>
        <v/>
      </c>
      <c r="M928" s="6" t="str">
        <f t="shared" si="4"/>
        <v/>
      </c>
      <c r="N928" s="4"/>
      <c r="O928" s="4"/>
      <c r="P928" s="4"/>
      <c r="Q928" s="4"/>
      <c r="R928" s="4"/>
      <c r="S928" s="4"/>
      <c r="T928" s="4"/>
      <c r="U928" s="4"/>
      <c r="V928" s="4"/>
      <c r="W928" s="4"/>
    </row>
    <row r="929">
      <c r="A929" s="4"/>
      <c r="B929" s="4"/>
      <c r="C929" s="87"/>
      <c r="D929" s="74"/>
      <c r="E929" s="74"/>
      <c r="F929" s="74"/>
      <c r="G929" s="74"/>
      <c r="H929" s="74"/>
      <c r="I929" s="74"/>
      <c r="J929" s="4" t="str">
        <f t="shared" si="1"/>
        <v/>
      </c>
      <c r="K929" s="4" t="str">
        <f t="shared" si="2"/>
        <v/>
      </c>
      <c r="L929" s="6" t="str">
        <f t="shared" si="3"/>
        <v/>
      </c>
      <c r="M929" s="6" t="str">
        <f t="shared" si="4"/>
        <v/>
      </c>
      <c r="N929" s="4"/>
      <c r="O929" s="4"/>
      <c r="P929" s="4"/>
      <c r="Q929" s="4"/>
      <c r="R929" s="4"/>
      <c r="S929" s="4"/>
      <c r="T929" s="4"/>
      <c r="U929" s="4"/>
      <c r="V929" s="4"/>
      <c r="W929" s="4"/>
    </row>
    <row r="930">
      <c r="A930" s="4"/>
      <c r="B930" s="4"/>
      <c r="C930" s="87"/>
      <c r="D930" s="74"/>
      <c r="E930" s="74"/>
      <c r="F930" s="74"/>
      <c r="G930" s="74"/>
      <c r="H930" s="74"/>
      <c r="I930" s="74"/>
      <c r="J930" s="4" t="str">
        <f t="shared" si="1"/>
        <v/>
      </c>
      <c r="K930" s="4" t="str">
        <f t="shared" si="2"/>
        <v/>
      </c>
      <c r="L930" s="6" t="str">
        <f t="shared" si="3"/>
        <v/>
      </c>
      <c r="M930" s="6" t="str">
        <f t="shared" si="4"/>
        <v/>
      </c>
      <c r="N930" s="4"/>
      <c r="O930" s="4"/>
      <c r="P930" s="4"/>
      <c r="Q930" s="4"/>
      <c r="R930" s="4"/>
      <c r="S930" s="4"/>
      <c r="T930" s="4"/>
      <c r="U930" s="4"/>
      <c r="V930" s="4"/>
      <c r="W930" s="4"/>
    </row>
    <row r="931">
      <c r="A931" s="4"/>
      <c r="B931" s="4"/>
      <c r="C931" s="87"/>
      <c r="D931" s="74"/>
      <c r="E931" s="74"/>
      <c r="F931" s="74"/>
      <c r="G931" s="74"/>
      <c r="H931" s="74"/>
      <c r="I931" s="74"/>
      <c r="J931" s="4" t="str">
        <f t="shared" si="1"/>
        <v/>
      </c>
      <c r="K931" s="4" t="str">
        <f t="shared" si="2"/>
        <v/>
      </c>
      <c r="L931" s="6" t="str">
        <f t="shared" si="3"/>
        <v/>
      </c>
      <c r="M931" s="6" t="str">
        <f t="shared" si="4"/>
        <v/>
      </c>
      <c r="N931" s="4"/>
      <c r="O931" s="4"/>
      <c r="P931" s="4"/>
      <c r="Q931" s="4"/>
      <c r="R931" s="4"/>
      <c r="S931" s="4"/>
      <c r="T931" s="4"/>
      <c r="U931" s="4"/>
      <c r="V931" s="4"/>
      <c r="W931" s="4"/>
    </row>
    <row r="932">
      <c r="A932" s="4"/>
      <c r="B932" s="4"/>
      <c r="C932" s="87"/>
      <c r="D932" s="74"/>
      <c r="E932" s="74"/>
      <c r="F932" s="74"/>
      <c r="G932" s="74"/>
      <c r="H932" s="74"/>
      <c r="I932" s="74"/>
      <c r="J932" s="4" t="str">
        <f t="shared" si="1"/>
        <v/>
      </c>
      <c r="K932" s="4" t="str">
        <f t="shared" si="2"/>
        <v/>
      </c>
      <c r="L932" s="6" t="str">
        <f t="shared" si="3"/>
        <v/>
      </c>
      <c r="M932" s="6" t="str">
        <f t="shared" si="4"/>
        <v/>
      </c>
      <c r="N932" s="4"/>
      <c r="O932" s="4"/>
      <c r="P932" s="4"/>
      <c r="Q932" s="4"/>
      <c r="R932" s="4"/>
      <c r="S932" s="4"/>
      <c r="T932" s="4"/>
      <c r="U932" s="4"/>
      <c r="V932" s="4"/>
      <c r="W932" s="4"/>
    </row>
    <row r="933">
      <c r="A933" s="4"/>
      <c r="B933" s="4"/>
      <c r="C933" s="87"/>
      <c r="D933" s="74"/>
      <c r="E933" s="74"/>
      <c r="F933" s="74"/>
      <c r="G933" s="74"/>
      <c r="H933" s="74"/>
      <c r="I933" s="74"/>
      <c r="J933" s="4" t="str">
        <f t="shared" si="1"/>
        <v/>
      </c>
      <c r="K933" s="4" t="str">
        <f t="shared" si="2"/>
        <v/>
      </c>
      <c r="L933" s="6" t="str">
        <f t="shared" si="3"/>
        <v/>
      </c>
      <c r="M933" s="6" t="str">
        <f t="shared" si="4"/>
        <v/>
      </c>
      <c r="N933" s="4"/>
      <c r="O933" s="4"/>
      <c r="P933" s="4"/>
      <c r="Q933" s="4"/>
      <c r="R933" s="4"/>
      <c r="S933" s="4"/>
      <c r="T933" s="4"/>
      <c r="U933" s="4"/>
      <c r="V933" s="4"/>
      <c r="W933" s="4"/>
    </row>
    <row r="934">
      <c r="A934" s="4"/>
      <c r="B934" s="4"/>
      <c r="C934" s="87"/>
      <c r="D934" s="74"/>
      <c r="E934" s="74"/>
      <c r="F934" s="74"/>
      <c r="G934" s="74"/>
      <c r="H934" s="74"/>
      <c r="I934" s="74"/>
      <c r="J934" s="4" t="str">
        <f t="shared" si="1"/>
        <v/>
      </c>
      <c r="K934" s="4" t="str">
        <f t="shared" si="2"/>
        <v/>
      </c>
      <c r="L934" s="6" t="str">
        <f t="shared" si="3"/>
        <v/>
      </c>
      <c r="M934" s="6" t="str">
        <f t="shared" si="4"/>
        <v/>
      </c>
      <c r="N934" s="4"/>
      <c r="O934" s="4"/>
      <c r="P934" s="4"/>
      <c r="Q934" s="4"/>
      <c r="R934" s="4"/>
      <c r="S934" s="4"/>
      <c r="T934" s="4"/>
      <c r="U934" s="4"/>
      <c r="V934" s="4"/>
      <c r="W934" s="4"/>
    </row>
    <row r="935">
      <c r="A935" s="4"/>
      <c r="B935" s="4"/>
      <c r="C935" s="87"/>
      <c r="D935" s="74"/>
      <c r="E935" s="74"/>
      <c r="F935" s="74"/>
      <c r="G935" s="74"/>
      <c r="H935" s="74"/>
      <c r="I935" s="74"/>
      <c r="J935" s="4" t="str">
        <f t="shared" si="1"/>
        <v/>
      </c>
      <c r="K935" s="4" t="str">
        <f t="shared" si="2"/>
        <v/>
      </c>
      <c r="L935" s="6" t="str">
        <f t="shared" si="3"/>
        <v/>
      </c>
      <c r="M935" s="6" t="str">
        <f t="shared" si="4"/>
        <v/>
      </c>
      <c r="N935" s="4"/>
      <c r="O935" s="4"/>
      <c r="P935" s="4"/>
      <c r="Q935" s="4"/>
      <c r="R935" s="4"/>
      <c r="S935" s="4"/>
      <c r="T935" s="4"/>
      <c r="U935" s="4"/>
      <c r="V935" s="4"/>
      <c r="W935" s="4"/>
    </row>
    <row r="936">
      <c r="A936" s="4"/>
      <c r="B936" s="4"/>
      <c r="C936" s="87"/>
      <c r="D936" s="74"/>
      <c r="E936" s="74"/>
      <c r="F936" s="74"/>
      <c r="G936" s="74"/>
      <c r="H936" s="74"/>
      <c r="I936" s="74"/>
      <c r="J936" s="4" t="str">
        <f t="shared" si="1"/>
        <v/>
      </c>
      <c r="K936" s="4" t="str">
        <f t="shared" si="2"/>
        <v/>
      </c>
      <c r="L936" s="6" t="str">
        <f t="shared" si="3"/>
        <v/>
      </c>
      <c r="M936" s="6" t="str">
        <f t="shared" si="4"/>
        <v/>
      </c>
      <c r="N936" s="4"/>
      <c r="O936" s="4"/>
      <c r="P936" s="4"/>
      <c r="Q936" s="4"/>
      <c r="R936" s="4"/>
      <c r="S936" s="4"/>
      <c r="T936" s="4"/>
      <c r="U936" s="4"/>
      <c r="V936" s="4"/>
      <c r="W936" s="4"/>
    </row>
    <row r="937">
      <c r="A937" s="4"/>
      <c r="B937" s="4"/>
      <c r="C937" s="87"/>
      <c r="D937" s="74"/>
      <c r="E937" s="74"/>
      <c r="F937" s="74"/>
      <c r="G937" s="74"/>
      <c r="H937" s="74"/>
      <c r="I937" s="74"/>
      <c r="J937" s="4" t="str">
        <f t="shared" si="1"/>
        <v/>
      </c>
      <c r="K937" s="4" t="str">
        <f t="shared" si="2"/>
        <v/>
      </c>
      <c r="L937" s="6" t="str">
        <f t="shared" si="3"/>
        <v/>
      </c>
      <c r="M937" s="6" t="str">
        <f t="shared" si="4"/>
        <v/>
      </c>
      <c r="N937" s="4"/>
      <c r="O937" s="4"/>
      <c r="P937" s="4"/>
      <c r="Q937" s="4"/>
      <c r="R937" s="4"/>
      <c r="S937" s="4"/>
      <c r="T937" s="4"/>
      <c r="U937" s="4"/>
      <c r="V937" s="4"/>
      <c r="W937" s="4"/>
    </row>
    <row r="938">
      <c r="A938" s="4"/>
      <c r="B938" s="4"/>
      <c r="C938" s="87"/>
      <c r="D938" s="74"/>
      <c r="E938" s="74"/>
      <c r="F938" s="74"/>
      <c r="G938" s="74"/>
      <c r="H938" s="74"/>
      <c r="I938" s="74"/>
      <c r="J938" s="4" t="str">
        <f t="shared" si="1"/>
        <v/>
      </c>
      <c r="K938" s="4" t="str">
        <f t="shared" si="2"/>
        <v/>
      </c>
      <c r="L938" s="6" t="str">
        <f t="shared" si="3"/>
        <v/>
      </c>
      <c r="M938" s="6" t="str">
        <f t="shared" si="4"/>
        <v/>
      </c>
      <c r="N938" s="4"/>
      <c r="O938" s="4"/>
      <c r="P938" s="4"/>
      <c r="Q938" s="4"/>
      <c r="R938" s="4"/>
      <c r="S938" s="4"/>
      <c r="T938" s="4"/>
      <c r="U938" s="4"/>
      <c r="V938" s="4"/>
      <c r="W938" s="4"/>
    </row>
    <row r="939">
      <c r="A939" s="4"/>
      <c r="B939" s="4"/>
      <c r="C939" s="87"/>
      <c r="D939" s="74"/>
      <c r="E939" s="74"/>
      <c r="F939" s="74"/>
      <c r="G939" s="74"/>
      <c r="H939" s="74"/>
      <c r="I939" s="74"/>
      <c r="J939" s="4" t="str">
        <f t="shared" si="1"/>
        <v/>
      </c>
      <c r="K939" s="4" t="str">
        <f t="shared" si="2"/>
        <v/>
      </c>
      <c r="L939" s="6" t="str">
        <f t="shared" si="3"/>
        <v/>
      </c>
      <c r="M939" s="6" t="str">
        <f t="shared" si="4"/>
        <v/>
      </c>
      <c r="N939" s="4"/>
      <c r="O939" s="4"/>
      <c r="P939" s="4"/>
      <c r="Q939" s="4"/>
      <c r="R939" s="4"/>
      <c r="S939" s="4"/>
      <c r="T939" s="4"/>
      <c r="U939" s="4"/>
      <c r="V939" s="4"/>
      <c r="W939" s="4"/>
    </row>
    <row r="940">
      <c r="A940" s="4"/>
      <c r="B940" s="4"/>
      <c r="C940" s="87"/>
      <c r="D940" s="74"/>
      <c r="E940" s="74"/>
      <c r="F940" s="74"/>
      <c r="G940" s="74"/>
      <c r="H940" s="74"/>
      <c r="I940" s="74"/>
      <c r="J940" s="4" t="str">
        <f t="shared" si="1"/>
        <v/>
      </c>
      <c r="K940" s="4" t="str">
        <f t="shared" si="2"/>
        <v/>
      </c>
      <c r="L940" s="6" t="str">
        <f t="shared" si="3"/>
        <v/>
      </c>
      <c r="M940" s="6" t="str">
        <f t="shared" si="4"/>
        <v/>
      </c>
      <c r="N940" s="4"/>
      <c r="O940" s="4"/>
      <c r="P940" s="4"/>
      <c r="Q940" s="4"/>
      <c r="R940" s="4"/>
      <c r="S940" s="4"/>
      <c r="T940" s="4"/>
      <c r="U940" s="4"/>
      <c r="V940" s="4"/>
      <c r="W940" s="4"/>
    </row>
    <row r="941">
      <c r="A941" s="4"/>
      <c r="B941" s="4"/>
      <c r="C941" s="87"/>
      <c r="D941" s="74"/>
      <c r="E941" s="74"/>
      <c r="F941" s="74"/>
      <c r="G941" s="74"/>
      <c r="H941" s="74"/>
      <c r="I941" s="74"/>
      <c r="J941" s="4" t="str">
        <f t="shared" si="1"/>
        <v/>
      </c>
      <c r="K941" s="4" t="str">
        <f t="shared" si="2"/>
        <v/>
      </c>
      <c r="L941" s="6" t="str">
        <f t="shared" si="3"/>
        <v/>
      </c>
      <c r="M941" s="6" t="str">
        <f t="shared" si="4"/>
        <v/>
      </c>
      <c r="N941" s="4"/>
      <c r="O941" s="4"/>
      <c r="P941" s="4"/>
      <c r="Q941" s="4"/>
      <c r="R941" s="4"/>
      <c r="S941" s="4"/>
      <c r="T941" s="4"/>
      <c r="U941" s="4"/>
      <c r="V941" s="4"/>
      <c r="W941" s="4"/>
    </row>
    <row r="942">
      <c r="A942" s="4"/>
      <c r="B942" s="4"/>
      <c r="C942" s="87"/>
      <c r="D942" s="74"/>
      <c r="E942" s="74"/>
      <c r="F942" s="74"/>
      <c r="G942" s="74"/>
      <c r="H942" s="74"/>
      <c r="I942" s="74"/>
      <c r="J942" s="4" t="str">
        <f t="shared" si="1"/>
        <v/>
      </c>
      <c r="K942" s="4" t="str">
        <f t="shared" si="2"/>
        <v/>
      </c>
      <c r="L942" s="6" t="str">
        <f t="shared" si="3"/>
        <v/>
      </c>
      <c r="M942" s="6" t="str">
        <f t="shared" si="4"/>
        <v/>
      </c>
      <c r="N942" s="4"/>
      <c r="O942" s="4"/>
      <c r="P942" s="4"/>
      <c r="Q942" s="4"/>
      <c r="R942" s="4"/>
      <c r="S942" s="4"/>
      <c r="T942" s="4"/>
      <c r="U942" s="4"/>
      <c r="V942" s="4"/>
      <c r="W942" s="4"/>
    </row>
    <row r="943">
      <c r="A943" s="4"/>
      <c r="B943" s="4"/>
      <c r="C943" s="87"/>
      <c r="D943" s="74"/>
      <c r="E943" s="74"/>
      <c r="F943" s="74"/>
      <c r="G943" s="74"/>
      <c r="H943" s="74"/>
      <c r="I943" s="74"/>
      <c r="J943" s="4" t="str">
        <f t="shared" si="1"/>
        <v/>
      </c>
      <c r="K943" s="4" t="str">
        <f t="shared" si="2"/>
        <v/>
      </c>
      <c r="L943" s="6" t="str">
        <f t="shared" si="3"/>
        <v/>
      </c>
      <c r="M943" s="6" t="str">
        <f t="shared" si="4"/>
        <v/>
      </c>
      <c r="N943" s="4"/>
      <c r="O943" s="4"/>
      <c r="P943" s="4"/>
      <c r="Q943" s="4"/>
      <c r="R943" s="4"/>
      <c r="S943" s="4"/>
      <c r="T943" s="4"/>
      <c r="U943" s="4"/>
      <c r="V943" s="4"/>
      <c r="W943" s="4"/>
    </row>
    <row r="944">
      <c r="A944" s="4"/>
      <c r="B944" s="4"/>
      <c r="C944" s="87"/>
      <c r="D944" s="74"/>
      <c r="E944" s="74"/>
      <c r="F944" s="74"/>
      <c r="G944" s="74"/>
      <c r="H944" s="74"/>
      <c r="I944" s="74"/>
      <c r="J944" s="4" t="str">
        <f t="shared" si="1"/>
        <v/>
      </c>
      <c r="K944" s="4" t="str">
        <f t="shared" si="2"/>
        <v/>
      </c>
      <c r="L944" s="6" t="str">
        <f t="shared" si="3"/>
        <v/>
      </c>
      <c r="M944" s="6" t="str">
        <f t="shared" si="4"/>
        <v/>
      </c>
      <c r="N944" s="4"/>
      <c r="O944" s="4"/>
      <c r="P944" s="4"/>
      <c r="Q944" s="4"/>
      <c r="R944" s="4"/>
      <c r="S944" s="4"/>
      <c r="T944" s="4"/>
      <c r="U944" s="4"/>
      <c r="V944" s="4"/>
      <c r="W944" s="4"/>
    </row>
    <row r="945">
      <c r="A945" s="4"/>
      <c r="B945" s="4"/>
      <c r="C945" s="87"/>
      <c r="D945" s="74"/>
      <c r="E945" s="74"/>
      <c r="F945" s="74"/>
      <c r="G945" s="74"/>
      <c r="H945" s="74"/>
      <c r="I945" s="74"/>
      <c r="J945" s="4" t="str">
        <f t="shared" si="1"/>
        <v/>
      </c>
      <c r="K945" s="4" t="str">
        <f t="shared" si="2"/>
        <v/>
      </c>
      <c r="L945" s="6" t="str">
        <f t="shared" si="3"/>
        <v/>
      </c>
      <c r="M945" s="6" t="str">
        <f t="shared" si="4"/>
        <v/>
      </c>
      <c r="N945" s="4"/>
      <c r="O945" s="4"/>
      <c r="P945" s="4"/>
      <c r="Q945" s="4"/>
      <c r="R945" s="4"/>
      <c r="S945" s="4"/>
      <c r="T945" s="4"/>
      <c r="U945" s="4"/>
      <c r="V945" s="4"/>
      <c r="W945" s="4"/>
    </row>
    <row r="946">
      <c r="A946" s="4"/>
      <c r="B946" s="4"/>
      <c r="C946" s="87"/>
      <c r="D946" s="74"/>
      <c r="E946" s="74"/>
      <c r="F946" s="74"/>
      <c r="G946" s="74"/>
      <c r="H946" s="74"/>
      <c r="I946" s="74"/>
      <c r="J946" s="4" t="str">
        <f t="shared" si="1"/>
        <v/>
      </c>
      <c r="K946" s="4" t="str">
        <f t="shared" si="2"/>
        <v/>
      </c>
      <c r="L946" s="6" t="str">
        <f t="shared" si="3"/>
        <v/>
      </c>
      <c r="M946" s="6" t="str">
        <f t="shared" si="4"/>
        <v/>
      </c>
      <c r="N946" s="4"/>
      <c r="O946" s="4"/>
      <c r="P946" s="4"/>
      <c r="Q946" s="4"/>
      <c r="R946" s="4"/>
      <c r="S946" s="4"/>
      <c r="T946" s="4"/>
      <c r="U946" s="4"/>
      <c r="V946" s="4"/>
      <c r="W946" s="4"/>
    </row>
    <row r="947">
      <c r="A947" s="4"/>
      <c r="B947" s="4"/>
      <c r="C947" s="87"/>
      <c r="D947" s="74"/>
      <c r="E947" s="74"/>
      <c r="F947" s="74"/>
      <c r="G947" s="74"/>
      <c r="H947" s="74"/>
      <c r="I947" s="74"/>
      <c r="J947" s="4" t="str">
        <f t="shared" si="1"/>
        <v/>
      </c>
      <c r="K947" s="4" t="str">
        <f t="shared" si="2"/>
        <v/>
      </c>
      <c r="L947" s="6" t="str">
        <f t="shared" si="3"/>
        <v/>
      </c>
      <c r="M947" s="6" t="str">
        <f t="shared" si="4"/>
        <v/>
      </c>
      <c r="N947" s="4"/>
      <c r="O947" s="4"/>
      <c r="P947" s="4"/>
      <c r="Q947" s="4"/>
      <c r="R947" s="4"/>
      <c r="S947" s="4"/>
      <c r="T947" s="4"/>
      <c r="U947" s="4"/>
      <c r="V947" s="4"/>
      <c r="W947" s="4"/>
    </row>
    <row r="948">
      <c r="A948" s="4"/>
      <c r="B948" s="4"/>
      <c r="C948" s="87"/>
      <c r="D948" s="74"/>
      <c r="E948" s="74"/>
      <c r="F948" s="74"/>
      <c r="G948" s="74"/>
      <c r="H948" s="74"/>
      <c r="I948" s="74"/>
      <c r="J948" s="4" t="str">
        <f t="shared" si="1"/>
        <v/>
      </c>
      <c r="K948" s="4" t="str">
        <f t="shared" si="2"/>
        <v/>
      </c>
      <c r="L948" s="6" t="str">
        <f t="shared" si="3"/>
        <v/>
      </c>
      <c r="M948" s="6" t="str">
        <f t="shared" si="4"/>
        <v/>
      </c>
      <c r="N948" s="4"/>
      <c r="O948" s="4"/>
      <c r="P948" s="4"/>
      <c r="Q948" s="4"/>
      <c r="R948" s="4"/>
      <c r="S948" s="4"/>
      <c r="T948" s="4"/>
      <c r="U948" s="4"/>
      <c r="V948" s="4"/>
      <c r="W948" s="4"/>
    </row>
    <row r="949">
      <c r="A949" s="4"/>
      <c r="B949" s="4"/>
      <c r="C949" s="87"/>
      <c r="D949" s="74"/>
      <c r="E949" s="74"/>
      <c r="F949" s="74"/>
      <c r="G949" s="74"/>
      <c r="H949" s="74"/>
      <c r="I949" s="74"/>
      <c r="J949" s="4" t="str">
        <f t="shared" si="1"/>
        <v/>
      </c>
      <c r="K949" s="4" t="str">
        <f t="shared" si="2"/>
        <v/>
      </c>
      <c r="L949" s="6" t="str">
        <f t="shared" si="3"/>
        <v/>
      </c>
      <c r="M949" s="6" t="str">
        <f t="shared" si="4"/>
        <v/>
      </c>
      <c r="N949" s="4"/>
      <c r="O949" s="4"/>
      <c r="P949" s="4"/>
      <c r="Q949" s="4"/>
      <c r="R949" s="4"/>
      <c r="S949" s="4"/>
      <c r="T949" s="4"/>
      <c r="U949" s="4"/>
      <c r="V949" s="4"/>
      <c r="W949" s="4"/>
    </row>
    <row r="950">
      <c r="A950" s="4"/>
      <c r="B950" s="4"/>
      <c r="C950" s="87"/>
      <c r="D950" s="74"/>
      <c r="E950" s="74"/>
      <c r="F950" s="74"/>
      <c r="G950" s="74"/>
      <c r="H950" s="74"/>
      <c r="I950" s="74"/>
      <c r="J950" s="4" t="str">
        <f t="shared" si="1"/>
        <v/>
      </c>
      <c r="K950" s="4" t="str">
        <f t="shared" si="2"/>
        <v/>
      </c>
      <c r="L950" s="6" t="str">
        <f t="shared" si="3"/>
        <v/>
      </c>
      <c r="M950" s="6" t="str">
        <f t="shared" si="4"/>
        <v/>
      </c>
      <c r="N950" s="4"/>
      <c r="O950" s="4"/>
      <c r="P950" s="4"/>
      <c r="Q950" s="4"/>
      <c r="R950" s="4"/>
      <c r="S950" s="4"/>
      <c r="T950" s="4"/>
      <c r="U950" s="4"/>
      <c r="V950" s="4"/>
      <c r="W950" s="4"/>
    </row>
    <row r="951">
      <c r="A951" s="4"/>
      <c r="B951" s="4"/>
      <c r="C951" s="87"/>
      <c r="D951" s="74"/>
      <c r="E951" s="74"/>
      <c r="F951" s="74"/>
      <c r="G951" s="74"/>
      <c r="H951" s="74"/>
      <c r="I951" s="74"/>
      <c r="J951" s="4" t="str">
        <f t="shared" si="1"/>
        <v/>
      </c>
      <c r="K951" s="4" t="str">
        <f t="shared" si="2"/>
        <v/>
      </c>
      <c r="L951" s="6" t="str">
        <f t="shared" si="3"/>
        <v/>
      </c>
      <c r="M951" s="6" t="str">
        <f t="shared" si="4"/>
        <v/>
      </c>
      <c r="N951" s="4"/>
      <c r="O951" s="4"/>
      <c r="P951" s="4"/>
      <c r="Q951" s="4"/>
      <c r="R951" s="4"/>
      <c r="S951" s="4"/>
      <c r="T951" s="4"/>
      <c r="U951" s="4"/>
      <c r="V951" s="4"/>
      <c r="W951" s="4"/>
    </row>
    <row r="952">
      <c r="A952" s="4"/>
      <c r="B952" s="4"/>
      <c r="C952" s="87"/>
      <c r="D952" s="74"/>
      <c r="E952" s="74"/>
      <c r="F952" s="74"/>
      <c r="G952" s="74"/>
      <c r="H952" s="74"/>
      <c r="I952" s="74"/>
      <c r="J952" s="4" t="str">
        <f t="shared" si="1"/>
        <v/>
      </c>
      <c r="K952" s="4" t="str">
        <f t="shared" si="2"/>
        <v/>
      </c>
      <c r="L952" s="6" t="str">
        <f t="shared" si="3"/>
        <v/>
      </c>
      <c r="M952" s="6" t="str">
        <f t="shared" si="4"/>
        <v/>
      </c>
      <c r="N952" s="4"/>
      <c r="O952" s="4"/>
      <c r="P952" s="4"/>
      <c r="Q952" s="4"/>
      <c r="R952" s="4"/>
      <c r="S952" s="4"/>
      <c r="T952" s="4"/>
      <c r="U952" s="4"/>
      <c r="V952" s="4"/>
      <c r="W952" s="4"/>
    </row>
    <row r="953">
      <c r="A953" s="4"/>
      <c r="B953" s="4"/>
      <c r="C953" s="87"/>
      <c r="D953" s="74"/>
      <c r="E953" s="74"/>
      <c r="F953" s="74"/>
      <c r="G953" s="74"/>
      <c r="H953" s="74"/>
      <c r="I953" s="74"/>
      <c r="J953" s="4" t="str">
        <f t="shared" si="1"/>
        <v/>
      </c>
      <c r="K953" s="4" t="str">
        <f t="shared" si="2"/>
        <v/>
      </c>
      <c r="L953" s="6" t="str">
        <f t="shared" si="3"/>
        <v/>
      </c>
      <c r="M953" s="6" t="str">
        <f t="shared" si="4"/>
        <v/>
      </c>
      <c r="N953" s="4"/>
      <c r="O953" s="4"/>
      <c r="P953" s="4"/>
      <c r="Q953" s="4"/>
      <c r="R953" s="4"/>
      <c r="S953" s="4"/>
      <c r="T953" s="4"/>
      <c r="U953" s="4"/>
      <c r="V953" s="4"/>
      <c r="W953" s="4"/>
    </row>
    <row r="954">
      <c r="A954" s="4"/>
      <c r="B954" s="4"/>
      <c r="C954" s="87"/>
      <c r="D954" s="74"/>
      <c r="E954" s="74"/>
      <c r="F954" s="74"/>
      <c r="G954" s="74"/>
      <c r="H954" s="74"/>
      <c r="I954" s="74"/>
      <c r="J954" s="4" t="str">
        <f t="shared" si="1"/>
        <v/>
      </c>
      <c r="K954" s="4" t="str">
        <f t="shared" si="2"/>
        <v/>
      </c>
      <c r="L954" s="6" t="str">
        <f t="shared" si="3"/>
        <v/>
      </c>
      <c r="M954" s="6" t="str">
        <f t="shared" si="4"/>
        <v/>
      </c>
      <c r="N954" s="4"/>
      <c r="O954" s="4"/>
      <c r="P954" s="4"/>
      <c r="Q954" s="4"/>
      <c r="R954" s="4"/>
      <c r="S954" s="4"/>
      <c r="T954" s="4"/>
      <c r="U954" s="4"/>
      <c r="V954" s="4"/>
      <c r="W954" s="4"/>
    </row>
    <row r="955">
      <c r="A955" s="4"/>
      <c r="B955" s="4"/>
      <c r="C955" s="87"/>
      <c r="D955" s="74"/>
      <c r="E955" s="74"/>
      <c r="F955" s="74"/>
      <c r="G955" s="74"/>
      <c r="H955" s="74"/>
      <c r="I955" s="74"/>
      <c r="J955" s="4" t="str">
        <f t="shared" si="1"/>
        <v/>
      </c>
      <c r="K955" s="4" t="str">
        <f t="shared" si="2"/>
        <v/>
      </c>
      <c r="L955" s="6" t="str">
        <f t="shared" si="3"/>
        <v/>
      </c>
      <c r="M955" s="6" t="str">
        <f t="shared" si="4"/>
        <v/>
      </c>
      <c r="N955" s="4"/>
      <c r="O955" s="4"/>
      <c r="P955" s="4"/>
      <c r="Q955" s="4"/>
      <c r="R955" s="4"/>
      <c r="S955" s="4"/>
      <c r="T955" s="4"/>
      <c r="U955" s="4"/>
      <c r="V955" s="4"/>
      <c r="W955" s="4"/>
    </row>
    <row r="956">
      <c r="A956" s="4"/>
      <c r="B956" s="4"/>
      <c r="C956" s="87"/>
      <c r="D956" s="74"/>
      <c r="E956" s="74"/>
      <c r="F956" s="74"/>
      <c r="G956" s="74"/>
      <c r="H956" s="74"/>
      <c r="I956" s="74"/>
      <c r="J956" s="4" t="str">
        <f t="shared" si="1"/>
        <v/>
      </c>
      <c r="K956" s="4" t="str">
        <f t="shared" si="2"/>
        <v/>
      </c>
      <c r="L956" s="6" t="str">
        <f t="shared" si="3"/>
        <v/>
      </c>
      <c r="M956" s="6" t="str">
        <f t="shared" si="4"/>
        <v/>
      </c>
      <c r="N956" s="4"/>
      <c r="O956" s="4"/>
      <c r="P956" s="4"/>
      <c r="Q956" s="4"/>
      <c r="R956" s="4"/>
      <c r="S956" s="4"/>
      <c r="T956" s="4"/>
      <c r="U956" s="4"/>
      <c r="V956" s="4"/>
      <c r="W956" s="4"/>
    </row>
    <row r="957">
      <c r="A957" s="4"/>
      <c r="B957" s="4"/>
      <c r="C957" s="87"/>
      <c r="D957" s="74"/>
      <c r="E957" s="74"/>
      <c r="F957" s="74"/>
      <c r="G957" s="74"/>
      <c r="H957" s="74"/>
      <c r="I957" s="74"/>
      <c r="J957" s="4" t="str">
        <f t="shared" si="1"/>
        <v/>
      </c>
      <c r="K957" s="4" t="str">
        <f t="shared" si="2"/>
        <v/>
      </c>
      <c r="L957" s="6" t="str">
        <f t="shared" si="3"/>
        <v/>
      </c>
      <c r="M957" s="6" t="str">
        <f t="shared" si="4"/>
        <v/>
      </c>
      <c r="N957" s="4"/>
      <c r="O957" s="4"/>
      <c r="P957" s="4"/>
      <c r="Q957" s="4"/>
      <c r="R957" s="4"/>
      <c r="S957" s="4"/>
      <c r="T957" s="4"/>
      <c r="U957" s="4"/>
      <c r="V957" s="4"/>
      <c r="W957" s="4"/>
    </row>
    <row r="958">
      <c r="A958" s="4"/>
      <c r="B958" s="4"/>
      <c r="C958" s="87"/>
      <c r="D958" s="74"/>
      <c r="E958" s="74"/>
      <c r="F958" s="74"/>
      <c r="G958" s="74"/>
      <c r="H958" s="74"/>
      <c r="I958" s="74"/>
      <c r="J958" s="4" t="str">
        <f t="shared" si="1"/>
        <v/>
      </c>
      <c r="K958" s="4" t="str">
        <f t="shared" si="2"/>
        <v/>
      </c>
      <c r="L958" s="6" t="str">
        <f t="shared" si="3"/>
        <v/>
      </c>
      <c r="M958" s="6" t="str">
        <f t="shared" si="4"/>
        <v/>
      </c>
      <c r="N958" s="4"/>
      <c r="O958" s="4"/>
      <c r="P958" s="4"/>
      <c r="Q958" s="4"/>
      <c r="R958" s="4"/>
      <c r="S958" s="4"/>
      <c r="T958" s="4"/>
      <c r="U958" s="4"/>
      <c r="V958" s="4"/>
      <c r="W958" s="4"/>
    </row>
    <row r="959">
      <c r="A959" s="4"/>
      <c r="B959" s="4"/>
      <c r="C959" s="87"/>
      <c r="D959" s="74"/>
      <c r="E959" s="74"/>
      <c r="F959" s="74"/>
      <c r="G959" s="74"/>
      <c r="H959" s="74"/>
      <c r="I959" s="74"/>
      <c r="J959" s="4" t="str">
        <f t="shared" si="1"/>
        <v/>
      </c>
      <c r="K959" s="4" t="str">
        <f t="shared" si="2"/>
        <v/>
      </c>
      <c r="L959" s="6" t="str">
        <f t="shared" si="3"/>
        <v/>
      </c>
      <c r="M959" s="6" t="str">
        <f t="shared" si="4"/>
        <v/>
      </c>
      <c r="N959" s="4"/>
      <c r="O959" s="4"/>
      <c r="P959" s="4"/>
      <c r="Q959" s="4"/>
      <c r="R959" s="4"/>
      <c r="S959" s="4"/>
      <c r="T959" s="4"/>
      <c r="U959" s="4"/>
      <c r="V959" s="4"/>
      <c r="W959" s="4"/>
    </row>
    <row r="960">
      <c r="A960" s="4"/>
      <c r="B960" s="4"/>
      <c r="C960" s="87"/>
      <c r="D960" s="74"/>
      <c r="E960" s="74"/>
      <c r="F960" s="74"/>
      <c r="G960" s="74"/>
      <c r="H960" s="74"/>
      <c r="I960" s="74"/>
      <c r="J960" s="4" t="str">
        <f t="shared" si="1"/>
        <v/>
      </c>
      <c r="K960" s="4" t="str">
        <f t="shared" si="2"/>
        <v/>
      </c>
      <c r="L960" s="6" t="str">
        <f t="shared" si="3"/>
        <v/>
      </c>
      <c r="M960" s="6" t="str">
        <f t="shared" si="4"/>
        <v/>
      </c>
      <c r="N960" s="4"/>
      <c r="O960" s="4"/>
      <c r="P960" s="4"/>
      <c r="Q960" s="4"/>
      <c r="R960" s="4"/>
      <c r="S960" s="4"/>
      <c r="T960" s="4"/>
      <c r="U960" s="4"/>
      <c r="V960" s="4"/>
      <c r="W960" s="4"/>
    </row>
    <row r="961">
      <c r="A961" s="4"/>
      <c r="B961" s="4"/>
      <c r="C961" s="87"/>
      <c r="D961" s="74"/>
      <c r="E961" s="74"/>
      <c r="F961" s="74"/>
      <c r="G961" s="74"/>
      <c r="H961" s="74"/>
      <c r="I961" s="74"/>
      <c r="J961" s="4" t="str">
        <f t="shared" si="1"/>
        <v/>
      </c>
      <c r="K961" s="4" t="str">
        <f t="shared" si="2"/>
        <v/>
      </c>
      <c r="L961" s="6" t="str">
        <f t="shared" si="3"/>
        <v/>
      </c>
      <c r="M961" s="6" t="str">
        <f t="shared" si="4"/>
        <v/>
      </c>
      <c r="N961" s="4"/>
      <c r="O961" s="4"/>
      <c r="P961" s="4"/>
      <c r="Q961" s="4"/>
      <c r="R961" s="4"/>
      <c r="S961" s="4"/>
      <c r="T961" s="4"/>
      <c r="U961" s="4"/>
      <c r="V961" s="4"/>
      <c r="W961" s="4"/>
    </row>
    <row r="962">
      <c r="A962" s="4"/>
      <c r="B962" s="4"/>
      <c r="C962" s="87"/>
      <c r="D962" s="74"/>
      <c r="E962" s="74"/>
      <c r="F962" s="74"/>
      <c r="G962" s="74"/>
      <c r="H962" s="74"/>
      <c r="I962" s="74"/>
      <c r="J962" s="4" t="str">
        <f t="shared" si="1"/>
        <v/>
      </c>
      <c r="K962" s="4" t="str">
        <f t="shared" si="2"/>
        <v/>
      </c>
      <c r="L962" s="6" t="str">
        <f t="shared" si="3"/>
        <v/>
      </c>
      <c r="M962" s="6" t="str">
        <f t="shared" si="4"/>
        <v/>
      </c>
      <c r="N962" s="4"/>
      <c r="O962" s="4"/>
      <c r="P962" s="4"/>
      <c r="Q962" s="4"/>
      <c r="R962" s="4"/>
      <c r="S962" s="4"/>
      <c r="T962" s="4"/>
      <c r="U962" s="4"/>
      <c r="V962" s="4"/>
      <c r="W962" s="4"/>
    </row>
    <row r="963">
      <c r="A963" s="4"/>
      <c r="B963" s="4"/>
      <c r="C963" s="87"/>
      <c r="D963" s="74"/>
      <c r="E963" s="74"/>
      <c r="F963" s="74"/>
      <c r="G963" s="74"/>
      <c r="H963" s="74"/>
      <c r="I963" s="74"/>
      <c r="J963" s="4" t="str">
        <f t="shared" si="1"/>
        <v/>
      </c>
      <c r="K963" s="4" t="str">
        <f t="shared" si="2"/>
        <v/>
      </c>
      <c r="L963" s="6" t="str">
        <f t="shared" si="3"/>
        <v/>
      </c>
      <c r="M963" s="6" t="str">
        <f t="shared" si="4"/>
        <v/>
      </c>
      <c r="N963" s="4"/>
      <c r="O963" s="4"/>
      <c r="P963" s="4"/>
      <c r="Q963" s="4"/>
      <c r="R963" s="4"/>
      <c r="S963" s="4"/>
      <c r="T963" s="4"/>
      <c r="U963" s="4"/>
      <c r="V963" s="4"/>
      <c r="W963" s="4"/>
    </row>
    <row r="964">
      <c r="A964" s="4"/>
      <c r="B964" s="4"/>
      <c r="C964" s="87"/>
      <c r="D964" s="74"/>
      <c r="E964" s="74"/>
      <c r="F964" s="74"/>
      <c r="G964" s="74"/>
      <c r="H964" s="74"/>
      <c r="I964" s="74"/>
      <c r="J964" s="4" t="str">
        <f t="shared" si="1"/>
        <v/>
      </c>
      <c r="K964" s="4" t="str">
        <f t="shared" si="2"/>
        <v/>
      </c>
      <c r="L964" s="6" t="str">
        <f t="shared" si="3"/>
        <v/>
      </c>
      <c r="M964" s="6" t="str">
        <f t="shared" si="4"/>
        <v/>
      </c>
      <c r="N964" s="4"/>
      <c r="O964" s="4"/>
      <c r="P964" s="4"/>
      <c r="Q964" s="4"/>
      <c r="R964" s="4"/>
      <c r="S964" s="4"/>
      <c r="T964" s="4"/>
      <c r="U964" s="4"/>
      <c r="V964" s="4"/>
      <c r="W964" s="4"/>
    </row>
    <row r="965">
      <c r="A965" s="4"/>
      <c r="B965" s="4"/>
      <c r="C965" s="87"/>
      <c r="D965" s="74"/>
      <c r="E965" s="74"/>
      <c r="F965" s="74"/>
      <c r="G965" s="74"/>
      <c r="H965" s="74"/>
      <c r="I965" s="74"/>
      <c r="J965" s="4" t="str">
        <f t="shared" si="1"/>
        <v/>
      </c>
      <c r="K965" s="4" t="str">
        <f t="shared" si="2"/>
        <v/>
      </c>
      <c r="L965" s="6" t="str">
        <f t="shared" si="3"/>
        <v/>
      </c>
      <c r="M965" s="6" t="str">
        <f t="shared" si="4"/>
        <v/>
      </c>
      <c r="N965" s="4"/>
      <c r="O965" s="4"/>
      <c r="P965" s="4"/>
      <c r="Q965" s="4"/>
      <c r="R965" s="4"/>
      <c r="S965" s="4"/>
      <c r="T965" s="4"/>
      <c r="U965" s="4"/>
      <c r="V965" s="4"/>
      <c r="W965" s="4"/>
    </row>
    <row r="966">
      <c r="A966" s="4"/>
      <c r="B966" s="4"/>
      <c r="C966" s="87"/>
      <c r="D966" s="74"/>
      <c r="E966" s="74"/>
      <c r="F966" s="74"/>
      <c r="G966" s="74"/>
      <c r="H966" s="74"/>
      <c r="I966" s="74"/>
      <c r="J966" s="4" t="str">
        <f t="shared" si="1"/>
        <v/>
      </c>
      <c r="K966" s="4" t="str">
        <f t="shared" si="2"/>
        <v/>
      </c>
      <c r="L966" s="6" t="str">
        <f t="shared" si="3"/>
        <v/>
      </c>
      <c r="M966" s="6" t="str">
        <f t="shared" si="4"/>
        <v/>
      </c>
      <c r="N966" s="4"/>
      <c r="O966" s="4"/>
      <c r="P966" s="4"/>
      <c r="Q966" s="4"/>
      <c r="R966" s="4"/>
      <c r="S966" s="4"/>
      <c r="T966" s="4"/>
      <c r="U966" s="4"/>
      <c r="V966" s="4"/>
      <c r="W966" s="4"/>
    </row>
    <row r="967">
      <c r="A967" s="4"/>
      <c r="B967" s="4"/>
      <c r="C967" s="87"/>
      <c r="D967" s="74"/>
      <c r="E967" s="74"/>
      <c r="F967" s="74"/>
      <c r="G967" s="74"/>
      <c r="H967" s="74"/>
      <c r="I967" s="74"/>
      <c r="J967" s="4" t="str">
        <f t="shared" si="1"/>
        <v/>
      </c>
      <c r="K967" s="4" t="str">
        <f t="shared" si="2"/>
        <v/>
      </c>
      <c r="L967" s="6" t="str">
        <f t="shared" si="3"/>
        <v/>
      </c>
      <c r="M967" s="6" t="str">
        <f t="shared" si="4"/>
        <v/>
      </c>
      <c r="N967" s="4"/>
      <c r="O967" s="4"/>
      <c r="P967" s="4"/>
      <c r="Q967" s="4"/>
      <c r="R967" s="4"/>
      <c r="S967" s="4"/>
      <c r="T967" s="4"/>
      <c r="U967" s="4"/>
      <c r="V967" s="4"/>
      <c r="W967" s="4"/>
    </row>
    <row r="968">
      <c r="A968" s="4"/>
      <c r="B968" s="4"/>
      <c r="C968" s="87"/>
      <c r="D968" s="74"/>
      <c r="E968" s="74"/>
      <c r="F968" s="74"/>
      <c r="G968" s="74"/>
      <c r="H968" s="74"/>
      <c r="I968" s="74"/>
      <c r="J968" s="4" t="str">
        <f t="shared" si="1"/>
        <v/>
      </c>
      <c r="K968" s="4" t="str">
        <f t="shared" si="2"/>
        <v/>
      </c>
      <c r="L968" s="6" t="str">
        <f t="shared" si="3"/>
        <v/>
      </c>
      <c r="M968" s="6" t="str">
        <f t="shared" si="4"/>
        <v/>
      </c>
      <c r="N968" s="4"/>
      <c r="O968" s="4"/>
      <c r="P968" s="4"/>
      <c r="Q968" s="4"/>
      <c r="R968" s="4"/>
      <c r="S968" s="4"/>
      <c r="T968" s="4"/>
      <c r="U968" s="4"/>
      <c r="V968" s="4"/>
      <c r="W968" s="4"/>
    </row>
    <row r="969">
      <c r="A969" s="4"/>
      <c r="B969" s="4"/>
      <c r="C969" s="87"/>
      <c r="D969" s="74"/>
      <c r="E969" s="74"/>
      <c r="F969" s="74"/>
      <c r="G969" s="74"/>
      <c r="H969" s="74"/>
      <c r="I969" s="74"/>
      <c r="J969" s="4" t="str">
        <f t="shared" si="1"/>
        <v/>
      </c>
      <c r="K969" s="4" t="str">
        <f t="shared" si="2"/>
        <v/>
      </c>
      <c r="L969" s="6" t="str">
        <f t="shared" si="3"/>
        <v/>
      </c>
      <c r="M969" s="6" t="str">
        <f t="shared" si="4"/>
        <v/>
      </c>
      <c r="N969" s="4"/>
      <c r="O969" s="4"/>
      <c r="P969" s="4"/>
      <c r="Q969" s="4"/>
      <c r="R969" s="4"/>
      <c r="S969" s="4"/>
      <c r="T969" s="4"/>
      <c r="U969" s="4"/>
      <c r="V969" s="4"/>
      <c r="W969" s="4"/>
    </row>
    <row r="970">
      <c r="A970" s="4"/>
      <c r="B970" s="4"/>
      <c r="C970" s="87"/>
      <c r="D970" s="74"/>
      <c r="E970" s="74"/>
      <c r="F970" s="74"/>
      <c r="G970" s="74"/>
      <c r="H970" s="74"/>
      <c r="I970" s="74"/>
      <c r="J970" s="4" t="str">
        <f t="shared" si="1"/>
        <v/>
      </c>
      <c r="K970" s="4" t="str">
        <f t="shared" si="2"/>
        <v/>
      </c>
      <c r="L970" s="6" t="str">
        <f t="shared" si="3"/>
        <v/>
      </c>
      <c r="M970" s="6" t="str">
        <f t="shared" si="4"/>
        <v/>
      </c>
      <c r="N970" s="4"/>
      <c r="O970" s="4"/>
      <c r="P970" s="4"/>
      <c r="Q970" s="4"/>
      <c r="R970" s="4"/>
      <c r="S970" s="4"/>
      <c r="T970" s="4"/>
      <c r="U970" s="4"/>
      <c r="V970" s="4"/>
      <c r="W970" s="4"/>
    </row>
    <row r="971">
      <c r="A971" s="4"/>
      <c r="B971" s="4"/>
      <c r="C971" s="87"/>
      <c r="D971" s="74"/>
      <c r="E971" s="74"/>
      <c r="F971" s="74"/>
      <c r="G971" s="74"/>
      <c r="H971" s="74"/>
      <c r="I971" s="74"/>
      <c r="J971" s="4" t="str">
        <f t="shared" si="1"/>
        <v/>
      </c>
      <c r="K971" s="4" t="str">
        <f t="shared" si="2"/>
        <v/>
      </c>
      <c r="L971" s="6" t="str">
        <f t="shared" si="3"/>
        <v/>
      </c>
      <c r="M971" s="6" t="str">
        <f t="shared" si="4"/>
        <v/>
      </c>
      <c r="N971" s="4"/>
      <c r="O971" s="4"/>
      <c r="P971" s="4"/>
      <c r="Q971" s="4"/>
      <c r="R971" s="4"/>
      <c r="S971" s="4"/>
      <c r="T971" s="4"/>
      <c r="U971" s="4"/>
      <c r="V971" s="4"/>
      <c r="W971" s="4"/>
    </row>
    <row r="972">
      <c r="A972" s="4"/>
      <c r="B972" s="4"/>
      <c r="C972" s="87"/>
      <c r="D972" s="74"/>
      <c r="E972" s="74"/>
      <c r="F972" s="74"/>
      <c r="G972" s="74"/>
      <c r="H972" s="74"/>
      <c r="I972" s="74"/>
      <c r="J972" s="4" t="str">
        <f t="shared" si="1"/>
        <v/>
      </c>
      <c r="K972" s="4" t="str">
        <f t="shared" si="2"/>
        <v/>
      </c>
      <c r="L972" s="6" t="str">
        <f t="shared" si="3"/>
        <v/>
      </c>
      <c r="M972" s="6" t="str">
        <f t="shared" si="4"/>
        <v/>
      </c>
      <c r="N972" s="4"/>
      <c r="O972" s="4"/>
      <c r="P972" s="4"/>
      <c r="Q972" s="4"/>
      <c r="R972" s="4"/>
      <c r="S972" s="4"/>
      <c r="T972" s="4"/>
      <c r="U972" s="4"/>
      <c r="V972" s="4"/>
      <c r="W972" s="4"/>
    </row>
    <row r="973">
      <c r="A973" s="4"/>
      <c r="B973" s="4"/>
      <c r="C973" s="87"/>
      <c r="D973" s="74"/>
      <c r="E973" s="74"/>
      <c r="F973" s="74"/>
      <c r="G973" s="74"/>
      <c r="H973" s="74"/>
      <c r="I973" s="74"/>
      <c r="J973" s="4" t="str">
        <f t="shared" si="1"/>
        <v/>
      </c>
      <c r="K973" s="4" t="str">
        <f t="shared" si="2"/>
        <v/>
      </c>
      <c r="L973" s="6" t="str">
        <f t="shared" si="3"/>
        <v/>
      </c>
      <c r="M973" s="6" t="str">
        <f t="shared" si="4"/>
        <v/>
      </c>
      <c r="N973" s="4"/>
      <c r="O973" s="4"/>
      <c r="P973" s="4"/>
      <c r="Q973" s="4"/>
      <c r="R973" s="4"/>
      <c r="S973" s="4"/>
      <c r="T973" s="4"/>
      <c r="U973" s="4"/>
      <c r="V973" s="4"/>
      <c r="W973" s="4"/>
    </row>
    <row r="974">
      <c r="A974" s="4"/>
      <c r="B974" s="4"/>
      <c r="C974" s="87"/>
      <c r="D974" s="74"/>
      <c r="E974" s="74"/>
      <c r="F974" s="74"/>
      <c r="G974" s="74"/>
      <c r="H974" s="74"/>
      <c r="I974" s="74"/>
      <c r="J974" s="4" t="str">
        <f t="shared" si="1"/>
        <v/>
      </c>
      <c r="K974" s="4" t="str">
        <f t="shared" si="2"/>
        <v/>
      </c>
      <c r="L974" s="6" t="str">
        <f t="shared" si="3"/>
        <v/>
      </c>
      <c r="M974" s="6" t="str">
        <f t="shared" si="4"/>
        <v/>
      </c>
      <c r="N974" s="4"/>
      <c r="O974" s="4"/>
      <c r="P974" s="4"/>
      <c r="Q974" s="4"/>
      <c r="R974" s="4"/>
      <c r="S974" s="4"/>
      <c r="T974" s="4"/>
      <c r="U974" s="4"/>
      <c r="V974" s="4"/>
      <c r="W974" s="4"/>
    </row>
    <row r="975">
      <c r="A975" s="4"/>
      <c r="B975" s="4"/>
      <c r="C975" s="87"/>
      <c r="D975" s="74"/>
      <c r="E975" s="74"/>
      <c r="F975" s="74"/>
      <c r="G975" s="74"/>
      <c r="H975" s="74"/>
      <c r="I975" s="74"/>
      <c r="J975" s="4" t="str">
        <f t="shared" si="1"/>
        <v/>
      </c>
      <c r="K975" s="4" t="str">
        <f t="shared" si="2"/>
        <v/>
      </c>
      <c r="L975" s="6" t="str">
        <f t="shared" si="3"/>
        <v/>
      </c>
      <c r="M975" s="6" t="str">
        <f t="shared" si="4"/>
        <v/>
      </c>
      <c r="N975" s="4"/>
      <c r="O975" s="4"/>
      <c r="P975" s="4"/>
      <c r="Q975" s="4"/>
      <c r="R975" s="4"/>
      <c r="S975" s="4"/>
      <c r="T975" s="4"/>
      <c r="U975" s="4"/>
      <c r="V975" s="4"/>
      <c r="W975" s="4"/>
    </row>
    <row r="976">
      <c r="A976" s="4"/>
      <c r="B976" s="4"/>
      <c r="C976" s="87"/>
      <c r="D976" s="74"/>
      <c r="E976" s="74"/>
      <c r="F976" s="74"/>
      <c r="G976" s="74"/>
      <c r="H976" s="74"/>
      <c r="I976" s="74"/>
      <c r="J976" s="4" t="str">
        <f t="shared" si="1"/>
        <v/>
      </c>
      <c r="K976" s="4" t="str">
        <f t="shared" si="2"/>
        <v/>
      </c>
      <c r="L976" s="6" t="str">
        <f t="shared" si="3"/>
        <v/>
      </c>
      <c r="M976" s="6" t="str">
        <f t="shared" si="4"/>
        <v/>
      </c>
      <c r="N976" s="4"/>
      <c r="O976" s="4"/>
      <c r="P976" s="4"/>
      <c r="Q976" s="4"/>
      <c r="R976" s="4"/>
      <c r="S976" s="4"/>
      <c r="T976" s="4"/>
      <c r="U976" s="4"/>
      <c r="V976" s="4"/>
      <c r="W976" s="4"/>
    </row>
    <row r="977">
      <c r="A977" s="4"/>
      <c r="B977" s="4"/>
      <c r="C977" s="87"/>
      <c r="D977" s="74"/>
      <c r="E977" s="74"/>
      <c r="F977" s="74"/>
      <c r="G977" s="74"/>
      <c r="H977" s="74"/>
      <c r="I977" s="74"/>
      <c r="J977" s="4" t="str">
        <f t="shared" si="1"/>
        <v/>
      </c>
      <c r="K977" s="4" t="str">
        <f t="shared" si="2"/>
        <v/>
      </c>
      <c r="L977" s="6" t="str">
        <f t="shared" si="3"/>
        <v/>
      </c>
      <c r="M977" s="6" t="str">
        <f t="shared" si="4"/>
        <v/>
      </c>
      <c r="N977" s="4"/>
      <c r="O977" s="4"/>
      <c r="P977" s="4"/>
      <c r="Q977" s="4"/>
      <c r="R977" s="4"/>
      <c r="S977" s="4"/>
      <c r="T977" s="4"/>
      <c r="U977" s="4"/>
      <c r="V977" s="4"/>
      <c r="W977" s="4"/>
    </row>
    <row r="978">
      <c r="A978" s="4"/>
      <c r="B978" s="4"/>
      <c r="C978" s="87"/>
      <c r="D978" s="74"/>
      <c r="E978" s="74"/>
      <c r="F978" s="74"/>
      <c r="G978" s="74"/>
      <c r="H978" s="74"/>
      <c r="I978" s="74"/>
      <c r="J978" s="4" t="str">
        <f t="shared" si="1"/>
        <v/>
      </c>
      <c r="K978" s="4" t="str">
        <f t="shared" si="2"/>
        <v/>
      </c>
      <c r="L978" s="6" t="str">
        <f t="shared" si="3"/>
        <v/>
      </c>
      <c r="M978" s="6" t="str">
        <f t="shared" si="4"/>
        <v/>
      </c>
      <c r="N978" s="4"/>
      <c r="O978" s="4"/>
      <c r="P978" s="4"/>
      <c r="Q978" s="4"/>
      <c r="R978" s="4"/>
      <c r="S978" s="4"/>
      <c r="T978" s="4"/>
      <c r="U978" s="4"/>
      <c r="V978" s="4"/>
      <c r="W978" s="4"/>
    </row>
    <row r="979">
      <c r="A979" s="4"/>
      <c r="B979" s="4"/>
      <c r="C979" s="87"/>
      <c r="D979" s="74"/>
      <c r="E979" s="74"/>
      <c r="F979" s="74"/>
      <c r="G979" s="74"/>
      <c r="H979" s="74"/>
      <c r="I979" s="74"/>
      <c r="J979" s="4" t="str">
        <f t="shared" si="1"/>
        <v/>
      </c>
      <c r="K979" s="4" t="str">
        <f t="shared" si="2"/>
        <v/>
      </c>
      <c r="L979" s="6" t="str">
        <f t="shared" si="3"/>
        <v/>
      </c>
      <c r="M979" s="6" t="str">
        <f t="shared" si="4"/>
        <v/>
      </c>
      <c r="N979" s="4"/>
      <c r="O979" s="4"/>
      <c r="P979" s="4"/>
      <c r="Q979" s="4"/>
      <c r="R979" s="4"/>
      <c r="S979" s="4"/>
      <c r="T979" s="4"/>
      <c r="U979" s="4"/>
      <c r="V979" s="4"/>
      <c r="W979" s="4"/>
    </row>
    <row r="980">
      <c r="A980" s="4"/>
      <c r="B980" s="4"/>
      <c r="C980" s="87"/>
      <c r="D980" s="74"/>
      <c r="E980" s="74"/>
      <c r="F980" s="74"/>
      <c r="G980" s="74"/>
      <c r="H980" s="74"/>
      <c r="I980" s="74"/>
      <c r="J980" s="4" t="str">
        <f t="shared" si="1"/>
        <v/>
      </c>
      <c r="K980" s="4" t="str">
        <f t="shared" si="2"/>
        <v/>
      </c>
      <c r="L980" s="6" t="str">
        <f t="shared" si="3"/>
        <v/>
      </c>
      <c r="M980" s="6" t="str">
        <f t="shared" si="4"/>
        <v/>
      </c>
      <c r="N980" s="4"/>
      <c r="O980" s="4"/>
      <c r="P980" s="4"/>
      <c r="Q980" s="4"/>
      <c r="R980" s="4"/>
      <c r="S980" s="4"/>
      <c r="T980" s="4"/>
      <c r="U980" s="4"/>
      <c r="V980" s="4"/>
      <c r="W980" s="4"/>
    </row>
    <row r="981">
      <c r="A981" s="4"/>
      <c r="B981" s="4"/>
      <c r="C981" s="87"/>
      <c r="D981" s="74"/>
      <c r="E981" s="74"/>
      <c r="F981" s="74"/>
      <c r="G981" s="74"/>
      <c r="H981" s="74"/>
      <c r="I981" s="74"/>
      <c r="J981" s="4" t="str">
        <f t="shared" si="1"/>
        <v/>
      </c>
      <c r="K981" s="4" t="str">
        <f t="shared" si="2"/>
        <v/>
      </c>
      <c r="L981" s="6" t="str">
        <f t="shared" si="3"/>
        <v/>
      </c>
      <c r="M981" s="6" t="str">
        <f t="shared" si="4"/>
        <v/>
      </c>
      <c r="N981" s="4"/>
      <c r="O981" s="4"/>
      <c r="P981" s="4"/>
      <c r="Q981" s="4"/>
      <c r="R981" s="4"/>
      <c r="S981" s="4"/>
      <c r="T981" s="4"/>
      <c r="U981" s="4"/>
      <c r="V981" s="4"/>
      <c r="W981" s="4"/>
    </row>
    <row r="982">
      <c r="A982" s="4"/>
      <c r="B982" s="4"/>
      <c r="C982" s="87"/>
      <c r="D982" s="74"/>
      <c r="E982" s="74"/>
      <c r="F982" s="74"/>
      <c r="G982" s="74"/>
      <c r="H982" s="74"/>
      <c r="I982" s="74"/>
      <c r="J982" s="4" t="str">
        <f t="shared" si="1"/>
        <v/>
      </c>
      <c r="K982" s="4" t="str">
        <f t="shared" si="2"/>
        <v/>
      </c>
      <c r="L982" s="6" t="str">
        <f t="shared" si="3"/>
        <v/>
      </c>
      <c r="M982" s="6" t="str">
        <f t="shared" si="4"/>
        <v/>
      </c>
      <c r="N982" s="4"/>
      <c r="O982" s="4"/>
      <c r="P982" s="4"/>
      <c r="Q982" s="4"/>
      <c r="R982" s="4"/>
      <c r="S982" s="4"/>
      <c r="T982" s="4"/>
      <c r="U982" s="4"/>
      <c r="V982" s="4"/>
      <c r="W982" s="4"/>
    </row>
    <row r="983">
      <c r="A983" s="4"/>
      <c r="B983" s="4"/>
      <c r="C983" s="87"/>
      <c r="D983" s="74"/>
      <c r="E983" s="74"/>
      <c r="F983" s="74"/>
      <c r="G983" s="74"/>
      <c r="H983" s="74"/>
      <c r="I983" s="74"/>
      <c r="J983" s="4" t="str">
        <f t="shared" si="1"/>
        <v/>
      </c>
      <c r="K983" s="4" t="str">
        <f t="shared" si="2"/>
        <v/>
      </c>
      <c r="L983" s="6" t="str">
        <f t="shared" si="3"/>
        <v/>
      </c>
      <c r="M983" s="6" t="str">
        <f t="shared" si="4"/>
        <v/>
      </c>
      <c r="N983" s="4"/>
      <c r="O983" s="4"/>
      <c r="P983" s="4"/>
      <c r="Q983" s="4"/>
      <c r="R983" s="4"/>
      <c r="S983" s="4"/>
      <c r="T983" s="4"/>
      <c r="U983" s="4"/>
      <c r="V983" s="4"/>
      <c r="W983" s="4"/>
    </row>
    <row r="984">
      <c r="A984" s="4"/>
      <c r="B984" s="4"/>
      <c r="C984" s="87"/>
      <c r="D984" s="74"/>
      <c r="E984" s="74"/>
      <c r="F984" s="74"/>
      <c r="G984" s="74"/>
      <c r="H984" s="74"/>
      <c r="I984" s="74"/>
      <c r="J984" s="4" t="str">
        <f t="shared" si="1"/>
        <v/>
      </c>
      <c r="K984" s="4" t="str">
        <f t="shared" si="2"/>
        <v/>
      </c>
      <c r="L984" s="6" t="str">
        <f t="shared" si="3"/>
        <v/>
      </c>
      <c r="M984" s="6" t="str">
        <f t="shared" si="4"/>
        <v/>
      </c>
      <c r="N984" s="4"/>
      <c r="O984" s="4"/>
      <c r="P984" s="4"/>
      <c r="Q984" s="4"/>
      <c r="R984" s="4"/>
      <c r="S984" s="4"/>
      <c r="T984" s="4"/>
      <c r="U984" s="4"/>
      <c r="V984" s="4"/>
      <c r="W984" s="4"/>
    </row>
    <row r="985">
      <c r="A985" s="4"/>
      <c r="B985" s="4"/>
      <c r="C985" s="87"/>
      <c r="D985" s="74"/>
      <c r="E985" s="74"/>
      <c r="F985" s="74"/>
      <c r="G985" s="74"/>
      <c r="H985" s="74"/>
      <c r="I985" s="74"/>
      <c r="J985" s="4" t="str">
        <f t="shared" si="1"/>
        <v/>
      </c>
      <c r="K985" s="4" t="str">
        <f t="shared" si="2"/>
        <v/>
      </c>
      <c r="L985" s="6" t="str">
        <f t="shared" si="3"/>
        <v/>
      </c>
      <c r="M985" s="6" t="str">
        <f t="shared" si="4"/>
        <v/>
      </c>
      <c r="N985" s="4"/>
      <c r="O985" s="4"/>
      <c r="P985" s="4"/>
      <c r="Q985" s="4"/>
      <c r="R985" s="4"/>
      <c r="S985" s="4"/>
      <c r="T985" s="4"/>
      <c r="U985" s="4"/>
      <c r="V985" s="4"/>
      <c r="W985" s="4"/>
    </row>
    <row r="986">
      <c r="A986" s="4"/>
      <c r="B986" s="4"/>
      <c r="C986" s="87"/>
      <c r="D986" s="74"/>
      <c r="E986" s="74"/>
      <c r="F986" s="74"/>
      <c r="G986" s="74"/>
      <c r="H986" s="74"/>
      <c r="I986" s="74"/>
      <c r="J986" s="4" t="str">
        <f t="shared" si="1"/>
        <v/>
      </c>
      <c r="K986" s="4" t="str">
        <f t="shared" si="2"/>
        <v/>
      </c>
      <c r="L986" s="6" t="str">
        <f t="shared" si="3"/>
        <v/>
      </c>
      <c r="M986" s="6" t="str">
        <f t="shared" si="4"/>
        <v/>
      </c>
      <c r="N986" s="4"/>
      <c r="O986" s="4"/>
      <c r="P986" s="4"/>
      <c r="Q986" s="4"/>
      <c r="R986" s="4"/>
      <c r="S986" s="4"/>
      <c r="T986" s="4"/>
      <c r="U986" s="4"/>
      <c r="V986" s="4"/>
      <c r="W986" s="4"/>
    </row>
    <row r="987">
      <c r="A987" s="4"/>
      <c r="B987" s="4"/>
      <c r="C987" s="87"/>
      <c r="D987" s="74"/>
      <c r="E987" s="74"/>
      <c r="F987" s="74"/>
      <c r="G987" s="74"/>
      <c r="H987" s="74"/>
      <c r="I987" s="74"/>
      <c r="J987" s="4" t="str">
        <f t="shared" si="1"/>
        <v/>
      </c>
      <c r="K987" s="4" t="str">
        <f t="shared" si="2"/>
        <v/>
      </c>
      <c r="L987" s="6" t="str">
        <f t="shared" si="3"/>
        <v/>
      </c>
      <c r="M987" s="6" t="str">
        <f t="shared" si="4"/>
        <v/>
      </c>
      <c r="N987" s="4"/>
      <c r="O987" s="4"/>
      <c r="P987" s="4"/>
      <c r="Q987" s="4"/>
      <c r="R987" s="4"/>
      <c r="S987" s="4"/>
      <c r="T987" s="4"/>
      <c r="U987" s="4"/>
      <c r="V987" s="4"/>
      <c r="W987" s="4"/>
    </row>
    <row r="988">
      <c r="A988" s="4"/>
      <c r="B988" s="4"/>
      <c r="C988" s="87"/>
      <c r="D988" s="74"/>
      <c r="E988" s="74"/>
      <c r="F988" s="74"/>
      <c r="G988" s="74"/>
      <c r="H988" s="74"/>
      <c r="I988" s="74"/>
      <c r="J988" s="4" t="str">
        <f t="shared" si="1"/>
        <v/>
      </c>
      <c r="K988" s="4" t="str">
        <f t="shared" si="2"/>
        <v/>
      </c>
      <c r="L988" s="6" t="str">
        <f t="shared" si="3"/>
        <v/>
      </c>
      <c r="M988" s="6" t="str">
        <f t="shared" si="4"/>
        <v/>
      </c>
      <c r="N988" s="4"/>
      <c r="O988" s="4"/>
      <c r="P988" s="4"/>
      <c r="Q988" s="4"/>
      <c r="R988" s="4"/>
      <c r="S988" s="4"/>
      <c r="T988" s="4"/>
      <c r="U988" s="4"/>
      <c r="V988" s="4"/>
      <c r="W988" s="4"/>
    </row>
    <row r="989">
      <c r="A989" s="4"/>
      <c r="B989" s="4"/>
      <c r="C989" s="87"/>
      <c r="D989" s="74"/>
      <c r="E989" s="74"/>
      <c r="F989" s="74"/>
      <c r="G989" s="74"/>
      <c r="H989" s="74"/>
      <c r="I989" s="74"/>
      <c r="J989" s="4" t="str">
        <f t="shared" si="1"/>
        <v/>
      </c>
      <c r="K989" s="4" t="str">
        <f t="shared" si="2"/>
        <v/>
      </c>
      <c r="L989" s="6" t="str">
        <f t="shared" si="3"/>
        <v/>
      </c>
      <c r="M989" s="6" t="str">
        <f t="shared" si="4"/>
        <v/>
      </c>
      <c r="N989" s="4"/>
      <c r="O989" s="4"/>
      <c r="P989" s="4"/>
      <c r="Q989" s="4"/>
      <c r="R989" s="4"/>
      <c r="S989" s="4"/>
      <c r="T989" s="4"/>
      <c r="U989" s="4"/>
      <c r="V989" s="4"/>
      <c r="W989" s="4"/>
    </row>
    <row r="990">
      <c r="A990" s="4"/>
      <c r="B990" s="4"/>
      <c r="C990" s="87"/>
      <c r="D990" s="74"/>
      <c r="E990" s="74"/>
      <c r="F990" s="74"/>
      <c r="G990" s="74"/>
      <c r="H990" s="74"/>
      <c r="I990" s="74"/>
      <c r="J990" s="4" t="str">
        <f t="shared" si="1"/>
        <v/>
      </c>
      <c r="K990" s="4" t="str">
        <f t="shared" si="2"/>
        <v/>
      </c>
      <c r="L990" s="6" t="str">
        <f t="shared" si="3"/>
        <v/>
      </c>
      <c r="M990" s="6" t="str">
        <f t="shared" si="4"/>
        <v/>
      </c>
      <c r="N990" s="4"/>
      <c r="O990" s="4"/>
      <c r="P990" s="4"/>
      <c r="Q990" s="4"/>
      <c r="R990" s="4"/>
      <c r="S990" s="4"/>
      <c r="T990" s="4"/>
      <c r="U990" s="4"/>
      <c r="V990" s="4"/>
      <c r="W990" s="4"/>
    </row>
    <row r="991">
      <c r="A991" s="4"/>
      <c r="B991" s="4"/>
      <c r="C991" s="87"/>
      <c r="D991" s="74"/>
      <c r="E991" s="74"/>
      <c r="F991" s="74"/>
      <c r="G991" s="74"/>
      <c r="H991" s="74"/>
      <c r="I991" s="74"/>
      <c r="J991" s="4" t="str">
        <f t="shared" si="1"/>
        <v/>
      </c>
      <c r="K991" s="4" t="str">
        <f t="shared" si="2"/>
        <v/>
      </c>
      <c r="L991" s="6" t="str">
        <f t="shared" si="3"/>
        <v/>
      </c>
      <c r="M991" s="6" t="str">
        <f t="shared" si="4"/>
        <v/>
      </c>
      <c r="N991" s="4"/>
      <c r="O991" s="4"/>
      <c r="P991" s="4"/>
      <c r="Q991" s="4"/>
      <c r="R991" s="4"/>
      <c r="S991" s="4"/>
      <c r="T991" s="4"/>
      <c r="U991" s="4"/>
      <c r="V991" s="4"/>
      <c r="W991" s="4"/>
    </row>
    <row r="992">
      <c r="A992" s="4"/>
      <c r="B992" s="4"/>
      <c r="C992" s="87"/>
      <c r="D992" s="74"/>
      <c r="E992" s="74"/>
      <c r="F992" s="74"/>
      <c r="G992" s="74"/>
      <c r="H992" s="74"/>
      <c r="I992" s="74"/>
      <c r="J992" s="4" t="str">
        <f t="shared" si="1"/>
        <v/>
      </c>
      <c r="K992" s="4" t="str">
        <f t="shared" si="2"/>
        <v/>
      </c>
      <c r="L992" s="6" t="str">
        <f t="shared" si="3"/>
        <v/>
      </c>
      <c r="M992" s="6" t="str">
        <f t="shared" si="4"/>
        <v/>
      </c>
      <c r="N992" s="4"/>
      <c r="O992" s="4"/>
      <c r="P992" s="4"/>
      <c r="Q992" s="4"/>
      <c r="R992" s="4"/>
      <c r="S992" s="4"/>
      <c r="T992" s="4"/>
      <c r="U992" s="4"/>
      <c r="V992" s="4"/>
      <c r="W992" s="4"/>
    </row>
    <row r="993">
      <c r="A993" s="4"/>
      <c r="B993" s="4"/>
      <c r="C993" s="87"/>
      <c r="D993" s="74"/>
      <c r="E993" s="74"/>
      <c r="F993" s="74"/>
      <c r="G993" s="74"/>
      <c r="H993" s="74"/>
      <c r="I993" s="74"/>
      <c r="J993" s="4" t="str">
        <f t="shared" si="1"/>
        <v/>
      </c>
      <c r="K993" s="4" t="str">
        <f t="shared" si="2"/>
        <v/>
      </c>
      <c r="L993" s="6" t="str">
        <f t="shared" si="3"/>
        <v/>
      </c>
      <c r="M993" s="6" t="str">
        <f t="shared" si="4"/>
        <v/>
      </c>
      <c r="N993" s="4"/>
      <c r="O993" s="4"/>
      <c r="P993" s="4"/>
      <c r="Q993" s="4"/>
      <c r="R993" s="4"/>
      <c r="S993" s="4"/>
      <c r="T993" s="4"/>
      <c r="U993" s="4"/>
      <c r="V993" s="4"/>
      <c r="W993" s="4"/>
    </row>
    <row r="994">
      <c r="A994" s="4"/>
      <c r="B994" s="4"/>
      <c r="C994" s="87"/>
      <c r="D994" s="74"/>
      <c r="E994" s="74"/>
      <c r="F994" s="74"/>
      <c r="G994" s="74"/>
      <c r="H994" s="74"/>
      <c r="I994" s="74"/>
      <c r="J994" s="4" t="str">
        <f t="shared" si="1"/>
        <v/>
      </c>
      <c r="K994" s="4" t="str">
        <f t="shared" si="2"/>
        <v/>
      </c>
      <c r="L994" s="6" t="str">
        <f t="shared" si="3"/>
        <v/>
      </c>
      <c r="M994" s="6" t="str">
        <f t="shared" si="4"/>
        <v/>
      </c>
      <c r="N994" s="4"/>
      <c r="O994" s="4"/>
      <c r="P994" s="4"/>
      <c r="Q994" s="4"/>
      <c r="R994" s="4"/>
      <c r="S994" s="4"/>
      <c r="T994" s="4"/>
      <c r="U994" s="4"/>
      <c r="V994" s="4"/>
      <c r="W994" s="4"/>
    </row>
    <row r="995">
      <c r="A995" s="4"/>
      <c r="B995" s="4"/>
      <c r="C995" s="87"/>
      <c r="D995" s="74"/>
      <c r="E995" s="74"/>
      <c r="F995" s="74"/>
      <c r="G995" s="74"/>
      <c r="H995" s="74"/>
      <c r="I995" s="74"/>
      <c r="J995" s="4" t="str">
        <f t="shared" si="1"/>
        <v/>
      </c>
      <c r="K995" s="4" t="str">
        <f t="shared" si="2"/>
        <v/>
      </c>
      <c r="L995" s="6" t="str">
        <f t="shared" si="3"/>
        <v/>
      </c>
      <c r="M995" s="6" t="str">
        <f t="shared" si="4"/>
        <v/>
      </c>
      <c r="N995" s="4"/>
      <c r="O995" s="4"/>
      <c r="P995" s="4"/>
      <c r="Q995" s="4"/>
      <c r="R995" s="4"/>
      <c r="S995" s="4"/>
      <c r="T995" s="4"/>
      <c r="U995" s="4"/>
      <c r="V995" s="4"/>
      <c r="W995" s="4"/>
    </row>
    <row r="996">
      <c r="A996" s="4"/>
      <c r="B996" s="4"/>
      <c r="C996" s="87"/>
      <c r="D996" s="74"/>
      <c r="E996" s="74"/>
      <c r="F996" s="74"/>
      <c r="G996" s="74"/>
      <c r="H996" s="74"/>
      <c r="I996" s="74"/>
      <c r="J996" s="4" t="str">
        <f t="shared" si="1"/>
        <v/>
      </c>
      <c r="K996" s="4" t="str">
        <f t="shared" si="2"/>
        <v/>
      </c>
      <c r="L996" s="6" t="str">
        <f t="shared" si="3"/>
        <v/>
      </c>
      <c r="M996" s="6" t="str">
        <f t="shared" si="4"/>
        <v/>
      </c>
      <c r="N996" s="4"/>
      <c r="O996" s="4"/>
      <c r="P996" s="4"/>
      <c r="Q996" s="4"/>
      <c r="R996" s="4"/>
      <c r="S996" s="4"/>
      <c r="T996" s="4"/>
      <c r="U996" s="4"/>
      <c r="V996" s="4"/>
      <c r="W996" s="4"/>
    </row>
    <row r="997">
      <c r="A997" s="4"/>
      <c r="B997" s="4"/>
      <c r="C997" s="87"/>
      <c r="D997" s="74"/>
      <c r="E997" s="74"/>
      <c r="F997" s="74"/>
      <c r="G997" s="74"/>
      <c r="H997" s="74"/>
      <c r="I997" s="74"/>
      <c r="J997" s="4" t="str">
        <f t="shared" si="1"/>
        <v/>
      </c>
      <c r="K997" s="4" t="str">
        <f t="shared" si="2"/>
        <v/>
      </c>
      <c r="L997" s="6" t="str">
        <f t="shared" si="3"/>
        <v/>
      </c>
      <c r="M997" s="6" t="str">
        <f t="shared" si="4"/>
        <v/>
      </c>
      <c r="N997" s="4"/>
      <c r="O997" s="4"/>
      <c r="P997" s="4"/>
      <c r="Q997" s="4"/>
      <c r="R997" s="4"/>
      <c r="S997" s="4"/>
      <c r="T997" s="4"/>
      <c r="U997" s="4"/>
      <c r="V997" s="4"/>
      <c r="W997" s="4"/>
    </row>
    <row r="998">
      <c r="A998" s="4"/>
      <c r="B998" s="4"/>
      <c r="C998" s="87"/>
      <c r="D998" s="74"/>
      <c r="E998" s="74"/>
      <c r="F998" s="74"/>
      <c r="G998" s="74"/>
      <c r="H998" s="74"/>
      <c r="I998" s="74"/>
      <c r="J998" s="4" t="str">
        <f t="shared" si="1"/>
        <v/>
      </c>
      <c r="K998" s="4" t="str">
        <f t="shared" si="2"/>
        <v/>
      </c>
      <c r="L998" s="6" t="str">
        <f t="shared" si="3"/>
        <v/>
      </c>
      <c r="M998" s="6" t="str">
        <f t="shared" si="4"/>
        <v/>
      </c>
      <c r="N998" s="4"/>
      <c r="O998" s="4"/>
      <c r="P998" s="4"/>
      <c r="Q998" s="4"/>
      <c r="R998" s="4"/>
      <c r="S998" s="4"/>
      <c r="T998" s="4"/>
      <c r="U998" s="4"/>
      <c r="V998" s="4"/>
      <c r="W998" s="4"/>
    </row>
    <row r="999">
      <c r="A999" s="4"/>
      <c r="B999" s="4"/>
      <c r="C999" s="87"/>
      <c r="D999" s="74"/>
      <c r="E999" s="74"/>
      <c r="F999" s="74"/>
      <c r="G999" s="74"/>
      <c r="H999" s="74"/>
      <c r="I999" s="74"/>
      <c r="J999" s="4" t="str">
        <f t="shared" si="1"/>
        <v/>
      </c>
      <c r="K999" s="4" t="str">
        <f t="shared" si="2"/>
        <v/>
      </c>
      <c r="L999" s="6" t="str">
        <f t="shared" si="3"/>
        <v/>
      </c>
      <c r="M999" s="6" t="str">
        <f t="shared" si="4"/>
        <v/>
      </c>
      <c r="N999" s="4"/>
      <c r="O999" s="4"/>
      <c r="P999" s="4"/>
      <c r="Q999" s="4"/>
      <c r="R999" s="4"/>
      <c r="S999" s="4"/>
      <c r="T999" s="4"/>
      <c r="U999" s="4"/>
      <c r="V999" s="4"/>
      <c r="W999" s="4"/>
    </row>
    <row r="1000">
      <c r="A1000" s="4"/>
      <c r="B1000" s="4"/>
      <c r="C1000" s="87"/>
      <c r="D1000" s="74"/>
      <c r="E1000" s="74"/>
      <c r="F1000" s="74"/>
      <c r="G1000" s="74"/>
      <c r="H1000" s="74"/>
      <c r="I1000" s="74"/>
      <c r="J1000" s="4" t="str">
        <f t="shared" si="1"/>
        <v/>
      </c>
      <c r="K1000" s="4" t="str">
        <f t="shared" si="2"/>
        <v/>
      </c>
      <c r="L1000" s="6" t="str">
        <f t="shared" si="3"/>
        <v/>
      </c>
      <c r="M1000" s="6" t="str">
        <f t="shared" si="4"/>
        <v/>
      </c>
      <c r="N1000" s="4"/>
      <c r="O1000" s="4"/>
      <c r="P1000" s="4"/>
      <c r="Q1000" s="4"/>
      <c r="R1000" s="4"/>
      <c r="S1000" s="4"/>
      <c r="T1000" s="4"/>
      <c r="U1000" s="4"/>
      <c r="V1000" s="4"/>
      <c r="W1000" s="4"/>
    </row>
    <row r="1001">
      <c r="A1001" s="4"/>
      <c r="B1001" s="4"/>
      <c r="C1001" s="87"/>
      <c r="D1001" s="74"/>
      <c r="E1001" s="74"/>
      <c r="F1001" s="74"/>
      <c r="G1001" s="74"/>
      <c r="H1001" s="74"/>
      <c r="I1001" s="74"/>
      <c r="J1001" s="4" t="str">
        <f t="shared" si="1"/>
        <v/>
      </c>
      <c r="K1001" s="4" t="str">
        <f t="shared" si="2"/>
        <v/>
      </c>
      <c r="L1001" s="6" t="str">
        <f t="shared" si="3"/>
        <v/>
      </c>
      <c r="M1001" s="6" t="str">
        <f t="shared" si="4"/>
        <v/>
      </c>
      <c r="N1001" s="4"/>
      <c r="O1001" s="4"/>
      <c r="P1001" s="4"/>
      <c r="Q1001" s="4"/>
      <c r="R1001" s="4"/>
      <c r="S1001" s="4"/>
      <c r="T1001" s="4"/>
      <c r="U1001" s="4"/>
      <c r="V1001" s="4"/>
      <c r="W1001" s="4"/>
    </row>
    <row r="1002">
      <c r="A1002" s="4"/>
      <c r="B1002" s="4"/>
      <c r="C1002" s="87"/>
      <c r="D1002" s="74"/>
      <c r="E1002" s="74"/>
      <c r="F1002" s="74"/>
      <c r="G1002" s="74"/>
      <c r="H1002" s="74"/>
      <c r="I1002" s="74"/>
      <c r="J1002" s="4" t="str">
        <f t="shared" si="1"/>
        <v/>
      </c>
      <c r="K1002" s="4" t="str">
        <f t="shared" si="2"/>
        <v/>
      </c>
      <c r="L1002" s="6" t="str">
        <f t="shared" si="3"/>
        <v/>
      </c>
      <c r="M1002" s="6" t="str">
        <f t="shared" si="4"/>
        <v/>
      </c>
      <c r="N1002" s="4"/>
      <c r="O1002" s="4"/>
      <c r="P1002" s="4"/>
      <c r="Q1002" s="4"/>
      <c r="R1002" s="4"/>
      <c r="S1002" s="4"/>
      <c r="T1002" s="4"/>
      <c r="U1002" s="4"/>
      <c r="V1002" s="4"/>
      <c r="W1002" s="4"/>
    </row>
    <row r="1003">
      <c r="A1003" s="4"/>
      <c r="B1003" s="4"/>
      <c r="C1003" s="87"/>
      <c r="D1003" s="74"/>
      <c r="E1003" s="74"/>
      <c r="F1003" s="74"/>
      <c r="G1003" s="74"/>
      <c r="H1003" s="74"/>
      <c r="I1003" s="74"/>
      <c r="J1003" s="4" t="str">
        <f t="shared" si="1"/>
        <v/>
      </c>
      <c r="K1003" s="4" t="str">
        <f t="shared" si="2"/>
        <v/>
      </c>
      <c r="L1003" s="6" t="str">
        <f t="shared" si="3"/>
        <v/>
      </c>
      <c r="M1003" s="6" t="str">
        <f t="shared" si="4"/>
        <v/>
      </c>
      <c r="N1003" s="4"/>
      <c r="O1003" s="4"/>
      <c r="P1003" s="4"/>
      <c r="Q1003" s="4"/>
      <c r="R1003" s="4"/>
      <c r="S1003" s="4"/>
      <c r="T1003" s="4"/>
      <c r="U1003" s="4"/>
      <c r="V1003" s="4"/>
      <c r="W1003" s="4"/>
    </row>
  </sheetData>
  <mergeCells count="3">
    <mergeCell ref="A1:I3"/>
    <mergeCell ref="N1:T3"/>
    <mergeCell ref="O6:T12"/>
  </mergeCells>
  <hyperlinks>
    <hyperlink r:id="rId1" ref="C6"/>
    <hyperlink r:id="rId2" ref="C7"/>
    <hyperlink r:id="rId3" ref="C8"/>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38"/>
    <col customWidth="1" min="2" max="2" width="15.5"/>
  </cols>
  <sheetData>
    <row r="1">
      <c r="A1" s="88"/>
      <c r="B1" s="89" t="s">
        <v>247</v>
      </c>
    </row>
    <row r="2">
      <c r="A2" s="88" t="s">
        <v>248</v>
      </c>
      <c r="B2" s="90">
        <v>150.0</v>
      </c>
    </row>
    <row r="3">
      <c r="I3" s="91" t="s">
        <v>249</v>
      </c>
    </row>
    <row r="4">
      <c r="B4" s="92" t="str">
        <f>if($B$2&gt;79,"First Wager:","Wager:")</f>
        <v>First Wager:</v>
      </c>
      <c r="D4" s="92" t="s">
        <v>250</v>
      </c>
      <c r="E4" s="92" t="s">
        <v>251</v>
      </c>
      <c r="F4" s="92" t="s">
        <v>252</v>
      </c>
      <c r="G4" s="92" t="s">
        <v>253</v>
      </c>
    </row>
    <row r="5">
      <c r="C5" s="92" t="s">
        <v>254</v>
      </c>
      <c r="D5" s="92">
        <f>40/79*MOD($B$2,79)</f>
        <v>35.94936709</v>
      </c>
      <c r="E5" s="93">
        <f>D5*1.95</f>
        <v>70.10126582</v>
      </c>
      <c r="F5" s="92">
        <v>0.4586</v>
      </c>
      <c r="G5" s="93">
        <f>E5*F5+E6*F6+E7*F7</f>
        <v>70.18682532</v>
      </c>
    </row>
    <row r="6">
      <c r="C6" s="92" t="s">
        <v>255</v>
      </c>
      <c r="D6" s="92">
        <f>39/79*MOD(B2,79)</f>
        <v>35.05063291</v>
      </c>
      <c r="E6" s="93">
        <f>D6*2</f>
        <v>70.10126582</v>
      </c>
      <c r="F6" s="92">
        <v>0.4462</v>
      </c>
    </row>
    <row r="7">
      <c r="C7" s="92" t="s">
        <v>256</v>
      </c>
      <c r="E7" s="93">
        <f>D5+D6</f>
        <v>71</v>
      </c>
      <c r="F7" s="93">
        <f>1-F5-F6</f>
        <v>0.0952</v>
      </c>
    </row>
    <row r="9">
      <c r="B9" s="92" t="str">
        <f>if($B$2&gt;79,"Remaining Wagers:","")</f>
        <v>Remaining Wagers:</v>
      </c>
      <c r="D9" s="92" t="str">
        <f t="shared" ref="D9:G9" si="1">if($B$2&gt;79,D4,"")</f>
        <v>Bet</v>
      </c>
      <c r="E9" s="92" t="str">
        <f t="shared" si="1"/>
        <v>Outcome</v>
      </c>
      <c r="F9" s="92" t="str">
        <f t="shared" si="1"/>
        <v>Probability</v>
      </c>
      <c r="G9" s="92" t="str">
        <f t="shared" si="1"/>
        <v>Expected</v>
      </c>
    </row>
    <row r="10">
      <c r="C10" s="92" t="str">
        <f t="shared" ref="C10:C12" si="2">if($B$2&gt;79,C5,"")</f>
        <v>Bank</v>
      </c>
      <c r="D10" s="92">
        <f>if($B$2&gt;79,40,"")</f>
        <v>40</v>
      </c>
      <c r="E10" s="92">
        <f>if($B$2&gt;79,D10*1.95,"")</f>
        <v>78</v>
      </c>
      <c r="F10" s="92">
        <f t="shared" ref="F10:F12" si="3">if($B$2&gt;79,F5,"")</f>
        <v>0.4586</v>
      </c>
      <c r="G10" s="92">
        <f>if($B$2&gt;79,E10*F10+E11*F11+E12*F12,"")</f>
        <v>78.0952</v>
      </c>
    </row>
    <row r="11">
      <c r="C11" s="92" t="str">
        <f t="shared" si="2"/>
        <v>Player</v>
      </c>
      <c r="D11" s="92">
        <f>if($B$2&gt;79,39,"")</f>
        <v>39</v>
      </c>
      <c r="E11" s="92">
        <f>if($B$2&gt;79,D11*2,"")</f>
        <v>78</v>
      </c>
      <c r="F11" s="92">
        <f t="shared" si="3"/>
        <v>0.4462</v>
      </c>
    </row>
    <row r="12">
      <c r="C12" s="92" t="str">
        <f t="shared" si="2"/>
        <v>Tie</v>
      </c>
      <c r="E12" s="92">
        <f>if($B$2&gt;79,D10+D11,"")</f>
        <v>79</v>
      </c>
      <c r="F12" s="92">
        <f t="shared" si="3"/>
        <v>0.0952</v>
      </c>
    </row>
  </sheetData>
  <mergeCells count="3">
    <mergeCell ref="B1:C1"/>
    <mergeCell ref="C2:D2"/>
    <mergeCell ref="I3:O14"/>
  </mergeCells>
  <drawing r:id="rId2"/>
  <legacyDrawing r:id="rId3"/>
</worksheet>
</file>