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ason/Desktop/ECE437/Midterm_Report/Midterm_report2/"/>
    </mc:Choice>
  </mc:AlternateContent>
  <xr:revisionPtr revIDLastSave="0" documentId="13_ncr:1_{EC3D78F5-96A1-A94D-9FD2-43867F5C8F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4" i="1"/>
  <c r="F30" i="1"/>
  <c r="F16" i="1"/>
  <c r="F4" i="1"/>
  <c r="F29" i="1"/>
  <c r="F15" i="1"/>
  <c r="F3" i="1"/>
  <c r="F9" i="1"/>
  <c r="F7" i="1" s="1"/>
  <c r="F31" i="1"/>
  <c r="F17" i="1"/>
  <c r="F21" i="1" s="1"/>
  <c r="F19" i="1" s="1"/>
  <c r="F5" i="1"/>
  <c r="E5" i="1"/>
  <c r="E31" i="1"/>
  <c r="E17" i="1"/>
  <c r="E18" i="1"/>
  <c r="E21" i="1" s="1"/>
  <c r="E19" i="1" s="1"/>
  <c r="F18" i="1"/>
  <c r="E20" i="1"/>
  <c r="F20" i="1"/>
  <c r="E29" i="1"/>
  <c r="E15" i="1"/>
  <c r="F6" i="1"/>
  <c r="E8" i="1"/>
  <c r="E3" i="1"/>
  <c r="C8" i="1"/>
  <c r="C9" i="1"/>
  <c r="C7" i="1" s="1"/>
  <c r="D30" i="1"/>
  <c r="D16" i="1"/>
  <c r="D4" i="1"/>
  <c r="D29" i="1"/>
  <c r="D15" i="1"/>
  <c r="D3" i="1"/>
  <c r="D8" i="1" s="1"/>
  <c r="C29" i="1"/>
  <c r="C15" i="1"/>
  <c r="C3" i="1"/>
  <c r="C6" i="1"/>
  <c r="C16" i="1"/>
  <c r="C4" i="1"/>
  <c r="D6" i="1"/>
  <c r="D9" i="1"/>
  <c r="D7" i="1" s="1"/>
  <c r="D18" i="1"/>
  <c r="D20" i="1"/>
  <c r="F34" i="1"/>
  <c r="E34" i="1"/>
  <c r="D34" i="1"/>
  <c r="C34" i="1"/>
  <c r="C32" i="1"/>
  <c r="D32" i="1"/>
  <c r="D35" i="1" s="1"/>
  <c r="D33" i="1" s="1"/>
  <c r="E32" i="1"/>
  <c r="F32" i="1"/>
  <c r="F35" i="1"/>
  <c r="F33" i="1" s="1"/>
  <c r="B32" i="1"/>
  <c r="B34" i="1"/>
  <c r="B35" i="1"/>
  <c r="B33" i="1" s="1"/>
  <c r="B21" i="1"/>
  <c r="B18" i="1"/>
  <c r="B30" i="1"/>
  <c r="C20" i="1"/>
  <c r="B20" i="1"/>
  <c r="B8" i="1"/>
  <c r="B4" i="1"/>
  <c r="B6" i="1" s="1"/>
  <c r="B29" i="1"/>
  <c r="B15" i="1"/>
  <c r="B3" i="1"/>
  <c r="C18" i="1"/>
  <c r="C21" i="1" s="1"/>
  <c r="C19" i="1" s="1"/>
  <c r="B19" i="1"/>
  <c r="E6" i="1" l="1"/>
  <c r="E9" i="1" s="1"/>
  <c r="E7" i="1" s="1"/>
  <c r="F8" i="1"/>
  <c r="E35" i="1"/>
  <c r="E33" i="1" s="1"/>
  <c r="D21" i="1"/>
  <c r="D19" i="1" s="1"/>
  <c r="C35" i="1"/>
  <c r="C33" i="1" s="1"/>
  <c r="B9" i="1"/>
  <c r="B7" i="1" s="1"/>
</calcChain>
</file>

<file path=xl/sharedStrings.xml><?xml version="1.0" encoding="utf-8"?>
<sst xmlns="http://schemas.openxmlformats.org/spreadsheetml/2006/main" count="61" uniqueCount="35">
  <si>
    <t>criteria</t>
  </si>
  <si>
    <t># of cycles</t>
  </si>
  <si>
    <t># of instr</t>
  </si>
  <si>
    <t>MIPS</t>
  </si>
  <si>
    <t>latency</t>
  </si>
  <si>
    <t>excution time</t>
  </si>
  <si>
    <t>cycle/instr</t>
  </si>
  <si>
    <t>Freq（CPU）</t>
  </si>
  <si>
    <t>FPGA resource：</t>
  </si>
  <si>
    <t>Total logic element</t>
  </si>
  <si>
    <t>Total combinational functions</t>
  </si>
  <si>
    <t>Dedicated logic registers</t>
  </si>
  <si>
    <t>Single-Cycle</t>
  </si>
  <si>
    <t>Pipeline without caches</t>
  </si>
  <si>
    <t>Pipeline with caches</t>
  </si>
  <si>
    <t>Multicore single-threaded</t>
  </si>
  <si>
    <t>Multicore dual-threaded</t>
  </si>
  <si>
    <t>latency:2</t>
  </si>
  <si>
    <t>latency:6</t>
  </si>
  <si>
    <t>latency:10</t>
  </si>
  <si>
    <t>3,236 / 114,480 ( 3 % )</t>
  </si>
  <si>
    <t>2,957 / 114,480 ( 3 % )</t>
  </si>
  <si>
    <t>1,316 / 114,480 ( 1 % )</t>
  </si>
  <si>
    <t>3,846 / 114,480 ( 3 % )</t>
  </si>
  <si>
    <t>3,560 / 114,480 ( 3 % )</t>
  </si>
  <si>
    <t>1,791 / 114,480 ( 2 % )</t>
  </si>
  <si>
    <t>7,651 / 114,480 ( 7 % )</t>
  </si>
  <si>
    <t>6,581 / 114,480 ( 6 % )</t>
  </si>
  <si>
    <t>4,258 / 114,480 ( 4 % )</t>
  </si>
  <si>
    <t>16,145 / 114,480 ( 14 % )</t>
  </si>
  <si>
    <t>14,222 / 114,480 ( 12 % )</t>
  </si>
  <si>
    <t>8,322 / 114,480 ( 7 % )</t>
  </si>
  <si>
    <t>18,545 / 114,480 ( 16 % )</t>
  </si>
  <si>
    <t>15,893 / 114,480 ( 14 % )</t>
  </si>
  <si>
    <t>8,593 / 114,480 ( 8 %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</si>
</sst>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zoomScale="68" zoomScaleNormal="140" workbookViewId="0">
      <selection activeCell="Q15" sqref="Q15"/>
    </sheetView>
  </sheetViews>
  <sheetFormatPr baseColWidth="10" defaultColWidth="8.83203125" defaultRowHeight="15" x14ac:dyDescent="0.2"/>
  <cols>
    <col min="1" max="1" width="26.5" customWidth="1"/>
    <col min="2" max="2" width="19.83203125" customWidth="1"/>
    <col min="3" max="3" width="20.1640625" customWidth="1"/>
    <col min="4" max="4" width="20.33203125" customWidth="1"/>
    <col min="5" max="5" width="24.33203125" customWidth="1"/>
    <col min="6" max="6" width="23.33203125" customWidth="1"/>
  </cols>
  <sheetData>
    <row r="1" spans="1:6" ht="40" customHeight="1" thickBot="1" x14ac:dyDescent="0.25">
      <c r="A1" t="s">
        <v>17</v>
      </c>
    </row>
    <row r="2" spans="1:6" ht="38" customHeight="1" thickBot="1" x14ac:dyDescent="0.25">
      <c r="A2" s="2" t="s">
        <v>0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</row>
    <row r="3" spans="1:6" ht="35" customHeight="1" thickBot="1" x14ac:dyDescent="0.25">
      <c r="A3" s="2" t="s">
        <v>7</v>
      </c>
      <c r="B3" s="4">
        <f>39.4*10^6</f>
        <v>39400000</v>
      </c>
      <c r="C3" s="2">
        <f>71.53*10^6</f>
        <v>71530000</v>
      </c>
      <c r="D3" s="2">
        <f>61.11*10^6</f>
        <v>61110000</v>
      </c>
      <c r="E3" s="2">
        <f>43.14*10^6</f>
        <v>43140000</v>
      </c>
      <c r="F3" s="2">
        <f>57.99*10^6</f>
        <v>57990000</v>
      </c>
    </row>
    <row r="4" spans="1:6" ht="33" customHeight="1" thickBot="1" x14ac:dyDescent="0.25">
      <c r="A4" s="2" t="s">
        <v>1</v>
      </c>
      <c r="B4" s="2">
        <f>13802</f>
        <v>13802</v>
      </c>
      <c r="C4" s="1">
        <f>20242</f>
        <v>20242</v>
      </c>
      <c r="D4" s="2">
        <f>12863</f>
        <v>12863</v>
      </c>
      <c r="E4" s="2">
        <f>20083</f>
        <v>20083</v>
      </c>
      <c r="F4" s="2">
        <f>12320</f>
        <v>12320</v>
      </c>
    </row>
    <row r="5" spans="1:6" ht="29" customHeight="1" thickBot="1" x14ac:dyDescent="0.25">
      <c r="A5" s="2" t="s">
        <v>2</v>
      </c>
      <c r="B5" s="2">
        <v>5404</v>
      </c>
      <c r="C5" s="2">
        <v>5404</v>
      </c>
      <c r="D5" s="2">
        <v>5404</v>
      </c>
      <c r="E5" s="2">
        <f>3168+2253</f>
        <v>5421</v>
      </c>
      <c r="F5" s="2">
        <f>3168+2253</f>
        <v>5421</v>
      </c>
    </row>
    <row r="6" spans="1:6" ht="30" customHeight="1" thickBot="1" x14ac:dyDescent="0.25">
      <c r="A6" s="2" t="s">
        <v>6</v>
      </c>
      <c r="B6" s="2">
        <f>B4/B5</f>
        <v>2.5540340488527016</v>
      </c>
      <c r="C6" s="2">
        <f>C4/C5</f>
        <v>3.7457438934122873</v>
      </c>
      <c r="D6" s="2">
        <f t="shared" ref="D6" si="0">D4/D5</f>
        <v>2.3802738712065139</v>
      </c>
      <c r="E6" s="2">
        <f t="shared" ref="E6" si="1">E4/E5</f>
        <v>3.7046670356022875</v>
      </c>
      <c r="F6" s="2">
        <f t="shared" ref="F6" si="2">F4/F5</f>
        <v>2.2726434237225606</v>
      </c>
    </row>
    <row r="7" spans="1:6" ht="37" customHeight="1" thickBot="1" x14ac:dyDescent="0.25">
      <c r="A7" s="2" t="s">
        <v>3</v>
      </c>
      <c r="B7" s="4">
        <f>B5/B9/1000000</f>
        <v>15.426575858571223</v>
      </c>
      <c r="C7" s="4">
        <f>C5/C9/1000000</f>
        <v>19.096340282580769</v>
      </c>
      <c r="D7" s="4">
        <f t="shared" ref="D7" si="3">D5/D9/1000000</f>
        <v>25.6735162870248</v>
      </c>
      <c r="E7" s="4">
        <f t="shared" ref="E7:F7" si="4">E5/E9/1000000</f>
        <v>11.644771199521985</v>
      </c>
      <c r="F7" s="4">
        <f t="shared" si="4"/>
        <v>25.516541396103893</v>
      </c>
    </row>
    <row r="8" spans="1:6" ht="26" customHeight="1" thickBot="1" x14ac:dyDescent="0.25">
      <c r="A8" s="2" t="s">
        <v>4</v>
      </c>
      <c r="B8" s="4">
        <f>1/B3</f>
        <v>2.5380710659898479E-8</v>
      </c>
      <c r="C8" s="4">
        <f>5/C3</f>
        <v>6.9900740947854043E-8</v>
      </c>
      <c r="D8" s="4">
        <f t="shared" ref="D8" si="5">5/D3</f>
        <v>8.1819669448535423E-8</v>
      </c>
      <c r="E8" s="4">
        <f t="shared" ref="E8:F8" si="6">5/E3</f>
        <v>1.1590171534538711E-7</v>
      </c>
      <c r="F8" s="4">
        <f t="shared" si="6"/>
        <v>8.6221762372822901E-8</v>
      </c>
    </row>
    <row r="9" spans="1:6" ht="28" customHeight="1" thickBot="1" x14ac:dyDescent="0.25">
      <c r="A9" s="2" t="s">
        <v>5</v>
      </c>
      <c r="B9" s="4">
        <f>(1/B3)*B5*B6</f>
        <v>3.5030456852791877E-4</v>
      </c>
      <c r="C9" s="4">
        <f>(1/C3)*C5*C6</f>
        <v>2.8298615965329237E-4</v>
      </c>
      <c r="D9" s="4">
        <f t="shared" ref="D9" si="7">(1/D3)*D5*D6</f>
        <v>2.1048928162330224E-4</v>
      </c>
      <c r="E9" s="4">
        <f t="shared" ref="E9:F9" si="8">(1/E3)*E5*E6</f>
        <v>4.6553082985628186E-4</v>
      </c>
      <c r="F9" s="4">
        <f t="shared" si="8"/>
        <v>2.1245042248663564E-4</v>
      </c>
    </row>
    <row r="10" spans="1:6" ht="26" customHeight="1" x14ac:dyDescent="0.2">
      <c r="A10" s="11"/>
      <c r="B10" s="11"/>
      <c r="C10" s="11"/>
      <c r="D10" s="11"/>
      <c r="E10" s="11"/>
      <c r="F10" s="11"/>
    </row>
    <row r="11" spans="1:6" ht="37" customHeight="1" x14ac:dyDescent="0.2">
      <c r="A11" s="11"/>
      <c r="B11" s="11"/>
      <c r="C11" s="11"/>
      <c r="D11" s="11"/>
      <c r="E11" s="11"/>
      <c r="F11" s="11"/>
    </row>
    <row r="13" spans="1:6" ht="27" customHeight="1" thickBot="1" x14ac:dyDescent="0.25">
      <c r="A13" t="s">
        <v>18</v>
      </c>
    </row>
    <row r="14" spans="1:6" ht="28" customHeight="1" thickBot="1" x14ac:dyDescent="0.25">
      <c r="A14" s="2" t="s">
        <v>0</v>
      </c>
      <c r="B14" s="2" t="s">
        <v>12</v>
      </c>
      <c r="C14" s="2" t="s">
        <v>13</v>
      </c>
      <c r="D14" s="3" t="s">
        <v>14</v>
      </c>
      <c r="E14" s="3" t="s">
        <v>15</v>
      </c>
      <c r="F14" s="3" t="s">
        <v>16</v>
      </c>
    </row>
    <row r="15" spans="1:6" ht="28" customHeight="1" thickBot="1" x14ac:dyDescent="0.25">
      <c r="A15" s="2" t="s">
        <v>7</v>
      </c>
      <c r="B15" s="4">
        <f>40.06*10^6</f>
        <v>40060000</v>
      </c>
      <c r="C15" s="4">
        <f>70.12*10^6</f>
        <v>70120000</v>
      </c>
      <c r="D15" s="2">
        <f>62.96*10^6</f>
        <v>62960000</v>
      </c>
      <c r="E15" s="1">
        <f>43.66*10^6</f>
        <v>43660000</v>
      </c>
      <c r="F15" s="2">
        <f>56.16*10^6</f>
        <v>56160000</v>
      </c>
    </row>
    <row r="16" spans="1:6" ht="26" customHeight="1" thickBot="1" x14ac:dyDescent="0.25">
      <c r="A16" s="2" t="s">
        <v>1</v>
      </c>
      <c r="B16" s="2">
        <v>27604</v>
      </c>
      <c r="C16" s="2">
        <f>40420</f>
        <v>40420</v>
      </c>
      <c r="D16" s="2">
        <f>15025</f>
        <v>15025</v>
      </c>
      <c r="E16" s="16">
        <f>25348</f>
        <v>25348</v>
      </c>
      <c r="F16" s="2">
        <f>14538</f>
        <v>14538</v>
      </c>
    </row>
    <row r="17" spans="1:6" ht="27" customHeight="1" thickBot="1" x14ac:dyDescent="0.25">
      <c r="A17" s="2" t="s">
        <v>2</v>
      </c>
      <c r="B17" s="2">
        <v>5404</v>
      </c>
      <c r="C17" s="2">
        <v>5404</v>
      </c>
      <c r="D17" s="2">
        <v>5404</v>
      </c>
      <c r="E17" s="2">
        <f>3168+2253</f>
        <v>5421</v>
      </c>
      <c r="F17" s="2">
        <f>3168+2253</f>
        <v>5421</v>
      </c>
    </row>
    <row r="18" spans="1:6" ht="32" customHeight="1" thickBot="1" x14ac:dyDescent="0.25">
      <c r="A18" s="2" t="s">
        <v>6</v>
      </c>
      <c r="B18" s="2">
        <f>B16/B17</f>
        <v>5.1080680977054032</v>
      </c>
      <c r="C18" s="2">
        <f>C16/C17</f>
        <v>7.479644707623982</v>
      </c>
      <c r="D18" s="2">
        <f t="shared" ref="D18" si="9">D16/D17</f>
        <v>2.7803478904515173</v>
      </c>
      <c r="E18" s="2">
        <f t="shared" ref="E18" si="10">E16/E17</f>
        <v>4.675890057185021</v>
      </c>
      <c r="F18" s="2">
        <f t="shared" ref="F18" si="11">F16/F17</f>
        <v>2.6817930271167683</v>
      </c>
    </row>
    <row r="19" spans="1:6" ht="31" customHeight="1" thickBot="1" x14ac:dyDescent="0.25">
      <c r="A19" s="2" t="s">
        <v>3</v>
      </c>
      <c r="B19" s="4">
        <f>B17/B21/1000000</f>
        <v>7.8424952905376042</v>
      </c>
      <c r="C19" s="4">
        <f>C17/C21/1000000</f>
        <v>9.3747768431469574</v>
      </c>
      <c r="D19" s="4">
        <f t="shared" ref="D19" si="12">D17/D21/1000000</f>
        <v>22.644648252911814</v>
      </c>
      <c r="E19" s="4">
        <f t="shared" ref="E19:F19" si="13">E17/E21/1000000</f>
        <v>9.3372597443585299</v>
      </c>
      <c r="F19" s="4">
        <f t="shared" si="13"/>
        <v>20.941213371853074</v>
      </c>
    </row>
    <row r="20" spans="1:6" ht="27" customHeight="1" thickBot="1" x14ac:dyDescent="0.25">
      <c r="A20" s="2" t="s">
        <v>4</v>
      </c>
      <c r="B20" s="4">
        <f>1/B15</f>
        <v>2.4962556165751372E-8</v>
      </c>
      <c r="C20" s="4">
        <f>5/C15</f>
        <v>7.1306332002281804E-8</v>
      </c>
      <c r="D20" s="4">
        <f t="shared" ref="D20" si="14">5/D15</f>
        <v>7.9415501905972045E-8</v>
      </c>
      <c r="E20" s="4">
        <f t="shared" ref="E20:F20" si="15">5/E15</f>
        <v>1.1452130096197893E-7</v>
      </c>
      <c r="F20" s="4">
        <f t="shared" si="15"/>
        <v>8.9031339031339025E-8</v>
      </c>
    </row>
    <row r="21" spans="1:6" ht="26" customHeight="1" thickBot="1" x14ac:dyDescent="0.25">
      <c r="A21" s="2" t="s">
        <v>5</v>
      </c>
      <c r="B21" s="4">
        <f>(1/B15)*B17*B18</f>
        <v>6.8906640039940082E-4</v>
      </c>
      <c r="C21" s="4">
        <f>(1/C15)*C17*C18</f>
        <v>5.7644038790644601E-4</v>
      </c>
      <c r="D21" s="4">
        <f t="shared" ref="D21" si="16">(1/D15)*D17*D18</f>
        <v>2.3864358322744599E-4</v>
      </c>
      <c r="E21" s="4">
        <f t="shared" ref="E21:F21" si="17">(1/E15)*E17*E18</f>
        <v>5.8057718735684833E-4</v>
      </c>
      <c r="F21" s="4">
        <f t="shared" si="17"/>
        <v>2.5886752136752139E-4</v>
      </c>
    </row>
    <row r="22" spans="1:6" ht="24" customHeight="1" thickBot="1" x14ac:dyDescent="0.25">
      <c r="A22" s="2" t="s">
        <v>8</v>
      </c>
      <c r="B22" s="2"/>
      <c r="C22" s="2"/>
      <c r="D22" s="2"/>
      <c r="E22" s="2"/>
      <c r="F22" s="2"/>
    </row>
    <row r="23" spans="1:6" ht="24" customHeight="1" thickBot="1" x14ac:dyDescent="0.25">
      <c r="A23" s="2" t="s">
        <v>9</v>
      </c>
      <c r="B23" s="2" t="s">
        <v>20</v>
      </c>
      <c r="C23" s="2" t="s">
        <v>23</v>
      </c>
      <c r="D23" s="2" t="s">
        <v>26</v>
      </c>
      <c r="E23" s="2" t="s">
        <v>29</v>
      </c>
      <c r="F23" s="2" t="s">
        <v>32</v>
      </c>
    </row>
    <row r="24" spans="1:6" ht="25" customHeight="1" thickBot="1" x14ac:dyDescent="0.25">
      <c r="A24" s="2" t="s">
        <v>10</v>
      </c>
      <c r="B24" s="2" t="s">
        <v>21</v>
      </c>
      <c r="C24" s="2" t="s">
        <v>24</v>
      </c>
      <c r="D24" s="2" t="s">
        <v>27</v>
      </c>
      <c r="E24" s="2" t="s">
        <v>30</v>
      </c>
      <c r="F24" s="2" t="s">
        <v>33</v>
      </c>
    </row>
    <row r="25" spans="1:6" ht="27" customHeight="1" thickBot="1" x14ac:dyDescent="0.25">
      <c r="A25" s="2" t="s">
        <v>11</v>
      </c>
      <c r="B25" s="2" t="s">
        <v>22</v>
      </c>
      <c r="C25" s="2" t="s">
        <v>25</v>
      </c>
      <c r="D25" s="2" t="s">
        <v>28</v>
      </c>
      <c r="E25" s="2" t="s">
        <v>31</v>
      </c>
      <c r="F25" s="2" t="s">
        <v>34</v>
      </c>
    </row>
    <row r="26" spans="1:6" x14ac:dyDescent="0.2">
      <c r="E26" s="15"/>
      <c r="F26" s="15"/>
    </row>
    <row r="27" spans="1:6" ht="25" customHeight="1" thickBot="1" x14ac:dyDescent="0.25">
      <c r="A27" s="5" t="s">
        <v>19</v>
      </c>
      <c r="B27" s="5"/>
      <c r="C27" s="5"/>
      <c r="D27" s="5"/>
      <c r="E27" s="5"/>
      <c r="F27" s="5"/>
    </row>
    <row r="28" spans="1:6" ht="29" customHeight="1" thickBot="1" x14ac:dyDescent="0.25">
      <c r="A28" s="6" t="s">
        <v>0</v>
      </c>
      <c r="B28" s="7" t="s">
        <v>12</v>
      </c>
      <c r="C28" s="7" t="s">
        <v>13</v>
      </c>
      <c r="D28" s="7" t="s">
        <v>14</v>
      </c>
      <c r="E28" s="7" t="s">
        <v>15</v>
      </c>
      <c r="F28" s="7" t="s">
        <v>16</v>
      </c>
    </row>
    <row r="29" spans="1:6" ht="29" customHeight="1" thickBot="1" x14ac:dyDescent="0.25">
      <c r="A29" s="8" t="s">
        <v>7</v>
      </c>
      <c r="B29" s="9">
        <f>40.23*10^6</f>
        <v>40230000</v>
      </c>
      <c r="C29" s="9">
        <f>72.83*10^6</f>
        <v>72830000</v>
      </c>
      <c r="D29" s="10">
        <f>59.99*10^6</f>
        <v>59990000</v>
      </c>
      <c r="E29" s="10">
        <f>43.23*10^6</f>
        <v>43230000</v>
      </c>
      <c r="F29" s="10">
        <f>56.64*10^6</f>
        <v>56640000</v>
      </c>
    </row>
    <row r="30" spans="1:6" ht="29" customHeight="1" thickBot="1" x14ac:dyDescent="0.25">
      <c r="A30" s="8" t="s">
        <v>1</v>
      </c>
      <c r="B30" s="10">
        <f>41406</f>
        <v>41406</v>
      </c>
      <c r="C30" s="10">
        <v>60598</v>
      </c>
      <c r="D30" s="10">
        <f>17187</f>
        <v>17187</v>
      </c>
      <c r="E30" s="10">
        <v>28970</v>
      </c>
      <c r="F30" s="10">
        <f>16723</f>
        <v>16723</v>
      </c>
    </row>
    <row r="31" spans="1:6" ht="23" customHeight="1" thickBot="1" x14ac:dyDescent="0.25">
      <c r="A31" s="8" t="s">
        <v>2</v>
      </c>
      <c r="B31" s="2">
        <v>5404</v>
      </c>
      <c r="C31" s="2">
        <v>5404</v>
      </c>
      <c r="D31" s="2">
        <v>5404</v>
      </c>
      <c r="E31" s="2">
        <f>3168+2253</f>
        <v>5421</v>
      </c>
      <c r="F31" s="2">
        <f>3168+2253</f>
        <v>5421</v>
      </c>
    </row>
    <row r="32" spans="1:6" ht="30" customHeight="1" thickBot="1" x14ac:dyDescent="0.25">
      <c r="A32" s="8" t="s">
        <v>6</v>
      </c>
      <c r="B32" s="10">
        <f>B30/B31</f>
        <v>7.6621021465581052</v>
      </c>
      <c r="C32" s="10">
        <f t="shared" ref="C32:F32" si="18">C30/C31</f>
        <v>11.213545521835677</v>
      </c>
      <c r="D32" s="10">
        <f t="shared" si="18"/>
        <v>3.1804219096965212</v>
      </c>
      <c r="E32" s="10">
        <f t="shared" si="18"/>
        <v>5.3440324663346246</v>
      </c>
      <c r="F32" s="10">
        <f t="shared" si="18"/>
        <v>3.0848551927688619</v>
      </c>
    </row>
    <row r="33" spans="1:6" ht="24" customHeight="1" thickBot="1" x14ac:dyDescent="0.25">
      <c r="A33" s="8" t="s">
        <v>3</v>
      </c>
      <c r="B33" s="14">
        <f>B31/B35/1000000</f>
        <v>5.2505173163309653</v>
      </c>
      <c r="C33" s="14">
        <f t="shared" ref="C33:F33" si="19">C31/C35/1000000</f>
        <v>6.4948235915376742</v>
      </c>
      <c r="D33" s="14">
        <f t="shared" si="19"/>
        <v>18.862277302612437</v>
      </c>
      <c r="E33" s="14">
        <f t="shared" si="19"/>
        <v>8.0893969623748703</v>
      </c>
      <c r="F33" s="14">
        <f t="shared" si="19"/>
        <v>18.360667344376008</v>
      </c>
    </row>
    <row r="34" spans="1:6" ht="29" customHeight="1" thickBot="1" x14ac:dyDescent="0.25">
      <c r="A34" s="8" t="s">
        <v>4</v>
      </c>
      <c r="B34" s="9">
        <f>1/B29</f>
        <v>2.485707183693761E-8</v>
      </c>
      <c r="C34" s="9">
        <f>5/C29</f>
        <v>6.8653027598517098E-8</v>
      </c>
      <c r="D34" s="9">
        <f>5/D29</f>
        <v>8.3347224537422901E-8</v>
      </c>
      <c r="E34" s="9">
        <f>5/E29</f>
        <v>1.1566042100393245E-7</v>
      </c>
      <c r="F34" s="9">
        <f>5/F29</f>
        <v>8.8276836158192089E-8</v>
      </c>
    </row>
    <row r="35" spans="1:6" ht="25" customHeight="1" thickBot="1" x14ac:dyDescent="0.25">
      <c r="A35" s="8" t="s">
        <v>5</v>
      </c>
      <c r="B35" s="9">
        <f>(1/B29)*B31*B32</f>
        <v>1.0292319164802387E-3</v>
      </c>
      <c r="C35" s="9">
        <f t="shared" ref="C35:F35" si="20">(1/C29)*C31*C32</f>
        <v>8.320472332829878E-4</v>
      </c>
      <c r="D35" s="9">
        <f t="shared" si="20"/>
        <v>2.8649774962493751E-4</v>
      </c>
      <c r="E35" s="9">
        <f t="shared" si="20"/>
        <v>6.7013647929678466E-4</v>
      </c>
      <c r="F35" s="9">
        <f t="shared" si="20"/>
        <v>2.9525070621468926E-4</v>
      </c>
    </row>
    <row r="36" spans="1:6" ht="25" customHeight="1" x14ac:dyDescent="0.2">
      <c r="A36" s="12"/>
      <c r="B36" s="12"/>
      <c r="C36" s="12"/>
      <c r="D36" s="12"/>
      <c r="E36" s="12"/>
      <c r="F36" s="12"/>
    </row>
    <row r="37" spans="1:6" ht="31" customHeight="1" x14ac:dyDescent="0.2">
      <c r="A37" s="13"/>
      <c r="B37" s="13"/>
      <c r="C37" s="13"/>
      <c r="D37" s="13"/>
      <c r="E37" s="13"/>
      <c r="F37" s="13"/>
    </row>
    <row r="38" spans="1:6" ht="29" customHeight="1" x14ac:dyDescent="0.2">
      <c r="A38" s="13"/>
      <c r="B38" s="13"/>
      <c r="C38" s="13"/>
      <c r="D38" s="13"/>
      <c r="E38" s="13"/>
      <c r="F38" s="13"/>
    </row>
    <row r="39" spans="1:6" ht="24" customHeight="1" x14ac:dyDescent="0.2">
      <c r="A39" s="13"/>
      <c r="B39" s="13"/>
      <c r="C39" s="13"/>
      <c r="D39" s="13"/>
      <c r="E39" s="13"/>
      <c r="F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Guo</dc:creator>
  <cp:lastModifiedBy>Cai, Xinyuan</cp:lastModifiedBy>
  <dcterms:created xsi:type="dcterms:W3CDTF">2015-06-05T18:17:20Z</dcterms:created>
  <dcterms:modified xsi:type="dcterms:W3CDTF">2022-12-07T22:58:43Z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2022-12-07T01:59:50Z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f3d8662c-5f7a-4215-b49c-9c03f5d5d9dd</vt:lpwstr>
  </property>
  <property fmtid="{D5CDD505-2E9C-101B-9397-08002B2CF9AE}" pid="8" name="MSIP_Label_4044bd30-2ed7-4c9d-9d12-46200872a97b_ContentBits">
    <vt:lpwstr>0</vt:lpwstr>
  </property>
</Properties>
</file>