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14F83BCC-349B-4B3C-95ED-E54FC9EE0F6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istance" sheetId="3" r:id="rId1"/>
    <sheet name="LP model" sheetId="4" r:id="rId2"/>
    <sheet name="Revenue" sheetId="6" r:id="rId3"/>
    <sheet name="NLP function" sheetId="5" r:id="rId4"/>
  </sheets>
  <externalReferences>
    <externalReference r:id="rId5"/>
  </externalReferences>
  <definedNames>
    <definedName name="BalAfterLoan" localSheetId="0">#REF!</definedName>
    <definedName name="BalAfterLoan">#REF!</definedName>
    <definedName name="Capacities1" localSheetId="0">#REF!</definedName>
    <definedName name="Capacities1">#REF!</definedName>
    <definedName name="CostMatrix" localSheetId="0">#REF!</definedName>
    <definedName name="CostMatrix">#REF!</definedName>
    <definedName name="Demands1" localSheetId="0">#REF!</definedName>
    <definedName name="Demands1">#REF!</definedName>
    <definedName name="Dests1" localSheetId="0">#REF!</definedName>
    <definedName name="Dests1">#REF!</definedName>
    <definedName name="EndBal" localSheetId="0">#REF!</definedName>
    <definedName name="EndBal">#REF!</definedName>
    <definedName name="FinalBal" localSheetId="0">#REF!</definedName>
    <definedName name="FinalBal">#REF!</definedName>
    <definedName name="Flows1" localSheetId="0">#REF!</definedName>
    <definedName name="Flows1">#REF!</definedName>
    <definedName name="Inflows1" localSheetId="0">#REF!</definedName>
    <definedName name="Inflows1">#REF!</definedName>
    <definedName name="InitCash" localSheetId="0">#REF!</definedName>
    <definedName name="InitCash">#REF!</definedName>
    <definedName name="IntRate" localSheetId="0">#REF!</definedName>
    <definedName name="IntRate">#REF!</definedName>
    <definedName name="LTLoan" localSheetId="0">#REF!</definedName>
    <definedName name="LTLoan">#REF!</definedName>
    <definedName name="LTRate" localSheetId="0">#REF!</definedName>
    <definedName name="LTRate">#REF!</definedName>
    <definedName name="MaxEndInv" localSheetId="0">[1]Pigskin!#REF!</definedName>
    <definedName name="MaxEndInv">[1]Pigskin!#REF!</definedName>
    <definedName name="MinBal" localSheetId="0">#REF!</definedName>
    <definedName name="MinBal">#REF!</definedName>
    <definedName name="MinCashBal" localSheetId="0">#REF!</definedName>
    <definedName name="MinCashBal">#REF!</definedName>
    <definedName name="NetOutflows1" localSheetId="0">#REF!</definedName>
    <definedName name="NetOutflows1">#REF!</definedName>
    <definedName name="Origins1" localSheetId="0">#REF!</definedName>
    <definedName name="Origins1">#REF!</definedName>
    <definedName name="Outflows1" localSheetId="0">#REF!</definedName>
    <definedName name="Outflows1">#REF!</definedName>
    <definedName name="sencount" hidden="1">1</definedName>
    <definedName name="sencount2" hidden="1">3</definedName>
    <definedName name="solver_adj" localSheetId="0" hidden="1">Distance!$C$15:$L$15</definedName>
    <definedName name="solver_adj" localSheetId="1" hidden="1">'LP model'!$E$3:$E$47</definedName>
    <definedName name="solver_adj" localSheetId="3" hidden="1">'NLP function'!$C$2</definedName>
    <definedName name="solver_adj" localSheetId="2" hidden="1">Revenue!$C$4</definedName>
    <definedName name="solver_con1" localSheetId="0" hidden="1">" "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ia" localSheetId="0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3</definedName>
    <definedName name="solver_eng" localSheetId="1" hidden="1">2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fns" localSheetId="0" hidden="1">0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2" hidden="1">100</definedName>
    <definedName name="solver_lhs1" localSheetId="0" hidden="1">Distance!$C$15:$L$15</definedName>
    <definedName name="solver_lhs1" localSheetId="1" hidden="1">'LP model'!$H$3:$H$12</definedName>
    <definedName name="solver_lhs1" localSheetId="3" hidden="1">'NLP function'!$C$2</definedName>
    <definedName name="solver_lhs2" localSheetId="1" hidden="1">'LP model'!$E$3:$E$47</definedName>
    <definedName name="solver_lhs3" localSheetId="1" hidden="1">'LP model'!$H$18:$H$20</definedName>
    <definedName name="solver_lhs4" localSheetId="1" hidden="1">'LP model'!$H$22:$H$23</definedName>
    <definedName name="solver_lhs5" localSheetId="1" hidden="1">'LP model'!$H$25:$H$27</definedName>
    <definedName name="solver_lin" localSheetId="0" hidden="1">2</definedName>
    <definedName name="solver_lin" localSheetId="1" hidden="1">1</definedName>
    <definedName name="solver_lin" localSheetId="3" hidden="1">2</definedName>
    <definedName name="solver_lin" localSheetId="2" hidden="1">2</definedName>
    <definedName name="solver_loc" localSheetId="0" hidden="1">4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0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5000</definedName>
    <definedName name="solver_num" localSheetId="0" hidden="1">1</definedName>
    <definedName name="solver_num" localSheetId="1" hidden="1">5</definedName>
    <definedName name="solver_num" localSheetId="3" hidden="1">1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Distance!$M$16</definedName>
    <definedName name="solver_opt" localSheetId="1" hidden="1">'LP model'!$H$15</definedName>
    <definedName name="solver_opt" localSheetId="3" hidden="1">'NLP function'!$C$3</definedName>
    <definedName name="solver_opt" localSheetId="2" hidden="1">Revenue!$C$6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si" localSheetId="0" hidden="1">0</definedName>
    <definedName name="solver_rbv" localSheetId="0" hidden="1">1</definedName>
    <definedName name="solver_rel1" localSheetId="0" hidden="1">6</definedName>
    <definedName name="solver_rel1" localSheetId="1" hidden="1">2</definedName>
    <definedName name="solver_rel1" localSheetId="3" hidden="1">1</definedName>
    <definedName name="solver_rel2" localSheetId="1" hidden="1">5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p" localSheetId="0" hidden="1">0</definedName>
    <definedName name="solver_rhs1" localSheetId="0" hidden="1">alldifferent</definedName>
    <definedName name="solver_rhs1" localSheetId="1" hidden="1">'LP model'!$J$3:$J$12</definedName>
    <definedName name="solver_rhs1" localSheetId="3" hidden="1">'NLP function'!$E$2</definedName>
    <definedName name="solver_rhs2" localSheetId="1" hidden="1">binary</definedName>
    <definedName name="solver_rhs3" localSheetId="1" hidden="1">'LP model'!$J$18:$J$20</definedName>
    <definedName name="solver_rhs4" localSheetId="1" hidden="1">'LP model'!$J$22:$J$23</definedName>
    <definedName name="solver_rhs5" localSheetId="1" hidden="1">'LP model'!$J$25:$J$27</definedName>
    <definedName name="solver_rlx" localSheetId="0" hidden="1">0</definedName>
    <definedName name="solver_scl" localSheetId="0" hidden="1">0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ho" localSheetId="0" hidden="1">0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0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2" hidden="1">100</definedName>
    <definedName name="solver_tol" localSheetId="0" hidden="1">0.05</definedName>
    <definedName name="solver_tol" localSheetId="1" hidden="1">0</definedName>
    <definedName name="solver_tol" localSheetId="3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r" localSheetId="0" hidden="1">" "</definedName>
    <definedName name="solver_ver" localSheetId="0" hidden="1">7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ir" localSheetId="0" hidden="1">1</definedName>
    <definedName name="solver_vol" localSheetId="0" hidden="1">0</definedName>
    <definedName name="STLoan" localSheetId="0">#REF!</definedName>
    <definedName name="STLoan">#REF!</definedName>
    <definedName name="STRate" localSheetId="0">#REF!</definedName>
    <definedName name="STRate">#REF!</definedName>
    <definedName name="TotCost1" localSheetId="0">#REF!</definedName>
    <definedName name="TotCost1">#REF!</definedName>
    <definedName name="TotIntPaid" localSheetId="0">#REF!</definedName>
    <definedName name="TotIntPa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F3" i="6"/>
  <c r="C5" i="6"/>
  <c r="C6" i="6" s="1"/>
  <c r="B8" i="5"/>
  <c r="B9" i="5" s="1"/>
  <c r="C7" i="5"/>
  <c r="C3" i="5"/>
  <c r="H27" i="4"/>
  <c r="H26" i="4"/>
  <c r="H25" i="4"/>
  <c r="H23" i="4"/>
  <c r="H22" i="4"/>
  <c r="H20" i="4"/>
  <c r="H19" i="4"/>
  <c r="H1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15" i="4" s="1"/>
  <c r="H12" i="4"/>
  <c r="H11" i="4"/>
  <c r="H10" i="4"/>
  <c r="H9" i="4"/>
  <c r="H8" i="4"/>
  <c r="H7" i="4"/>
  <c r="H6" i="4"/>
  <c r="H5" i="4"/>
  <c r="H4" i="4"/>
  <c r="H3" i="4"/>
  <c r="L16" i="3"/>
  <c r="K16" i="3"/>
  <c r="J16" i="3"/>
  <c r="I16" i="3"/>
  <c r="H16" i="3"/>
  <c r="G16" i="3"/>
  <c r="F16" i="3"/>
  <c r="E16" i="3"/>
  <c r="D16" i="3"/>
  <c r="C16" i="3"/>
  <c r="C8" i="5" l="1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C9" i="5"/>
  <c r="M16" i="3"/>
  <c r="C10" i="5" l="1"/>
  <c r="C11" i="5" l="1"/>
  <c r="C12" i="5" l="1"/>
  <c r="C13" i="5" l="1"/>
  <c r="C14" i="5" l="1"/>
  <c r="C15" i="5" l="1"/>
  <c r="C16" i="5" l="1"/>
  <c r="C17" i="5" l="1"/>
  <c r="C18" i="5" l="1"/>
  <c r="C19" i="5" l="1"/>
  <c r="C20" i="5" l="1"/>
  <c r="C21" i="5" l="1"/>
  <c r="C22" i="5" l="1"/>
  <c r="C23" i="5" l="1"/>
  <c r="C24" i="5" l="1"/>
  <c r="C25" i="5" l="1"/>
  <c r="C26" i="5" l="1"/>
  <c r="C27" i="5" l="1"/>
  <c r="C28" i="5" l="1"/>
  <c r="C29" i="5" l="1"/>
  <c r="C30" i="5" l="1"/>
  <c r="C31" i="5"/>
</calcChain>
</file>

<file path=xl/sharedStrings.xml><?xml version="1.0" encoding="utf-8"?>
<sst xmlns="http://schemas.openxmlformats.org/spreadsheetml/2006/main" count="61" uniqueCount="30">
  <si>
    <t>-</t>
  </si>
  <si>
    <t>=</t>
  </si>
  <si>
    <t>&lt;=</t>
  </si>
  <si>
    <t>From</t>
  </si>
  <si>
    <t>To</t>
  </si>
  <si>
    <t>Select</t>
  </si>
  <si>
    <t>Edge sum</t>
  </si>
  <si>
    <t>Total Length</t>
  </si>
  <si>
    <t>Distance</t>
  </si>
  <si>
    <t>Subtours</t>
  </si>
  <si>
    <t>1,2,4</t>
  </si>
  <si>
    <t>5,6,10</t>
  </si>
  <si>
    <t>3,7,8,9</t>
  </si>
  <si>
    <t>1,2,5,6,10</t>
  </si>
  <si>
    <t>3,4,7,8,9</t>
  </si>
  <si>
    <t>1,5,6,10</t>
  </si>
  <si>
    <t>3,7,8</t>
  </si>
  <si>
    <t>2,4,9</t>
  </si>
  <si>
    <t>x</t>
  </si>
  <si>
    <t>f(x)</t>
  </si>
  <si>
    <t>inc</t>
  </si>
  <si>
    <t>M</t>
  </si>
  <si>
    <t>a</t>
  </si>
  <si>
    <t>D(x)</t>
  </si>
  <si>
    <t>R(X)</t>
  </si>
  <si>
    <t>M/2a</t>
  </si>
  <si>
    <t>Optimizing R(x) for given values of M and a</t>
  </si>
  <si>
    <t>optimum</t>
  </si>
  <si>
    <t>M^2/4a</t>
  </si>
  <si>
    <t>HW10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</si>
</sst>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9">
    <xf numFmtId="0" fontId="0" fillId="0" borderId="0" xfId="0"/>
    <xf numFmtId="0" fontId="2" fillId="0" borderId="0" xfId="0" applyFont="1" applyBorder="1"/>
    <xf numFmtId="0" fontId="1" fillId="0" borderId="0" xfId="0" applyFont="1"/>
    <xf numFmtId="0" fontId="6" fillId="2" borderId="14" xfId="0" applyFont="1" applyFill="1" applyBorder="1"/>
    <xf numFmtId="0" fontId="6" fillId="2" borderId="15" xfId="0" applyFont="1" applyFill="1" applyBorder="1"/>
    <xf numFmtId="0" fontId="6" fillId="2" borderId="16" xfId="0" applyFont="1" applyFill="1" applyBorder="1"/>
    <xf numFmtId="0" fontId="7" fillId="2" borderId="9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1" fillId="0" borderId="0" xfId="0" applyFont="1" applyAlignment="1">
      <alignment horizontal="right"/>
    </xf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0" fillId="0" borderId="0" xfId="0" applyAlignment="1">
      <alignment horizont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7" fillId="2" borderId="13" xfId="0" applyFont="1" applyFill="1" applyBorder="1"/>
    <xf numFmtId="0" fontId="7" fillId="0" borderId="0" xfId="0" applyFont="1" applyFill="1" applyBorder="1"/>
    <xf numFmtId="0" fontId="8" fillId="0" borderId="0" xfId="0" applyFont="1"/>
    <xf numFmtId="0" fontId="6" fillId="2" borderId="0" xfId="0" applyFont="1" applyFill="1"/>
    <xf numFmtId="0" fontId="9" fillId="2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'NLP function'!$B$7:$B$31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'NLP function'!$C$7:$C$31</c:f>
              <c:numCache>
                <c:formatCode>General</c:formatCode>
                <c:ptCount val="25"/>
                <c:pt idx="0">
                  <c:v>-8</c:v>
                </c:pt>
                <c:pt idx="1">
                  <c:v>-3.953125</c:v>
                </c:pt>
                <c:pt idx="2">
                  <c:v>-0.75</c:v>
                </c:pt>
                <c:pt idx="3">
                  <c:v>1.703125</c:v>
                </c:pt>
                <c:pt idx="4">
                  <c:v>3.5</c:v>
                </c:pt>
                <c:pt idx="5">
                  <c:v>4.734375</c:v>
                </c:pt>
                <c:pt idx="6">
                  <c:v>5.5</c:v>
                </c:pt>
                <c:pt idx="7">
                  <c:v>5.890625</c:v>
                </c:pt>
                <c:pt idx="8">
                  <c:v>6</c:v>
                </c:pt>
                <c:pt idx="9">
                  <c:v>5.921875</c:v>
                </c:pt>
                <c:pt idx="10">
                  <c:v>5.75</c:v>
                </c:pt>
                <c:pt idx="11">
                  <c:v>5.578125</c:v>
                </c:pt>
                <c:pt idx="12">
                  <c:v>5.5</c:v>
                </c:pt>
                <c:pt idx="13">
                  <c:v>5.609375</c:v>
                </c:pt>
                <c:pt idx="14">
                  <c:v>6</c:v>
                </c:pt>
                <c:pt idx="15">
                  <c:v>6.765625</c:v>
                </c:pt>
                <c:pt idx="16">
                  <c:v>8</c:v>
                </c:pt>
                <c:pt idx="17">
                  <c:v>9.796875</c:v>
                </c:pt>
                <c:pt idx="18">
                  <c:v>12.25</c:v>
                </c:pt>
                <c:pt idx="19">
                  <c:v>15.453125</c:v>
                </c:pt>
                <c:pt idx="20">
                  <c:v>19.5</c:v>
                </c:pt>
                <c:pt idx="21">
                  <c:v>24.484375</c:v>
                </c:pt>
                <c:pt idx="22">
                  <c:v>30.5</c:v>
                </c:pt>
                <c:pt idx="23">
                  <c:v>37.640625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CC4-9325-BD4327B7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552"/>
        <c:axId val="144457088"/>
      </c:lineChart>
      <c:catAx>
        <c:axId val="1444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57088"/>
        <c:crosses val="autoZero"/>
        <c:auto val="1"/>
        <c:lblAlgn val="ctr"/>
        <c:lblOffset val="100"/>
        <c:noMultiLvlLbl val="0"/>
      </c:catAx>
      <c:valAx>
        <c:axId val="144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</xdr:row>
      <xdr:rowOff>123825</xdr:rowOff>
    </xdr:from>
    <xdr:to>
      <xdr:col>13</xdr:col>
      <xdr:colOff>361950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/W2/Lectures/new%20(2004)/Macintosh%20HDQUANT/mini1-00/lectures/sept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2"/>
      <sheetName val="Pigskin"/>
      <sheetName val="Blendi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workbookViewId="0">
      <selection activeCell="M22" sqref="M22"/>
    </sheetView>
  </sheetViews>
  <sheetFormatPr defaultRowHeight="15" x14ac:dyDescent="0.25"/>
  <cols>
    <col min="2" max="2" width="6.42578125" bestFit="1" customWidth="1"/>
    <col min="3" max="12" width="6.42578125" customWidth="1"/>
  </cols>
  <sheetData>
    <row r="1" spans="2:13" x14ac:dyDescent="0.25">
      <c r="B1" s="1" t="s">
        <v>29</v>
      </c>
    </row>
    <row r="3" spans="2:13" x14ac:dyDescent="0.25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</row>
    <row r="4" spans="2:13" x14ac:dyDescent="0.25">
      <c r="B4" s="2">
        <v>1</v>
      </c>
      <c r="C4" s="7" t="s">
        <v>0</v>
      </c>
      <c r="D4" s="8">
        <v>10</v>
      </c>
      <c r="E4" s="8">
        <v>46</v>
      </c>
      <c r="F4" s="8">
        <v>33</v>
      </c>
      <c r="G4" s="8">
        <v>43</v>
      </c>
      <c r="H4" s="8">
        <v>40</v>
      </c>
      <c r="I4" s="8">
        <v>61</v>
      </c>
      <c r="J4" s="8">
        <v>58</v>
      </c>
      <c r="K4" s="8">
        <v>61</v>
      </c>
      <c r="L4" s="9">
        <v>37</v>
      </c>
    </row>
    <row r="5" spans="2:13" x14ac:dyDescent="0.25">
      <c r="B5" s="2">
        <v>2</v>
      </c>
      <c r="C5" s="10">
        <v>10</v>
      </c>
      <c r="D5" s="11" t="s">
        <v>0</v>
      </c>
      <c r="E5" s="11">
        <v>38</v>
      </c>
      <c r="F5" s="11">
        <v>24</v>
      </c>
      <c r="G5" s="11">
        <v>51</v>
      </c>
      <c r="H5" s="11">
        <v>46</v>
      </c>
      <c r="I5" s="11">
        <v>53</v>
      </c>
      <c r="J5" s="11">
        <v>51</v>
      </c>
      <c r="K5" s="11">
        <v>52</v>
      </c>
      <c r="L5" s="12">
        <v>45</v>
      </c>
    </row>
    <row r="6" spans="2:13" x14ac:dyDescent="0.25">
      <c r="B6" s="2">
        <v>3</v>
      </c>
      <c r="C6" s="10">
        <v>46</v>
      </c>
      <c r="D6" s="11">
        <v>38</v>
      </c>
      <c r="E6" s="11" t="s">
        <v>0</v>
      </c>
      <c r="F6" s="11">
        <v>31</v>
      </c>
      <c r="G6" s="11">
        <v>88</v>
      </c>
      <c r="H6" s="11">
        <v>83</v>
      </c>
      <c r="I6" s="11">
        <v>15</v>
      </c>
      <c r="J6" s="11">
        <v>20</v>
      </c>
      <c r="K6" s="11">
        <v>30</v>
      </c>
      <c r="L6" s="12">
        <v>72</v>
      </c>
    </row>
    <row r="7" spans="2:13" x14ac:dyDescent="0.25">
      <c r="B7" s="2">
        <v>4</v>
      </c>
      <c r="C7" s="10">
        <v>33</v>
      </c>
      <c r="D7" s="11">
        <v>24</v>
      </c>
      <c r="E7" s="11">
        <v>31</v>
      </c>
      <c r="F7" s="11" t="s">
        <v>0</v>
      </c>
      <c r="G7" s="11">
        <v>67</v>
      </c>
      <c r="H7" s="11">
        <v>60</v>
      </c>
      <c r="I7" s="11">
        <v>45</v>
      </c>
      <c r="J7" s="11">
        <v>50</v>
      </c>
      <c r="K7" s="11">
        <v>31</v>
      </c>
      <c r="L7" s="12">
        <v>68</v>
      </c>
    </row>
    <row r="8" spans="2:13" x14ac:dyDescent="0.25">
      <c r="B8" s="2">
        <v>5</v>
      </c>
      <c r="C8" s="10">
        <v>43</v>
      </c>
      <c r="D8" s="11">
        <v>51</v>
      </c>
      <c r="E8" s="11">
        <v>88</v>
      </c>
      <c r="F8" s="11">
        <v>67</v>
      </c>
      <c r="G8" s="11" t="s">
        <v>0</v>
      </c>
      <c r="H8" s="11">
        <v>11</v>
      </c>
      <c r="I8" s="11">
        <v>103</v>
      </c>
      <c r="J8" s="11">
        <v>100</v>
      </c>
      <c r="K8" s="11">
        <v>97</v>
      </c>
      <c r="L8" s="12">
        <v>48</v>
      </c>
    </row>
    <row r="9" spans="2:13" x14ac:dyDescent="0.25">
      <c r="B9" s="2">
        <v>6</v>
      </c>
      <c r="C9" s="10">
        <v>40</v>
      </c>
      <c r="D9" s="11">
        <v>46</v>
      </c>
      <c r="E9" s="11">
        <v>83</v>
      </c>
      <c r="F9" s="11">
        <v>60</v>
      </c>
      <c r="G9" s="11">
        <v>11</v>
      </c>
      <c r="H9" s="11" t="s">
        <v>0</v>
      </c>
      <c r="I9" s="11">
        <v>98</v>
      </c>
      <c r="J9" s="11">
        <v>97</v>
      </c>
      <c r="K9" s="11">
        <v>90</v>
      </c>
      <c r="L9" s="12">
        <v>53</v>
      </c>
    </row>
    <row r="10" spans="2:13" x14ac:dyDescent="0.25">
      <c r="B10" s="2">
        <v>7</v>
      </c>
      <c r="C10" s="10">
        <v>61</v>
      </c>
      <c r="D10" s="11">
        <v>53</v>
      </c>
      <c r="E10" s="11">
        <v>15</v>
      </c>
      <c r="F10" s="11">
        <v>45</v>
      </c>
      <c r="G10" s="11">
        <v>103</v>
      </c>
      <c r="H10" s="11">
        <v>98</v>
      </c>
      <c r="I10" s="11" t="s">
        <v>0</v>
      </c>
      <c r="J10" s="11">
        <v>15</v>
      </c>
      <c r="K10" s="11">
        <v>34</v>
      </c>
      <c r="L10" s="12">
        <v>83</v>
      </c>
    </row>
    <row r="11" spans="2:13" x14ac:dyDescent="0.25">
      <c r="B11" s="2">
        <v>8</v>
      </c>
      <c r="C11" s="10">
        <v>58</v>
      </c>
      <c r="D11" s="11">
        <v>51</v>
      </c>
      <c r="E11" s="11">
        <v>20</v>
      </c>
      <c r="F11" s="11">
        <v>50</v>
      </c>
      <c r="G11" s="11">
        <v>100</v>
      </c>
      <c r="H11" s="11">
        <v>97</v>
      </c>
      <c r="I11" s="11">
        <v>15</v>
      </c>
      <c r="J11" s="11" t="s">
        <v>0</v>
      </c>
      <c r="K11" s="11">
        <v>47</v>
      </c>
      <c r="L11" s="12">
        <v>74</v>
      </c>
    </row>
    <row r="12" spans="2:13" x14ac:dyDescent="0.25">
      <c r="B12" s="2">
        <v>9</v>
      </c>
      <c r="C12" s="10">
        <v>61</v>
      </c>
      <c r="D12" s="11">
        <v>52</v>
      </c>
      <c r="E12" s="11">
        <v>30</v>
      </c>
      <c r="F12" s="11">
        <v>31</v>
      </c>
      <c r="G12" s="11">
        <v>97</v>
      </c>
      <c r="H12" s="11">
        <v>90</v>
      </c>
      <c r="I12" s="11">
        <v>34</v>
      </c>
      <c r="J12" s="11">
        <v>47</v>
      </c>
      <c r="K12" s="11" t="s">
        <v>0</v>
      </c>
      <c r="L12" s="12">
        <v>94</v>
      </c>
    </row>
    <row r="13" spans="2:13" x14ac:dyDescent="0.25">
      <c r="B13" s="2">
        <v>10</v>
      </c>
      <c r="C13" s="13">
        <v>37</v>
      </c>
      <c r="D13" s="14">
        <v>45</v>
      </c>
      <c r="E13" s="14">
        <v>72</v>
      </c>
      <c r="F13" s="14">
        <v>68</v>
      </c>
      <c r="G13" s="14">
        <v>48</v>
      </c>
      <c r="H13" s="14">
        <v>53</v>
      </c>
      <c r="I13" s="14">
        <v>83</v>
      </c>
      <c r="J13" s="14">
        <v>74</v>
      </c>
      <c r="K13" s="14">
        <v>94</v>
      </c>
      <c r="L13" s="15" t="s">
        <v>0</v>
      </c>
    </row>
    <row r="15" spans="2:13" x14ac:dyDescent="0.25">
      <c r="C15" s="3">
        <v>4</v>
      </c>
      <c r="D15" s="4">
        <v>2</v>
      </c>
      <c r="E15" s="4">
        <v>1</v>
      </c>
      <c r="F15" s="4">
        <v>6</v>
      </c>
      <c r="G15" s="4">
        <v>5</v>
      </c>
      <c r="H15" s="4">
        <v>10</v>
      </c>
      <c r="I15" s="4">
        <v>8</v>
      </c>
      <c r="J15" s="4">
        <v>7</v>
      </c>
      <c r="K15" s="4">
        <v>3</v>
      </c>
      <c r="L15" s="5">
        <v>9</v>
      </c>
    </row>
    <row r="16" spans="2:13" x14ac:dyDescent="0.25">
      <c r="C16">
        <f>INDEX($C$4:$L$13,C15,D15)</f>
        <v>24</v>
      </c>
      <c r="D16">
        <f t="shared" ref="D16:K16" si="0">INDEX($C$4:$L$13,D15,E15)</f>
        <v>10</v>
      </c>
      <c r="E16">
        <f t="shared" si="0"/>
        <v>40</v>
      </c>
      <c r="F16">
        <f t="shared" si="0"/>
        <v>11</v>
      </c>
      <c r="G16">
        <f t="shared" si="0"/>
        <v>48</v>
      </c>
      <c r="H16">
        <f t="shared" si="0"/>
        <v>74</v>
      </c>
      <c r="I16">
        <f t="shared" si="0"/>
        <v>15</v>
      </c>
      <c r="J16">
        <f t="shared" si="0"/>
        <v>15</v>
      </c>
      <c r="K16">
        <f t="shared" si="0"/>
        <v>30</v>
      </c>
      <c r="L16">
        <f>INDEX($C$4:$L$13,L15,C15)</f>
        <v>31</v>
      </c>
      <c r="M16" s="6">
        <f>SUM(C16:L16)</f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47"/>
  <sheetViews>
    <sheetView tabSelected="1" workbookViewId="0">
      <selection activeCell="P3" sqref="P3:P12"/>
    </sheetView>
  </sheetViews>
  <sheetFormatPr defaultRowHeight="15" x14ac:dyDescent="0.25"/>
  <cols>
    <col min="9" max="9" width="4.7109375" customWidth="1"/>
    <col min="10" max="10" width="6.7109375" customWidth="1"/>
  </cols>
  <sheetData>
    <row r="2" spans="2:16" x14ac:dyDescent="0.25">
      <c r="B2" s="16" t="s">
        <v>3</v>
      </c>
      <c r="C2" s="16" t="s">
        <v>4</v>
      </c>
      <c r="D2" s="16" t="s">
        <v>8</v>
      </c>
      <c r="E2" s="16" t="s">
        <v>5</v>
      </c>
      <c r="G2" s="16" t="s">
        <v>6</v>
      </c>
      <c r="M2" t="s">
        <v>3</v>
      </c>
      <c r="N2" t="s">
        <v>4</v>
      </c>
      <c r="O2" t="s">
        <v>8</v>
      </c>
      <c r="P2" t="s">
        <v>5</v>
      </c>
    </row>
    <row r="3" spans="2:16" x14ac:dyDescent="0.25">
      <c r="B3">
        <v>1</v>
      </c>
      <c r="C3">
        <v>2</v>
      </c>
      <c r="D3">
        <f>INDEX(Distance!$C$4:$L$13,'LP model'!B3,'LP model'!C3)</f>
        <v>10</v>
      </c>
      <c r="E3" s="17">
        <v>1</v>
      </c>
      <c r="G3">
        <v>1</v>
      </c>
      <c r="H3" s="21">
        <f>SUMIF($B$3:$B$47,G3,$E$3:$E$47)+SUMIF($C$3:$C$47,G3,$E$3:$E$47)</f>
        <v>1.9999999999955596</v>
      </c>
      <c r="I3" s="20" t="s">
        <v>1</v>
      </c>
      <c r="J3">
        <v>2</v>
      </c>
      <c r="M3">
        <v>5</v>
      </c>
      <c r="N3">
        <v>6</v>
      </c>
      <c r="O3">
        <v>11</v>
      </c>
      <c r="P3">
        <v>1</v>
      </c>
    </row>
    <row r="4" spans="2:16" x14ac:dyDescent="0.25">
      <c r="B4">
        <v>1</v>
      </c>
      <c r="C4">
        <v>3</v>
      </c>
      <c r="D4">
        <f>INDEX(Distance!$C$4:$L$13,'LP model'!B4,'LP model'!C4)</f>
        <v>46</v>
      </c>
      <c r="E4" s="18">
        <v>8.7704288276313491E-12</v>
      </c>
      <c r="G4">
        <v>2</v>
      </c>
      <c r="H4" s="22">
        <f t="shared" ref="H4:H12" si="0">SUMIF($B$3:$B$47,G4,$E$3:$E$47)+SUMIF($C$3:$C$47,G4,$E$3:$E$47)</f>
        <v>2</v>
      </c>
      <c r="I4" s="20" t="s">
        <v>1</v>
      </c>
      <c r="J4">
        <v>2</v>
      </c>
      <c r="M4">
        <v>7</v>
      </c>
      <c r="N4">
        <v>8</v>
      </c>
      <c r="O4">
        <v>15</v>
      </c>
      <c r="P4">
        <v>1</v>
      </c>
    </row>
    <row r="5" spans="2:16" x14ac:dyDescent="0.25">
      <c r="B5">
        <v>1</v>
      </c>
      <c r="C5">
        <v>4</v>
      </c>
      <c r="D5">
        <f>INDEX(Distance!$C$4:$L$13,'LP model'!B5,'LP model'!C5)</f>
        <v>33</v>
      </c>
      <c r="E5" s="18">
        <v>3.774880408258241E-11</v>
      </c>
      <c r="G5">
        <v>3</v>
      </c>
      <c r="H5" s="22">
        <f t="shared" si="0"/>
        <v>1.9999999999955587</v>
      </c>
      <c r="I5" s="20" t="s">
        <v>1</v>
      </c>
      <c r="J5">
        <v>2</v>
      </c>
      <c r="M5">
        <v>5</v>
      </c>
      <c r="N5">
        <v>10</v>
      </c>
      <c r="O5">
        <v>48</v>
      </c>
      <c r="P5">
        <v>0.99999999999999978</v>
      </c>
    </row>
    <row r="6" spans="2:16" x14ac:dyDescent="0.25">
      <c r="B6">
        <v>1</v>
      </c>
      <c r="C6">
        <v>5</v>
      </c>
      <c r="D6">
        <f>INDEX(Distance!$C$4:$L$13,'LP model'!B6,'LP model'!C6)</f>
        <v>43</v>
      </c>
      <c r="E6" s="18">
        <v>2.3309132402005145E-12</v>
      </c>
      <c r="G6">
        <v>4</v>
      </c>
      <c r="H6" s="22">
        <f t="shared" si="0"/>
        <v>1.9999999999955593</v>
      </c>
      <c r="I6" s="20" t="s">
        <v>1</v>
      </c>
      <c r="J6">
        <v>2</v>
      </c>
      <c r="M6">
        <v>1</v>
      </c>
      <c r="N6">
        <v>6</v>
      </c>
      <c r="O6">
        <v>40</v>
      </c>
      <c r="P6">
        <v>0.99999999999766964</v>
      </c>
    </row>
    <row r="7" spans="2:16" x14ac:dyDescent="0.25">
      <c r="B7">
        <v>1</v>
      </c>
      <c r="C7">
        <v>6</v>
      </c>
      <c r="D7">
        <f>INDEX(Distance!$C$4:$L$13,'LP model'!B7,'LP model'!C7)</f>
        <v>40</v>
      </c>
      <c r="E7" s="18">
        <v>0.99999999994448852</v>
      </c>
      <c r="G7">
        <v>5</v>
      </c>
      <c r="H7" s="22">
        <f t="shared" si="0"/>
        <v>2.0000000000000004</v>
      </c>
      <c r="I7" s="20" t="s">
        <v>1</v>
      </c>
      <c r="J7">
        <v>2</v>
      </c>
      <c r="M7">
        <v>8</v>
      </c>
      <c r="N7">
        <v>10</v>
      </c>
      <c r="O7">
        <v>74</v>
      </c>
      <c r="P7">
        <v>0.99999999999556</v>
      </c>
    </row>
    <row r="8" spans="2:16" x14ac:dyDescent="0.25">
      <c r="B8">
        <v>1</v>
      </c>
      <c r="C8">
        <v>7</v>
      </c>
      <c r="D8">
        <f>INDEX(Distance!$C$4:$L$13,'LP model'!B8,'LP model'!C8)</f>
        <v>61</v>
      </c>
      <c r="E8" s="18">
        <v>0</v>
      </c>
      <c r="G8">
        <v>6</v>
      </c>
      <c r="H8" s="22">
        <f t="shared" si="0"/>
        <v>1.9999999999911182</v>
      </c>
      <c r="I8" s="20" t="s">
        <v>1</v>
      </c>
      <c r="J8">
        <v>2</v>
      </c>
      <c r="M8">
        <v>3</v>
      </c>
      <c r="N8">
        <v>7</v>
      </c>
      <c r="O8">
        <v>15</v>
      </c>
      <c r="P8">
        <v>0.99999999998212696</v>
      </c>
    </row>
    <row r="9" spans="2:16" x14ac:dyDescent="0.25">
      <c r="B9">
        <v>1</v>
      </c>
      <c r="C9">
        <v>8</v>
      </c>
      <c r="D9">
        <f>INDEX(Distance!$C$4:$L$13,'LP model'!B9,'LP model'!C9)</f>
        <v>58</v>
      </c>
      <c r="E9" s="18">
        <v>0</v>
      </c>
      <c r="G9">
        <v>7</v>
      </c>
      <c r="H9" s="22">
        <f t="shared" si="0"/>
        <v>1.9999999999955587</v>
      </c>
      <c r="I9" s="20" t="s">
        <v>1</v>
      </c>
      <c r="J9">
        <v>2</v>
      </c>
      <c r="M9">
        <v>3</v>
      </c>
      <c r="N9">
        <v>9</v>
      </c>
      <c r="O9">
        <v>30</v>
      </c>
      <c r="P9">
        <v>0.99999999997557554</v>
      </c>
    </row>
    <row r="10" spans="2:16" x14ac:dyDescent="0.25">
      <c r="B10">
        <v>1</v>
      </c>
      <c r="C10">
        <v>9</v>
      </c>
      <c r="D10">
        <f>INDEX(Distance!$C$4:$L$13,'LP model'!B10,'LP model'!C10)</f>
        <v>61</v>
      </c>
      <c r="E10" s="18">
        <v>0</v>
      </c>
      <c r="G10">
        <v>8</v>
      </c>
      <c r="H10" s="22">
        <f t="shared" si="0"/>
        <v>1.9999999999955591</v>
      </c>
      <c r="I10" s="20" t="s">
        <v>1</v>
      </c>
      <c r="J10">
        <v>2</v>
      </c>
      <c r="M10">
        <v>4</v>
      </c>
      <c r="N10">
        <v>9</v>
      </c>
      <c r="O10">
        <v>31</v>
      </c>
      <c r="P10">
        <v>0.9999999999600323</v>
      </c>
    </row>
    <row r="11" spans="2:16" x14ac:dyDescent="0.25">
      <c r="B11">
        <v>1</v>
      </c>
      <c r="C11">
        <v>10</v>
      </c>
      <c r="D11">
        <f>INDEX(Distance!$C$4:$L$13,'LP model'!B11,'LP model'!C11)</f>
        <v>37</v>
      </c>
      <c r="E11" s="18">
        <v>2.220779116746671E-12</v>
      </c>
      <c r="G11">
        <v>9</v>
      </c>
      <c r="H11" s="22">
        <f t="shared" si="0"/>
        <v>1.9999999999911178</v>
      </c>
      <c r="I11" s="20" t="s">
        <v>1</v>
      </c>
      <c r="J11">
        <v>2</v>
      </c>
      <c r="M11">
        <v>2</v>
      </c>
      <c r="N11">
        <v>4</v>
      </c>
      <c r="O11">
        <v>24</v>
      </c>
      <c r="P11">
        <v>0.99999999996003153</v>
      </c>
    </row>
    <row r="12" spans="2:16" x14ac:dyDescent="0.25">
      <c r="B12">
        <v>2</v>
      </c>
      <c r="C12">
        <v>3</v>
      </c>
      <c r="D12">
        <f>INDEX(Distance!$C$4:$L$13,'LP model'!B12,'LP model'!C12)</f>
        <v>38</v>
      </c>
      <c r="E12" s="18">
        <v>0</v>
      </c>
      <c r="G12">
        <v>10</v>
      </c>
      <c r="H12" s="23">
        <f t="shared" si="0"/>
        <v>1.9999999999911191</v>
      </c>
      <c r="I12" s="20" t="s">
        <v>1</v>
      </c>
      <c r="J12">
        <v>2</v>
      </c>
      <c r="M12">
        <v>1</v>
      </c>
      <c r="N12">
        <v>2</v>
      </c>
      <c r="O12">
        <v>10</v>
      </c>
      <c r="P12">
        <v>0.99999999991573307</v>
      </c>
    </row>
    <row r="13" spans="2:16" x14ac:dyDescent="0.25">
      <c r="B13">
        <v>2</v>
      </c>
      <c r="C13">
        <v>4</v>
      </c>
      <c r="D13">
        <f>INDEX(Distance!$C$4:$L$13,'LP model'!B13,'LP model'!C13)</f>
        <v>24</v>
      </c>
      <c r="E13" s="18">
        <v>0.99999999991995314</v>
      </c>
      <c r="M13">
        <v>2</v>
      </c>
      <c r="N13">
        <v>9</v>
      </c>
      <c r="O13">
        <v>52</v>
      </c>
      <c r="P13">
        <v>8.4156792645728729E-11</v>
      </c>
    </row>
    <row r="14" spans="2:16" ht="15.75" thickBot="1" x14ac:dyDescent="0.3">
      <c r="B14">
        <v>2</v>
      </c>
      <c r="C14">
        <v>5</v>
      </c>
      <c r="D14">
        <f>INDEX(Distance!$C$4:$L$13,'LP model'!B14,'LP model'!C14)</f>
        <v>51</v>
      </c>
      <c r="E14" s="18">
        <v>0</v>
      </c>
      <c r="G14" s="2" t="s">
        <v>7</v>
      </c>
      <c r="M14">
        <v>1</v>
      </c>
      <c r="N14">
        <v>4</v>
      </c>
      <c r="O14">
        <v>33</v>
      </c>
      <c r="P14">
        <v>7.7605588622037963E-11</v>
      </c>
    </row>
    <row r="15" spans="2:16" ht="16.5" thickTop="1" thickBot="1" x14ac:dyDescent="0.3">
      <c r="B15">
        <v>2</v>
      </c>
      <c r="C15">
        <v>6</v>
      </c>
      <c r="D15">
        <f>INDEX(Distance!$C$4:$L$13,'LP model'!B15,'LP model'!C15)</f>
        <v>46</v>
      </c>
      <c r="E15" s="18">
        <v>4.6629700101252206E-11</v>
      </c>
      <c r="H15" s="24">
        <f>SUMPRODUCT(D3:D47,E3:E47)</f>
        <v>298.00000000068866</v>
      </c>
      <c r="M15">
        <v>2</v>
      </c>
      <c r="N15">
        <v>3</v>
      </c>
      <c r="O15">
        <v>38</v>
      </c>
      <c r="P15">
        <v>3.7748026926554844E-11</v>
      </c>
    </row>
    <row r="16" spans="2:16" ht="15.75" thickTop="1" x14ac:dyDescent="0.25">
      <c r="B16">
        <v>2</v>
      </c>
      <c r="C16">
        <v>7</v>
      </c>
      <c r="D16">
        <f>INDEX(Distance!$C$4:$L$13,'LP model'!B16,'LP model'!C16)</f>
        <v>53</v>
      </c>
      <c r="E16" s="18">
        <v>0</v>
      </c>
      <c r="M16">
        <v>3</v>
      </c>
      <c r="N16">
        <v>8</v>
      </c>
      <c r="O16">
        <v>20</v>
      </c>
      <c r="P16">
        <v>1.9984014443252818E-11</v>
      </c>
    </row>
    <row r="17" spans="2:16" x14ac:dyDescent="0.25">
      <c r="B17">
        <v>2</v>
      </c>
      <c r="C17">
        <v>8</v>
      </c>
      <c r="D17">
        <f>INDEX(Distance!$C$4:$L$13,'LP model'!B17,'LP model'!C17)</f>
        <v>51</v>
      </c>
      <c r="E17" s="18">
        <v>0</v>
      </c>
      <c r="G17" s="2" t="s">
        <v>9</v>
      </c>
      <c r="M17">
        <v>7</v>
      </c>
      <c r="N17">
        <v>9</v>
      </c>
      <c r="O17">
        <v>34</v>
      </c>
      <c r="P17">
        <v>1.7872980873079311E-11</v>
      </c>
    </row>
    <row r="18" spans="2:16" x14ac:dyDescent="0.25">
      <c r="B18">
        <v>2</v>
      </c>
      <c r="C18">
        <v>9</v>
      </c>
      <c r="D18">
        <f>INDEX(Distance!$C$4:$L$13,'LP model'!B18,'LP model'!C18)</f>
        <v>52</v>
      </c>
      <c r="E18" s="18">
        <v>3.3417046907619643E-11</v>
      </c>
      <c r="G18" t="s">
        <v>10</v>
      </c>
      <c r="H18" s="21">
        <f>E3+E13+E5</f>
        <v>1.9999999999577018</v>
      </c>
      <c r="I18" s="20" t="s">
        <v>2</v>
      </c>
      <c r="J18">
        <v>2</v>
      </c>
      <c r="M18">
        <v>4</v>
      </c>
      <c r="N18">
        <v>6</v>
      </c>
      <c r="O18">
        <v>60</v>
      </c>
      <c r="P18">
        <v>2.3306911955955891E-12</v>
      </c>
    </row>
    <row r="19" spans="2:16" x14ac:dyDescent="0.25">
      <c r="B19">
        <v>2</v>
      </c>
      <c r="C19">
        <v>10</v>
      </c>
      <c r="D19">
        <f>INDEX(Distance!$C$4:$L$13,'LP model'!B19,'LP model'!C19)</f>
        <v>45</v>
      </c>
      <c r="E19" s="18">
        <v>0</v>
      </c>
      <c r="G19" t="s">
        <v>11</v>
      </c>
      <c r="H19" s="22">
        <f>E33+E37+E41</f>
        <v>1.9999999999976694</v>
      </c>
      <c r="I19" s="20" t="s">
        <v>2</v>
      </c>
      <c r="J19">
        <v>2</v>
      </c>
      <c r="M19">
        <v>1</v>
      </c>
      <c r="N19">
        <v>3</v>
      </c>
      <c r="O19">
        <v>46</v>
      </c>
      <c r="P19">
        <v>1.0913492375841445E-13</v>
      </c>
    </row>
    <row r="20" spans="2:16" x14ac:dyDescent="0.25">
      <c r="B20">
        <v>3</v>
      </c>
      <c r="C20">
        <v>4</v>
      </c>
      <c r="D20">
        <f>INDEX(Distance!$C$4:$L$13,'LP model'!B20,'LP model'!C20)</f>
        <v>31</v>
      </c>
      <c r="E20" s="18">
        <v>3.78573838952092E-11</v>
      </c>
      <c r="G20" t="s">
        <v>12</v>
      </c>
      <c r="H20" s="23">
        <f>E23+E24+E25+E42+E43+E45</f>
        <v>2.9999999999532605</v>
      </c>
      <c r="I20" s="20" t="s">
        <v>2</v>
      </c>
      <c r="J20">
        <v>3</v>
      </c>
      <c r="M20">
        <v>1</v>
      </c>
      <c r="N20">
        <v>5</v>
      </c>
      <c r="O20">
        <v>43</v>
      </c>
      <c r="P20">
        <v>6.6613381478080192E-16</v>
      </c>
    </row>
    <row r="21" spans="2:16" x14ac:dyDescent="0.25">
      <c r="B21">
        <v>3</v>
      </c>
      <c r="C21">
        <v>5</v>
      </c>
      <c r="D21">
        <f>INDEX(Distance!$C$4:$L$13,'LP model'!B21,'LP model'!C21)</f>
        <v>88</v>
      </c>
      <c r="E21" s="18">
        <v>0</v>
      </c>
      <c r="I21" s="20"/>
      <c r="M21">
        <v>1</v>
      </c>
      <c r="N21">
        <v>7</v>
      </c>
      <c r="O21">
        <v>61</v>
      </c>
      <c r="P21">
        <v>0</v>
      </c>
    </row>
    <row r="22" spans="2:16" x14ac:dyDescent="0.25">
      <c r="B22">
        <v>3</v>
      </c>
      <c r="C22">
        <v>6</v>
      </c>
      <c r="D22">
        <f>INDEX(Distance!$C$4:$L$13,'LP model'!B22,'LP model'!C22)</f>
        <v>83</v>
      </c>
      <c r="E22" s="18">
        <v>0</v>
      </c>
      <c r="G22" t="s">
        <v>13</v>
      </c>
      <c r="H22" s="21">
        <f>E3+E6+E7+E11+E14+E15+E19+E33+E37+E41</f>
        <v>3.9999999999933396</v>
      </c>
      <c r="I22" s="20" t="s">
        <v>2</v>
      </c>
      <c r="J22">
        <v>4</v>
      </c>
      <c r="M22">
        <v>1</v>
      </c>
      <c r="N22">
        <v>8</v>
      </c>
      <c r="O22">
        <v>58</v>
      </c>
      <c r="P22">
        <v>0</v>
      </c>
    </row>
    <row r="23" spans="2:16" x14ac:dyDescent="0.25">
      <c r="B23">
        <v>3</v>
      </c>
      <c r="C23">
        <v>7</v>
      </c>
      <c r="D23">
        <f>INDEX(Distance!$C$4:$L$13,'LP model'!B23,'LP model'!C23)</f>
        <v>15</v>
      </c>
      <c r="E23" s="18">
        <v>0.99999999999122924</v>
      </c>
      <c r="G23" t="s">
        <v>14</v>
      </c>
      <c r="H23" s="23">
        <f>E20+E23+E24+E25+E29+E30+E31+E42+E43+E45</f>
        <v>3.9999999999911178</v>
      </c>
      <c r="I23" s="20" t="s">
        <v>2</v>
      </c>
      <c r="J23">
        <v>4</v>
      </c>
      <c r="M23">
        <v>1</v>
      </c>
      <c r="N23">
        <v>9</v>
      </c>
      <c r="O23">
        <v>61</v>
      </c>
      <c r="P23">
        <v>0</v>
      </c>
    </row>
    <row r="24" spans="2:16" x14ac:dyDescent="0.25">
      <c r="B24">
        <v>3</v>
      </c>
      <c r="C24">
        <v>8</v>
      </c>
      <c r="D24">
        <f>INDEX(Distance!$C$4:$L$13,'LP model'!B24,'LP model'!C24)</f>
        <v>20</v>
      </c>
      <c r="E24" s="18">
        <v>4.3304249075504231E-12</v>
      </c>
      <c r="M24">
        <v>1</v>
      </c>
      <c r="N24">
        <v>10</v>
      </c>
      <c r="O24">
        <v>37</v>
      </c>
      <c r="P24">
        <v>0</v>
      </c>
    </row>
    <row r="25" spans="2:16" x14ac:dyDescent="0.25">
      <c r="B25">
        <v>3</v>
      </c>
      <c r="C25">
        <v>9</v>
      </c>
      <c r="D25">
        <f>INDEX(Distance!$C$4:$L$13,'LP model'!B25,'LP model'!C25)</f>
        <v>30</v>
      </c>
      <c r="E25" s="18">
        <v>0.99999999995337141</v>
      </c>
      <c r="G25" t="s">
        <v>15</v>
      </c>
      <c r="H25" s="21">
        <f>E6+E7+E11+E33+E37+E41</f>
        <v>2.9999999999467097</v>
      </c>
      <c r="I25" s="20" t="s">
        <v>2</v>
      </c>
      <c r="J25">
        <v>3</v>
      </c>
      <c r="M25">
        <v>2</v>
      </c>
      <c r="N25">
        <v>5</v>
      </c>
      <c r="O25">
        <v>51</v>
      </c>
      <c r="P25">
        <v>0</v>
      </c>
    </row>
    <row r="26" spans="2:16" x14ac:dyDescent="0.25">
      <c r="B26">
        <v>3</v>
      </c>
      <c r="C26">
        <v>10</v>
      </c>
      <c r="D26">
        <f>INDEX(Distance!$C$4:$L$13,'LP model'!B26,'LP model'!C26)</f>
        <v>72</v>
      </c>
      <c r="E26" s="18">
        <v>0</v>
      </c>
      <c r="G26" t="s">
        <v>16</v>
      </c>
      <c r="H26" s="22">
        <f>E23+E24+E42</f>
        <v>1.9999999999955596</v>
      </c>
      <c r="I26" s="20" t="s">
        <v>2</v>
      </c>
      <c r="J26">
        <v>2</v>
      </c>
      <c r="M26">
        <v>2</v>
      </c>
      <c r="N26">
        <v>6</v>
      </c>
      <c r="O26">
        <v>46</v>
      </c>
      <c r="P26">
        <v>0</v>
      </c>
    </row>
    <row r="27" spans="2:16" x14ac:dyDescent="0.25">
      <c r="B27">
        <v>4</v>
      </c>
      <c r="C27">
        <v>5</v>
      </c>
      <c r="D27">
        <f>INDEX(Distance!$C$4:$L$13,'LP model'!B27,'LP model'!C27)</f>
        <v>67</v>
      </c>
      <c r="E27" s="18">
        <v>0</v>
      </c>
      <c r="G27" t="s">
        <v>17</v>
      </c>
      <c r="H27" s="23">
        <f>E13+E18+E31</f>
        <v>1.9999999999533702</v>
      </c>
      <c r="I27" s="20" t="s">
        <v>2</v>
      </c>
      <c r="J27">
        <v>2</v>
      </c>
      <c r="M27">
        <v>2</v>
      </c>
      <c r="N27">
        <v>7</v>
      </c>
      <c r="O27">
        <v>53</v>
      </c>
      <c r="P27">
        <v>0</v>
      </c>
    </row>
    <row r="28" spans="2:16" x14ac:dyDescent="0.25">
      <c r="B28">
        <v>4</v>
      </c>
      <c r="C28">
        <v>6</v>
      </c>
      <c r="D28">
        <f>INDEX(Distance!$C$4:$L$13,'LP model'!B28,'LP model'!C28)</f>
        <v>60</v>
      </c>
      <c r="E28" s="18">
        <v>0</v>
      </c>
      <c r="M28">
        <v>2</v>
      </c>
      <c r="N28">
        <v>8</v>
      </c>
      <c r="O28">
        <v>51</v>
      </c>
      <c r="P28">
        <v>0</v>
      </c>
    </row>
    <row r="29" spans="2:16" x14ac:dyDescent="0.25">
      <c r="B29">
        <v>4</v>
      </c>
      <c r="C29">
        <v>7</v>
      </c>
      <c r="D29">
        <f>INDEX(Distance!$C$4:$L$13,'LP model'!B29,'LP model'!C29)</f>
        <v>45</v>
      </c>
      <c r="E29" s="18">
        <v>0</v>
      </c>
      <c r="M29">
        <v>2</v>
      </c>
      <c r="N29">
        <v>10</v>
      </c>
      <c r="O29">
        <v>45</v>
      </c>
      <c r="P29">
        <v>0</v>
      </c>
    </row>
    <row r="30" spans="2:16" x14ac:dyDescent="0.25">
      <c r="B30">
        <v>4</v>
      </c>
      <c r="C30">
        <v>8</v>
      </c>
      <c r="D30">
        <f>INDEX(Distance!$C$4:$L$13,'LP model'!B30,'LP model'!C30)</f>
        <v>50</v>
      </c>
      <c r="E30" s="18">
        <v>0</v>
      </c>
      <c r="M30">
        <v>3</v>
      </c>
      <c r="N30">
        <v>4</v>
      </c>
      <c r="O30">
        <v>31</v>
      </c>
      <c r="P30">
        <v>0</v>
      </c>
    </row>
    <row r="31" spans="2:16" x14ac:dyDescent="0.25">
      <c r="B31">
        <v>4</v>
      </c>
      <c r="C31">
        <v>9</v>
      </c>
      <c r="D31">
        <f>INDEX(Distance!$C$4:$L$13,'LP model'!B31,'LP model'!C31)</f>
        <v>31</v>
      </c>
      <c r="E31" s="18">
        <v>1</v>
      </c>
      <c r="M31">
        <v>3</v>
      </c>
      <c r="N31">
        <v>5</v>
      </c>
      <c r="O31">
        <v>88</v>
      </c>
      <c r="P31">
        <v>0</v>
      </c>
    </row>
    <row r="32" spans="2:16" x14ac:dyDescent="0.25">
      <c r="B32">
        <v>4</v>
      </c>
      <c r="C32">
        <v>10</v>
      </c>
      <c r="D32">
        <f>INDEX(Distance!$C$4:$L$13,'LP model'!B32,'LP model'!C32)</f>
        <v>68</v>
      </c>
      <c r="E32" s="18">
        <v>0</v>
      </c>
      <c r="M32">
        <v>3</v>
      </c>
      <c r="N32">
        <v>6</v>
      </c>
      <c r="O32">
        <v>83</v>
      </c>
      <c r="P32">
        <v>0</v>
      </c>
    </row>
    <row r="33" spans="2:16" x14ac:dyDescent="0.25">
      <c r="B33">
        <v>5</v>
      </c>
      <c r="C33">
        <v>6</v>
      </c>
      <c r="D33">
        <f>INDEX(Distance!$C$4:$L$13,'LP model'!B33,'LP model'!C33)</f>
        <v>11</v>
      </c>
      <c r="E33" s="18">
        <v>1</v>
      </c>
      <c r="M33">
        <v>3</v>
      </c>
      <c r="N33">
        <v>10</v>
      </c>
      <c r="O33">
        <v>72</v>
      </c>
      <c r="P33">
        <v>0</v>
      </c>
    </row>
    <row r="34" spans="2:16" x14ac:dyDescent="0.25">
      <c r="B34">
        <v>5</v>
      </c>
      <c r="C34">
        <v>7</v>
      </c>
      <c r="D34">
        <f>INDEX(Distance!$C$4:$L$13,'LP model'!B34,'LP model'!C34)</f>
        <v>103</v>
      </c>
      <c r="E34" s="18">
        <v>0</v>
      </c>
      <c r="M34">
        <v>4</v>
      </c>
      <c r="N34">
        <v>5</v>
      </c>
      <c r="O34">
        <v>67</v>
      </c>
      <c r="P34">
        <v>0</v>
      </c>
    </row>
    <row r="35" spans="2:16" x14ac:dyDescent="0.25">
      <c r="B35">
        <v>5</v>
      </c>
      <c r="C35">
        <v>8</v>
      </c>
      <c r="D35">
        <f>INDEX(Distance!$C$4:$L$13,'LP model'!B35,'LP model'!C35)</f>
        <v>100</v>
      </c>
      <c r="E35" s="18">
        <v>0</v>
      </c>
      <c r="M35">
        <v>4</v>
      </c>
      <c r="N35">
        <v>7</v>
      </c>
      <c r="O35">
        <v>45</v>
      </c>
      <c r="P35">
        <v>0</v>
      </c>
    </row>
    <row r="36" spans="2:16" x14ac:dyDescent="0.25">
      <c r="B36">
        <v>5</v>
      </c>
      <c r="C36">
        <v>9</v>
      </c>
      <c r="D36">
        <f>INDEX(Distance!$C$4:$L$13,'LP model'!B36,'LP model'!C36)</f>
        <v>97</v>
      </c>
      <c r="E36" s="18">
        <v>0</v>
      </c>
      <c r="M36">
        <v>4</v>
      </c>
      <c r="N36">
        <v>8</v>
      </c>
      <c r="O36">
        <v>50</v>
      </c>
      <c r="P36">
        <v>0</v>
      </c>
    </row>
    <row r="37" spans="2:16" x14ac:dyDescent="0.25">
      <c r="B37">
        <v>5</v>
      </c>
      <c r="C37">
        <v>10</v>
      </c>
      <c r="D37">
        <f>INDEX(Distance!$C$4:$L$13,'LP model'!B37,'LP model'!C37)</f>
        <v>48</v>
      </c>
      <c r="E37" s="18">
        <v>0.99999999999766931</v>
      </c>
      <c r="M37">
        <v>4</v>
      </c>
      <c r="N37">
        <v>10</v>
      </c>
      <c r="O37">
        <v>68</v>
      </c>
      <c r="P37">
        <v>0</v>
      </c>
    </row>
    <row r="38" spans="2:16" x14ac:dyDescent="0.25">
      <c r="B38">
        <v>6</v>
      </c>
      <c r="C38">
        <v>7</v>
      </c>
      <c r="D38">
        <f>INDEX(Distance!$C$4:$L$13,'LP model'!B38,'LP model'!C38)</f>
        <v>98</v>
      </c>
      <c r="E38" s="18">
        <v>0</v>
      </c>
      <c r="M38">
        <v>5</v>
      </c>
      <c r="N38">
        <v>7</v>
      </c>
      <c r="O38">
        <v>103</v>
      </c>
      <c r="P38">
        <v>0</v>
      </c>
    </row>
    <row r="39" spans="2:16" x14ac:dyDescent="0.25">
      <c r="B39">
        <v>6</v>
      </c>
      <c r="C39">
        <v>8</v>
      </c>
      <c r="D39">
        <f>INDEX(Distance!$C$4:$L$13,'LP model'!B39,'LP model'!C39)</f>
        <v>97</v>
      </c>
      <c r="E39" s="18">
        <v>0</v>
      </c>
      <c r="M39">
        <v>5</v>
      </c>
      <c r="N39">
        <v>8</v>
      </c>
      <c r="O39">
        <v>100</v>
      </c>
      <c r="P39">
        <v>0</v>
      </c>
    </row>
    <row r="40" spans="2:16" x14ac:dyDescent="0.25">
      <c r="B40">
        <v>6</v>
      </c>
      <c r="C40">
        <v>9</v>
      </c>
      <c r="D40">
        <f>INDEX(Distance!$C$4:$L$13,'LP model'!B40,'LP model'!C40)</f>
        <v>90</v>
      </c>
      <c r="E40" s="18">
        <v>0</v>
      </c>
      <c r="M40">
        <v>5</v>
      </c>
      <c r="N40">
        <v>9</v>
      </c>
      <c r="O40">
        <v>97</v>
      </c>
      <c r="P40">
        <v>0</v>
      </c>
    </row>
    <row r="41" spans="2:16" x14ac:dyDescent="0.25">
      <c r="B41">
        <v>6</v>
      </c>
      <c r="C41">
        <v>10</v>
      </c>
      <c r="D41">
        <f>INDEX(Distance!$C$4:$L$13,'LP model'!B41,'LP model'!C41)</f>
        <v>53</v>
      </c>
      <c r="E41" s="18">
        <v>0</v>
      </c>
      <c r="M41">
        <v>6</v>
      </c>
      <c r="N41">
        <v>7</v>
      </c>
      <c r="O41">
        <v>98</v>
      </c>
      <c r="P41">
        <v>0</v>
      </c>
    </row>
    <row r="42" spans="2:16" x14ac:dyDescent="0.25">
      <c r="B42">
        <v>7</v>
      </c>
      <c r="C42">
        <v>8</v>
      </c>
      <c r="D42">
        <f>INDEX(Distance!$C$4:$L$13,'LP model'!B42,'LP model'!C42)</f>
        <v>15</v>
      </c>
      <c r="E42" s="18">
        <v>1</v>
      </c>
      <c r="M42">
        <v>6</v>
      </c>
      <c r="N42">
        <v>8</v>
      </c>
      <c r="O42">
        <v>97</v>
      </c>
      <c r="P42">
        <v>0</v>
      </c>
    </row>
    <row r="43" spans="2:16" x14ac:dyDescent="0.25">
      <c r="B43">
        <v>7</v>
      </c>
      <c r="C43">
        <v>9</v>
      </c>
      <c r="D43">
        <f>INDEX(Distance!$C$4:$L$13,'LP model'!B43,'LP model'!C43)</f>
        <v>34</v>
      </c>
      <c r="E43" s="18">
        <v>4.3294257068282604E-12</v>
      </c>
      <c r="M43">
        <v>6</v>
      </c>
      <c r="N43">
        <v>9</v>
      </c>
      <c r="O43">
        <v>90</v>
      </c>
      <c r="P43">
        <v>0</v>
      </c>
    </row>
    <row r="44" spans="2:16" x14ac:dyDescent="0.25">
      <c r="B44">
        <v>7</v>
      </c>
      <c r="C44">
        <v>10</v>
      </c>
      <c r="D44">
        <f>INDEX(Distance!$C$4:$L$13,'LP model'!B44,'LP model'!C44)</f>
        <v>83</v>
      </c>
      <c r="E44" s="18">
        <v>0</v>
      </c>
      <c r="M44">
        <v>6</v>
      </c>
      <c r="N44">
        <v>10</v>
      </c>
      <c r="O44">
        <v>53</v>
      </c>
      <c r="P44">
        <v>0</v>
      </c>
    </row>
    <row r="45" spans="2:16" x14ac:dyDescent="0.25">
      <c r="B45">
        <v>8</v>
      </c>
      <c r="C45">
        <v>9</v>
      </c>
      <c r="D45">
        <f>INDEX(Distance!$C$4:$L$13,'LP model'!B45,'LP model'!C45)</f>
        <v>47</v>
      </c>
      <c r="E45" s="18">
        <v>0</v>
      </c>
      <c r="M45">
        <v>7</v>
      </c>
      <c r="N45">
        <v>10</v>
      </c>
      <c r="O45">
        <v>83</v>
      </c>
      <c r="P45">
        <v>0</v>
      </c>
    </row>
    <row r="46" spans="2:16" x14ac:dyDescent="0.25">
      <c r="B46">
        <v>8</v>
      </c>
      <c r="C46">
        <v>10</v>
      </c>
      <c r="D46">
        <f>INDEX(Distance!$C$4:$L$13,'LP model'!B46,'LP model'!C46)</f>
        <v>74</v>
      </c>
      <c r="E46" s="18">
        <v>0.99999999999122891</v>
      </c>
      <c r="M46">
        <v>8</v>
      </c>
      <c r="N46">
        <v>9</v>
      </c>
      <c r="O46">
        <v>47</v>
      </c>
      <c r="P46">
        <v>0</v>
      </c>
    </row>
    <row r="47" spans="2:16" x14ac:dyDescent="0.25">
      <c r="B47">
        <v>9</v>
      </c>
      <c r="C47">
        <v>10</v>
      </c>
      <c r="D47">
        <f>INDEX(Distance!$C$4:$L$13,'LP model'!B47,'LP model'!C47)</f>
        <v>94</v>
      </c>
      <c r="E47" s="19">
        <v>0</v>
      </c>
      <c r="M47">
        <v>9</v>
      </c>
      <c r="N47">
        <v>10</v>
      </c>
      <c r="O47">
        <v>94</v>
      </c>
      <c r="P47">
        <v>0</v>
      </c>
    </row>
  </sheetData>
  <sortState xmlns:xlrd2="http://schemas.microsoft.com/office/spreadsheetml/2017/richdata2" ref="M3:P47">
    <sortCondition descending="1" ref="P3:P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>
      <selection activeCell="C5" sqref="C5"/>
    </sheetView>
  </sheetViews>
  <sheetFormatPr defaultRowHeight="15" x14ac:dyDescent="0.25"/>
  <sheetData>
    <row r="1" spans="2:6" x14ac:dyDescent="0.25">
      <c r="B1" s="26" t="s">
        <v>26</v>
      </c>
    </row>
    <row r="2" spans="2:6" x14ac:dyDescent="0.25">
      <c r="B2" t="s">
        <v>21</v>
      </c>
      <c r="C2">
        <v>10</v>
      </c>
      <c r="E2" t="s">
        <v>27</v>
      </c>
    </row>
    <row r="3" spans="2:6" x14ac:dyDescent="0.25">
      <c r="B3" t="s">
        <v>22</v>
      </c>
      <c r="C3">
        <v>2</v>
      </c>
      <c r="E3" t="s">
        <v>25</v>
      </c>
      <c r="F3">
        <f>C2/(2*C3)</f>
        <v>2.5</v>
      </c>
    </row>
    <row r="4" spans="2:6" x14ac:dyDescent="0.25">
      <c r="B4" t="s">
        <v>18</v>
      </c>
      <c r="C4" s="27">
        <v>2.4999999921875</v>
      </c>
    </row>
    <row r="5" spans="2:6" x14ac:dyDescent="0.25">
      <c r="B5" t="s">
        <v>23</v>
      </c>
      <c r="C5">
        <f>C2-C3*C4</f>
        <v>5.000000015625</v>
      </c>
    </row>
    <row r="6" spans="2:6" x14ac:dyDescent="0.25">
      <c r="B6" t="s">
        <v>24</v>
      </c>
      <c r="C6" s="28">
        <f>C4*C5</f>
        <v>12.5</v>
      </c>
      <c r="E6" t="s">
        <v>28</v>
      </c>
      <c r="F6">
        <f>(C2^2)/(4*C3)</f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31"/>
  <sheetViews>
    <sheetView workbookViewId="0">
      <selection activeCell="S16" sqref="S16"/>
    </sheetView>
  </sheetViews>
  <sheetFormatPr defaultRowHeight="15" x14ac:dyDescent="0.25"/>
  <sheetData>
    <row r="2" spans="1:5" ht="15.75" thickBot="1" x14ac:dyDescent="0.3">
      <c r="B2" s="2" t="s">
        <v>18</v>
      </c>
      <c r="C2" s="17">
        <v>4</v>
      </c>
      <c r="D2" s="20" t="s">
        <v>2</v>
      </c>
      <c r="E2">
        <v>6</v>
      </c>
    </row>
    <row r="3" spans="1:5" ht="16.5" thickTop="1" thickBot="1" x14ac:dyDescent="0.3">
      <c r="B3" s="2" t="s">
        <v>19</v>
      </c>
      <c r="C3" s="24">
        <f>C2^3-7.5*C2^2+18*C2-8</f>
        <v>8</v>
      </c>
    </row>
    <row r="4" spans="1:5" ht="15.75" thickTop="1" x14ac:dyDescent="0.25"/>
    <row r="7" spans="1:5" x14ac:dyDescent="0.25">
      <c r="A7" t="s">
        <v>20</v>
      </c>
      <c r="B7">
        <v>0</v>
      </c>
      <c r="C7" s="25">
        <f>B7^3-7.5*B7^2+18*B7-8</f>
        <v>-8</v>
      </c>
    </row>
    <row r="8" spans="1:5" x14ac:dyDescent="0.25">
      <c r="A8">
        <v>0.25</v>
      </c>
      <c r="B8">
        <f>B7+$A$8</f>
        <v>0.25</v>
      </c>
      <c r="C8" s="25">
        <f>B8^3-7.5*B8^2+18*B8-8</f>
        <v>-3.953125</v>
      </c>
    </row>
    <row r="9" spans="1:5" x14ac:dyDescent="0.25">
      <c r="B9">
        <f t="shared" ref="B9:B31" si="0">B8+$A$8</f>
        <v>0.5</v>
      </c>
      <c r="C9" s="25">
        <f t="shared" ref="C9:C31" si="1">B9^3-7.5*B9^2+18*B9-8</f>
        <v>-0.75</v>
      </c>
    </row>
    <row r="10" spans="1:5" x14ac:dyDescent="0.25">
      <c r="B10">
        <f t="shared" si="0"/>
        <v>0.75</v>
      </c>
      <c r="C10" s="25">
        <f t="shared" si="1"/>
        <v>1.703125</v>
      </c>
    </row>
    <row r="11" spans="1:5" x14ac:dyDescent="0.25">
      <c r="B11">
        <f t="shared" si="0"/>
        <v>1</v>
      </c>
      <c r="C11" s="25">
        <f t="shared" si="1"/>
        <v>3.5</v>
      </c>
    </row>
    <row r="12" spans="1:5" x14ac:dyDescent="0.25">
      <c r="B12">
        <f t="shared" si="0"/>
        <v>1.25</v>
      </c>
      <c r="C12" s="25">
        <f t="shared" si="1"/>
        <v>4.734375</v>
      </c>
    </row>
    <row r="13" spans="1:5" x14ac:dyDescent="0.25">
      <c r="B13">
        <f t="shared" si="0"/>
        <v>1.5</v>
      </c>
      <c r="C13" s="25">
        <f t="shared" si="1"/>
        <v>5.5</v>
      </c>
    </row>
    <row r="14" spans="1:5" x14ac:dyDescent="0.25">
      <c r="B14">
        <f t="shared" si="0"/>
        <v>1.75</v>
      </c>
      <c r="C14" s="25">
        <f t="shared" si="1"/>
        <v>5.890625</v>
      </c>
    </row>
    <row r="15" spans="1:5" x14ac:dyDescent="0.25">
      <c r="B15">
        <f t="shared" si="0"/>
        <v>2</v>
      </c>
      <c r="C15" s="25">
        <f t="shared" si="1"/>
        <v>6</v>
      </c>
    </row>
    <row r="16" spans="1:5" x14ac:dyDescent="0.25">
      <c r="B16">
        <f t="shared" si="0"/>
        <v>2.25</v>
      </c>
      <c r="C16" s="25">
        <f t="shared" si="1"/>
        <v>5.921875</v>
      </c>
    </row>
    <row r="17" spans="2:3" x14ac:dyDescent="0.25">
      <c r="B17">
        <f t="shared" si="0"/>
        <v>2.5</v>
      </c>
      <c r="C17" s="25">
        <f t="shared" si="1"/>
        <v>5.75</v>
      </c>
    </row>
    <row r="18" spans="2:3" x14ac:dyDescent="0.25">
      <c r="B18">
        <f t="shared" si="0"/>
        <v>2.75</v>
      </c>
      <c r="C18" s="25">
        <f t="shared" si="1"/>
        <v>5.578125</v>
      </c>
    </row>
    <row r="19" spans="2:3" x14ac:dyDescent="0.25">
      <c r="B19">
        <f t="shared" si="0"/>
        <v>3</v>
      </c>
      <c r="C19" s="25">
        <f t="shared" si="1"/>
        <v>5.5</v>
      </c>
    </row>
    <row r="20" spans="2:3" x14ac:dyDescent="0.25">
      <c r="B20">
        <f t="shared" si="0"/>
        <v>3.25</v>
      </c>
      <c r="C20" s="25">
        <f t="shared" si="1"/>
        <v>5.609375</v>
      </c>
    </row>
    <row r="21" spans="2:3" x14ac:dyDescent="0.25">
      <c r="B21">
        <f t="shared" si="0"/>
        <v>3.5</v>
      </c>
      <c r="C21" s="25">
        <f t="shared" si="1"/>
        <v>6</v>
      </c>
    </row>
    <row r="22" spans="2:3" x14ac:dyDescent="0.25">
      <c r="B22">
        <f t="shared" si="0"/>
        <v>3.75</v>
      </c>
      <c r="C22" s="25">
        <f t="shared" si="1"/>
        <v>6.765625</v>
      </c>
    </row>
    <row r="23" spans="2:3" x14ac:dyDescent="0.25">
      <c r="B23">
        <f t="shared" si="0"/>
        <v>4</v>
      </c>
      <c r="C23" s="25">
        <f t="shared" si="1"/>
        <v>8</v>
      </c>
    </row>
    <row r="24" spans="2:3" x14ac:dyDescent="0.25">
      <c r="B24">
        <f t="shared" si="0"/>
        <v>4.25</v>
      </c>
      <c r="C24" s="25">
        <f t="shared" si="1"/>
        <v>9.796875</v>
      </c>
    </row>
    <row r="25" spans="2:3" x14ac:dyDescent="0.25">
      <c r="B25">
        <f t="shared" si="0"/>
        <v>4.5</v>
      </c>
      <c r="C25" s="25">
        <f t="shared" si="1"/>
        <v>12.25</v>
      </c>
    </row>
    <row r="26" spans="2:3" x14ac:dyDescent="0.25">
      <c r="B26">
        <f t="shared" si="0"/>
        <v>4.75</v>
      </c>
      <c r="C26" s="25">
        <f t="shared" si="1"/>
        <v>15.453125</v>
      </c>
    </row>
    <row r="27" spans="2:3" x14ac:dyDescent="0.25">
      <c r="B27">
        <f t="shared" si="0"/>
        <v>5</v>
      </c>
      <c r="C27" s="25">
        <f t="shared" si="1"/>
        <v>19.5</v>
      </c>
    </row>
    <row r="28" spans="2:3" x14ac:dyDescent="0.25">
      <c r="B28">
        <f t="shared" si="0"/>
        <v>5.25</v>
      </c>
      <c r="C28" s="25">
        <f t="shared" si="1"/>
        <v>24.484375</v>
      </c>
    </row>
    <row r="29" spans="2:3" x14ac:dyDescent="0.25">
      <c r="B29">
        <f t="shared" si="0"/>
        <v>5.5</v>
      </c>
      <c r="C29" s="25">
        <f t="shared" si="1"/>
        <v>30.5</v>
      </c>
    </row>
    <row r="30" spans="2:3" x14ac:dyDescent="0.25">
      <c r="B30">
        <f t="shared" si="0"/>
        <v>5.75</v>
      </c>
      <c r="C30" s="25">
        <f t="shared" si="1"/>
        <v>37.640625</v>
      </c>
    </row>
    <row r="31" spans="2:3" x14ac:dyDescent="0.25">
      <c r="B31">
        <f t="shared" si="0"/>
        <v>6</v>
      </c>
      <c r="C31" s="25">
        <f t="shared" si="1"/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</vt:lpstr>
      <vt:lpstr>LP model</vt:lpstr>
      <vt:lpstr>Revenue</vt:lpstr>
      <vt:lpstr>NLP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2020-04-13T17:30:47Z</dcterms:modified>
</cp:coreProperties>
</file>