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ichitra.balakrishnan/Downloads/"/>
    </mc:Choice>
  </mc:AlternateContent>
  <bookViews>
    <workbookView xWindow="0" yWindow="460" windowWidth="38400" windowHeight="19740"/>
  </bookViews>
  <sheets>
    <sheet name="Table 1" sheetId="1" r:id="rId1"/>
  </sheets>
  <definedNames>
    <definedName name="dr">'Table 1'!#REF!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H41" i="1"/>
  <c r="I41" i="1"/>
  <c r="J41" i="1"/>
  <c r="G43" i="1"/>
  <c r="H43" i="1"/>
  <c r="I43" i="1"/>
  <c r="J43" i="1"/>
  <c r="C47" i="1"/>
  <c r="E49" i="1"/>
  <c r="D44" i="1"/>
  <c r="F43" i="1"/>
  <c r="F41" i="1"/>
  <c r="E12" i="1"/>
  <c r="F12" i="1"/>
  <c r="G23" i="1"/>
  <c r="E13" i="1"/>
  <c r="F13" i="1"/>
  <c r="G24" i="1"/>
  <c r="E14" i="1"/>
  <c r="F14" i="1"/>
  <c r="G25" i="1"/>
  <c r="E11" i="1"/>
  <c r="F11" i="1"/>
  <c r="G22" i="1"/>
  <c r="H25" i="1"/>
  <c r="H23" i="1"/>
  <c r="H24" i="1"/>
  <c r="H22" i="1"/>
  <c r="G14" i="1"/>
  <c r="H14" i="1"/>
  <c r="D25" i="1"/>
  <c r="D24" i="1"/>
  <c r="D23" i="1"/>
  <c r="D22" i="1"/>
  <c r="F19" i="1"/>
  <c r="G19" i="1"/>
  <c r="E25" i="1"/>
  <c r="F25" i="1"/>
  <c r="E18" i="1"/>
  <c r="E24" i="1"/>
  <c r="F24" i="1"/>
  <c r="E17" i="1"/>
  <c r="E23" i="1"/>
  <c r="F23" i="1"/>
  <c r="E16" i="1"/>
  <c r="E22" i="1"/>
  <c r="F22" i="1"/>
  <c r="E19" i="1"/>
  <c r="I22" i="1"/>
  <c r="J22" i="1"/>
  <c r="I23" i="1"/>
  <c r="J23" i="1"/>
  <c r="J25" i="1"/>
  <c r="J24" i="1"/>
  <c r="I25" i="1"/>
  <c r="I24" i="1"/>
</calcChain>
</file>

<file path=xl/sharedStrings.xml><?xml version="1.0" encoding="utf-8"?>
<sst xmlns="http://schemas.openxmlformats.org/spreadsheetml/2006/main" count="60" uniqueCount="43">
  <si>
    <t>TABLE 1: Projected Cashflows for different projects at HQChip</t>
  </si>
  <si>
    <t>year</t>
  </si>
  <si>
    <t>Project</t>
  </si>
  <si>
    <t>A</t>
  </si>
  <si>
    <t>B</t>
  </si>
  <si>
    <t>C</t>
  </si>
  <si>
    <t>D</t>
  </si>
  <si>
    <t>NPV</t>
  </si>
  <si>
    <t>8% PV</t>
  </si>
  <si>
    <t>1)</t>
  </si>
  <si>
    <t>8% FV</t>
  </si>
  <si>
    <t>FV</t>
  </si>
  <si>
    <t>MIRR (calcualted)</t>
  </si>
  <si>
    <t>IRR (excel function)</t>
  </si>
  <si>
    <t>MIRR (excel function)</t>
  </si>
  <si>
    <t>IRR and MIRR for project A is better than project B. So, no these cannot be used to state project B is better than project A. Maybe cashflows</t>
  </si>
  <si>
    <t>2a)</t>
  </si>
  <si>
    <t>2b)</t>
  </si>
  <si>
    <t>2c)</t>
  </si>
  <si>
    <t>IRR and MIRR for project C is better than project D. So, no these cannot be used to state project D is better than project C. Maybe cashflows</t>
  </si>
  <si>
    <t>NPV(excel function)</t>
  </si>
  <si>
    <t>3a)</t>
  </si>
  <si>
    <t>Project D with highest NPV</t>
  </si>
  <si>
    <t>3b)</t>
  </si>
  <si>
    <t>3c)</t>
  </si>
  <si>
    <t>Project A with highest IRR</t>
  </si>
  <si>
    <t>Profitability index (capital constraint)</t>
  </si>
  <si>
    <t>3a and 3b are both not optimal methods. With PI, project A is the better one</t>
  </si>
  <si>
    <t>4)</t>
  </si>
  <si>
    <t>Profitability index with qualified employees resource constraint = Available qualified employees / Required qualified employees for project
Ignore project where PI &lt; 1
Choose projects in order of descending PI</t>
  </si>
  <si>
    <t>Risk Aversion</t>
  </si>
  <si>
    <t>5a)</t>
  </si>
  <si>
    <t>5b)</t>
  </si>
  <si>
    <t>Case 1 : 95%</t>
  </si>
  <si>
    <t>Cash flow</t>
  </si>
  <si>
    <t>Year</t>
  </si>
  <si>
    <t>Case 2 : 5%</t>
  </si>
  <si>
    <t>Expected NPV</t>
  </si>
  <si>
    <t>Jacqueline should choose project D</t>
  </si>
  <si>
    <t>5c)</t>
  </si>
  <si>
    <t>(2277220.33*0.95)+(-1713991.77)*x = 1614540.47</t>
  </si>
  <si>
    <t xml:space="preserve">Verify with new expected NPV: </t>
  </si>
  <si>
    <t>IRR for project B is better than project C but MIRR for project C is better than project B. So, not a unified decision. But, using NPV and MIRR - project C is better than project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</si>
</sst>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0" applyNumberFormat="1"/>
    <xf numFmtId="0" fontId="0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/>
    <xf numFmtId="2" fontId="0" fillId="0" borderId="0" xfId="2" applyNumberFormat="1" applyFont="1"/>
    <xf numFmtId="9" fontId="0" fillId="0" borderId="0" xfId="3" applyFont="1"/>
    <xf numFmtId="0" fontId="2" fillId="0" borderId="0" xfId="0" applyFont="1"/>
    <xf numFmtId="44" fontId="0" fillId="0" borderId="0" xfId="2" applyFont="1"/>
    <xf numFmtId="43" fontId="0" fillId="0" borderId="0" xfId="0" applyNumberFormat="1"/>
    <xf numFmtId="43" fontId="0" fillId="0" borderId="0" xfId="0" applyNumberFormat="1" applyFont="1"/>
    <xf numFmtId="8" fontId="0" fillId="0" borderId="0" xfId="0" applyNumberFormat="1"/>
    <xf numFmtId="0" fontId="0" fillId="0" borderId="0" xfId="0" applyFont="1"/>
    <xf numFmtId="2" fontId="0" fillId="0" borderId="0" xfId="3" applyNumberFormat="1" applyFont="1"/>
    <xf numFmtId="0" fontId="0" fillId="0" borderId="1" xfId="0" applyBorder="1" applyAlignment="1">
      <alignment horizontal="center"/>
    </xf>
    <xf numFmtId="0" fontId="7" fillId="0" borderId="0" xfId="0" applyFont="1"/>
    <xf numFmtId="164" fontId="6" fillId="0" borderId="0" xfId="1" applyNumberFormat="1" applyFont="1"/>
    <xf numFmtId="0" fontId="6" fillId="0" borderId="0" xfId="0" applyFont="1"/>
    <xf numFmtId="43" fontId="6" fillId="0" borderId="0" xfId="0" applyNumberFormat="1" applyFont="1"/>
    <xf numFmtId="0" fontId="8" fillId="0" borderId="0" xfId="0" applyFont="1"/>
    <xf numFmtId="164" fontId="9" fillId="0" borderId="0" xfId="1" applyNumberFormat="1" applyFont="1"/>
    <xf numFmtId="0" fontId="9" fillId="0" borderId="0" xfId="0" applyFont="1"/>
    <xf numFmtId="43" fontId="9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tabSelected="1" workbookViewId="0">
      <selection activeCell="Q17" sqref="Q17"/>
    </sheetView>
  </sheetViews>
  <sheetFormatPr baseColWidth="10" defaultColWidth="8.83203125" defaultRowHeight="15" x14ac:dyDescent="0.2"/>
  <cols>
    <col min="2" max="2" width="5.83203125" bestFit="1" customWidth="1"/>
    <col min="3" max="3" width="11.6640625" customWidth="1"/>
    <col min="4" max="4" width="12.5" bestFit="1" customWidth="1"/>
    <col min="5" max="5" width="12" bestFit="1" customWidth="1"/>
    <col min="6" max="6" width="14.1640625" bestFit="1" customWidth="1"/>
    <col min="7" max="7" width="28.6640625" bestFit="1" customWidth="1"/>
    <col min="8" max="8" width="15.5" bestFit="1" customWidth="1"/>
    <col min="9" max="9" width="17.1640625" bestFit="1" customWidth="1"/>
    <col min="10" max="10" width="19.6640625" customWidth="1"/>
  </cols>
  <sheetData>
    <row r="1" spans="2:12" ht="16" x14ac:dyDescent="0.2">
      <c r="B1" s="26" t="s">
        <v>0</v>
      </c>
      <c r="C1" s="26"/>
      <c r="D1" s="26"/>
      <c r="E1" s="26"/>
      <c r="F1" s="26"/>
      <c r="G1" s="26"/>
      <c r="H1" s="26"/>
    </row>
    <row r="2" spans="2:12" x14ac:dyDescent="0.2">
      <c r="D2" s="25" t="s">
        <v>1</v>
      </c>
      <c r="E2" s="25"/>
      <c r="F2" s="25"/>
      <c r="G2" s="25"/>
      <c r="H2" s="25"/>
    </row>
    <row r="3" spans="2:12" x14ac:dyDescent="0.2">
      <c r="C3" s="2" t="s">
        <v>2</v>
      </c>
      <c r="D3" s="3">
        <v>0</v>
      </c>
      <c r="E3" s="3">
        <v>1</v>
      </c>
      <c r="F3" s="3">
        <v>2</v>
      </c>
      <c r="G3" s="3">
        <v>3</v>
      </c>
      <c r="H3" s="3">
        <v>4</v>
      </c>
    </row>
    <row r="4" spans="2:12" x14ac:dyDescent="0.2">
      <c r="C4" s="4"/>
    </row>
    <row r="5" spans="2:12" x14ac:dyDescent="0.2">
      <c r="C5" s="5" t="s">
        <v>3</v>
      </c>
      <c r="D5" s="6">
        <v>-1000000</v>
      </c>
      <c r="E5" s="6">
        <v>1050000</v>
      </c>
      <c r="F5" s="6">
        <v>1050000</v>
      </c>
      <c r="G5" s="7"/>
      <c r="H5" s="7"/>
      <c r="J5" s="1"/>
      <c r="K5" s="1"/>
      <c r="L5" s="8"/>
    </row>
    <row r="6" spans="2:12" x14ac:dyDescent="0.2">
      <c r="C6" s="5" t="s">
        <v>4</v>
      </c>
      <c r="D6" s="6">
        <v>-2000000</v>
      </c>
      <c r="E6" s="6">
        <v>1800000</v>
      </c>
      <c r="F6" s="6">
        <v>1800000</v>
      </c>
      <c r="G6" s="7"/>
      <c r="H6" s="7"/>
      <c r="J6" s="1"/>
      <c r="K6" s="1"/>
      <c r="L6" s="8"/>
    </row>
    <row r="7" spans="2:12" x14ac:dyDescent="0.2">
      <c r="C7" s="5" t="s">
        <v>5</v>
      </c>
      <c r="D7" s="6">
        <v>-2000000</v>
      </c>
      <c r="E7" s="6">
        <v>200000</v>
      </c>
      <c r="F7" s="6">
        <v>4000000</v>
      </c>
      <c r="G7" s="6"/>
      <c r="H7" s="6"/>
      <c r="J7" s="1"/>
      <c r="K7" s="1"/>
      <c r="L7" s="8"/>
    </row>
    <row r="8" spans="2:12" x14ac:dyDescent="0.2">
      <c r="C8" s="9" t="s">
        <v>6</v>
      </c>
      <c r="D8" s="6">
        <v>-3000000</v>
      </c>
      <c r="E8" s="6">
        <v>0</v>
      </c>
      <c r="F8" s="6">
        <v>1500000</v>
      </c>
      <c r="G8" s="6">
        <v>2250000</v>
      </c>
      <c r="H8" s="6">
        <v>3000000</v>
      </c>
      <c r="J8" s="1"/>
      <c r="K8" s="1"/>
      <c r="L8" s="8"/>
    </row>
    <row r="9" spans="2:12" x14ac:dyDescent="0.2">
      <c r="D9" s="10"/>
      <c r="E9" s="10"/>
      <c r="F9" s="10"/>
      <c r="G9" s="10"/>
      <c r="H9" s="10"/>
    </row>
    <row r="11" spans="2:12" x14ac:dyDescent="0.2">
      <c r="B11" s="9" t="s">
        <v>8</v>
      </c>
      <c r="C11" s="9" t="s">
        <v>3</v>
      </c>
      <c r="D11" s="11"/>
      <c r="E11" s="11">
        <f>E5/((1+0.08)^(E$3))</f>
        <v>972222.22222222213</v>
      </c>
      <c r="F11" s="11">
        <f>F5/((1+0.08)^(F$3))</f>
        <v>900205.76131687232</v>
      </c>
      <c r="G11" s="11"/>
      <c r="H11" s="11"/>
      <c r="J11" s="1"/>
      <c r="K11" s="1"/>
    </row>
    <row r="12" spans="2:12" x14ac:dyDescent="0.2">
      <c r="C12" s="9" t="s">
        <v>4</v>
      </c>
      <c r="D12" s="11"/>
      <c r="E12" s="11">
        <f>E6/((1+0.08)^(E$3))</f>
        <v>1666666.6666666665</v>
      </c>
      <c r="F12" s="11">
        <f t="shared" ref="F12:F14" si="0">F6/((1+0.08)^(F$3))</f>
        <v>1543209.8765432097</v>
      </c>
      <c r="G12" s="11"/>
      <c r="H12" s="11"/>
    </row>
    <row r="13" spans="2:12" x14ac:dyDescent="0.2">
      <c r="C13" s="9" t="s">
        <v>5</v>
      </c>
      <c r="D13" s="11"/>
      <c r="E13" s="11">
        <f>E7/((1+0.08)^(E$3))</f>
        <v>185185.18518518517</v>
      </c>
      <c r="F13" s="11">
        <f t="shared" si="0"/>
        <v>3429355.2812071326</v>
      </c>
      <c r="G13" s="11"/>
      <c r="H13" s="11"/>
    </row>
    <row r="14" spans="2:12" x14ac:dyDescent="0.2">
      <c r="C14" s="9" t="s">
        <v>6</v>
      </c>
      <c r="D14" s="11"/>
      <c r="E14" s="11">
        <f>E8/((1+0.08)^(E$3))</f>
        <v>0</v>
      </c>
      <c r="F14" s="11">
        <f t="shared" si="0"/>
        <v>1286008.2304526747</v>
      </c>
      <c r="G14" s="11">
        <f>G8/((1+0.08)^(G$3))</f>
        <v>1786122.5422953817</v>
      </c>
      <c r="H14" s="11">
        <f>H8/((1+0.08)^(H$3))</f>
        <v>2205089.5583893596</v>
      </c>
    </row>
    <row r="15" spans="2:12" x14ac:dyDescent="0.2">
      <c r="C15" s="9"/>
      <c r="D15" s="11"/>
      <c r="E15" s="11"/>
      <c r="F15" s="11"/>
      <c r="G15" s="11"/>
      <c r="H15" s="11"/>
    </row>
    <row r="16" spans="2:12" x14ac:dyDescent="0.2">
      <c r="B16" s="9" t="s">
        <v>10</v>
      </c>
      <c r="C16" s="9" t="s">
        <v>3</v>
      </c>
      <c r="D16" s="11"/>
      <c r="E16" s="11">
        <f>E5*((1+0.08)^(2-1))</f>
        <v>1134000</v>
      </c>
      <c r="F16" s="11"/>
      <c r="G16" s="11"/>
      <c r="H16" s="11"/>
      <c r="J16" s="1"/>
      <c r="K16" s="1"/>
    </row>
    <row r="17" spans="2:10" x14ac:dyDescent="0.2">
      <c r="C17" s="9" t="s">
        <v>4</v>
      </c>
      <c r="D17" s="11"/>
      <c r="E17" s="11">
        <f>E6*((1+0.08)^(2-1))</f>
        <v>1944000.0000000002</v>
      </c>
      <c r="F17" s="11"/>
      <c r="G17" s="11"/>
      <c r="H17" s="11"/>
    </row>
    <row r="18" spans="2:10" x14ac:dyDescent="0.2">
      <c r="C18" s="9" t="s">
        <v>5</v>
      </c>
      <c r="D18" s="11"/>
      <c r="E18" s="11">
        <f>E7*((1+0.08)^(2-1))</f>
        <v>216000</v>
      </c>
      <c r="F18" s="11"/>
      <c r="G18" s="11"/>
      <c r="H18" s="11"/>
    </row>
    <row r="19" spans="2:10" x14ac:dyDescent="0.2">
      <c r="C19" s="9" t="s">
        <v>6</v>
      </c>
      <c r="D19" s="11"/>
      <c r="E19" s="11">
        <f t="shared" ref="E19" si="1">E8*((1+0.08)^(E$3+1))</f>
        <v>0</v>
      </c>
      <c r="F19" s="11">
        <f>F8*((1+0.08)^(4-2))</f>
        <v>1749600.0000000002</v>
      </c>
      <c r="G19" s="11">
        <f>G8*((1+0.08)^(4-3))</f>
        <v>2430000</v>
      </c>
      <c r="H19" s="11"/>
    </row>
    <row r="20" spans="2:10" x14ac:dyDescent="0.2">
      <c r="C20" s="9"/>
    </row>
    <row r="21" spans="2:10" x14ac:dyDescent="0.2">
      <c r="C21" s="2" t="s">
        <v>2</v>
      </c>
      <c r="D21" s="3" t="s">
        <v>7</v>
      </c>
      <c r="E21" s="3" t="s">
        <v>11</v>
      </c>
      <c r="F21" s="3" t="s">
        <v>12</v>
      </c>
      <c r="G21" s="3" t="s">
        <v>26</v>
      </c>
      <c r="H21" s="3" t="s">
        <v>20</v>
      </c>
      <c r="I21" s="3" t="s">
        <v>13</v>
      </c>
      <c r="J21" s="3" t="s">
        <v>14</v>
      </c>
    </row>
    <row r="22" spans="2:10" x14ac:dyDescent="0.2">
      <c r="B22" t="s">
        <v>9</v>
      </c>
      <c r="C22" s="9" t="s">
        <v>3</v>
      </c>
      <c r="D22" s="11">
        <f>D5+E11+F11</f>
        <v>872427.98353909445</v>
      </c>
      <c r="E22" s="11">
        <f>E16+F5</f>
        <v>2184000</v>
      </c>
      <c r="F22" s="8">
        <f xml:space="preserve"> ( E22 / -D5 ) ^ ( 1 / 2 ) - 1</f>
        <v>0.47783625615289327</v>
      </c>
      <c r="G22" s="15">
        <f>(E11+F11)/-D5</f>
        <v>1.8724279835390945</v>
      </c>
      <c r="H22" s="13">
        <f>NPV(0.08,E5:F5)+D5</f>
        <v>872427.98353909445</v>
      </c>
      <c r="I22" s="1">
        <f>IRR(D5:F5)</f>
        <v>0.67635789396694501</v>
      </c>
      <c r="J22" s="1">
        <f>MIRR(D5:F5, 0.08, 0.08)</f>
        <v>0.47783625615289327</v>
      </c>
    </row>
    <row r="23" spans="2:10" x14ac:dyDescent="0.2">
      <c r="C23" s="9" t="s">
        <v>4</v>
      </c>
      <c r="D23" s="11">
        <f>D6+E12+F12</f>
        <v>1209876.5432098762</v>
      </c>
      <c r="E23" s="11">
        <f>E17+F6</f>
        <v>3744000</v>
      </c>
      <c r="F23" s="8">
        <f>(E23/-D6)^ ( 1 / 2 ) - 1</f>
        <v>0.36821051011896566</v>
      </c>
      <c r="G23" s="15">
        <f t="shared" ref="G23:G25" si="2">(E12+F12)/-D6</f>
        <v>1.6049382716049381</v>
      </c>
      <c r="H23" s="13">
        <f t="shared" ref="H23:H24" si="3">NPV(0.08,E6:F6)+D6</f>
        <v>1209876.5432098764</v>
      </c>
      <c r="I23" s="1">
        <f>IRR(D6:F6)</f>
        <v>0.49999999999999978</v>
      </c>
      <c r="J23" s="1">
        <f>MIRR(D6:F6, 0.08, 0.08)</f>
        <v>0.36821051011896544</v>
      </c>
    </row>
    <row r="24" spans="2:10" x14ac:dyDescent="0.2">
      <c r="C24" s="9" t="s">
        <v>5</v>
      </c>
      <c r="D24" s="11">
        <f>D7+E13+F13</f>
        <v>1614540.4663923178</v>
      </c>
      <c r="E24" s="11">
        <f>E18+F7</f>
        <v>4216000</v>
      </c>
      <c r="F24" s="8">
        <f>(E24/-D7)^ ( 1 / 2 ) - 1</f>
        <v>0.45189531303052299</v>
      </c>
      <c r="G24" s="15">
        <f t="shared" si="2"/>
        <v>1.807270233196159</v>
      </c>
      <c r="H24" s="13">
        <f t="shared" si="3"/>
        <v>1614540.4663923178</v>
      </c>
      <c r="I24" s="1">
        <f>IRR(D7:F7)</f>
        <v>0.46509716980849047</v>
      </c>
      <c r="J24" s="1">
        <f>MIRR(D7:F7, 0.08, 0.08)</f>
        <v>0.45189531303052299</v>
      </c>
    </row>
    <row r="25" spans="2:10" x14ac:dyDescent="0.2">
      <c r="C25" s="9" t="s">
        <v>6</v>
      </c>
      <c r="D25" s="12">
        <f>D8+E14+F14+G14+H14</f>
        <v>2277220.331137416</v>
      </c>
      <c r="E25" s="11">
        <f>F19+G19+H8</f>
        <v>7179600</v>
      </c>
      <c r="F25" s="8">
        <f>(E25/-D8)^ ( 1 / 4 ) - 1</f>
        <v>0.24378337790043458</v>
      </c>
      <c r="G25" s="15">
        <f t="shared" si="2"/>
        <v>0.42866941015089155</v>
      </c>
      <c r="H25" s="13">
        <f>NPV(0.08,E8:H8)+D8</f>
        <v>2277220.3311374169</v>
      </c>
      <c r="I25" s="1">
        <f>IRR(D8:H8)</f>
        <v>0.29460074092608557</v>
      </c>
      <c r="J25" s="1">
        <f>MIRR(D8:H8, 0.08, 0.08)</f>
        <v>0.24378337790043458</v>
      </c>
    </row>
    <row r="28" spans="2:10" x14ac:dyDescent="0.2">
      <c r="B28" t="s">
        <v>16</v>
      </c>
      <c r="C28" s="14" t="s">
        <v>15</v>
      </c>
    </row>
    <row r="29" spans="2:10" x14ac:dyDescent="0.2">
      <c r="B29" t="s">
        <v>17</v>
      </c>
      <c r="C29" s="14" t="s">
        <v>42</v>
      </c>
    </row>
    <row r="30" spans="2:10" x14ac:dyDescent="0.2">
      <c r="B30" t="s">
        <v>18</v>
      </c>
      <c r="C30" s="14" t="s">
        <v>19</v>
      </c>
    </row>
    <row r="32" spans="2:10" x14ac:dyDescent="0.2">
      <c r="B32" t="s">
        <v>21</v>
      </c>
      <c r="C32" t="s">
        <v>22</v>
      </c>
    </row>
    <row r="33" spans="2:11" x14ac:dyDescent="0.2">
      <c r="B33" t="s">
        <v>23</v>
      </c>
      <c r="C33" t="s">
        <v>25</v>
      </c>
    </row>
    <row r="34" spans="2:11" x14ac:dyDescent="0.2">
      <c r="B34" t="s">
        <v>24</v>
      </c>
      <c r="C34" t="s">
        <v>27</v>
      </c>
    </row>
    <row r="36" spans="2:11" ht="57" customHeight="1" x14ac:dyDescent="0.2">
      <c r="B36" t="s">
        <v>28</v>
      </c>
      <c r="C36" s="27" t="s">
        <v>29</v>
      </c>
      <c r="D36" s="27"/>
      <c r="E36" s="27"/>
      <c r="F36" s="27"/>
      <c r="G36" s="27"/>
      <c r="H36" s="27"/>
      <c r="I36" s="27"/>
    </row>
    <row r="38" spans="2:11" x14ac:dyDescent="0.2">
      <c r="B38" t="s">
        <v>31</v>
      </c>
      <c r="C38" t="s">
        <v>30</v>
      </c>
    </row>
    <row r="39" spans="2:11" x14ac:dyDescent="0.2">
      <c r="D39" s="9" t="s">
        <v>35</v>
      </c>
      <c r="E39" s="16">
        <v>0</v>
      </c>
      <c r="F39" s="16">
        <v>1</v>
      </c>
      <c r="G39" s="16">
        <v>2</v>
      </c>
      <c r="H39" s="16">
        <v>3</v>
      </c>
      <c r="I39" s="16">
        <v>4</v>
      </c>
      <c r="J39" s="16" t="s">
        <v>7</v>
      </c>
    </row>
    <row r="40" spans="2:11" x14ac:dyDescent="0.2">
      <c r="B40" t="s">
        <v>32</v>
      </c>
      <c r="C40" s="28" t="s">
        <v>33</v>
      </c>
      <c r="D40" s="17" t="s">
        <v>34</v>
      </c>
      <c r="E40" s="18">
        <v>-3000000</v>
      </c>
      <c r="F40" s="18">
        <v>0</v>
      </c>
      <c r="G40" s="18">
        <v>1500000</v>
      </c>
      <c r="H40" s="18">
        <v>2250000</v>
      </c>
      <c r="I40" s="18">
        <v>3000000</v>
      </c>
      <c r="J40" s="19"/>
    </row>
    <row r="41" spans="2:11" x14ac:dyDescent="0.2">
      <c r="C41" s="28"/>
      <c r="D41" s="17" t="s">
        <v>8</v>
      </c>
      <c r="E41" s="19"/>
      <c r="F41" s="20">
        <f>F40/((1+0.08)^(F$39))</f>
        <v>0</v>
      </c>
      <c r="G41" s="20">
        <f>G40/((1+0.08)^(G$39))</f>
        <v>1286008.2304526747</v>
      </c>
      <c r="H41" s="20">
        <f>H40/((1+0.08)^(H$39))</f>
        <v>1786122.5422953817</v>
      </c>
      <c r="I41" s="20">
        <f>I40/((1+0.08)^(I$39))</f>
        <v>2205089.5583893596</v>
      </c>
      <c r="J41" s="20">
        <f>SUM(G41:I41)+E40</f>
        <v>2277220.331137416</v>
      </c>
    </row>
    <row r="42" spans="2:11" x14ac:dyDescent="0.2">
      <c r="C42" s="29" t="s">
        <v>36</v>
      </c>
      <c r="D42" s="21" t="s">
        <v>34</v>
      </c>
      <c r="E42" s="22">
        <v>-3000000</v>
      </c>
      <c r="F42" s="22">
        <v>0</v>
      </c>
      <c r="G42" s="22">
        <v>1500000</v>
      </c>
      <c r="H42" s="22">
        <v>0</v>
      </c>
      <c r="I42" s="22">
        <v>0</v>
      </c>
      <c r="J42" s="23"/>
    </row>
    <row r="43" spans="2:11" x14ac:dyDescent="0.2">
      <c r="C43" s="29"/>
      <c r="D43" s="21" t="s">
        <v>8</v>
      </c>
      <c r="E43" s="23"/>
      <c r="F43" s="24">
        <f>F42/((1+0.08)^(F$39))</f>
        <v>0</v>
      </c>
      <c r="G43" s="24">
        <f t="shared" ref="G43" si="4">G42/((1+0.08)^(G$39))</f>
        <v>1286008.2304526747</v>
      </c>
      <c r="H43" s="24">
        <f t="shared" ref="H43" si="5">H42/((1+0.08)^(H$39))</f>
        <v>0</v>
      </c>
      <c r="I43" s="24">
        <f t="shared" ref="I43" si="6">I42/((1+0.08)^(I$39))</f>
        <v>0</v>
      </c>
      <c r="J43" s="24">
        <f>SUM(G43:I43)+E42</f>
        <v>-1713991.7695473253</v>
      </c>
    </row>
    <row r="44" spans="2:11" x14ac:dyDescent="0.2">
      <c r="C44" t="s">
        <v>37</v>
      </c>
      <c r="D44" s="11">
        <f>J41*0.95+J43*0.05</f>
        <v>2077659.7261031785</v>
      </c>
      <c r="K44">
        <v>2277220.3311374201</v>
      </c>
    </row>
    <row r="45" spans="2:11" x14ac:dyDescent="0.2">
      <c r="C45" t="s">
        <v>38</v>
      </c>
    </row>
    <row r="46" spans="2:11" x14ac:dyDescent="0.2">
      <c r="B46" t="s">
        <v>39</v>
      </c>
      <c r="C46" s="11" t="s">
        <v>40</v>
      </c>
    </row>
    <row r="47" spans="2:11" x14ac:dyDescent="0.2">
      <c r="C47">
        <f xml:space="preserve"> (1614540.47 - (2277220.33*0.95)) / -1713991.77</f>
        <v>0.32019922913632204</v>
      </c>
    </row>
    <row r="48" spans="2:11" x14ac:dyDescent="0.2">
      <c r="C48" s="1">
        <v>0.32</v>
      </c>
    </row>
    <row r="49" spans="3:5" x14ac:dyDescent="0.2">
      <c r="C49" t="s">
        <v>41</v>
      </c>
      <c r="E49" s="11">
        <f>J41*0.95+J43*C47</f>
        <v>1614540.4712254908</v>
      </c>
    </row>
  </sheetData>
  <mergeCells count="5">
    <mergeCell ref="D2:H2"/>
    <mergeCell ref="B1:H1"/>
    <mergeCell ref="C36:I36"/>
    <mergeCell ref="C40:C41"/>
    <mergeCell ref="C42:C43"/>
  </mergeCells>
  <pageMargins left="0.7" right="0.7" top="0.75" bottom="0.75" header="0.3" footer="0.3"/>
  <pageSetup orientation="portrait" horizont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Haas School of Business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Donatella Taurasi</dc:creator>
  <cp:keywords/>
  <dc:description/>
  <cp:lastModifiedBy>Microsoft Office User</cp:lastModifiedBy>
  <dcterms:created xsi:type="dcterms:W3CDTF">2014-11-04T19:19:47Z</dcterms:created>
  <dcterms:modified xsi:type="dcterms:W3CDTF">2017-06-27T03:19:53Z</dcterms:modified>
  <cp:category/>
</cp:coreProperties>
</file>