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ef3b1b8d0934034" Type="http://schemas.microsoft.com/office/2006/relationships/ui/extensibility" Target="NUL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A488C9B4-0689-45F0-BCC8-6B0B818E435C}" xr6:coauthVersionLast="47" xr6:coauthVersionMax="47" xr10:uidLastSave="{00000000-0000-0000-0000-000000000000}"/>
  <bookViews>
    <workbookView xWindow="-110" yWindow="-110" windowWidth="25820" windowHeight="14020" xr2:uid="{00000000-000D-0000-FFFF-FFFF00000000}"/>
  </bookViews>
  <sheets>
    <sheet name="Introduction" sheetId="4" r:id="rId1"/>
    <sheet name="1. Likelihood and Impact Scale" sheetId="31" state="hidden" r:id="rId2"/>
    <sheet name="Scale Backend" sheetId="32" state="hidden" r:id="rId3"/>
    <sheet name="Risk Register" sheetId="34" r:id="rId4"/>
    <sheet name="Risk Register Backend" sheetId="33" state="hidden" r:id="rId5"/>
  </sheets>
  <definedNames>
    <definedName name="_xlnm._FilterDatabase" localSheetId="3" hidden="1">'Risk Register'!$B$7:$BB$158</definedName>
    <definedName name="Impact">'1. Likelihood and Impact Scale'!$H$10:$L$10</definedName>
    <definedName name="Likelihood">'1. Likelihood and Impact Scale'!$G$11:$G$15</definedName>
    <definedName name="RiskAction">'Risk Register Backend'!$F$3:$F$9</definedName>
    <definedName name="RiskCat">'Risk Register Backend'!$B$3:$B$14</definedName>
    <definedName name="RiskTol" localSheetId="3">'Risk Register'!$G$4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8" i="34" l="1"/>
  <c r="AT9" i="34"/>
  <c r="AT10" i="34"/>
  <c r="AT11" i="34"/>
  <c r="AT12" i="34"/>
  <c r="AT13" i="34"/>
  <c r="AT14" i="34"/>
  <c r="AT15" i="34"/>
  <c r="AT8" i="34"/>
  <c r="AN9" i="34"/>
  <c r="AN10" i="34"/>
  <c r="AN11" i="34"/>
  <c r="AN12" i="34"/>
  <c r="AN13" i="34"/>
  <c r="AN14" i="34"/>
  <c r="AN15" i="34"/>
  <c r="AN8" i="34"/>
  <c r="AM9" i="34"/>
  <c r="AM10" i="34"/>
  <c r="AM11" i="34"/>
  <c r="AM12" i="34"/>
  <c r="AM13" i="34"/>
  <c r="AM14" i="34"/>
  <c r="AM15" i="34"/>
  <c r="AM8" i="34"/>
  <c r="AG9" i="34"/>
  <c r="AG10" i="34"/>
  <c r="AG11" i="34"/>
  <c r="AG12" i="34"/>
  <c r="AG13" i="34"/>
  <c r="AG14" i="34"/>
  <c r="AG15" i="34"/>
  <c r="AG8" i="34"/>
  <c r="Y9" i="34"/>
  <c r="Y10" i="34"/>
  <c r="Y11" i="34"/>
  <c r="Y12" i="34"/>
  <c r="Y13" i="34"/>
  <c r="Y14" i="34"/>
  <c r="Y15" i="34"/>
  <c r="R9" i="34"/>
  <c r="R10" i="34"/>
  <c r="R11" i="34"/>
  <c r="R12" i="34"/>
  <c r="R13" i="34"/>
  <c r="R14" i="34"/>
  <c r="R15" i="34"/>
  <c r="R8" i="34"/>
  <c r="S9" i="34" l="1"/>
  <c r="S10" i="34"/>
  <c r="S11" i="34"/>
  <c r="S12" i="34"/>
  <c r="S13" i="34"/>
  <c r="S14" i="34"/>
  <c r="S15" i="34"/>
  <c r="S8" i="34"/>
  <c r="L9" i="34"/>
  <c r="L10" i="34"/>
  <c r="L11" i="34"/>
  <c r="L12" i="34"/>
  <c r="L13" i="34"/>
  <c r="L14" i="34"/>
  <c r="L15" i="34"/>
  <c r="L8" i="34"/>
  <c r="I17" i="31" l="1"/>
  <c r="J17" i="31"/>
  <c r="F15" i="32"/>
  <c r="G14" i="32" s="1"/>
  <c r="H15" i="32"/>
  <c r="G15" i="32"/>
  <c r="H14" i="32" s="1"/>
  <c r="E15" i="32"/>
  <c r="F14" i="32" s="1"/>
  <c r="D11" i="32"/>
  <c r="D10" i="32"/>
  <c r="D9" i="32"/>
  <c r="D8" i="32"/>
  <c r="F6" i="32"/>
  <c r="G6" i="32"/>
  <c r="H6" i="32"/>
  <c r="E6" i="32"/>
  <c r="I14" i="32"/>
  <c r="I19" i="31"/>
  <c r="J19" i="31"/>
  <c r="K19" i="31"/>
  <c r="L19" i="31"/>
  <c r="D7" i="32"/>
  <c r="I6" i="32"/>
  <c r="I7" i="32" l="1"/>
  <c r="I15" i="32"/>
  <c r="I9" i="32"/>
  <c r="I8" i="32"/>
  <c r="I10" i="32"/>
  <c r="H9" i="32"/>
  <c r="E8" i="32"/>
  <c r="F11" i="32"/>
  <c r="E14" i="32"/>
  <c r="G10" i="32"/>
  <c r="I11" i="32"/>
  <c r="E11" i="32"/>
  <c r="F10" i="32"/>
  <c r="G9" i="32"/>
  <c r="H8" i="32"/>
  <c r="H7" i="32"/>
  <c r="H11" i="32"/>
  <c r="E10" i="32"/>
  <c r="F9" i="32"/>
  <c r="G8" i="32"/>
  <c r="G7" i="32"/>
  <c r="G11" i="32"/>
  <c r="H10" i="32"/>
  <c r="E9" i="32"/>
  <c r="F8" i="32"/>
  <c r="F7" i="32"/>
  <c r="E23" i="32" l="1"/>
  <c r="E5" i="32" s="1"/>
  <c r="E22" i="32"/>
  <c r="F5" i="32" s="1"/>
  <c r="E21" i="32"/>
  <c r="G5" i="32" s="1"/>
  <c r="E20" i="32"/>
  <c r="H5" i="32" s="1"/>
  <c r="E19" i="32"/>
  <c r="I5" i="32" s="1"/>
  <c r="B20" i="32"/>
  <c r="C8" i="32" s="1"/>
  <c r="B21" i="32"/>
  <c r="C9" i="32" s="1"/>
  <c r="B22" i="32"/>
  <c r="C10" i="32" s="1"/>
  <c r="B23" i="32"/>
  <c r="C11" i="32" s="1"/>
  <c r="B19" i="32"/>
  <c r="C7" i="32" s="1"/>
  <c r="M11" i="32"/>
  <c r="M10" i="32"/>
  <c r="M9" i="32"/>
  <c r="M8" i="32"/>
  <c r="M7" i="32"/>
  <c r="R6" i="32"/>
  <c r="Q6" i="32"/>
  <c r="P6" i="32"/>
  <c r="O6" i="32"/>
  <c r="N6" i="32"/>
  <c r="BC151" i="34" l="1"/>
  <c r="BC143" i="34"/>
  <c r="BC135" i="34"/>
  <c r="BC127" i="34"/>
  <c r="BC119" i="34"/>
  <c r="BC111" i="34"/>
  <c r="BC103" i="34"/>
  <c r="BC95" i="34"/>
  <c r="BC87" i="34"/>
  <c r="BC79" i="34"/>
  <c r="BC71" i="34"/>
  <c r="BC63" i="34"/>
  <c r="BC55" i="34"/>
  <c r="BC47" i="34"/>
  <c r="BC39" i="34"/>
  <c r="BC31" i="34"/>
  <c r="BC23" i="34"/>
  <c r="BC15" i="34"/>
  <c r="BC125" i="34"/>
  <c r="BC93" i="34"/>
  <c r="BC61" i="34"/>
  <c r="BC29" i="34"/>
  <c r="BC57" i="34"/>
  <c r="AB56" i="34"/>
  <c r="AB151" i="34"/>
  <c r="AB143" i="34"/>
  <c r="AB135" i="34"/>
  <c r="AB127" i="34"/>
  <c r="AB119" i="34"/>
  <c r="AB111" i="34"/>
  <c r="AB103" i="34"/>
  <c r="AB95" i="34"/>
  <c r="AB87" i="34"/>
  <c r="AB79" i="34"/>
  <c r="AB71" i="34"/>
  <c r="AB63" i="34"/>
  <c r="AB55" i="34"/>
  <c r="AB47" i="34"/>
  <c r="AB39" i="34"/>
  <c r="AB31" i="34"/>
  <c r="AB23" i="34"/>
  <c r="AB15" i="34"/>
  <c r="BC133" i="34"/>
  <c r="BC109" i="34"/>
  <c r="BC77" i="34"/>
  <c r="BC45" i="34"/>
  <c r="BC21" i="34"/>
  <c r="BC28" i="34"/>
  <c r="BC12" i="34"/>
  <c r="BC131" i="34"/>
  <c r="BC107" i="34"/>
  <c r="BC75" i="34"/>
  <c r="BC51" i="34"/>
  <c r="BC27" i="34"/>
  <c r="BC73" i="34"/>
  <c r="BC33" i="34"/>
  <c r="AB40" i="34"/>
  <c r="BC158" i="34"/>
  <c r="BC150" i="34"/>
  <c r="BC142" i="34"/>
  <c r="BC134" i="34"/>
  <c r="BC126" i="34"/>
  <c r="BC118" i="34"/>
  <c r="BC110" i="34"/>
  <c r="BC102" i="34"/>
  <c r="BC94" i="34"/>
  <c r="BC86" i="34"/>
  <c r="BC78" i="34"/>
  <c r="BC70" i="34"/>
  <c r="BC62" i="34"/>
  <c r="BC54" i="34"/>
  <c r="BC46" i="34"/>
  <c r="BC38" i="34"/>
  <c r="BC30" i="34"/>
  <c r="BC22" i="34"/>
  <c r="BC14" i="34"/>
  <c r="BC141" i="34"/>
  <c r="BC101" i="34"/>
  <c r="BC69" i="34"/>
  <c r="BC37" i="34"/>
  <c r="BC65" i="34"/>
  <c r="AB32" i="34"/>
  <c r="AB158" i="34"/>
  <c r="AB150" i="34"/>
  <c r="AB142" i="34"/>
  <c r="AB134" i="34"/>
  <c r="AB126" i="34"/>
  <c r="AB118" i="34"/>
  <c r="AB110" i="34"/>
  <c r="AB102" i="34"/>
  <c r="AB94" i="34"/>
  <c r="AB86" i="34"/>
  <c r="AB78" i="34"/>
  <c r="AB70" i="34"/>
  <c r="AB62" i="34"/>
  <c r="AB54" i="34"/>
  <c r="AB46" i="34"/>
  <c r="AB38" i="34"/>
  <c r="AB30" i="34"/>
  <c r="AB22" i="34"/>
  <c r="AB14" i="34"/>
  <c r="BC149" i="34"/>
  <c r="BC117" i="34"/>
  <c r="BC85" i="34"/>
  <c r="BC53" i="34"/>
  <c r="BC13" i="34"/>
  <c r="BC20" i="34"/>
  <c r="BC147" i="34"/>
  <c r="BC123" i="34"/>
  <c r="BC115" i="34"/>
  <c r="BC83" i="34"/>
  <c r="BC59" i="34"/>
  <c r="BC19" i="34"/>
  <c r="BC113" i="34"/>
  <c r="BC25" i="34"/>
  <c r="AB48" i="34"/>
  <c r="BC157" i="34"/>
  <c r="AB157" i="34"/>
  <c r="AB149" i="34"/>
  <c r="AB141" i="34"/>
  <c r="AB133" i="34"/>
  <c r="AB125" i="34"/>
  <c r="AB117" i="34"/>
  <c r="AB109" i="34"/>
  <c r="AB101" i="34"/>
  <c r="AB93" i="34"/>
  <c r="AB85" i="34"/>
  <c r="AB77" i="34"/>
  <c r="AB69" i="34"/>
  <c r="AB61" i="34"/>
  <c r="AB53" i="34"/>
  <c r="AB45" i="34"/>
  <c r="AB37" i="34"/>
  <c r="AB29" i="34"/>
  <c r="AB21" i="34"/>
  <c r="AB13" i="34"/>
  <c r="BC36" i="34"/>
  <c r="BC139" i="34"/>
  <c r="BC99" i="34"/>
  <c r="BC91" i="34"/>
  <c r="BC67" i="34"/>
  <c r="BC43" i="34"/>
  <c r="BC35" i="34"/>
  <c r="BC11" i="34"/>
  <c r="AB11" i="34"/>
  <c r="BC146" i="34"/>
  <c r="BC130" i="34"/>
  <c r="BC122" i="34"/>
  <c r="BC106" i="34"/>
  <c r="BC90" i="34"/>
  <c r="BC82" i="34"/>
  <c r="BC66" i="34"/>
  <c r="BC50" i="34"/>
  <c r="BC42" i="34"/>
  <c r="BC26" i="34"/>
  <c r="BC18" i="34"/>
  <c r="BC105" i="34"/>
  <c r="BC41" i="34"/>
  <c r="BC17" i="34"/>
  <c r="AB80" i="34"/>
  <c r="AB16" i="34"/>
  <c r="BC156" i="34"/>
  <c r="BC148" i="34"/>
  <c r="BC140" i="34"/>
  <c r="BC132" i="34"/>
  <c r="BC124" i="34"/>
  <c r="BC116" i="34"/>
  <c r="BC108" i="34"/>
  <c r="BC100" i="34"/>
  <c r="BC92" i="34"/>
  <c r="BC84" i="34"/>
  <c r="BC76" i="34"/>
  <c r="BC68" i="34"/>
  <c r="BC60" i="34"/>
  <c r="BC52" i="34"/>
  <c r="BC44" i="34"/>
  <c r="BC89" i="34"/>
  <c r="BC9" i="34"/>
  <c r="AB8" i="34"/>
  <c r="AB156" i="34"/>
  <c r="AB148" i="34"/>
  <c r="AB140" i="34"/>
  <c r="AB132" i="34"/>
  <c r="AB124" i="34"/>
  <c r="AB116" i="34"/>
  <c r="AB108" i="34"/>
  <c r="AB100" i="34"/>
  <c r="AB92" i="34"/>
  <c r="AB84" i="34"/>
  <c r="AB76" i="34"/>
  <c r="AB68" i="34"/>
  <c r="AB60" i="34"/>
  <c r="AB52" i="34"/>
  <c r="AB44" i="34"/>
  <c r="AB36" i="34"/>
  <c r="AB28" i="34"/>
  <c r="AB20" i="34"/>
  <c r="AB12" i="34"/>
  <c r="AB72" i="34"/>
  <c r="BC155" i="34"/>
  <c r="AB155" i="34"/>
  <c r="AB147" i="34"/>
  <c r="AB139" i="34"/>
  <c r="AB131" i="34"/>
  <c r="AB123" i="34"/>
  <c r="AB115" i="34"/>
  <c r="AB107" i="34"/>
  <c r="AB99" i="34"/>
  <c r="AB91" i="34"/>
  <c r="AB83" i="34"/>
  <c r="AB75" i="34"/>
  <c r="AB67" i="34"/>
  <c r="AB59" i="34"/>
  <c r="AB51" i="34"/>
  <c r="AB43" i="34"/>
  <c r="AB35" i="34"/>
  <c r="AB27" i="34"/>
  <c r="AB19" i="34"/>
  <c r="BC138" i="34"/>
  <c r="BC114" i="34"/>
  <c r="BC98" i="34"/>
  <c r="BC74" i="34"/>
  <c r="BC58" i="34"/>
  <c r="BC34" i="34"/>
  <c r="BC10" i="34"/>
  <c r="BC145" i="34"/>
  <c r="BC137" i="34"/>
  <c r="BC129" i="34"/>
  <c r="BC121" i="34"/>
  <c r="BC97" i="34"/>
  <c r="BC49" i="34"/>
  <c r="BC154" i="34"/>
  <c r="AB154" i="34"/>
  <c r="AB146" i="34"/>
  <c r="AB138" i="34"/>
  <c r="AB130" i="34"/>
  <c r="AB122" i="34"/>
  <c r="AB114" i="34"/>
  <c r="AB106" i="34"/>
  <c r="AB98" i="34"/>
  <c r="AB90" i="34"/>
  <c r="AB82" i="34"/>
  <c r="AB74" i="34"/>
  <c r="AB66" i="34"/>
  <c r="AB58" i="34"/>
  <c r="AB50" i="34"/>
  <c r="AB42" i="34"/>
  <c r="AB34" i="34"/>
  <c r="AB26" i="34"/>
  <c r="AB18" i="34"/>
  <c r="AB10" i="34"/>
  <c r="BC81" i="34"/>
  <c r="AB24" i="34"/>
  <c r="BC153" i="34"/>
  <c r="AB153" i="34"/>
  <c r="AB145" i="34"/>
  <c r="AB137" i="34"/>
  <c r="AB129" i="34"/>
  <c r="AB121" i="34"/>
  <c r="AB113" i="34"/>
  <c r="AB105" i="34"/>
  <c r="AB97" i="34"/>
  <c r="AB89" i="34"/>
  <c r="AB81" i="34"/>
  <c r="AB73" i="34"/>
  <c r="AB65" i="34"/>
  <c r="AB57" i="34"/>
  <c r="AB49" i="34"/>
  <c r="AB41" i="34"/>
  <c r="AB33" i="34"/>
  <c r="AB25" i="34"/>
  <c r="AB17" i="34"/>
  <c r="AB9" i="34"/>
  <c r="BC144" i="34"/>
  <c r="BC136" i="34"/>
  <c r="BC128" i="34"/>
  <c r="BC120" i="34"/>
  <c r="BC112" i="34"/>
  <c r="BC104" i="34"/>
  <c r="BC96" i="34"/>
  <c r="BC88" i="34"/>
  <c r="BC80" i="34"/>
  <c r="BC72" i="34"/>
  <c r="BC64" i="34"/>
  <c r="BC56" i="34"/>
  <c r="BC48" i="34"/>
  <c r="BC40" i="34"/>
  <c r="BC32" i="34"/>
  <c r="BC24" i="34"/>
  <c r="BC16" i="34"/>
  <c r="BC8" i="34"/>
  <c r="AB144" i="34"/>
  <c r="AB136" i="34"/>
  <c r="AB128" i="34"/>
  <c r="AB120" i="34"/>
  <c r="AB112" i="34"/>
  <c r="AB104" i="34"/>
  <c r="AB96" i="34"/>
  <c r="AB88" i="34"/>
  <c r="AB64" i="34"/>
  <c r="BC152" i="34"/>
  <c r="AB152" i="34"/>
  <c r="C19" i="32"/>
  <c r="C20" i="32"/>
  <c r="F21" i="32"/>
  <c r="F22" i="32"/>
  <c r="C23" i="32"/>
  <c r="F19" i="32"/>
  <c r="F23" i="32"/>
  <c r="C21" i="32"/>
  <c r="C22" i="32"/>
  <c r="F20" i="32"/>
  <c r="H19" i="31"/>
  <c r="L20" i="31"/>
  <c r="E7" i="32"/>
  <c r="R7" i="32" l="1" a="1"/>
  <c r="R7" i="32" s="1"/>
  <c r="L11" i="31" s="1"/>
  <c r="R11" i="32" a="1"/>
  <c r="R11" i="32" s="1"/>
  <c r="L15" i="31" s="1"/>
  <c r="N11" i="32" a="1"/>
  <c r="N11" i="32" s="1"/>
  <c r="H15" i="31" s="1"/>
  <c r="O10" i="32" a="1"/>
  <c r="O10" i="32" s="1"/>
  <c r="I14" i="31" s="1"/>
  <c r="P9" i="32" a="1"/>
  <c r="P9" i="32" s="1"/>
  <c r="J13" i="31" s="1"/>
  <c r="Q8" i="32" a="1"/>
  <c r="Q8" i="32" s="1"/>
  <c r="K12" i="31" s="1"/>
  <c r="R10" i="32" a="1"/>
  <c r="R10" i="32" s="1"/>
  <c r="L14" i="31" s="1"/>
  <c r="Q11" i="32" a="1"/>
  <c r="Q11" i="32" s="1"/>
  <c r="K15" i="31" s="1"/>
  <c r="O9" i="32" a="1"/>
  <c r="O9" i="32" s="1"/>
  <c r="I13" i="31" s="1"/>
  <c r="P8" i="32" a="1"/>
  <c r="P8" i="32" s="1"/>
  <c r="P11" i="32" a="1"/>
  <c r="P11" i="32" s="1"/>
  <c r="R9" i="32" a="1"/>
  <c r="R9" i="32" s="1"/>
  <c r="L13" i="31" s="1"/>
  <c r="Q7" i="32" a="1"/>
  <c r="Q7" i="32" s="1"/>
  <c r="K11" i="31" s="1"/>
  <c r="N10" i="32" a="1"/>
  <c r="N10" i="32" s="1"/>
  <c r="P7" i="32" a="1"/>
  <c r="P7" i="32" s="1"/>
  <c r="J11" i="31" s="1"/>
  <c r="Q10" i="32" a="1"/>
  <c r="Q10" i="32" s="1"/>
  <c r="K14" i="31" s="1"/>
  <c r="O7" i="32" a="1"/>
  <c r="O7" i="32" s="1"/>
  <c r="I11" i="31" s="1"/>
  <c r="O11" i="32" a="1"/>
  <c r="O11" i="32" s="1"/>
  <c r="I15" i="31" s="1"/>
  <c r="P10" i="32" a="1"/>
  <c r="P10" i="32" s="1"/>
  <c r="Q9" i="32" a="1"/>
  <c r="Q9" i="32" s="1"/>
  <c r="K13" i="31" s="1"/>
  <c r="R8" i="32" a="1"/>
  <c r="R8" i="32" s="1"/>
  <c r="L12" i="31" s="1"/>
  <c r="O8" i="32" a="1"/>
  <c r="O8" i="32" s="1"/>
  <c r="J12" i="31"/>
  <c r="N9" i="32" a="1"/>
  <c r="N9" i="32" s="1"/>
  <c r="H13" i="31" s="1"/>
  <c r="N8" i="32" a="1"/>
  <c r="N8" i="32" s="1"/>
  <c r="H12" i="31" s="1"/>
  <c r="N7" i="32" a="1"/>
  <c r="N7" i="32" s="1"/>
  <c r="H11" i="31" s="1"/>
  <c r="H14" i="31" l="1"/>
  <c r="J15" i="31"/>
  <c r="I12" i="31"/>
  <c r="J1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 authorId="0" shapeId="0" xr:uid="{4E6475C5-651F-4061-A7F7-38541576F01A}">
      <text>
        <r>
          <rPr>
            <b/>
            <sz val="9"/>
            <color indexed="81"/>
            <rFont val="Tahoma"/>
            <family val="2"/>
          </rPr>
          <t>Risk Number</t>
        </r>
        <r>
          <rPr>
            <sz val="9"/>
            <color indexed="81"/>
            <rFont val="Tahoma"/>
            <family val="2"/>
          </rPr>
          <t xml:space="preserve">
An identifying value for risks.</t>
        </r>
      </text>
    </comment>
    <comment ref="G6" authorId="0" shapeId="0" xr:uid="{B4C45671-C891-4BAD-8EB5-C49457A48312}">
      <text>
        <r>
          <rPr>
            <b/>
            <sz val="9"/>
            <color indexed="81"/>
            <rFont val="Tahoma"/>
            <family val="2"/>
          </rPr>
          <t>Risk Owner</t>
        </r>
        <r>
          <rPr>
            <sz val="9"/>
            <color indexed="81"/>
            <rFont val="Tahoma"/>
            <family val="2"/>
          </rPr>
          <t xml:space="preserve">
Identify who will be responsible for each risk going forward.
It will be this person's/group's responsibility to ensure this document is updated if the frequency or impact of the risk changes.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<sst xmlns="http://schemas.openxmlformats.org/spreadsheetml/2006/main" count="653" uniqueCount="453">
  <si>
    <t>Likelihood and Impact Scale</t>
  </si>
  <si>
    <t>Risk Appetite:</t>
  </si>
  <si>
    <t>Moderate</t>
  </si>
  <si>
    <t>Likelihood of Risk Occurrence</t>
  </si>
  <si>
    <t>#</t>
  </si>
  <si>
    <r>
      <t xml:space="preserve">Occurrence Criteria
</t>
    </r>
    <r>
      <rPr>
        <sz val="10"/>
        <color theme="0"/>
        <rFont val="Arial"/>
        <family val="2"/>
      </rPr>
      <t>(Classification; Probability of Risk Event Within One Year)</t>
    </r>
  </si>
  <si>
    <t>Weighting</t>
  </si>
  <si>
    <t>Weight Impact slightly more than Likelihood</t>
  </si>
  <si>
    <t>Chart Type</t>
  </si>
  <si>
    <t>Quantitative</t>
  </si>
  <si>
    <t>Almost Certain</t>
  </si>
  <si>
    <t>&gt;80%</t>
  </si>
  <si>
    <t>Likely</t>
  </si>
  <si>
    <t>60-80%</t>
  </si>
  <si>
    <t>Impact</t>
  </si>
  <si>
    <t>Possible</t>
  </si>
  <si>
    <t>40-60%</t>
  </si>
  <si>
    <t>Negligible</t>
  </si>
  <si>
    <t>Minor</t>
  </si>
  <si>
    <t>Major</t>
  </si>
  <si>
    <t>Catastrophic</t>
  </si>
  <si>
    <t>Unlikely</t>
  </si>
  <si>
    <t>20-40%</t>
  </si>
  <si>
    <t>Likelihood</t>
  </si>
  <si>
    <t>Rare</t>
  </si>
  <si>
    <t>&lt;20%</t>
  </si>
  <si>
    <t>Impact of Risk</t>
  </si>
  <si>
    <t>Impact Criteria</t>
  </si>
  <si>
    <t>Enter criteria</t>
  </si>
  <si>
    <t>Tolerable</t>
  </si>
  <si>
    <t>Intolerable</t>
  </si>
  <si>
    <t>Very Low</t>
  </si>
  <si>
    <t>Low</t>
  </si>
  <si>
    <t>Medium</t>
  </si>
  <si>
    <t>High</t>
  </si>
  <si>
    <t>Critical</t>
  </si>
  <si>
    <t>Risk Severity</t>
  </si>
  <si>
    <t>Min</t>
  </si>
  <si>
    <t>Max</t>
  </si>
  <si>
    <t>Risk Tolerance Implications</t>
  </si>
  <si>
    <t>Threats with this level of risk are the organization's highest priority to mitigate. This level of risk cannot be accepted.</t>
  </si>
  <si>
    <t>Threats with this level of risk must be given a high priority. This level of risk cannot be accepted without a formal risk acceptance process.</t>
  </si>
  <si>
    <t>Threats with this level of risk must be given a moderate priority. This level of risk cannot be accepted without a formal risk acceptance process.</t>
  </si>
  <si>
    <t>Threats with this level of risk must be given a low priority. This level of risk can be accepted.</t>
  </si>
  <si>
    <t>Threats with this level of risk must be given a very low priority. This level of risk can be accepted.</t>
  </si>
  <si>
    <t>Quantitative Chart</t>
  </si>
  <si>
    <t>Qualitative Chart</t>
  </si>
  <si>
    <t>Weighting List</t>
  </si>
  <si>
    <t>Add to Likelihood</t>
  </si>
  <si>
    <t>Add to Impact</t>
  </si>
  <si>
    <t>Weight Likelihood and Impact Equally</t>
  </si>
  <si>
    <t>Weight Likelihood slightly more than Impact</t>
  </si>
  <si>
    <t>Weight Likelihood significantly more than Impact</t>
  </si>
  <si>
    <t>Liklihood</t>
  </si>
  <si>
    <t>Weight Impact significantly more than Likelihood</t>
  </si>
  <si>
    <t>Very High</t>
  </si>
  <si>
    <t>Likelihood Scale</t>
  </si>
  <si>
    <t>Impact Scale</t>
  </si>
  <si>
    <t>Scale Options</t>
  </si>
  <si>
    <t>Value</t>
  </si>
  <si>
    <t>Risk Register Input</t>
  </si>
  <si>
    <t>Reference</t>
  </si>
  <si>
    <t>Risk Identification</t>
  </si>
  <si>
    <t>Risk Assessment</t>
  </si>
  <si>
    <t>Mitigation Proposal</t>
  </si>
  <si>
    <t>Mitigation / Acceptance Complete</t>
  </si>
  <si>
    <t xml:space="preserve">Risk 
Number </t>
  </si>
  <si>
    <t>Risk Events/Threats</t>
  </si>
  <si>
    <t>IT Risk Category</t>
  </si>
  <si>
    <t>Risk Source</t>
  </si>
  <si>
    <t>Current Controls</t>
  </si>
  <si>
    <t>Risk Response</t>
  </si>
  <si>
    <t>Mitigation Control</t>
  </si>
  <si>
    <t>Timeline Comments</t>
  </si>
  <si>
    <t>Additional Risk Comments</t>
  </si>
  <si>
    <r>
      <t xml:space="preserve">Date of Acceptance / Mitigation Implemented
</t>
    </r>
    <r>
      <rPr>
        <b/>
        <sz val="10"/>
        <color theme="0"/>
        <rFont val="Arial"/>
        <family val="2"/>
      </rPr>
      <t>(mm/dd/yy)</t>
    </r>
  </si>
  <si>
    <r>
      <rPr>
        <b/>
        <sz val="10"/>
        <color theme="0"/>
        <rFont val="Arial"/>
        <family val="2"/>
      </rPr>
      <t>(Residual)</t>
    </r>
    <r>
      <rPr>
        <b/>
        <sz val="12"/>
        <color theme="0"/>
        <rFont val="Arial"/>
        <family val="2"/>
      </rPr>
      <t xml:space="preserve">
Likelihood</t>
    </r>
  </si>
  <si>
    <r>
      <rPr>
        <b/>
        <sz val="10"/>
        <color theme="0"/>
        <rFont val="Arial"/>
        <family val="2"/>
      </rPr>
      <t>(Residual)</t>
    </r>
    <r>
      <rPr>
        <b/>
        <sz val="12"/>
        <color theme="0"/>
        <rFont val="Arial"/>
        <family val="2"/>
      </rPr>
      <t xml:space="preserve">
Impact</t>
    </r>
  </si>
  <si>
    <t>Residual
Risk Severity</t>
  </si>
  <si>
    <t>R001</t>
  </si>
  <si>
    <t>R002</t>
  </si>
  <si>
    <t>R003</t>
  </si>
  <si>
    <t>R004</t>
  </si>
  <si>
    <t>R005</t>
  </si>
  <si>
    <t>R006</t>
  </si>
  <si>
    <t>R007</t>
  </si>
  <si>
    <t>R008</t>
  </si>
  <si>
    <t>R009</t>
  </si>
  <si>
    <t>R010</t>
  </si>
  <si>
    <t>R011</t>
  </si>
  <si>
    <t>R012</t>
  </si>
  <si>
    <t>R013</t>
  </si>
  <si>
    <t>R014</t>
  </si>
  <si>
    <t>R016</t>
  </si>
  <si>
    <t>R017</t>
  </si>
  <si>
    <t>R018</t>
  </si>
  <si>
    <t>R019</t>
  </si>
  <si>
    <t>R020</t>
  </si>
  <si>
    <t>R021</t>
  </si>
  <si>
    <t>R022</t>
  </si>
  <si>
    <t>R023</t>
  </si>
  <si>
    <t>R024</t>
  </si>
  <si>
    <t>R025</t>
  </si>
  <si>
    <t>R026</t>
  </si>
  <si>
    <t>R027</t>
  </si>
  <si>
    <t>R028</t>
  </si>
  <si>
    <t>R029</t>
  </si>
  <si>
    <t>R030</t>
  </si>
  <si>
    <t>R031</t>
  </si>
  <si>
    <t>R032</t>
  </si>
  <si>
    <t>R033</t>
  </si>
  <si>
    <t>R034</t>
  </si>
  <si>
    <t>R035</t>
  </si>
  <si>
    <t>R036</t>
  </si>
  <si>
    <t>R037</t>
  </si>
  <si>
    <t>R038</t>
  </si>
  <si>
    <t>R039</t>
  </si>
  <si>
    <t>R040</t>
  </si>
  <si>
    <t>R041</t>
  </si>
  <si>
    <t>R042</t>
  </si>
  <si>
    <t>R043</t>
  </si>
  <si>
    <t>R044</t>
  </si>
  <si>
    <t>R045</t>
  </si>
  <si>
    <t>R046</t>
  </si>
  <si>
    <t>R047</t>
  </si>
  <si>
    <t>R048</t>
  </si>
  <si>
    <t>R049</t>
  </si>
  <si>
    <t>R050</t>
  </si>
  <si>
    <t>R051</t>
  </si>
  <si>
    <t>R052</t>
  </si>
  <si>
    <t>R053</t>
  </si>
  <si>
    <t>R054</t>
  </si>
  <si>
    <t>R055</t>
  </si>
  <si>
    <t>R056</t>
  </si>
  <si>
    <t>R057</t>
  </si>
  <si>
    <t>R058</t>
  </si>
  <si>
    <t>R059</t>
  </si>
  <si>
    <t>R060</t>
  </si>
  <si>
    <t>R061</t>
  </si>
  <si>
    <t>R062</t>
  </si>
  <si>
    <t>R063</t>
  </si>
  <si>
    <t>R064</t>
  </si>
  <si>
    <t>R065</t>
  </si>
  <si>
    <t>R066</t>
  </si>
  <si>
    <t>R067</t>
  </si>
  <si>
    <t>R068</t>
  </si>
  <si>
    <t>R069</t>
  </si>
  <si>
    <t>R070</t>
  </si>
  <si>
    <t>R071</t>
  </si>
  <si>
    <t>R072</t>
  </si>
  <si>
    <t>R073</t>
  </si>
  <si>
    <t>R074</t>
  </si>
  <si>
    <t>R075</t>
  </si>
  <si>
    <t>R076</t>
  </si>
  <si>
    <t>R077</t>
  </si>
  <si>
    <t>R079</t>
  </si>
  <si>
    <t>R082</t>
  </si>
  <si>
    <t>R083</t>
  </si>
  <si>
    <t>R084</t>
  </si>
  <si>
    <t>R085</t>
  </si>
  <si>
    <t>R086</t>
  </si>
  <si>
    <t>R087</t>
  </si>
  <si>
    <t>R088</t>
  </si>
  <si>
    <t>R089</t>
  </si>
  <si>
    <t>R090</t>
  </si>
  <si>
    <t>R091</t>
  </si>
  <si>
    <t>R092</t>
  </si>
  <si>
    <t>R093</t>
  </si>
  <si>
    <t>R094</t>
  </si>
  <si>
    <t>R095</t>
  </si>
  <si>
    <t>R099</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</si>
  <si>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</si>
  <si>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</si>
  <si>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</si>
  <si>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</si>
  <si>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</si>
  <si>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</si>
  <si>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</si>
  <si>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</si>
  <si>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</si>
  <si>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</si>
  <si>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</si>
  <si>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</si>
  <si>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</si>
  <si>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</si>
  <si>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</si>
  <si>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</si>
  <si>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</si>
  <si>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</si>
  <si>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</si>
  <si>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</si>
  <si>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</si>
  <si>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</si>
  <si>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</si>
  <si>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</si>
  <si>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</si>
  <si>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</si>
  <si>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</si>
  <si>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</si>
  <si>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</si>
  <si>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</si>
  <si>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</si>
  <si>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</si>
  <si>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</si>
  <si>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</si>
  <si>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</si>
  <si>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</si>
  <si>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</si>
  <si>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</si>
  <si>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</si>
  <si>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</si>
  <si>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</si>
  <si>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</si>
  <si>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</si>
  <si>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</si>
  <si>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</si>
  <si>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</si>
  <si>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</si>
  <si>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</si>
  <si>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</si>
  <si>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</si>
  <si>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</si>
  <si>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</si>
  <si>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</si>
  <si>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</si>
  <si>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</si>
  <si>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</si>
  <si>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</si>
  <si>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</si>
  <si>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</si>
  <si>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Risk Sources</t>
  </si>
  <si>
    <t>Threat and Risk Assessment Identified Risk</t>
  </si>
  <si>
    <t>Mitigation Effectiveness/Threat Modeling Identified Risk</t>
  </si>
  <si>
    <t xml:space="preserve"> </t>
  </si>
  <si>
    <t>Policy Exception</t>
  </si>
  <si>
    <t>Policy Repeat Violator</t>
  </si>
  <si>
    <t>Compliance-Based Risk</t>
  </si>
  <si>
    <t>External Audit Finding</t>
  </si>
  <si>
    <t>Internal Audit Finding</t>
  </si>
  <si>
    <t>Penetration Test Major Finding</t>
  </si>
  <si>
    <t>Vendor/Third-Party Risk</t>
  </si>
  <si>
    <t>DR/BCP Test Failure Risk</t>
  </si>
  <si>
    <t>Major Vulnerability/Incident-Related Risk</t>
  </si>
  <si>
    <t>Other</t>
  </si>
  <si>
    <t>Use this tab to record your organization's likelihood and impact scales as determined by the IT risk council and approved by the senior leadership team.
Note: By using these scales, your Customized Risk Severity Matrix will autogenerate below. This is the table from which all "Risk Severity" scores will be determined. If it is necessary, you may customize this matrix by overwriting the formulas with the severity designation that you prefer.</t>
  </si>
  <si>
    <t>Risk Responses</t>
  </si>
  <si>
    <t>No Risk Exists</t>
  </si>
  <si>
    <t>Formally Accept the Risk</t>
  </si>
  <si>
    <t>Transfer the Risk</t>
  </si>
  <si>
    <t>Mitigate the Risk</t>
  </si>
  <si>
    <t>Terminate the Risk</t>
  </si>
  <si>
    <t>No New Actions Needed</t>
  </si>
  <si>
    <t>Need More Information</t>
  </si>
  <si>
    <t>Risk Register</t>
  </si>
  <si>
    <t>Asset List for the JCC</t>
  </si>
  <si>
    <t>Asset #</t>
  </si>
  <si>
    <t>Brief Description</t>
  </si>
  <si>
    <t>The Jetson Charger Cluster(JCC)</t>
  </si>
  <si>
    <t>A Beowulf Cluster that can perform high performance parallel computing.</t>
  </si>
  <si>
    <t xml:space="preserve">The JCC's Enclosure </t>
  </si>
  <si>
    <t>The casing that protects the JCC and make it more portable and organized.</t>
  </si>
  <si>
    <t>The Blackhawk Server/The information and resources stored on the Blackhawk server.</t>
  </si>
  <si>
    <t>The JCC connects to UAH ECE Department's server called Blackhawk. It contains class, educational, and possible private student information and is used for educational purposes. It also allows for students and instructors to remotely use some of the ECE Department's educational resources including the JCC.</t>
  </si>
  <si>
    <t xml:space="preserve">UAH Engineering Department/building's Network </t>
  </si>
  <si>
    <t xml:space="preserve">This network at minimum covers the entire engineering building and any class/personnel in that building rely on it being operational. Whether it be mission essential admin or students trying to complete an assignment. </t>
  </si>
  <si>
    <t>A1</t>
  </si>
  <si>
    <t>A2</t>
  </si>
  <si>
    <t>A3</t>
  </si>
  <si>
    <t>A4</t>
  </si>
  <si>
    <t>Common Threats for JCC's Assets</t>
  </si>
  <si>
    <t>Threats/Vulnerabilities</t>
  </si>
  <si>
    <t>Brief Description Explanation of Threats/Vulnerabilities</t>
  </si>
  <si>
    <t>Linux unlike some operating systems dose not come with a lot of automatically managed security measures and safety checks. It is very malleable and open source which makes it a favorite amongst developers but due to these very factors if the OS is not managed and configured by someone with experience it can easily fall victim to exploit.</t>
  </si>
  <si>
    <t>Insecure Network Connection/Services</t>
  </si>
  <si>
    <t>Should the JCC be hooked up to an external network incorrectly it and the network it is apart of now is susceptible to a plethora of network attacks including ones such as man in the middle.</t>
  </si>
  <si>
    <t>Age and potential lack of support and inability to adapt to more modern software.</t>
  </si>
  <si>
    <t>Jetson boards are no longer made and as they age they run the risk of losing support and being unable to adapt and run newer software. As seen when trying to update/upgrade the current JC to a newer version of Ubuntu. It killed aboard and a power supply.</t>
  </si>
  <si>
    <t>Usage of open source software(such as Slurm)</t>
  </si>
  <si>
    <t>Slurm has had several incidents in the past dealing with unauthorized remote code execution, information disclosure, denial of service, access, and in-sufficient authentication and authorization.</t>
  </si>
  <si>
    <t>Possible Insecure Data Storage</t>
  </si>
  <si>
    <t>Due to the age of the boards and the OS they run on their file system is susceptible to be exploited.</t>
  </si>
  <si>
    <t>The JCC is relatively small and light weight.</t>
  </si>
  <si>
    <t>This, even in it's enclosure, makes them easier to literally be picked up and physically stolen.</t>
  </si>
  <si>
    <t>It has to not only be secured in the software/cyberspace for of the word but Physically Secured.</t>
  </si>
  <si>
    <t>It must be secured in the physical realm. In UAH's Engineering building under lock and key and proper supervision. Because physical access means chances of physical tampering with the JCC and that can lead to many issues.</t>
  </si>
  <si>
    <t>Inadequate Software Security/Configuration</t>
  </si>
  <si>
    <t>It could not be built correctly or the parts could not be up to standard.</t>
  </si>
  <si>
    <t>These not being built correctly or having faulty parts could lead to physical damage to the JCC which could disrupt its function and purpose and lead to loss of data.</t>
  </si>
  <si>
    <t>(The Blackhawk Server is Managed by UAH's Network People so for the sake of scope we will only focus on the threat the JCC poses to the Blackhawk Server)</t>
  </si>
  <si>
    <t>If the JCC does not connect to the server in a secure manner it leads to possible server compromission.</t>
  </si>
  <si>
    <t>Flawed/Insecure Software</t>
  </si>
  <si>
    <t>If the JCC contains software that is insecure or possibly malicious it can harm the server and it's contents.</t>
  </si>
  <si>
    <t>Flawed/Insecure Hardware</t>
  </si>
  <si>
    <t>If the JCC's hardware fails or is stolen or exploited to gain access to the server though a physical connection with the JCC then the server and it's contents could be compromised.</t>
  </si>
  <si>
    <t>If the Blackhawk server is compromised.</t>
  </si>
  <si>
    <t>The JCC is connected to the Blackhawk Server and the Blackhawk server is connected to the building network at minimum and if the server is compromised it can lead to the building network security being compromised.</t>
  </si>
  <si>
    <t>Asset Name(s)</t>
  </si>
  <si>
    <t>Threat</t>
  </si>
  <si>
    <t xml:space="preserve">Desired Security Property </t>
  </si>
  <si>
    <t>Authentication</t>
  </si>
  <si>
    <t>Integrity</t>
  </si>
  <si>
    <t>Non-repudiation</t>
  </si>
  <si>
    <t>Confidentiality</t>
  </si>
  <si>
    <t>Availability</t>
  </si>
  <si>
    <t>Authorization</t>
  </si>
  <si>
    <t>The OS is Linux</t>
  </si>
  <si>
    <r>
      <rPr>
        <b/>
        <sz val="18"/>
        <color theme="1"/>
        <rFont val="Calibri"/>
        <family val="2"/>
        <scheme val="minor"/>
      </rPr>
      <t>S</t>
    </r>
    <r>
      <rPr>
        <b/>
        <sz val="11"/>
        <color theme="1"/>
        <rFont val="Calibri"/>
        <family val="2"/>
        <scheme val="minor"/>
      </rPr>
      <t>poofing</t>
    </r>
  </si>
  <si>
    <r>
      <rPr>
        <b/>
        <sz val="18"/>
        <color theme="1"/>
        <rFont val="Calibri"/>
        <family val="2"/>
        <scheme val="minor"/>
      </rPr>
      <t>T</t>
    </r>
    <r>
      <rPr>
        <b/>
        <sz val="11"/>
        <color theme="1"/>
        <rFont val="Calibri"/>
        <family val="2"/>
        <scheme val="minor"/>
      </rPr>
      <t xml:space="preserve">ampering </t>
    </r>
  </si>
  <si>
    <r>
      <rPr>
        <b/>
        <sz val="18"/>
        <color theme="1"/>
        <rFont val="Calibri"/>
        <family val="2"/>
        <scheme val="minor"/>
      </rPr>
      <t>R</t>
    </r>
    <r>
      <rPr>
        <b/>
        <sz val="11"/>
        <color theme="1"/>
        <rFont val="Calibri"/>
        <family val="2"/>
        <scheme val="minor"/>
      </rPr>
      <t>epudiation</t>
    </r>
  </si>
  <si>
    <r>
      <rPr>
        <b/>
        <sz val="18"/>
        <color theme="1"/>
        <rFont val="Calibri"/>
        <family val="2"/>
        <scheme val="minor"/>
      </rPr>
      <t>I</t>
    </r>
    <r>
      <rPr>
        <b/>
        <sz val="11"/>
        <color theme="1"/>
        <rFont val="Calibri"/>
        <family val="2"/>
        <scheme val="minor"/>
      </rPr>
      <t>nformation Disclosure</t>
    </r>
  </si>
  <si>
    <r>
      <rPr>
        <b/>
        <sz val="18"/>
        <color theme="1"/>
        <rFont val="Calibri"/>
        <family val="2"/>
        <scheme val="minor"/>
      </rPr>
      <t>D</t>
    </r>
    <r>
      <rPr>
        <b/>
        <sz val="11"/>
        <color theme="1"/>
        <rFont val="Calibri"/>
        <family val="2"/>
        <scheme val="minor"/>
      </rPr>
      <t>enial of Service</t>
    </r>
  </si>
  <si>
    <r>
      <rPr>
        <b/>
        <sz val="18"/>
        <color theme="1"/>
        <rFont val="Calibri"/>
        <family val="2"/>
        <scheme val="minor"/>
      </rPr>
      <t>E</t>
    </r>
    <r>
      <rPr>
        <b/>
        <sz val="11"/>
        <color theme="1"/>
        <rFont val="Calibri"/>
        <family val="2"/>
        <scheme val="minor"/>
      </rPr>
      <t>levation of Privilege</t>
    </r>
  </si>
  <si>
    <r>
      <rPr>
        <b/>
        <sz val="11"/>
        <color theme="1"/>
        <rFont val="Calibri"/>
        <family val="2"/>
        <scheme val="minor"/>
      </rPr>
      <t>(A1)</t>
    </r>
    <r>
      <rPr>
        <sz val="11"/>
        <color theme="1"/>
        <rFont val="Calibri"/>
        <family val="2"/>
        <scheme val="minor"/>
      </rPr>
      <t xml:space="preserve"> The Jetson Charger Cluster(JCC)</t>
    </r>
  </si>
  <si>
    <r>
      <rPr>
        <b/>
        <sz val="11"/>
        <color theme="1"/>
        <rFont val="Calibri"/>
        <family val="2"/>
        <scheme val="minor"/>
      </rPr>
      <t xml:space="preserve">(A2) </t>
    </r>
    <r>
      <rPr>
        <sz val="11"/>
        <color theme="1"/>
        <rFont val="Calibri"/>
        <family val="2"/>
        <scheme val="minor"/>
      </rPr>
      <t xml:space="preserve">The JCC's Enclosure </t>
    </r>
  </si>
  <si>
    <r>
      <rPr>
        <b/>
        <sz val="11"/>
        <color theme="1"/>
        <rFont val="Calibri"/>
        <family val="2"/>
        <scheme val="minor"/>
      </rPr>
      <t>(A3)</t>
    </r>
    <r>
      <rPr>
        <sz val="11"/>
        <color theme="1"/>
        <rFont val="Calibri"/>
        <family val="2"/>
        <scheme val="minor"/>
      </rPr>
      <t xml:space="preserve"> The Blackhawk Server(including it's resources and stored info)</t>
    </r>
  </si>
  <si>
    <r>
      <rPr>
        <b/>
        <sz val="11"/>
        <color theme="1"/>
        <rFont val="Calibri"/>
        <family val="2"/>
        <scheme val="minor"/>
      </rPr>
      <t xml:space="preserve"> (A4)</t>
    </r>
    <r>
      <rPr>
        <sz val="11"/>
        <color theme="1"/>
        <rFont val="Calibri"/>
        <family val="2"/>
        <scheme val="minor"/>
      </rPr>
      <t xml:space="preserve"> UAH Engineering Network </t>
    </r>
  </si>
  <si>
    <r>
      <rPr>
        <b/>
        <sz val="11"/>
        <color theme="1"/>
        <rFont val="Calibri"/>
        <family val="2"/>
        <scheme val="minor"/>
      </rPr>
      <t xml:space="preserve">(A4) </t>
    </r>
    <r>
      <rPr>
        <sz val="11"/>
        <color theme="1"/>
        <rFont val="Calibri"/>
        <family val="2"/>
        <scheme val="minor"/>
      </rPr>
      <t xml:space="preserve">UAH Engineering Network </t>
    </r>
  </si>
  <si>
    <r>
      <rPr>
        <b/>
        <sz val="11"/>
        <color theme="1"/>
        <rFont val="Calibri"/>
        <family val="2"/>
        <scheme val="minor"/>
      </rPr>
      <t>(A4)</t>
    </r>
    <r>
      <rPr>
        <sz val="11"/>
        <color theme="1"/>
        <rFont val="Calibri"/>
        <family val="2"/>
        <scheme val="minor"/>
      </rPr>
      <t xml:space="preserve"> UAH Engineering Network </t>
    </r>
  </si>
  <si>
    <t xml:space="preserve">Threat Assessment Methods and Methodologies </t>
  </si>
  <si>
    <t>There are many different ways to calculate Cybersecurity Risk. Each focusing on different aspects of cyber risks leading to some variations in how risk is calculated and the values it produces. Due to these discrepancies three of the industries' more popular risk calculations have been chosen to provide a full spectrum assessment of the Jetson Charger Cluster-Next Gen (JCC). It should be noted that when it comes down to it, at its core, a risk assessment is taking the potential impact of a risk event and in some way adding it or multiplying it to the likelihood of the risk event occurring.</t>
  </si>
  <si>
    <t>Risk Category</t>
  </si>
  <si>
    <t>STRIDE Threat Category</t>
  </si>
  <si>
    <r>
      <rPr>
        <b/>
        <sz val="11"/>
        <color theme="1"/>
        <rFont val="Calibri"/>
        <family val="2"/>
        <scheme val="minor"/>
      </rPr>
      <t>(A1)</t>
    </r>
    <r>
      <rPr>
        <sz val="11"/>
        <color theme="1"/>
        <rFont val="Calibri"/>
        <family val="2"/>
        <scheme val="minor"/>
      </rPr>
      <t>The Jetson Charger Cluster(JCC)</t>
    </r>
  </si>
  <si>
    <r>
      <rPr>
        <b/>
        <sz val="11"/>
        <color theme="1"/>
        <rFont val="Calibri"/>
        <family val="2"/>
        <scheme val="minor"/>
      </rPr>
      <t>(A3)</t>
    </r>
    <r>
      <rPr>
        <sz val="11"/>
        <color theme="1"/>
        <rFont val="Calibri"/>
        <family val="2"/>
        <scheme val="minor"/>
      </rPr>
      <t>The Blackhawk Server(including it's resources and stored info)</t>
    </r>
  </si>
  <si>
    <r>
      <rPr>
        <b/>
        <sz val="11"/>
        <color theme="1"/>
        <rFont val="Calibri"/>
        <family val="2"/>
        <scheme val="minor"/>
      </rPr>
      <t>(A4)</t>
    </r>
    <r>
      <rPr>
        <sz val="11"/>
        <color theme="1"/>
        <rFont val="Calibri"/>
        <family val="2"/>
        <scheme val="minor"/>
      </rPr>
      <t xml:space="preserve">UAH Engineering Network </t>
    </r>
  </si>
  <si>
    <t>What Was Violated</t>
  </si>
  <si>
    <t>How it Was or Could be Violated</t>
  </si>
  <si>
    <t>Impact (Theorized Explained)</t>
  </si>
  <si>
    <t>Spoofing</t>
  </si>
  <si>
    <r>
      <rPr>
        <b/>
        <sz val="11"/>
        <color theme="1"/>
        <rFont val="Calibri"/>
        <family val="2"/>
        <scheme val="minor"/>
      </rPr>
      <t>(S1)</t>
    </r>
    <r>
      <rPr>
        <sz val="11"/>
        <color theme="1"/>
        <rFont val="Calibri"/>
        <family val="2"/>
        <scheme val="minor"/>
      </rPr>
      <t>An attacker can impersonate a legitimate user, student or UAH staff, to gain access to the JCC and potentially the Blackhawk Server or Engineering Network.</t>
    </r>
  </si>
  <si>
    <t>Sensitive information could be compromised and operation of the JCC, Blackhawk, And Engineering Network could be Disrupted</t>
  </si>
  <si>
    <r>
      <rPr>
        <b/>
        <sz val="11"/>
        <color theme="1"/>
        <rFont val="Calibri"/>
        <family val="2"/>
        <scheme val="minor"/>
      </rPr>
      <t>(S2)</t>
    </r>
    <r>
      <rPr>
        <sz val="11"/>
        <color theme="1"/>
        <rFont val="Calibri"/>
        <family val="2"/>
        <scheme val="minor"/>
      </rPr>
      <t>An attacker could social engineer their way into physical access to the JCC.</t>
    </r>
  </si>
  <si>
    <t> The attacker could get access to and compromise sensitive information and or disrupt the intended purpose and functions of the compromised system/systems.</t>
  </si>
  <si>
    <r>
      <rPr>
        <b/>
        <sz val="11"/>
        <color theme="1"/>
        <rFont val="Calibri"/>
        <family val="2"/>
        <scheme val="minor"/>
      </rPr>
      <t>(S3)</t>
    </r>
    <r>
      <rPr>
        <sz val="11"/>
        <color theme="1"/>
        <rFont val="Calibri"/>
        <family val="2"/>
        <scheme val="minor"/>
      </rPr>
      <t>An attacker could use a phishing attack to get users information on access to the JCC, Blackhawk or school network.</t>
    </r>
  </si>
  <si>
    <t>The attacker could compromise their systems and affect their information and function.</t>
  </si>
  <si>
    <r>
      <rPr>
        <b/>
        <sz val="11"/>
        <color theme="1"/>
        <rFont val="Calibri"/>
        <family val="2"/>
        <scheme val="minor"/>
      </rPr>
      <t>(T1)</t>
    </r>
    <r>
      <rPr>
        <sz val="11"/>
        <color theme="1"/>
        <rFont val="Calibri"/>
        <family val="2"/>
        <scheme val="minor"/>
      </rPr>
      <t>An Attacker could modify or corrupt data on the JCC through vulnerabilities on the software running on it, potentially in the Blackhawk server. Maybe even parts of the Engineering Building's network.</t>
    </r>
  </si>
  <si>
    <t> The attacker could cause data to be lost or system failures and that could lead to service or the purpose of the JCC,Blackhaw, and network to be disrupted. In some cases, modified data could be a method for arbitrary code execution which could not only disrupt JCC operations but also repurpose JCC resources for malicious uses.</t>
  </si>
  <si>
    <r>
      <rPr>
        <b/>
        <sz val="11"/>
        <color theme="1"/>
        <rFont val="Calibri"/>
        <family val="2"/>
        <scheme val="minor"/>
      </rPr>
      <t>(R1)</t>
    </r>
    <r>
      <rPr>
        <sz val="11"/>
        <color theme="1"/>
        <rFont val="Calibri"/>
        <family val="2"/>
        <scheme val="minor"/>
      </rPr>
      <t>An attacker could deny their actions on or misuse the JCC and due to the remote capabilities also be out of punishable jurisdiction making it difficult to seek justice and for the attacker to be held accountable.</t>
    </r>
  </si>
  <si>
    <t>By evading justice the attacker perceivably wins in the eyes of the public and it sets a bad precedent about the university and its ability to defend and avenge it’s data. Especially since UAH is a STEM university with a large Cybersecurity program.</t>
  </si>
  <si>
    <t>Information Disclosure</t>
  </si>
  <si>
    <r>
      <rPr>
        <b/>
        <sz val="11"/>
        <color theme="1"/>
        <rFont val="Calibri"/>
        <family val="2"/>
        <scheme val="minor"/>
      </rPr>
      <t xml:space="preserve"> (I1)</t>
    </r>
    <r>
      <rPr>
        <sz val="11"/>
        <color theme="1"/>
        <rFont val="Calibri"/>
        <family val="2"/>
        <scheme val="minor"/>
      </rPr>
      <t>An attacker could gain access to sensitive or personal information on the JCC, Blackhawk, or Network without proper authorization. Possibly network vulnerabilities from improper connection to the JCC.</t>
    </r>
  </si>
  <si>
    <t xml:space="preserve"> The attacker could steal the information and or use it for nefarious purposes.</t>
  </si>
  <si>
    <t>Denial of Service</t>
  </si>
  <si>
    <r>
      <rPr>
        <b/>
        <sz val="11"/>
        <color theme="1"/>
        <rFont val="Calibri"/>
        <family val="2"/>
        <scheme val="minor"/>
      </rPr>
      <t> (D1)</t>
    </r>
    <r>
      <rPr>
        <sz val="11"/>
        <color theme="1"/>
        <rFont val="Calibri"/>
        <family val="2"/>
        <scheme val="minor"/>
      </rPr>
      <t>An attacker could launch a DDoS attack on the JCC, BLACKHAWK, or schools network. It can affect or be directed to any of the network infrastructure</t>
    </r>
  </si>
  <si>
    <t>It could lead to system failures and data loss. </t>
  </si>
  <si>
    <t>Elevation of Privilege</t>
  </si>
  <si>
    <r>
      <rPr>
        <b/>
        <sz val="11"/>
        <color theme="1"/>
        <rFont val="Calibri"/>
        <family val="2"/>
        <scheme val="minor"/>
      </rPr>
      <t>(E1)</t>
    </r>
    <r>
      <rPr>
        <sz val="11"/>
        <color theme="1"/>
        <rFont val="Calibri"/>
        <family val="2"/>
        <scheme val="minor"/>
      </rPr>
      <t>Should the attacker gain access to the JCC they have the potential to gain access to Blackhawk and or the School’s network and escalate their privileges to gain more information or control over the system.</t>
    </r>
  </si>
  <si>
    <t>The attacker could get access to and compromise sensitive information and or disrupt the intended purpose and functions of the compromised system/systems.</t>
  </si>
  <si>
    <t>Stride Threat Categorization</t>
  </si>
  <si>
    <r>
      <rPr>
        <b/>
        <sz val="16"/>
        <color theme="1"/>
        <rFont val="Calibri"/>
        <family val="2"/>
        <scheme val="minor"/>
      </rPr>
      <t>S</t>
    </r>
    <r>
      <rPr>
        <b/>
        <sz val="11"/>
        <color theme="1"/>
        <rFont val="Calibri"/>
        <family val="2"/>
        <scheme val="minor"/>
      </rPr>
      <t>poofing</t>
    </r>
  </si>
  <si>
    <r>
      <rPr>
        <b/>
        <sz val="16"/>
        <color theme="1"/>
        <rFont val="Calibri"/>
        <family val="2"/>
        <scheme val="minor"/>
      </rPr>
      <t>T</t>
    </r>
    <r>
      <rPr>
        <b/>
        <sz val="11"/>
        <color theme="1"/>
        <rFont val="Calibri"/>
        <family val="2"/>
        <scheme val="minor"/>
      </rPr>
      <t xml:space="preserve">ampering </t>
    </r>
  </si>
  <si>
    <r>
      <rPr>
        <b/>
        <sz val="16"/>
        <color theme="1"/>
        <rFont val="Calibri"/>
        <family val="2"/>
        <scheme val="minor"/>
      </rPr>
      <t>R</t>
    </r>
    <r>
      <rPr>
        <b/>
        <sz val="11"/>
        <color theme="1"/>
        <rFont val="Calibri"/>
        <family val="2"/>
        <scheme val="minor"/>
      </rPr>
      <t>epudiation</t>
    </r>
  </si>
  <si>
    <r>
      <rPr>
        <b/>
        <sz val="16"/>
        <color theme="1"/>
        <rFont val="Calibri"/>
        <family val="2"/>
        <scheme val="minor"/>
      </rPr>
      <t>I</t>
    </r>
    <r>
      <rPr>
        <b/>
        <sz val="11"/>
        <color theme="1"/>
        <rFont val="Calibri"/>
        <family val="2"/>
        <scheme val="minor"/>
      </rPr>
      <t>nformation Disclosure</t>
    </r>
  </si>
  <si>
    <r>
      <rPr>
        <b/>
        <sz val="16"/>
        <color theme="1"/>
        <rFont val="Calibri"/>
        <family val="2"/>
        <scheme val="minor"/>
      </rPr>
      <t>D</t>
    </r>
    <r>
      <rPr>
        <b/>
        <sz val="11"/>
        <color theme="1"/>
        <rFont val="Calibri"/>
        <family val="2"/>
        <scheme val="minor"/>
      </rPr>
      <t>enial of Service</t>
    </r>
  </si>
  <si>
    <r>
      <rPr>
        <b/>
        <sz val="16"/>
        <color theme="1"/>
        <rFont val="Calibri"/>
        <family val="2"/>
        <scheme val="minor"/>
      </rPr>
      <t>E</t>
    </r>
    <r>
      <rPr>
        <b/>
        <sz val="11"/>
        <color theme="1"/>
        <rFont val="Calibri"/>
        <family val="2"/>
        <scheme val="minor"/>
      </rPr>
      <t>levation of Privilege</t>
    </r>
  </si>
  <si>
    <t>Operational Risk</t>
  </si>
  <si>
    <t>Reputational Risk</t>
  </si>
  <si>
    <t>Security Risk</t>
  </si>
  <si>
    <t>An attacker can impersonate a legitimate user, student or UAH staff, to gain access to the JCC and potentially the Blackhawk Server or Engineering Network.</t>
  </si>
  <si>
    <t>An attacker could use a phishing attack to get users information on access to the JCC, Blackhawk or school network.</t>
  </si>
  <si>
    <t>An attacker could deny their actions on or misuse the JCC and due to the remote capabilities also be out of punishable jurisdiction making it difficult to seek justice and for the attacker to be held accountable.</t>
  </si>
  <si>
    <t>An attacker could gain access to sensitive or personal information on the JCC, Blackhawk, or Network without proper authorization. Possibly network vulnerabilities from improper connection to the JCC.</t>
  </si>
  <si>
    <t>An attacker could modify or corrupt data on the JCC through vulnerabilities on the software running on it, potentially in the Blackhawk server. Maybe even parts of the Engineering Building's network.</t>
  </si>
  <si>
    <t>IT Risk</t>
  </si>
  <si>
    <t>Tampering</t>
  </si>
  <si>
    <t>Repuditation</t>
  </si>
  <si>
    <t>The current JCC has none</t>
  </si>
  <si>
    <t>The standard anti-phising emails sent out by school IT</t>
  </si>
  <si>
    <t>Simple Risk</t>
  </si>
  <si>
    <t>Total Risk</t>
  </si>
  <si>
    <t xml:space="preserve"> Likelihood</t>
  </si>
  <si>
    <t xml:space="preserve"> Impact</t>
  </si>
  <si>
    <t>DREAD Based Risk Calculation</t>
  </si>
  <si>
    <t>NIST Impact Factors</t>
  </si>
  <si>
    <r>
      <t xml:space="preserve">Noncompliance Costs: </t>
    </r>
    <r>
      <rPr>
        <sz val="12"/>
        <color theme="1"/>
        <rFont val="Arial"/>
        <family val="2"/>
      </rPr>
      <t>Regulatory fines, litigation costs, remediation costs, etc. (Replaced with Team Reputational Costs)</t>
    </r>
  </si>
  <si>
    <r>
      <t xml:space="preserve">Direct Business Costs: </t>
    </r>
    <r>
      <rPr>
        <sz val="12"/>
        <color theme="1"/>
        <rFont val="Arial"/>
        <family val="2"/>
      </rPr>
      <t>Revenue or performance loss from customer abandonment or avoidance, etc.</t>
    </r>
  </si>
  <si>
    <r>
      <t xml:space="preserve">Reputational Costs: </t>
    </r>
    <r>
      <rPr>
        <sz val="12"/>
        <color theme="1"/>
        <rFont val="Arial"/>
        <family val="2"/>
      </rPr>
      <t>Brand damage, loss of customer trust, etc.</t>
    </r>
  </si>
  <si>
    <r>
      <t xml:space="preserve">Internal Culture Costs: </t>
    </r>
    <r>
      <rPr>
        <sz val="12"/>
        <color theme="1"/>
        <rFont val="Arial"/>
        <family val="2"/>
      </rPr>
      <t xml:space="preserve">Impact on capability of organization/unit to achieve vision/mission. Consider impact on productivity/employee morale stemming from conflicts with internal cultural values or ethics.  </t>
    </r>
  </si>
  <si>
    <r>
      <t xml:space="preserve">Other: </t>
    </r>
    <r>
      <rPr>
        <sz val="12"/>
        <color theme="1"/>
        <rFont val="Arial"/>
        <family val="2"/>
      </rPr>
      <t xml:space="preserve">Any other costs that an organization wants to consider. </t>
    </r>
  </si>
  <si>
    <t>Scale of 1-10</t>
  </si>
  <si>
    <t>None = 0
Low = 3
Medium = 5
High = 7
Worst = 10</t>
  </si>
  <si>
    <t>DREAD Risk Individual Components Value/Calculations</t>
  </si>
  <si>
    <t>Component</t>
  </si>
  <si>
    <t>Value Guide</t>
  </si>
  <si>
    <t>Damage Potential</t>
  </si>
  <si>
    <r>
      <rPr>
        <b/>
        <sz val="8"/>
        <color rgb="FF444444"/>
        <rFont val="Poppins"/>
      </rPr>
      <t xml:space="preserve">0 </t>
    </r>
    <r>
      <rPr>
        <sz val="8"/>
        <color rgb="FF444444"/>
        <rFont val="Poppins"/>
      </rPr>
      <t>= Nothing</t>
    </r>
  </si>
  <si>
    <r>
      <rPr>
        <b/>
        <sz val="8"/>
        <color rgb="FF444444"/>
        <rFont val="Poppins"/>
      </rPr>
      <t>5</t>
    </r>
    <r>
      <rPr>
        <sz val="8"/>
        <color rgb="FF444444"/>
        <rFont val="Poppins"/>
      </rPr>
      <t xml:space="preserve"> = Information disclosure that could be used in combination with other vulnerabilities</t>
    </r>
  </si>
  <si>
    <r>
      <rPr>
        <b/>
        <sz val="8"/>
        <color rgb="FF444444"/>
        <rFont val="Poppins"/>
      </rPr>
      <t>8</t>
    </r>
    <r>
      <rPr>
        <sz val="8"/>
        <color rgb="FF444444"/>
        <rFont val="Poppins"/>
      </rPr>
      <t xml:space="preserve"> = Individual/employer non sensitive user data is compromised.</t>
    </r>
  </si>
  <si>
    <r>
      <rPr>
        <b/>
        <sz val="8"/>
        <color rgb="FF444444"/>
        <rFont val="Poppins"/>
      </rPr>
      <t>9</t>
    </r>
    <r>
      <rPr>
        <sz val="8"/>
        <color rgb="FF444444"/>
        <rFont val="Poppins"/>
      </rPr>
      <t xml:space="preserve"> = Administrative non sensitive data is compromised.</t>
    </r>
  </si>
  <si>
    <r>
      <rPr>
        <b/>
        <sz val="8"/>
        <color rgb="FF444444"/>
        <rFont val="Poppins"/>
      </rPr>
      <t>10</t>
    </r>
    <r>
      <rPr>
        <sz val="8"/>
        <color rgb="FF444444"/>
        <rFont val="Poppins"/>
      </rPr>
      <t xml:space="preserve"> = Complete system or data destruction.</t>
    </r>
  </si>
  <si>
    <r>
      <rPr>
        <b/>
        <sz val="8"/>
        <color rgb="FF444444"/>
        <rFont val="Poppins"/>
      </rPr>
      <t xml:space="preserve">10 </t>
    </r>
    <r>
      <rPr>
        <sz val="8"/>
        <color rgb="FF444444"/>
        <rFont val="Poppins"/>
      </rPr>
      <t>= Application unavailability.</t>
    </r>
  </si>
  <si>
    <t>Reproducible</t>
  </si>
  <si>
    <r>
      <rPr>
        <b/>
        <sz val="8"/>
        <color rgb="FF444444"/>
        <rFont val="Poppins"/>
      </rPr>
      <t>0</t>
    </r>
    <r>
      <rPr>
        <sz val="8"/>
        <color rgb="FF444444"/>
        <rFont val="Poppins"/>
      </rPr>
      <t xml:space="preserve"> = Very hard or impossible, even for administrators of the application.</t>
    </r>
  </si>
  <si>
    <r>
      <rPr>
        <b/>
        <sz val="8"/>
        <color rgb="FF444444"/>
        <rFont val="Poppins"/>
      </rPr>
      <t>5</t>
    </r>
    <r>
      <rPr>
        <sz val="8"/>
        <color rgb="FF444444"/>
        <rFont val="Poppins"/>
      </rPr>
      <t xml:space="preserve"> = Complex steps are required for authorized user.</t>
    </r>
  </si>
  <si>
    <r>
      <rPr>
        <b/>
        <sz val="8"/>
        <color rgb="FF444444"/>
        <rFont val="Poppins"/>
      </rPr>
      <t>7.5</t>
    </r>
    <r>
      <rPr>
        <sz val="8"/>
        <color rgb="FF444444"/>
        <rFont val="Poppins"/>
      </rPr>
      <t xml:space="preserve"> = Easy steps for Authenticated user</t>
    </r>
  </si>
  <si>
    <r>
      <rPr>
        <b/>
        <sz val="8"/>
        <color rgb="FF444444"/>
        <rFont val="Poppins"/>
      </rPr>
      <t>10</t>
    </r>
    <r>
      <rPr>
        <sz val="8"/>
        <color rgb="FF444444"/>
        <rFont val="Poppins"/>
      </rPr>
      <t>=Just a web browser and the address bar is sufficient, without authentication.</t>
    </r>
  </si>
  <si>
    <t>Exploit-ability</t>
  </si>
  <si>
    <r>
      <rPr>
        <b/>
        <sz val="8"/>
        <color rgb="FF444444"/>
        <rFont val="Poppins"/>
      </rPr>
      <t>2.5</t>
    </r>
    <r>
      <rPr>
        <sz val="8"/>
        <color rgb="FF444444"/>
        <rFont val="Poppins"/>
      </rPr>
      <t xml:space="preserve"> = Advanced programming and networking knowledge, with custom or advanced attack tools.</t>
    </r>
  </si>
  <si>
    <r>
      <rPr>
        <b/>
        <sz val="8"/>
        <color rgb="FF444444"/>
        <rFont val="Poppins"/>
      </rPr>
      <t>5</t>
    </r>
    <r>
      <rPr>
        <sz val="8"/>
        <color rgb="FF444444"/>
        <rFont val="Poppins"/>
      </rPr>
      <t>=Exploit exits in public, using available attack tools.</t>
    </r>
  </si>
  <si>
    <r>
      <rPr>
        <b/>
        <sz val="8"/>
        <color rgb="FF444444"/>
        <rFont val="Poppins"/>
      </rPr>
      <t>9</t>
    </r>
    <r>
      <rPr>
        <sz val="8"/>
        <color rgb="FF444444"/>
        <rFont val="Poppins"/>
      </rPr>
      <t xml:space="preserve"> = A Web Application Proxy tool</t>
    </r>
  </si>
  <si>
    <r>
      <rPr>
        <b/>
        <sz val="8"/>
        <color rgb="FF444444"/>
        <rFont val="Poppins"/>
      </rPr>
      <t>10</t>
    </r>
    <r>
      <rPr>
        <sz val="8"/>
        <color rgb="FF444444"/>
        <rFont val="Poppins"/>
      </rPr>
      <t xml:space="preserve"> = Just a web browser</t>
    </r>
  </si>
  <si>
    <t>Affected Users</t>
  </si>
  <si>
    <r>
      <rPr>
        <b/>
        <sz val="8"/>
        <color rgb="FF444444"/>
        <rFont val="Poppins"/>
      </rPr>
      <t>0</t>
    </r>
    <r>
      <rPr>
        <sz val="8"/>
        <color rgb="FF444444"/>
        <rFont val="Poppins"/>
      </rPr>
      <t xml:space="preserve"> = None</t>
    </r>
  </si>
  <si>
    <r>
      <rPr>
        <b/>
        <sz val="8"/>
        <color rgb="FF444444"/>
        <rFont val="Poppins"/>
      </rPr>
      <t>2.5=</t>
    </r>
    <r>
      <rPr>
        <sz val="8"/>
        <color rgb="FF444444"/>
        <rFont val="Poppins"/>
      </rPr>
      <t>individual/employer that is already compromised.</t>
    </r>
  </si>
  <si>
    <r>
      <rPr>
        <b/>
        <sz val="8"/>
        <color rgb="FF444444"/>
        <rFont val="Poppins"/>
      </rPr>
      <t xml:space="preserve">6 </t>
    </r>
    <r>
      <rPr>
        <sz val="8"/>
        <color rgb="FF444444"/>
        <rFont val="Poppins"/>
      </rPr>
      <t>= some users of individual or employer privileges, but not all.</t>
    </r>
  </si>
  <si>
    <r>
      <rPr>
        <b/>
        <sz val="8"/>
        <color rgb="FF444444"/>
        <rFont val="Poppins"/>
      </rPr>
      <t>8</t>
    </r>
    <r>
      <rPr>
        <sz val="8"/>
        <color rgb="FF444444"/>
        <rFont val="Poppins"/>
      </rPr>
      <t xml:space="preserve"> = Administrative users</t>
    </r>
  </si>
  <si>
    <r>
      <rPr>
        <b/>
        <sz val="8"/>
        <color rgb="FF444444"/>
        <rFont val="Poppins"/>
      </rPr>
      <t>10</t>
    </r>
    <r>
      <rPr>
        <sz val="8"/>
        <color rgb="FF444444"/>
        <rFont val="Poppins"/>
      </rPr>
      <t xml:space="preserve"> = All users</t>
    </r>
  </si>
  <si>
    <t>Discover-ability</t>
  </si>
  <si>
    <r>
      <rPr>
        <b/>
        <sz val="8"/>
        <color rgb="FF444444"/>
        <rFont val="Poppins"/>
      </rPr>
      <t>0</t>
    </r>
    <r>
      <rPr>
        <sz val="8"/>
        <color rgb="FF444444"/>
        <rFont val="Poppins"/>
      </rPr>
      <t xml:space="preserve"> = Very hard requires source code or administrative access.</t>
    </r>
  </si>
  <si>
    <r>
      <rPr>
        <b/>
        <sz val="8"/>
        <color rgb="FF444444"/>
        <rFont val="Poppins"/>
      </rPr>
      <t>5</t>
    </r>
    <r>
      <rPr>
        <sz val="8"/>
        <color rgb="FF444444"/>
        <rFont val="Poppins"/>
      </rPr>
      <t xml:space="preserve"> = Can figure it out by monitoring and manipulating HTTP requests</t>
    </r>
  </si>
  <si>
    <r>
      <rPr>
        <b/>
        <sz val="8"/>
        <color rgb="FF444444"/>
        <rFont val="Poppins"/>
      </rPr>
      <t>8</t>
    </r>
    <r>
      <rPr>
        <sz val="8"/>
        <color rgb="FF444444"/>
        <rFont val="Poppins"/>
      </rPr>
      <t xml:space="preserve"> = Details of faults like this are already in the public domain and can be easily discovered using a search engine.</t>
    </r>
  </si>
  <si>
    <r>
      <rPr>
        <b/>
        <sz val="8"/>
        <color rgb="FF444444"/>
        <rFont val="Poppins"/>
      </rPr>
      <t>10</t>
    </r>
    <r>
      <rPr>
        <sz val="8"/>
        <color rgb="FF444444"/>
        <rFont val="Poppins"/>
      </rPr>
      <t xml:space="preserve"> = the information is visible in the web browser address bar or in a form.</t>
    </r>
  </si>
  <si>
    <t>NIST Based Risk Calculation</t>
  </si>
  <si>
    <t>Total Impact</t>
  </si>
  <si>
    <t>Direct Business/Monetary Costs</t>
  </si>
  <si>
    <t>Reputational Costs(UAH)</t>
  </si>
  <si>
    <t>Internal Culture Costs</t>
  </si>
  <si>
    <t>Damage</t>
  </si>
  <si>
    <t>Reproducibility</t>
  </si>
  <si>
    <t xml:space="preserve">Exploitability </t>
  </si>
  <si>
    <t>Discoverability</t>
  </si>
  <si>
    <t>Info Tech Risk Calculation</t>
  </si>
  <si>
    <t>Keep the JCC in a locked room in front of the department chair's office. If someone knows it is in there. It will have to be an inside job.</t>
  </si>
  <si>
    <t>Dave walked us through his mitigation strategy in a way to not disclose secure information but to ease out worries. But how we can mitigate it on our side is to make there be node time out so someone can't waste or take out the JCC by node control.</t>
  </si>
  <si>
    <t>Team Reputational Cost                      (To replace Non-Compliance cost)</t>
  </si>
  <si>
    <t>Team Reputational Cost                    (To replace Non-Compliance cost)</t>
  </si>
  <si>
    <t>Approved By:</t>
  </si>
  <si>
    <t>Info-Tech assesses risk on a 0-25 scale, where 0 equals no risk and 25 indicates maximum risk. A higher priority to mitigate should be given to more-severe risks. You should aware that past a certain risk level, it may become wiser to not accept the risk. Risk tolerance is decided by using the information on the previous tab and by considering the residual and inherent risk scores calculated on this page. You may also manually enter risk scores if the calculated scores seem over or under valued.</t>
  </si>
  <si>
    <t>Special thanks to info tech for the templates</t>
  </si>
  <si>
    <t>This tab is for recording, assessing, and defining risk response actions for all the identified risks that are part of the JCC's risk environment, with each being listed as a risk event.</t>
  </si>
  <si>
    <r>
      <t xml:space="preserve">Date of Risk Identification
</t>
    </r>
    <r>
      <rPr>
        <b/>
        <sz val="10"/>
        <color theme="0"/>
        <rFont val="Arial"/>
        <family val="2"/>
      </rPr>
      <t>(mm/dd/yyyy)</t>
    </r>
  </si>
  <si>
    <r>
      <t xml:space="preserve">Proposed Date of Mitigation Implemented
</t>
    </r>
    <r>
      <rPr>
        <b/>
        <sz val="10"/>
        <color theme="0"/>
        <rFont val="Arial"/>
        <family val="2"/>
      </rPr>
      <t>(mm/dd/yyyy)</t>
    </r>
  </si>
  <si>
    <t>NIST Risk Calculation</t>
  </si>
  <si>
    <t>All likelihood and Impact factors are added together for the final risk calculation.</t>
  </si>
  <si>
    <t>DREAD Risk Calculation</t>
  </si>
  <si>
    <t>Critical Factors for Risk Calculation Background</t>
  </si>
  <si>
    <t>STRIDE Applied to Assets</t>
  </si>
  <si>
    <t>Assets it Affects</t>
  </si>
  <si>
    <t>The JCC is supposed to perform reality high performance parallel computing with note and frequency control capabilities. If the internals of the JCC are  not configured to communicate and run correctly and securely it can cause damage to the system.</t>
  </si>
  <si>
    <t>Standard or Simple Risk Calculation</t>
  </si>
  <si>
    <t>For this assessment Simple or Standard Risk Assessment was selected and referred to as such because it is the standard calculation method taught in most introductory cyber classes and the first method when researched online. The next method selected was the National Institute of Standards and Technology  (NIST) Risk Managment Framework (RMF) risk assessment, NIST sets international standards for cybersecurity practices. The final methodologies used are the STRIDE and DREAD models used in conjunction to delivered a more tailored, relevant result for the scope of the overall project.</t>
  </si>
  <si>
    <t>An attacker could socially engineer their way into physical access to the JCC.</t>
  </si>
  <si>
    <t>An attacker could launch a DDoS attack on the JCC, BLACKHAWK, or schools' network. It can affect or be directed to any of the network infrastructure</t>
  </si>
  <si>
    <t>Should the attacker gain access to the JCC they have the potential to gain access to Blackhawk and or the school’s network and escalate their privileges to gain more information or control over the system.</t>
  </si>
  <si>
    <t>Estimated Change to Likelihood and Impact of Risk Event/Threat</t>
  </si>
  <si>
    <t>Info Tech Risk Re-assessment</t>
  </si>
  <si>
    <t>Asset Identification and Appraisal/Threat Identification Report</t>
  </si>
  <si>
    <t>DREAD Risk = (Damage + Reproducibility + Exploitability + Affected Users + Discoverability) / 5</t>
  </si>
  <si>
    <t>Add group policy and admin controls onto the JCC to help prevent damage even if an unauthorized user gets attacked. Hand management and control over to an experienced Cyber professional to monitor and refine controls at the end of the semester. Have logging of all activity and activity of interest is saved. Logged and sent to the admin for an alert. (Every couple of months logs with non-flagged information will be cleared.). So, this will give as much data as humanly possible so we can catch who/what it is while it is happening or before it gets out. Users have a limited access to the internet when logged into the JCC environment eliminating some of potential exploitations that can be implemented on the system.</t>
  </si>
  <si>
    <t>UAH's filters are good. But ensuring users take a small refresher on the dangers of fishing before use of the JCC done by admin. Though Spear fishing is unlikely because it is a very specific device. Have logging of all activity and activity of interest is saved. Logged and sent to the admin for an alert. (Every couple of months logs with non-flagged information will be cleared.). So, this will give as much data as humanly possible so we can catch who/what it is while it is happening or before it gets out..</t>
  </si>
  <si>
    <t>Implementing Karslurm controls and maxes. Locking away potentially dangerous commands through methods like specific command interfacing. Have logging of all activity and activity of interest is saved. Logged and sent to the admin for an alert. (Every couple of months logs with non-flagged information will be cleared.). So, this will give as much data as humanly possible so we can catch who/what it is while it is happening or before it gets out. Users have a limited access to the internet when logged into the JCC environment eliminating some of potential exploitations that can be implemented on the system.</t>
  </si>
  <si>
    <t>Have logging of all activity and activity of interest is saved. Logged and sent to the admin for an alert. (Every couple of months logs with non-flagged information will be cleared.). So, this will give as much data as humanly possible so we can catch who/what it is while it is happening or before it gets out.</t>
  </si>
  <si>
    <t>Follow in compliance with Dave Foreman's network connection instructions so it is in proper shielding with UAH's firewall. This is hard to deal with. Have logging of all activity and activity of interest is saved. Logged and sent to the admin for an alert. (Every couple of months logs with non-flagged information will be cleared.). So, this will give as much data as humanly possible so we can catch who/what it is while it is happening or before it gets out. Users have a limited access to the internet when logged into the JCC environment eliminating some of potential exploitations that can be implemented on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</si>
</sst>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2" x14ac:knownFonts="1">
    <font>
      <sz val="11"/>
      <color theme="1"/>
      <name val="Calibri"/>
      <family val="2"/>
      <scheme val="minor"/>
    </font>
    <font>
      <sz val="11"/>
      <color theme="1"/>
      <name val="Calibri"/>
      <family val="2"/>
      <scheme val="minor"/>
    </font>
    <font>
      <sz val="10"/>
      <name val="Arial"/>
      <family val="2"/>
    </font>
    <font>
      <b/>
      <sz val="18"/>
      <name val="Arial"/>
      <family val="2"/>
    </font>
    <font>
      <sz val="10"/>
      <name val="Arial"/>
      <family val="2"/>
    </font>
    <font>
      <sz val="11"/>
      <color theme="1"/>
      <name val="Arial"/>
      <family val="2"/>
    </font>
    <font>
      <sz val="10"/>
      <color theme="1"/>
      <name val="Arial"/>
      <family val="2"/>
    </font>
    <font>
      <b/>
      <sz val="12"/>
      <color theme="0"/>
      <name val="Arial"/>
      <family val="2"/>
    </font>
    <font>
      <sz val="9"/>
      <color indexed="81"/>
      <name val="Tahoma"/>
      <family val="2"/>
    </font>
    <font>
      <b/>
      <sz val="10"/>
      <color theme="0"/>
      <name val="Arial"/>
      <family val="2"/>
    </font>
    <font>
      <b/>
      <sz val="11"/>
      <color theme="1"/>
      <name val="Arial"/>
      <family val="2"/>
    </font>
    <font>
      <b/>
      <sz val="11"/>
      <color theme="0"/>
      <name val="Arial"/>
      <family val="2"/>
    </font>
    <font>
      <sz val="8"/>
      <name val="Arial"/>
      <family val="2"/>
    </font>
    <font>
      <sz val="11"/>
      <color theme="0"/>
      <name val="Calibri"/>
      <family val="2"/>
      <scheme val="minor"/>
    </font>
    <font>
      <sz val="10"/>
      <color theme="0"/>
      <name val="Arial"/>
      <family val="2"/>
    </font>
    <font>
      <b/>
      <sz val="18"/>
      <color theme="0"/>
      <name val="Arial"/>
      <family val="2"/>
    </font>
    <font>
      <sz val="8"/>
      <color theme="0"/>
      <name val="Arial"/>
      <family val="2"/>
    </font>
    <font>
      <b/>
      <sz val="9"/>
      <color indexed="81"/>
      <name val="Tahoma"/>
      <family val="2"/>
    </font>
    <font>
      <sz val="10"/>
      <color rgb="FF000000"/>
      <name val="Arial"/>
      <family val="2"/>
    </font>
    <font>
      <sz val="11"/>
      <name val="Arial"/>
      <family val="2"/>
    </font>
    <font>
      <i/>
      <sz val="10"/>
      <name val="Arial"/>
      <family val="2"/>
    </font>
    <font>
      <b/>
      <sz val="10"/>
      <color theme="1"/>
      <name val="Arial"/>
      <family val="2"/>
    </font>
    <font>
      <b/>
      <sz val="11"/>
      <color theme="1"/>
      <name val="Calibri"/>
      <family val="2"/>
      <scheme val="minor"/>
    </font>
    <font>
      <sz val="11"/>
      <color rgb="FFFF0000"/>
      <name val="Arial"/>
      <family val="2"/>
    </font>
    <font>
      <sz val="18"/>
      <color theme="0"/>
      <name val="Amasis MT Pro Black"/>
      <family val="1"/>
    </font>
    <font>
      <sz val="11"/>
      <color theme="0"/>
      <name val="Amasis MT Pro Black"/>
      <family val="1"/>
    </font>
    <font>
      <b/>
      <sz val="20"/>
      <name val="Arial"/>
      <family val="2"/>
    </font>
    <font>
      <b/>
      <sz val="12"/>
      <name val="Arial"/>
      <family val="2"/>
    </font>
    <font>
      <i/>
      <sz val="11"/>
      <color theme="4" tint="0.39997558519241921"/>
      <name val="Calibri"/>
      <family val="2"/>
      <scheme val="minor"/>
    </font>
    <font>
      <i/>
      <sz val="8"/>
      <color theme="4" tint="0.39997558519241921"/>
      <name val="Calibri"/>
      <family val="2"/>
      <scheme val="minor"/>
    </font>
    <font>
      <b/>
      <sz val="11"/>
      <name val="Calibri"/>
      <family val="2"/>
      <scheme val="minor"/>
    </font>
    <font>
      <b/>
      <sz val="14"/>
      <name val="Arial"/>
      <family val="2"/>
    </font>
    <font>
      <b/>
      <sz val="18"/>
      <color theme="1"/>
      <name val="Calibri"/>
      <family val="2"/>
      <scheme val="minor"/>
    </font>
    <font>
      <b/>
      <sz val="16"/>
      <color theme="0"/>
      <name val="Amasis MT Pro Black"/>
      <family val="1"/>
    </font>
    <font>
      <b/>
      <sz val="11"/>
      <color theme="0"/>
      <name val="Amasis MT Pro Black"/>
      <family val="1"/>
    </font>
    <font>
      <i/>
      <sz val="11"/>
      <name val="Arial"/>
      <family val="2"/>
    </font>
    <font>
      <b/>
      <sz val="11"/>
      <color theme="4" tint="0.39997558519241921"/>
      <name val="Arial"/>
      <family val="2"/>
    </font>
    <font>
      <b/>
      <sz val="14"/>
      <color theme="1"/>
      <name val="Calibri"/>
      <family val="2"/>
      <scheme val="minor"/>
    </font>
    <font>
      <sz val="16"/>
      <color theme="0"/>
      <name val="Amasis MT Pro Black"/>
      <family val="1"/>
    </font>
    <font>
      <b/>
      <sz val="16"/>
      <color theme="1"/>
      <name val="Calibri"/>
      <family val="2"/>
      <scheme val="minor"/>
    </font>
    <font>
      <sz val="11"/>
      <name val="Calibri"/>
      <family val="2"/>
      <scheme val="minor"/>
    </font>
    <font>
      <sz val="12"/>
      <color theme="0"/>
      <name val="Arial"/>
      <family val="2"/>
    </font>
    <font>
      <sz val="11"/>
      <name val="Calibri"/>
      <family val="2"/>
      <charset val="238"/>
      <scheme val="minor"/>
    </font>
    <font>
      <sz val="11"/>
      <color theme="1"/>
      <name val="Calibri"/>
      <family val="2"/>
      <charset val="238"/>
      <scheme val="minor"/>
    </font>
    <font>
      <b/>
      <sz val="12"/>
      <color theme="1"/>
      <name val="Arial"/>
      <family val="2"/>
    </font>
    <font>
      <sz val="12"/>
      <color theme="1"/>
      <name val="Arial"/>
      <family val="2"/>
    </font>
    <font>
      <b/>
      <sz val="14"/>
      <color theme="0"/>
      <name val="Calibri"/>
      <family val="2"/>
      <scheme val="minor"/>
    </font>
    <font>
      <sz val="8"/>
      <color rgb="FF444444"/>
      <name val="Poppins"/>
    </font>
    <font>
      <b/>
      <sz val="8"/>
      <color rgb="FF444444"/>
      <name val="Poppins"/>
    </font>
    <font>
      <b/>
      <sz val="10"/>
      <color rgb="FF444444"/>
      <name val="Poppins"/>
    </font>
    <font>
      <b/>
      <sz val="14"/>
      <color theme="0"/>
      <name val="Arial"/>
      <family val="2"/>
    </font>
    <font>
      <i/>
      <sz val="8"/>
      <name val="Arial"/>
      <family val="2"/>
    </font>
  </fonts>
  <fills count="2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29475F"/>
        <bgColor indexed="64"/>
      </patternFill>
    </fill>
    <fill>
      <patternFill patternType="solid">
        <fgColor rgb="FFCED990"/>
        <bgColor indexed="64"/>
      </patternFill>
    </fill>
    <fill>
      <patternFill patternType="solid">
        <fgColor rgb="FF6293BB"/>
        <bgColor indexed="64"/>
      </patternFill>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1" tint="0.39997558519241921"/>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3F6C91"/>
        <bgColor indexed="64"/>
      </patternFill>
    </fill>
    <fill>
      <patternFill patternType="solid">
        <fgColor theme="4" tint="0.79998168889431442"/>
        <bgColor indexed="64"/>
      </patternFill>
    </fill>
    <fill>
      <patternFill patternType="solid">
        <fgColor theme="4" tint="-0.499984740745262"/>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s>
  <cellStyleXfs count="8">
    <xf numFmtId="0" fontId="0" fillId="0" borderId="0"/>
    <xf numFmtId="0" fontId="2"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4" fillId="0" borderId="0"/>
    <xf numFmtId="0" fontId="1" fillId="0" borderId="0"/>
  </cellStyleXfs>
  <cellXfs count="316">
    <xf numFmtId="0" fontId="0" fillId="0" borderId="0" xfId="0"/>
    <xf numFmtId="0" fontId="2" fillId="0" borderId="0" xfId="1"/>
    <xf numFmtId="0" fontId="5" fillId="0" borderId="0" xfId="0" applyFont="1" applyAlignment="1">
      <alignment horizontal="center" vertical="center"/>
    </xf>
    <xf numFmtId="0" fontId="5" fillId="0" borderId="0" xfId="0" applyFont="1"/>
    <xf numFmtId="0" fontId="12" fillId="0" borderId="0" xfId="1" applyFont="1"/>
    <xf numFmtId="0" fontId="2" fillId="0" borderId="0" xfId="1" applyAlignment="1">
      <alignment horizontal="right" indent="1"/>
    </xf>
    <xf numFmtId="0" fontId="2" fillId="0" borderId="0" xfId="1" applyAlignment="1">
      <alignment horizontal="left"/>
    </xf>
    <xf numFmtId="164" fontId="2" fillId="0" borderId="0" xfId="1" applyNumberFormat="1"/>
    <xf numFmtId="0" fontId="2" fillId="0" borderId="0" xfId="1" applyAlignment="1">
      <alignment horizontal="center"/>
    </xf>
    <xf numFmtId="0" fontId="12" fillId="0" borderId="0" xfId="1" applyFont="1" applyAlignment="1">
      <alignment horizontal="center"/>
    </xf>
    <xf numFmtId="0" fontId="16" fillId="0" borderId="0" xfId="1" applyFont="1"/>
    <xf numFmtId="0" fontId="13" fillId="0" borderId="0" xfId="0" applyFont="1"/>
    <xf numFmtId="0" fontId="14" fillId="0" borderId="0" xfId="1" applyFont="1"/>
    <xf numFmtId="0" fontId="0" fillId="0" borderId="25" xfId="0" applyBorder="1"/>
    <xf numFmtId="0" fontId="2" fillId="2" borderId="0" xfId="1" applyFill="1"/>
    <xf numFmtId="0" fontId="2" fillId="0" borderId="25" xfId="1" applyBorder="1"/>
    <xf numFmtId="0" fontId="6" fillId="0" borderId="13" xfId="0" applyFont="1" applyBorder="1"/>
    <xf numFmtId="0" fontId="6" fillId="0" borderId="15" xfId="0" applyFont="1" applyBorder="1"/>
    <xf numFmtId="0" fontId="6" fillId="0" borderId="16" xfId="0" applyFont="1" applyBorder="1"/>
    <xf numFmtId="0" fontId="6" fillId="0" borderId="14" xfId="0" applyFont="1" applyBorder="1"/>
    <xf numFmtId="0" fontId="11" fillId="9" borderId="4" xfId="0" applyFont="1" applyFill="1" applyBorder="1" applyAlignment="1">
      <alignment horizontal="center"/>
    </xf>
    <xf numFmtId="0" fontId="11" fillId="9" borderId="4" xfId="0" applyFont="1" applyFill="1" applyBorder="1"/>
    <xf numFmtId="0" fontId="11" fillId="9" borderId="1" xfId="0" applyFont="1" applyFill="1" applyBorder="1"/>
    <xf numFmtId="0" fontId="5" fillId="14" borderId="4" xfId="0" applyFont="1" applyFill="1" applyBorder="1" applyAlignment="1">
      <alignment horizontal="center"/>
    </xf>
    <xf numFmtId="0" fontId="5" fillId="15" borderId="4" xfId="0" applyFont="1" applyFill="1" applyBorder="1" applyAlignment="1">
      <alignment horizontal="center"/>
    </xf>
    <xf numFmtId="0" fontId="5" fillId="11" borderId="4" xfId="0" applyFont="1" applyFill="1" applyBorder="1" applyAlignment="1">
      <alignment horizontal="center"/>
    </xf>
    <xf numFmtId="0" fontId="5" fillId="3" borderId="4" xfId="0" applyFont="1" applyFill="1" applyBorder="1" applyAlignment="1">
      <alignment horizontal="center"/>
    </xf>
    <xf numFmtId="0" fontId="5" fillId="16" borderId="4" xfId="0" applyFont="1" applyFill="1" applyBorder="1" applyAlignment="1">
      <alignment horizontal="center"/>
    </xf>
    <xf numFmtId="0" fontId="5" fillId="0" borderId="25" xfId="0" applyFont="1" applyBorder="1"/>
    <xf numFmtId="0" fontId="5" fillId="0" borderId="26" xfId="0" applyFont="1" applyBorder="1"/>
    <xf numFmtId="0" fontId="10" fillId="12" borderId="0" xfId="0" applyFont="1" applyFill="1" applyAlignment="1">
      <alignment horizontal="center"/>
    </xf>
    <xf numFmtId="0" fontId="10" fillId="12" borderId="26" xfId="0" applyFont="1" applyFill="1" applyBorder="1" applyAlignment="1">
      <alignment horizontal="center"/>
    </xf>
    <xf numFmtId="0" fontId="10" fillId="12" borderId="0" xfId="0" applyFont="1" applyFill="1"/>
    <xf numFmtId="0" fontId="19" fillId="0" borderId="0" xfId="0" applyFont="1"/>
    <xf numFmtId="0" fontId="19" fillId="0" borderId="26" xfId="0" applyFont="1" applyBorder="1"/>
    <xf numFmtId="0" fontId="5" fillId="0" borderId="27" xfId="0" applyFont="1" applyBorder="1"/>
    <xf numFmtId="0" fontId="5" fillId="0" borderId="29" xfId="0" applyFont="1" applyBorder="1"/>
    <xf numFmtId="0" fontId="10" fillId="0" borderId="25" xfId="0" applyFont="1" applyBorder="1" applyAlignment="1">
      <alignment horizontal="center"/>
    </xf>
    <xf numFmtId="0" fontId="10" fillId="0" borderId="0" xfId="0" applyFont="1" applyAlignment="1">
      <alignment horizontal="center"/>
    </xf>
    <xf numFmtId="0" fontId="10" fillId="0" borderId="26" xfId="0" applyFont="1" applyBorder="1" applyAlignment="1">
      <alignment horizontal="center"/>
    </xf>
    <xf numFmtId="0" fontId="5" fillId="0" borderId="0" xfId="0" applyFont="1" applyAlignment="1">
      <alignment horizontal="center"/>
    </xf>
    <xf numFmtId="0" fontId="5" fillId="0" borderId="26" xfId="0" applyFont="1" applyBorder="1" applyAlignment="1">
      <alignment horizontal="center"/>
    </xf>
    <xf numFmtId="0" fontId="5" fillId="0" borderId="28" xfId="0" applyFont="1" applyBorder="1" applyAlignment="1">
      <alignment horizontal="center"/>
    </xf>
    <xf numFmtId="0" fontId="5" fillId="0" borderId="29" xfId="0" applyFont="1" applyBorder="1" applyAlignment="1">
      <alignment horizontal="center"/>
    </xf>
    <xf numFmtId="1" fontId="5" fillId="0" borderId="4" xfId="0" applyNumberFormat="1" applyFont="1" applyBorder="1" applyAlignment="1">
      <alignment horizontal="center"/>
    </xf>
    <xf numFmtId="164" fontId="5" fillId="4" borderId="4" xfId="0" applyNumberFormat="1" applyFont="1" applyFill="1" applyBorder="1"/>
    <xf numFmtId="1" fontId="5" fillId="4" borderId="4" xfId="0" applyNumberFormat="1" applyFont="1" applyFill="1" applyBorder="1"/>
    <xf numFmtId="1" fontId="5" fillId="0" borderId="4" xfId="0" applyNumberFormat="1" applyFont="1" applyBorder="1"/>
    <xf numFmtId="1" fontId="10" fillId="12" borderId="26" xfId="0" applyNumberFormat="1" applyFont="1" applyFill="1" applyBorder="1" applyAlignment="1">
      <alignment horizontal="center"/>
    </xf>
    <xf numFmtId="1" fontId="5" fillId="0" borderId="25" xfId="0" applyNumberFormat="1" applyFont="1" applyBorder="1"/>
    <xf numFmtId="0" fontId="2" fillId="0" borderId="0" xfId="1" applyAlignment="1">
      <alignment horizontal="left" vertical="center" wrapText="1"/>
    </xf>
    <xf numFmtId="0" fontId="6" fillId="0" borderId="34" xfId="0" applyFont="1" applyBorder="1" applyAlignment="1">
      <alignment vertical="center"/>
    </xf>
    <xf numFmtId="0" fontId="2" fillId="0" borderId="5" xfId="1" applyBorder="1" applyAlignment="1">
      <alignment vertical="center" wrapText="1"/>
    </xf>
    <xf numFmtId="1" fontId="5" fillId="0" borderId="15" xfId="0" applyNumberFormat="1" applyFont="1" applyBorder="1" applyAlignment="1">
      <alignment horizontal="center"/>
    </xf>
    <xf numFmtId="1" fontId="5" fillId="0" borderId="0" xfId="0" applyNumberFormat="1" applyFont="1" applyAlignment="1">
      <alignment horizontal="center"/>
    </xf>
    <xf numFmtId="1" fontId="5" fillId="0" borderId="26" xfId="0" applyNumberFormat="1" applyFont="1" applyBorder="1" applyAlignment="1">
      <alignment horizontal="center"/>
    </xf>
    <xf numFmtId="0" fontId="5" fillId="16" borderId="15" xfId="0" applyFont="1" applyFill="1" applyBorder="1" applyAlignment="1">
      <alignment horizontal="center"/>
    </xf>
    <xf numFmtId="164" fontId="5" fillId="4" borderId="15" xfId="0" applyNumberFormat="1" applyFont="1" applyFill="1" applyBorder="1"/>
    <xf numFmtId="0" fontId="11" fillId="9" borderId="50" xfId="0" applyFont="1" applyFill="1" applyBorder="1"/>
    <xf numFmtId="1" fontId="5" fillId="0" borderId="18" xfId="0" applyNumberFormat="1" applyFont="1" applyBorder="1"/>
    <xf numFmtId="1" fontId="5" fillId="4" borderId="14" xfId="0" applyNumberFormat="1" applyFont="1" applyFill="1" applyBorder="1"/>
    <xf numFmtId="0" fontId="10" fillId="12" borderId="28" xfId="0" applyFont="1" applyFill="1" applyBorder="1"/>
    <xf numFmtId="0" fontId="19" fillId="0" borderId="28" xfId="0" applyFont="1" applyBorder="1"/>
    <xf numFmtId="0" fontId="19" fillId="0" borderId="29" xfId="0" applyFont="1" applyBorder="1"/>
    <xf numFmtId="0" fontId="20" fillId="0" borderId="0" xfId="1" applyFont="1"/>
    <xf numFmtId="0" fontId="6" fillId="0" borderId="2" xfId="0" applyFont="1" applyBorder="1" applyAlignment="1">
      <alignment horizontal="center" vertical="center"/>
    </xf>
    <xf numFmtId="0" fontId="6" fillId="0" borderId="36" xfId="0" applyFont="1" applyBorder="1" applyAlignment="1">
      <alignment horizontal="center" vertical="center"/>
    </xf>
    <xf numFmtId="0" fontId="7" fillId="7" borderId="52" xfId="1" applyFont="1" applyFill="1" applyBorder="1" applyAlignment="1">
      <alignment horizontal="center" vertical="center" wrapText="1"/>
    </xf>
    <xf numFmtId="0" fontId="5" fillId="0" borderId="53" xfId="0" applyFont="1" applyBorder="1"/>
    <xf numFmtId="0" fontId="5" fillId="0" borderId="54" xfId="0" applyFont="1" applyBorder="1"/>
    <xf numFmtId="0" fontId="3" fillId="0" borderId="0" xfId="1" applyFont="1" applyAlignment="1">
      <alignment vertical="center"/>
    </xf>
    <xf numFmtId="0" fontId="21" fillId="0" borderId="0" xfId="0" applyFont="1" applyAlignment="1">
      <alignment horizontal="center" vertical="center"/>
    </xf>
    <xf numFmtId="0" fontId="6" fillId="0" borderId="0" xfId="0" applyFont="1"/>
    <xf numFmtId="0" fontId="6" fillId="0" borderId="0" xfId="0" applyFont="1" applyAlignment="1">
      <alignment horizontal="center" vertical="center"/>
    </xf>
    <xf numFmtId="1" fontId="5" fillId="0" borderId="0" xfId="0" applyNumberFormat="1" applyFont="1"/>
    <xf numFmtId="1" fontId="23" fillId="2" borderId="0" xfId="0" applyNumberFormat="1" applyFont="1" applyFill="1"/>
    <xf numFmtId="0" fontId="11" fillId="2" borderId="0" xfId="0" applyFont="1" applyFill="1" applyAlignment="1">
      <alignment horizontal="center" vertical="center"/>
    </xf>
    <xf numFmtId="0" fontId="11" fillId="2" borderId="0" xfId="0" applyFont="1" applyFill="1"/>
    <xf numFmtId="0" fontId="2" fillId="0" borderId="0" xfId="1" applyAlignment="1">
      <alignment vertical="center" wrapText="1"/>
    </xf>
    <xf numFmtId="0" fontId="2" fillId="10" borderId="0" xfId="1" applyFill="1" applyAlignment="1">
      <alignment vertical="center" wrapText="1"/>
    </xf>
    <xf numFmtId="0" fontId="0" fillId="0" borderId="4" xfId="0" applyBorder="1" applyAlignment="1">
      <alignment horizontal="center" vertical="center" wrapText="1"/>
    </xf>
    <xf numFmtId="0" fontId="0" fillId="12" borderId="0" xfId="0" applyFill="1" applyAlignment="1">
      <alignment horizontal="center" vertical="center" wrapText="1"/>
    </xf>
    <xf numFmtId="0" fontId="0" fillId="0" borderId="26" xfId="0" applyBorder="1" applyAlignment="1">
      <alignment horizontal="center" vertical="center" wrapText="1"/>
    </xf>
    <xf numFmtId="0" fontId="0" fillId="12" borderId="26" xfId="0" applyFill="1" applyBorder="1" applyAlignment="1">
      <alignment horizontal="center" vertical="center" wrapText="1"/>
    </xf>
    <xf numFmtId="0" fontId="0" fillId="12" borderId="29" xfId="0" applyFill="1" applyBorder="1" applyAlignment="1">
      <alignment horizontal="center" vertical="center" wrapText="1"/>
    </xf>
    <xf numFmtId="0" fontId="22" fillId="0" borderId="25" xfId="0" applyFont="1" applyBorder="1" applyAlignment="1">
      <alignment horizontal="center" vertical="center" wrapText="1"/>
    </xf>
    <xf numFmtId="0" fontId="22" fillId="12" borderId="25" xfId="0" applyFont="1" applyFill="1" applyBorder="1" applyAlignment="1">
      <alignment horizontal="center" vertical="center" wrapText="1"/>
    </xf>
    <xf numFmtId="0" fontId="22" fillId="12" borderId="27" xfId="0" applyFont="1" applyFill="1" applyBorder="1" applyAlignment="1">
      <alignment horizontal="center" vertical="center" wrapText="1"/>
    </xf>
    <xf numFmtId="0" fontId="26" fillId="0" borderId="0" xfId="1" applyFont="1" applyAlignment="1">
      <alignment vertical="center"/>
    </xf>
    <xf numFmtId="0" fontId="0" fillId="0" borderId="0" xfId="0" applyAlignment="1">
      <alignment horizontal="center" vertical="center" wrapText="1"/>
    </xf>
    <xf numFmtId="0" fontId="0" fillId="0" borderId="29" xfId="0" applyBorder="1" applyAlignment="1">
      <alignment horizontal="center" vertical="center" wrapText="1"/>
    </xf>
    <xf numFmtId="0" fontId="0" fillId="0" borderId="5" xfId="0" applyBorder="1" applyAlignment="1">
      <alignment horizontal="center" vertical="center" wrapText="1"/>
    </xf>
    <xf numFmtId="0" fontId="0" fillId="0" borderId="56" xfId="0" applyBorder="1" applyAlignment="1">
      <alignment horizontal="center" vertical="center" wrapText="1"/>
    </xf>
    <xf numFmtId="0" fontId="0" fillId="0" borderId="28" xfId="0" applyBorder="1" applyAlignment="1">
      <alignment horizontal="center" vertical="center" wrapText="1"/>
    </xf>
    <xf numFmtId="0" fontId="0" fillId="12" borderId="28" xfId="0" applyFill="1" applyBorder="1" applyAlignment="1">
      <alignment horizontal="center" vertical="center" wrapText="1"/>
    </xf>
    <xf numFmtId="0" fontId="0" fillId="12" borderId="36" xfId="0" applyFill="1" applyBorder="1" applyAlignment="1">
      <alignment horizontal="center" vertical="center" wrapText="1"/>
    </xf>
    <xf numFmtId="0" fontId="2" fillId="21" borderId="0" xfId="1" applyFill="1" applyAlignment="1">
      <alignment vertical="center" wrapText="1"/>
    </xf>
    <xf numFmtId="0" fontId="2" fillId="10" borderId="0" xfId="1" applyFill="1"/>
    <xf numFmtId="0" fontId="2" fillId="21" borderId="0" xfId="1" applyFill="1"/>
    <xf numFmtId="0" fontId="0" fillId="2" borderId="0" xfId="0" applyFill="1" applyAlignment="1">
      <alignment horizontal="center" vertical="center" wrapText="1"/>
    </xf>
    <xf numFmtId="0" fontId="0" fillId="2" borderId="26"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6" xfId="0" applyFill="1" applyBorder="1" applyAlignment="1">
      <alignment horizontal="center" vertical="center" wrapText="1"/>
    </xf>
    <xf numFmtId="0" fontId="0" fillId="12" borderId="37" xfId="0" applyFill="1" applyBorder="1" applyAlignment="1">
      <alignment horizontal="center" vertical="center" wrapText="1"/>
    </xf>
    <xf numFmtId="0" fontId="0" fillId="2" borderId="29" xfId="0" applyFill="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12" borderId="9" xfId="0" applyFill="1" applyBorder="1" applyAlignment="1">
      <alignment horizontal="center" vertical="center" wrapText="1"/>
    </xf>
    <xf numFmtId="0" fontId="0" fillId="2" borderId="9" xfId="0" applyFill="1" applyBorder="1" applyAlignment="1">
      <alignment horizontal="center" vertical="center" wrapText="1"/>
    </xf>
    <xf numFmtId="0" fontId="30" fillId="22" borderId="55" xfId="0" applyFont="1" applyFill="1" applyBorder="1" applyAlignment="1">
      <alignment horizontal="center" vertical="center" wrapText="1"/>
    </xf>
    <xf numFmtId="0" fontId="30" fillId="22" borderId="20" xfId="0" applyFont="1" applyFill="1" applyBorder="1" applyAlignment="1">
      <alignment horizontal="center" vertical="center" wrapText="1"/>
    </xf>
    <xf numFmtId="0" fontId="0" fillId="0" borderId="18" xfId="0" applyBorder="1" applyAlignment="1">
      <alignment horizontal="center" vertical="center" wrapText="1"/>
    </xf>
    <xf numFmtId="0" fontId="25" fillId="23" borderId="25" xfId="0" applyFont="1" applyFill="1" applyBorder="1" applyAlignment="1">
      <alignment horizontal="center" vertical="center"/>
    </xf>
    <xf numFmtId="0" fontId="25" fillId="23" borderId="0" xfId="0" applyFont="1" applyFill="1" applyAlignment="1">
      <alignment horizontal="center" vertical="center"/>
    </xf>
    <xf numFmtId="0" fontId="25" fillId="23" borderId="26" xfId="0" applyFont="1" applyFill="1" applyBorder="1" applyAlignment="1">
      <alignment horizontal="center" vertical="center" wrapText="1"/>
    </xf>
    <xf numFmtId="0" fontId="34" fillId="23" borderId="25" xfId="0" applyFont="1" applyFill="1" applyBorder="1" applyAlignment="1">
      <alignment horizontal="center" vertical="center" wrapText="1"/>
    </xf>
    <xf numFmtId="0" fontId="34" fillId="23" borderId="0" xfId="0" applyFont="1" applyFill="1" applyAlignment="1">
      <alignment horizontal="center" vertical="center" wrapText="1"/>
    </xf>
    <xf numFmtId="0" fontId="34" fillId="23" borderId="26" xfId="0" applyFont="1" applyFill="1" applyBorder="1" applyAlignment="1">
      <alignment horizontal="center" vertical="center" wrapText="1"/>
    </xf>
    <xf numFmtId="0" fontId="35" fillId="0" borderId="0" xfId="1" applyFont="1" applyAlignment="1">
      <alignment vertical="center" wrapText="1"/>
    </xf>
    <xf numFmtId="0" fontId="35" fillId="0" borderId="0" xfId="1" applyFont="1"/>
    <xf numFmtId="0" fontId="22" fillId="24" borderId="0" xfId="0" applyFont="1" applyFill="1" applyAlignment="1">
      <alignment horizontal="center" vertical="center" wrapText="1"/>
    </xf>
    <xf numFmtId="0" fontId="22" fillId="24" borderId="26" xfId="0" applyFont="1" applyFill="1" applyBorder="1" applyAlignment="1">
      <alignment horizontal="center" vertical="center" wrapText="1"/>
    </xf>
    <xf numFmtId="0" fontId="0" fillId="0" borderId="41" xfId="0" applyBorder="1" applyAlignment="1">
      <alignment horizontal="center" vertical="center" wrapText="1"/>
    </xf>
    <xf numFmtId="0" fontId="0" fillId="0" borderId="33" xfId="0" applyBorder="1" applyAlignment="1">
      <alignment horizontal="center" vertical="center" wrapText="1"/>
    </xf>
    <xf numFmtId="0" fontId="22" fillId="6" borderId="27" xfId="0" applyFont="1" applyFill="1" applyBorder="1" applyAlignment="1">
      <alignment horizontal="center" vertical="center" wrapText="1"/>
    </xf>
    <xf numFmtId="0" fontId="22" fillId="6" borderId="12" xfId="0" applyFont="1" applyFill="1" applyBorder="1" applyAlignment="1">
      <alignment horizontal="center" vertical="center" wrapText="1"/>
    </xf>
    <xf numFmtId="0" fontId="0" fillId="12" borderId="41" xfId="0" applyFill="1" applyBorder="1" applyAlignment="1">
      <alignment horizontal="center" vertical="center" wrapText="1"/>
    </xf>
    <xf numFmtId="0" fontId="0" fillId="12" borderId="33" xfId="0" applyFill="1" applyBorder="1" applyAlignment="1">
      <alignment horizontal="center" vertical="center" wrapText="1"/>
    </xf>
    <xf numFmtId="0" fontId="40" fillId="2" borderId="4" xfId="0" applyFont="1" applyFill="1" applyBorder="1" applyAlignment="1">
      <alignment horizontal="center" vertical="center" wrapText="1"/>
    </xf>
    <xf numFmtId="14" fontId="18" fillId="2" borderId="3" xfId="0" applyNumberFormat="1" applyFont="1" applyFill="1" applyBorder="1" applyAlignment="1">
      <alignment horizontal="center" vertical="center" wrapText="1"/>
    </xf>
    <xf numFmtId="0" fontId="2" fillId="8" borderId="22" xfId="1" applyFill="1" applyBorder="1" applyAlignment="1">
      <alignment horizontal="center" vertical="center"/>
    </xf>
    <xf numFmtId="0" fontId="2" fillId="2" borderId="10" xfId="1" applyFill="1" applyBorder="1" applyAlignment="1">
      <alignment horizontal="center" vertical="center"/>
    </xf>
    <xf numFmtId="0" fontId="2" fillId="2" borderId="23" xfId="1" applyFill="1" applyBorder="1" applyAlignment="1">
      <alignment horizontal="center" vertical="center"/>
    </xf>
    <xf numFmtId="0" fontId="2" fillId="2" borderId="4" xfId="1" applyFill="1" applyBorder="1" applyAlignment="1">
      <alignment horizontal="center" vertical="center"/>
    </xf>
    <xf numFmtId="0" fontId="2" fillId="2" borderId="46" xfId="1" applyFill="1" applyBorder="1" applyAlignment="1">
      <alignment horizontal="center" vertical="center"/>
    </xf>
    <xf numFmtId="1" fontId="2" fillId="8" borderId="51" xfId="1" applyNumberFormat="1" applyFill="1" applyBorder="1" applyAlignment="1">
      <alignment horizontal="center" vertical="center"/>
    </xf>
    <xf numFmtId="0" fontId="2" fillId="8" borderId="20" xfId="1" applyFill="1" applyBorder="1" applyAlignment="1">
      <alignment horizontal="center" vertical="center"/>
    </xf>
    <xf numFmtId="0" fontId="2" fillId="12" borderId="3" xfId="1" applyFill="1" applyBorder="1" applyAlignment="1">
      <alignment horizontal="center" vertical="center"/>
    </xf>
    <xf numFmtId="0" fontId="2" fillId="12" borderId="2" xfId="1" applyFill="1" applyBorder="1" applyAlignment="1">
      <alignment horizontal="center" vertical="center"/>
    </xf>
    <xf numFmtId="164" fontId="6" fillId="20" borderId="1" xfId="0" applyNumberFormat="1" applyFont="1" applyFill="1" applyBorder="1" applyAlignment="1">
      <alignment horizontal="center" vertical="center"/>
    </xf>
    <xf numFmtId="0" fontId="2" fillId="12" borderId="13" xfId="1" applyFill="1" applyBorder="1" applyAlignment="1">
      <alignment horizontal="center" vertical="center"/>
    </xf>
    <xf numFmtId="0" fontId="2" fillId="12" borderId="4" xfId="1" applyFill="1" applyBorder="1" applyAlignment="1">
      <alignment horizontal="center" vertical="center"/>
    </xf>
    <xf numFmtId="164" fontId="6" fillId="20" borderId="35" xfId="0" applyNumberFormat="1" applyFont="1" applyFill="1" applyBorder="1" applyAlignment="1">
      <alignment horizontal="center" vertical="center"/>
    </xf>
    <xf numFmtId="0" fontId="2" fillId="12" borderId="31" xfId="1" applyFill="1" applyBorder="1" applyAlignment="1">
      <alignment horizontal="center" vertical="center"/>
    </xf>
    <xf numFmtId="0" fontId="2" fillId="12" borderId="36" xfId="1" applyFill="1" applyBorder="1" applyAlignment="1">
      <alignment horizontal="center" vertical="center"/>
    </xf>
    <xf numFmtId="164" fontId="6" fillId="20" borderId="50" xfId="0" applyNumberFormat="1" applyFont="1" applyFill="1" applyBorder="1" applyAlignment="1">
      <alignment horizontal="center" vertical="center"/>
    </xf>
    <xf numFmtId="0" fontId="2" fillId="12" borderId="16" xfId="1" applyFill="1" applyBorder="1" applyAlignment="1">
      <alignment horizontal="center" vertical="center"/>
    </xf>
    <xf numFmtId="0" fontId="2" fillId="12" borderId="18" xfId="1" applyFill="1" applyBorder="1" applyAlignment="1">
      <alignment horizontal="center" vertical="center"/>
    </xf>
    <xf numFmtId="164" fontId="6" fillId="20" borderId="37" xfId="0" applyNumberFormat="1" applyFont="1" applyFill="1" applyBorder="1" applyAlignment="1">
      <alignment horizontal="center" vertical="center"/>
    </xf>
    <xf numFmtId="0" fontId="2" fillId="2" borderId="19" xfId="1" applyFill="1" applyBorder="1" applyAlignment="1">
      <alignment horizontal="center" vertical="center"/>
    </xf>
    <xf numFmtId="0" fontId="2" fillId="2" borderId="17" xfId="1" applyFill="1" applyBorder="1" applyAlignment="1">
      <alignment horizontal="center" vertical="center"/>
    </xf>
    <xf numFmtId="0" fontId="2" fillId="2" borderId="45" xfId="1" applyFill="1" applyBorder="1" applyAlignment="1">
      <alignment horizontal="center" vertical="center"/>
    </xf>
    <xf numFmtId="14" fontId="2" fillId="2" borderId="4" xfId="1" applyNumberFormat="1" applyFill="1" applyBorder="1" applyAlignment="1">
      <alignment horizontal="center" vertical="center"/>
    </xf>
    <xf numFmtId="14" fontId="2" fillId="2" borderId="15" xfId="1" applyNumberFormat="1" applyFill="1" applyBorder="1" applyAlignment="1">
      <alignment horizontal="center" vertical="center"/>
    </xf>
    <xf numFmtId="0" fontId="42" fillId="2" borderId="4" xfId="0" applyFont="1" applyFill="1" applyBorder="1" applyAlignment="1">
      <alignment horizontal="center" vertical="center" wrapText="1"/>
    </xf>
    <xf numFmtId="0" fontId="2" fillId="2" borderId="35" xfId="1" applyFill="1" applyBorder="1" applyAlignment="1">
      <alignment horizontal="center" vertical="center"/>
    </xf>
    <xf numFmtId="0" fontId="2" fillId="2" borderId="2" xfId="1" applyFill="1" applyBorder="1" applyAlignment="1">
      <alignment horizontal="center" vertical="center"/>
    </xf>
    <xf numFmtId="0" fontId="2" fillId="2" borderId="1" xfId="1" applyFill="1" applyBorder="1" applyAlignment="1">
      <alignment horizontal="center" vertical="center" wrapText="1"/>
    </xf>
    <xf numFmtId="0" fontId="2" fillId="2" borderId="15" xfId="1" applyFill="1" applyBorder="1" applyAlignment="1">
      <alignment horizontal="center" vertical="center" wrapText="1"/>
    </xf>
    <xf numFmtId="0" fontId="2" fillId="2" borderId="2" xfId="1" applyFill="1" applyBorder="1" applyAlignment="1">
      <alignment horizontal="center" vertical="center" wrapText="1"/>
    </xf>
    <xf numFmtId="0" fontId="2" fillId="2" borderId="1" xfId="1" applyFill="1" applyBorder="1" applyAlignment="1">
      <alignment horizontal="center" vertical="center"/>
    </xf>
    <xf numFmtId="0" fontId="2" fillId="2" borderId="15" xfId="1" applyFill="1" applyBorder="1" applyAlignment="1">
      <alignment horizontal="center" vertical="center"/>
    </xf>
    <xf numFmtId="0" fontId="2" fillId="2" borderId="13" xfId="1" applyFill="1" applyBorder="1" applyAlignment="1">
      <alignment horizontal="center" vertical="center"/>
    </xf>
    <xf numFmtId="14" fontId="2" fillId="0" borderId="3" xfId="1" applyNumberFormat="1" applyBorder="1" applyAlignment="1">
      <alignment horizontal="center" vertical="center"/>
    </xf>
    <xf numFmtId="0" fontId="43" fillId="2" borderId="4" xfId="0" applyFont="1" applyFill="1" applyBorder="1" applyAlignment="1">
      <alignment horizontal="center" vertical="center" wrapText="1"/>
    </xf>
    <xf numFmtId="14" fontId="2" fillId="0" borderId="31" xfId="1" applyNumberFormat="1" applyBorder="1" applyAlignment="1">
      <alignment horizontal="center" vertical="center"/>
    </xf>
    <xf numFmtId="0" fontId="2" fillId="2" borderId="36" xfId="1" applyFill="1" applyBorder="1" applyAlignment="1">
      <alignment horizontal="center" vertical="center"/>
    </xf>
    <xf numFmtId="0" fontId="2" fillId="2" borderId="18" xfId="1" applyFill="1" applyBorder="1" applyAlignment="1">
      <alignment horizontal="center" vertical="center"/>
    </xf>
    <xf numFmtId="0" fontId="2" fillId="2" borderId="37" xfId="1" applyFill="1" applyBorder="1" applyAlignment="1">
      <alignment horizontal="center" vertical="center"/>
    </xf>
    <xf numFmtId="0" fontId="2" fillId="2" borderId="16" xfId="1" applyFill="1" applyBorder="1" applyAlignment="1">
      <alignment horizontal="center" vertical="center"/>
    </xf>
    <xf numFmtId="0" fontId="2" fillId="2" borderId="48" xfId="1" applyFill="1" applyBorder="1" applyAlignment="1">
      <alignment horizontal="center" vertical="center"/>
    </xf>
    <xf numFmtId="0" fontId="2" fillId="2" borderId="50" xfId="1" applyFill="1" applyBorder="1" applyAlignment="1">
      <alignment horizontal="center" vertical="center"/>
    </xf>
    <xf numFmtId="0" fontId="2" fillId="2" borderId="14" xfId="1" applyFill="1" applyBorder="1" applyAlignment="1">
      <alignment horizontal="center" vertical="center"/>
    </xf>
    <xf numFmtId="14" fontId="2" fillId="2" borderId="18" xfId="1" applyNumberFormat="1" applyFill="1" applyBorder="1" applyAlignment="1">
      <alignment horizontal="center" vertical="center"/>
    </xf>
    <xf numFmtId="14" fontId="2" fillId="2" borderId="14" xfId="1" applyNumberFormat="1" applyFill="1" applyBorder="1" applyAlignment="1">
      <alignment horizontal="center" vertical="center"/>
    </xf>
    <xf numFmtId="0" fontId="2" fillId="2" borderId="19" xfId="1" applyFill="1" applyBorder="1" applyAlignment="1">
      <alignment horizontal="center" vertical="center" wrapText="1"/>
    </xf>
    <xf numFmtId="0" fontId="41" fillId="19" borderId="4" xfId="1" applyFont="1" applyFill="1" applyBorder="1" applyAlignment="1">
      <alignment horizontal="center" vertical="center" wrapText="1"/>
    </xf>
    <xf numFmtId="0" fontId="22" fillId="0" borderId="34" xfId="0" applyFont="1" applyBorder="1" applyAlignment="1">
      <alignment horizontal="center" vertical="center"/>
    </xf>
    <xf numFmtId="0" fontId="0" fillId="0" borderId="24" xfId="0" applyBorder="1" applyAlignment="1">
      <alignment horizontal="center" vertical="center" wrapText="1"/>
    </xf>
    <xf numFmtId="0" fontId="37" fillId="6" borderId="30" xfId="0" applyFont="1" applyFill="1" applyBorder="1" applyAlignment="1">
      <alignment horizontal="center" vertical="top"/>
    </xf>
    <xf numFmtId="0" fontId="37" fillId="6" borderId="32" xfId="0" applyFont="1" applyFill="1" applyBorder="1" applyAlignment="1">
      <alignment horizontal="center" vertical="top"/>
    </xf>
    <xf numFmtId="0" fontId="47" fillId="0" borderId="4" xfId="0" applyFont="1" applyBorder="1" applyAlignment="1">
      <alignment horizontal="center" vertical="top"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5" xfId="0" applyBorder="1" applyAlignment="1">
      <alignment horizontal="center" vertical="center" wrapText="1"/>
    </xf>
    <xf numFmtId="0" fontId="0" fillId="0" borderId="23" xfId="0" applyBorder="1" applyAlignment="1">
      <alignment horizontal="center" vertical="center" wrapText="1"/>
    </xf>
    <xf numFmtId="0" fontId="2" fillId="8" borderId="51" xfId="1" applyFill="1" applyBorder="1" applyAlignment="1">
      <alignment horizontal="center" vertical="center"/>
    </xf>
    <xf numFmtId="0" fontId="40" fillId="2" borderId="23" xfId="0" applyFont="1" applyFill="1" applyBorder="1" applyAlignment="1">
      <alignment horizontal="center" vertical="center" wrapText="1"/>
    </xf>
    <xf numFmtId="14" fontId="18" fillId="2" borderId="11"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2" fillId="12" borderId="11" xfId="1" applyFill="1" applyBorder="1" applyAlignment="1">
      <alignment horizontal="center" vertical="center"/>
    </xf>
    <xf numFmtId="0" fontId="2" fillId="12" borderId="10" xfId="1" applyFill="1" applyBorder="1" applyAlignment="1">
      <alignment horizontal="center" vertical="center"/>
    </xf>
    <xf numFmtId="164" fontId="6" fillId="20" borderId="45" xfId="0" applyNumberFormat="1" applyFont="1" applyFill="1" applyBorder="1" applyAlignment="1">
      <alignment horizontal="center" vertical="center"/>
    </xf>
    <xf numFmtId="14" fontId="2" fillId="2" borderId="23" xfId="1" applyNumberFormat="1" applyFill="1" applyBorder="1" applyAlignment="1">
      <alignment horizontal="center" vertical="center"/>
    </xf>
    <xf numFmtId="14" fontId="2" fillId="2" borderId="17" xfId="1" applyNumberFormat="1" applyFill="1" applyBorder="1" applyAlignment="1">
      <alignment horizontal="center" vertical="center"/>
    </xf>
    <xf numFmtId="0" fontId="2" fillId="12" borderId="19" xfId="1" applyFill="1" applyBorder="1" applyAlignment="1">
      <alignment horizontal="center" vertical="center"/>
    </xf>
    <xf numFmtId="0" fontId="2" fillId="12" borderId="23" xfId="1" applyFill="1" applyBorder="1" applyAlignment="1">
      <alignment horizontal="center" vertical="center"/>
    </xf>
    <xf numFmtId="164" fontId="6" fillId="20" borderId="46" xfId="0" applyNumberFormat="1" applyFont="1" applyFill="1" applyBorder="1" applyAlignment="1">
      <alignment horizontal="center" vertical="center"/>
    </xf>
    <xf numFmtId="0" fontId="41" fillId="19" borderId="4" xfId="0" applyFont="1" applyFill="1" applyBorder="1" applyAlignment="1">
      <alignment horizontal="center" vertical="center" wrapText="1"/>
    </xf>
    <xf numFmtId="14" fontId="2" fillId="2" borderId="45" xfId="1" applyNumberFormat="1" applyFill="1" applyBorder="1" applyAlignment="1">
      <alignment horizontal="center" vertical="center"/>
    </xf>
    <xf numFmtId="0" fontId="51" fillId="0" borderId="0" xfId="1" applyFont="1" applyAlignment="1">
      <alignment horizontal="center"/>
    </xf>
    <xf numFmtId="0" fontId="2" fillId="0" borderId="5" xfId="1" applyBorder="1" applyAlignment="1">
      <alignment horizontal="center"/>
    </xf>
    <xf numFmtId="0" fontId="0" fillId="24" borderId="4" xfId="0" applyFill="1" applyBorder="1" applyAlignment="1">
      <alignment horizontal="center" vertical="center"/>
    </xf>
    <xf numFmtId="0" fontId="49" fillId="0" borderId="0" xfId="0" applyFont="1" applyAlignment="1">
      <alignment horizontal="center" vertical="center"/>
    </xf>
    <xf numFmtId="0" fontId="36" fillId="20" borderId="0" xfId="1" applyFont="1" applyFill="1" applyAlignment="1">
      <alignment horizontal="left" vertical="center" wrapText="1"/>
    </xf>
    <xf numFmtId="0" fontId="46" fillId="25" borderId="7" xfId="0" applyFont="1" applyFill="1" applyBorder="1" applyAlignment="1">
      <alignment horizontal="center" vertical="center" wrapText="1"/>
    </xf>
    <xf numFmtId="0" fontId="46" fillId="25" borderId="9" xfId="0" applyFont="1" applyFill="1" applyBorder="1" applyAlignment="1">
      <alignment horizontal="center" vertical="center" wrapText="1"/>
    </xf>
    <xf numFmtId="0" fontId="0" fillId="24" borderId="4" xfId="0" applyFill="1" applyBorder="1" applyAlignment="1">
      <alignment horizontal="center" vertical="center" wrapText="1"/>
    </xf>
    <xf numFmtId="0" fontId="0" fillId="0" borderId="4" xfId="0" applyBorder="1" applyAlignment="1">
      <alignment horizontal="center" vertical="center"/>
    </xf>
    <xf numFmtId="0" fontId="44" fillId="24" borderId="4" xfId="0" applyFont="1" applyFill="1" applyBorder="1" applyAlignment="1">
      <alignment horizontal="center" vertical="center" wrapText="1"/>
    </xf>
    <xf numFmtId="0" fontId="44" fillId="0" borderId="4" xfId="0" applyFont="1" applyBorder="1" applyAlignment="1">
      <alignment horizontal="center" vertical="center" wrapText="1"/>
    </xf>
    <xf numFmtId="0" fontId="37" fillId="18" borderId="4" xfId="0" applyFont="1" applyFill="1" applyBorder="1" applyAlignment="1">
      <alignment horizontal="center" vertical="center" wrapText="1"/>
    </xf>
    <xf numFmtId="0" fontId="37" fillId="18" borderId="15"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2" fillId="6" borderId="25" xfId="0" applyFont="1" applyFill="1" applyBorder="1" applyAlignment="1">
      <alignment horizontal="center" vertical="center" wrapText="1"/>
    </xf>
    <xf numFmtId="0" fontId="22" fillId="6" borderId="27" xfId="0" applyFont="1" applyFill="1"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28" xfId="0" applyBorder="1" applyAlignment="1">
      <alignment horizontal="center" vertical="center" wrapText="1"/>
    </xf>
    <xf numFmtId="0" fontId="38" fillId="5" borderId="38" xfId="1" applyFont="1" applyFill="1" applyBorder="1" applyAlignment="1">
      <alignment horizontal="center"/>
    </xf>
    <xf numFmtId="0" fontId="38" fillId="5" borderId="39" xfId="1" applyFont="1" applyFill="1" applyBorder="1" applyAlignment="1">
      <alignment horizontal="center"/>
    </xf>
    <xf numFmtId="0" fontId="38" fillId="5" borderId="40" xfId="1" applyFont="1" applyFill="1" applyBorder="1" applyAlignment="1">
      <alignment horizontal="center"/>
    </xf>
    <xf numFmtId="0" fontId="37" fillId="18" borderId="55" xfId="0" applyFont="1" applyFill="1" applyBorder="1" applyAlignment="1">
      <alignment horizontal="center" vertical="center" wrapText="1"/>
    </xf>
    <xf numFmtId="0" fontId="37" fillId="18" borderId="27" xfId="0" applyFont="1" applyFill="1" applyBorder="1" applyAlignment="1">
      <alignment horizontal="center" vertical="center" wrapText="1"/>
    </xf>
    <xf numFmtId="0" fontId="37" fillId="18" borderId="5" xfId="0" applyFont="1" applyFill="1" applyBorder="1" applyAlignment="1">
      <alignment horizontal="center" vertical="center" wrapText="1"/>
    </xf>
    <xf numFmtId="0" fontId="37" fillId="18" borderId="28" xfId="0" applyFont="1" applyFill="1" applyBorder="1" applyAlignment="1">
      <alignment horizontal="center" vertical="center" wrapText="1"/>
    </xf>
    <xf numFmtId="0" fontId="27" fillId="0" borderId="0" xfId="1" applyFont="1" applyAlignment="1">
      <alignment horizontal="left" vertical="center" wrapText="1"/>
    </xf>
    <xf numFmtId="0" fontId="29" fillId="12" borderId="5" xfId="0" applyFont="1" applyFill="1" applyBorder="1" applyAlignment="1">
      <alignment horizontal="center" vertical="center" wrapText="1"/>
    </xf>
    <xf numFmtId="0" fontId="28" fillId="12" borderId="56" xfId="0" applyFont="1" applyFill="1" applyBorder="1" applyAlignment="1">
      <alignment horizontal="center" vertical="center" wrapText="1"/>
    </xf>
    <xf numFmtId="0" fontId="31" fillId="21" borderId="0" xfId="1" applyFont="1" applyFill="1" applyAlignment="1">
      <alignment horizontal="left" vertical="center" wrapText="1"/>
    </xf>
    <xf numFmtId="0" fontId="24" fillId="5" borderId="7" xfId="0" applyFont="1" applyFill="1" applyBorder="1" applyAlignment="1">
      <alignment horizontal="center"/>
    </xf>
    <xf numFmtId="0" fontId="24" fillId="5" borderId="8" xfId="0" applyFont="1" applyFill="1" applyBorder="1" applyAlignment="1">
      <alignment horizontal="center"/>
    </xf>
    <xf numFmtId="0" fontId="24" fillId="5" borderId="9" xfId="0" applyFont="1" applyFill="1" applyBorder="1" applyAlignment="1">
      <alignment horizontal="center"/>
    </xf>
    <xf numFmtId="0" fontId="30" fillId="22" borderId="22" xfId="0" applyFont="1" applyFill="1" applyBorder="1" applyAlignment="1">
      <alignment horizontal="center" vertical="center" wrapText="1"/>
    </xf>
    <xf numFmtId="0" fontId="0" fillId="0" borderId="4" xfId="0" applyBorder="1" applyAlignment="1">
      <alignment horizontal="center" vertical="center" wrapText="1"/>
    </xf>
    <xf numFmtId="0" fontId="30" fillId="22" borderId="55" xfId="0" applyFont="1" applyFill="1" applyBorder="1" applyAlignment="1">
      <alignment horizontal="center" vertical="center" wrapText="1"/>
    </xf>
    <xf numFmtId="0" fontId="30" fillId="22" borderId="25" xfId="0" applyFont="1" applyFill="1" applyBorder="1" applyAlignment="1">
      <alignment horizontal="center" vertical="center" wrapText="1"/>
    </xf>
    <xf numFmtId="0" fontId="27" fillId="10" borderId="0" xfId="1" applyFont="1" applyFill="1" applyAlignment="1">
      <alignment horizontal="left" vertical="center" wrapText="1"/>
    </xf>
    <xf numFmtId="0" fontId="33" fillId="5" borderId="7" xfId="0" applyFont="1" applyFill="1" applyBorder="1" applyAlignment="1">
      <alignment horizontal="center" vertical="center" wrapText="1"/>
    </xf>
    <xf numFmtId="0" fontId="33" fillId="5" borderId="8" xfId="0" applyFont="1" applyFill="1" applyBorder="1" applyAlignment="1">
      <alignment horizontal="center" vertical="center" wrapText="1"/>
    </xf>
    <xf numFmtId="0" fontId="33" fillId="5" borderId="9" xfId="0" applyFont="1" applyFill="1" applyBorder="1" applyAlignment="1">
      <alignment horizontal="center" vertical="center" wrapText="1"/>
    </xf>
    <xf numFmtId="0" fontId="22" fillId="22" borderId="7" xfId="0" applyFont="1" applyFill="1" applyBorder="1" applyAlignment="1">
      <alignment horizontal="center" vertical="center" wrapText="1"/>
    </xf>
    <xf numFmtId="0" fontId="22" fillId="22" borderId="25" xfId="0" applyFont="1" applyFill="1" applyBorder="1" applyAlignment="1">
      <alignment horizontal="center" vertical="center" wrapText="1"/>
    </xf>
    <xf numFmtId="0" fontId="22" fillId="22" borderId="27" xfId="0" applyFont="1" applyFill="1" applyBorder="1" applyAlignment="1">
      <alignment horizontal="center" vertical="center" wrapText="1"/>
    </xf>
    <xf numFmtId="0" fontId="19" fillId="10" borderId="0" xfId="1" applyFont="1" applyFill="1" applyAlignment="1">
      <alignment horizontal="center" vertical="center" wrapText="1"/>
    </xf>
    <xf numFmtId="0" fontId="0" fillId="22" borderId="25" xfId="0" applyFill="1" applyBorder="1" applyAlignment="1">
      <alignment horizontal="center" vertical="center" wrapText="1"/>
    </xf>
    <xf numFmtId="0" fontId="0" fillId="22" borderId="27" xfId="0" applyFill="1" applyBorder="1" applyAlignment="1">
      <alignment horizontal="center" vertical="center" wrapText="1"/>
    </xf>
    <xf numFmtId="0" fontId="11" fillId="7" borderId="42" xfId="0" applyFont="1" applyFill="1" applyBorder="1" applyAlignment="1">
      <alignment horizontal="center" vertical="center"/>
    </xf>
    <xf numFmtId="0" fontId="11" fillId="7" borderId="23" xfId="0" applyFont="1" applyFill="1" applyBorder="1" applyAlignment="1">
      <alignment horizontal="center" vertical="center"/>
    </xf>
    <xf numFmtId="0" fontId="11" fillId="7" borderId="32" xfId="0" applyFont="1" applyFill="1" applyBorder="1" applyAlignment="1">
      <alignment horizontal="left" vertical="center" wrapText="1"/>
    </xf>
    <xf numFmtId="0" fontId="11" fillId="7" borderId="17" xfId="0" applyFont="1" applyFill="1" applyBorder="1" applyAlignment="1">
      <alignment horizontal="left" vertical="center" wrapText="1"/>
    </xf>
    <xf numFmtId="0" fontId="0" fillId="0" borderId="0" xfId="0" applyAlignment="1">
      <alignment horizontal="center"/>
    </xf>
    <xf numFmtId="0" fontId="11" fillId="7" borderId="4" xfId="0" applyFont="1" applyFill="1" applyBorder="1" applyAlignment="1">
      <alignment horizontal="center"/>
    </xf>
    <xf numFmtId="0" fontId="11" fillId="7" borderId="43" xfId="0" applyFont="1" applyFill="1" applyBorder="1" applyAlignment="1">
      <alignment horizontal="center" vertical="center"/>
    </xf>
    <xf numFmtId="0" fontId="15" fillId="7" borderId="10" xfId="1" applyFont="1" applyFill="1" applyBorder="1" applyAlignment="1">
      <alignment vertical="center"/>
    </xf>
    <xf numFmtId="0" fontId="15" fillId="7" borderId="11" xfId="1" applyFont="1" applyFill="1" applyBorder="1" applyAlignment="1">
      <alignment vertical="center"/>
    </xf>
    <xf numFmtId="0" fontId="2" fillId="0" borderId="5" xfId="1" applyBorder="1" applyAlignment="1">
      <alignment horizontal="left" vertical="center" wrapText="1"/>
    </xf>
    <xf numFmtId="0" fontId="7" fillId="7" borderId="30" xfId="0" applyFont="1" applyFill="1" applyBorder="1" applyAlignment="1">
      <alignment horizontal="left" vertical="center" wrapText="1"/>
    </xf>
    <xf numFmtId="0" fontId="7" fillId="7" borderId="19" xfId="0" applyFont="1" applyFill="1" applyBorder="1" applyAlignment="1">
      <alignment horizontal="left" vertical="center" wrapText="1"/>
    </xf>
    <xf numFmtId="0" fontId="6" fillId="0" borderId="42" xfId="0" applyFont="1" applyBorder="1" applyAlignment="1">
      <alignment horizontal="center" vertical="center"/>
    </xf>
    <xf numFmtId="0" fontId="6" fillId="0" borderId="23" xfId="0" applyFont="1" applyBorder="1" applyAlignment="1">
      <alignment horizontal="center" vertical="center"/>
    </xf>
    <xf numFmtId="0" fontId="6" fillId="0" borderId="4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45"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7" fillId="7" borderId="47" xfId="0" applyFont="1" applyFill="1" applyBorder="1" applyAlignment="1">
      <alignment horizontal="center" vertical="center" wrapText="1"/>
    </xf>
    <xf numFmtId="0" fontId="7" fillId="7" borderId="23" xfId="0" applyFont="1" applyFill="1" applyBorder="1" applyAlignment="1">
      <alignment horizontal="center" vertical="center" wrapText="1"/>
    </xf>
    <xf numFmtId="0" fontId="7" fillId="7" borderId="12" xfId="1" applyFont="1" applyFill="1" applyBorder="1" applyAlignment="1">
      <alignment horizontal="center" vertical="center" wrapText="1"/>
    </xf>
    <xf numFmtId="0" fontId="7" fillId="7" borderId="33" xfId="1" applyFont="1" applyFill="1" applyBorder="1" applyAlignment="1">
      <alignment horizontal="center" vertical="center" wrapText="1"/>
    </xf>
    <xf numFmtId="0" fontId="6" fillId="0" borderId="1" xfId="0" applyFont="1" applyBorder="1" applyAlignment="1">
      <alignment horizontal="left"/>
    </xf>
    <xf numFmtId="0" fontId="6" fillId="0" borderId="2" xfId="0" applyFont="1" applyBorder="1" applyAlignment="1">
      <alignment horizontal="left"/>
    </xf>
    <xf numFmtId="0" fontId="6" fillId="0" borderId="35" xfId="0" applyFont="1" applyBorder="1" applyAlignment="1">
      <alignment horizontal="left"/>
    </xf>
    <xf numFmtId="0" fontId="6" fillId="0" borderId="50" xfId="0" applyFont="1" applyBorder="1" applyAlignment="1">
      <alignment horizontal="left"/>
    </xf>
    <xf numFmtId="0" fontId="6" fillId="0" borderId="36" xfId="0" applyFont="1" applyBorder="1" applyAlignment="1">
      <alignment horizontal="left"/>
    </xf>
    <xf numFmtId="0" fontId="6" fillId="0" borderId="37" xfId="0" applyFont="1" applyBorder="1" applyAlignment="1">
      <alignment horizontal="left"/>
    </xf>
    <xf numFmtId="0" fontId="11" fillId="7" borderId="49" xfId="0" applyFont="1" applyFill="1" applyBorder="1" applyAlignment="1">
      <alignment horizontal="left" vertical="center" wrapText="1"/>
    </xf>
    <xf numFmtId="0" fontId="11" fillId="7" borderId="8" xfId="0" applyFont="1" applyFill="1" applyBorder="1" applyAlignment="1">
      <alignment horizontal="left" vertical="center" wrapText="1"/>
    </xf>
    <xf numFmtId="0" fontId="11" fillId="7" borderId="9" xfId="0" applyFont="1" applyFill="1" applyBorder="1" applyAlignment="1">
      <alignment horizontal="left" vertical="center" wrapText="1"/>
    </xf>
    <xf numFmtId="0" fontId="11" fillId="7" borderId="45" xfId="0" applyFont="1" applyFill="1" applyBorder="1" applyAlignment="1">
      <alignment horizontal="left" vertical="center" wrapText="1"/>
    </xf>
    <xf numFmtId="0" fontId="11" fillId="7" borderId="10" xfId="0" applyFont="1" applyFill="1" applyBorder="1" applyAlignment="1">
      <alignment horizontal="left" vertical="center" wrapText="1"/>
    </xf>
    <xf numFmtId="0" fontId="11" fillId="7" borderId="46" xfId="0" applyFont="1" applyFill="1" applyBorder="1" applyAlignment="1">
      <alignment horizontal="left" vertical="center" wrapText="1"/>
    </xf>
    <xf numFmtId="0" fontId="10" fillId="3" borderId="38" xfId="0" applyFont="1" applyFill="1" applyBorder="1" applyAlignment="1">
      <alignment horizontal="center"/>
    </xf>
    <xf numFmtId="0" fontId="10" fillId="3" borderId="39" xfId="0" applyFont="1" applyFill="1" applyBorder="1" applyAlignment="1">
      <alignment horizontal="center"/>
    </xf>
    <xf numFmtId="0" fontId="10" fillId="3" borderId="40" xfId="0" applyFont="1" applyFill="1" applyBorder="1" applyAlignment="1">
      <alignment horizontal="center"/>
    </xf>
    <xf numFmtId="0" fontId="10" fillId="3" borderId="12" xfId="0" applyFont="1" applyFill="1" applyBorder="1" applyAlignment="1">
      <alignment horizontal="center"/>
    </xf>
    <xf numFmtId="0" fontId="10" fillId="3" borderId="33" xfId="0" applyFont="1" applyFill="1" applyBorder="1" applyAlignment="1">
      <alignment horizontal="center"/>
    </xf>
    <xf numFmtId="0" fontId="10" fillId="13" borderId="25" xfId="0" applyFont="1" applyFill="1" applyBorder="1" applyAlignment="1">
      <alignment horizontal="center" vertical="center"/>
    </xf>
    <xf numFmtId="0" fontId="10" fillId="13" borderId="0" xfId="0" applyFont="1" applyFill="1" applyAlignment="1">
      <alignment horizontal="center"/>
    </xf>
    <xf numFmtId="0" fontId="10" fillId="13" borderId="26" xfId="0" applyFont="1" applyFill="1" applyBorder="1" applyAlignment="1">
      <alignment horizontal="center"/>
    </xf>
    <xf numFmtId="0" fontId="10" fillId="13" borderId="27" xfId="0" applyFont="1" applyFill="1" applyBorder="1" applyAlignment="1">
      <alignment horizontal="center" vertical="center"/>
    </xf>
    <xf numFmtId="0" fontId="11" fillId="7" borderId="21" xfId="0" applyFont="1" applyFill="1" applyBorder="1" applyAlignment="1">
      <alignment horizontal="center" vertical="center"/>
    </xf>
    <xf numFmtId="0" fontId="50" fillId="17" borderId="4" xfId="0" applyFont="1" applyFill="1" applyBorder="1" applyAlignment="1">
      <alignment horizontal="center" vertical="center"/>
    </xf>
    <xf numFmtId="0" fontId="7" fillId="18" borderId="42" xfId="1" applyFont="1" applyFill="1" applyBorder="1" applyAlignment="1">
      <alignment horizontal="center" vertical="center" wrapText="1"/>
    </xf>
    <xf numFmtId="0" fontId="7" fillId="18" borderId="43" xfId="1" applyFont="1" applyFill="1" applyBorder="1" applyAlignment="1">
      <alignment horizontal="center" vertical="center" wrapText="1"/>
    </xf>
    <xf numFmtId="0" fontId="7" fillId="18" borderId="23" xfId="1" applyFont="1" applyFill="1" applyBorder="1" applyAlignment="1">
      <alignment horizontal="center" vertical="center" wrapText="1"/>
    </xf>
    <xf numFmtId="0" fontId="50" fillId="17" borderId="1" xfId="0" applyFont="1" applyFill="1" applyBorder="1" applyAlignment="1">
      <alignment horizontal="center" vertical="center"/>
    </xf>
    <xf numFmtId="0" fontId="50" fillId="17" borderId="2" xfId="0" applyFont="1" applyFill="1" applyBorder="1" applyAlignment="1">
      <alignment horizontal="center" vertical="center"/>
    </xf>
    <xf numFmtId="0" fontId="50" fillId="17" borderId="3" xfId="0" applyFont="1" applyFill="1" applyBorder="1" applyAlignment="1">
      <alignment horizontal="center" vertical="center"/>
    </xf>
    <xf numFmtId="0" fontId="7" fillId="18" borderId="4" xfId="1" applyFont="1" applyFill="1" applyBorder="1" applyAlignment="1">
      <alignment horizontal="center" vertical="center" wrapText="1"/>
    </xf>
    <xf numFmtId="0" fontId="7" fillId="19" borderId="4" xfId="1" applyFont="1" applyFill="1" applyBorder="1" applyAlignment="1">
      <alignment horizontal="center" vertical="center" wrapText="1"/>
    </xf>
    <xf numFmtId="0" fontId="7" fillId="5" borderId="4" xfId="1" applyFont="1" applyFill="1" applyBorder="1" applyAlignment="1">
      <alignment horizontal="center" vertical="center" wrapText="1"/>
    </xf>
    <xf numFmtId="0" fontId="15" fillId="7" borderId="0" xfId="1" applyFont="1" applyFill="1" applyAlignment="1">
      <alignment horizontal="left" vertical="center"/>
    </xf>
    <xf numFmtId="0" fontId="7" fillId="13" borderId="4" xfId="0" applyFont="1" applyFill="1" applyBorder="1" applyAlignment="1">
      <alignment horizontal="center" vertical="center" wrapText="1"/>
    </xf>
    <xf numFmtId="0" fontId="7" fillId="13" borderId="4" xfId="1" applyFont="1" applyFill="1" applyBorder="1" applyAlignment="1">
      <alignment horizontal="center" vertical="center" wrapText="1"/>
    </xf>
    <xf numFmtId="0" fontId="7" fillId="6" borderId="4" xfId="1" applyFont="1" applyFill="1" applyBorder="1" applyAlignment="1">
      <alignment horizontal="center" vertical="center" wrapText="1"/>
    </xf>
    <xf numFmtId="0" fontId="7" fillId="7" borderId="38" xfId="1" applyFont="1" applyFill="1" applyBorder="1" applyAlignment="1">
      <alignment horizontal="center" vertical="center" wrapText="1"/>
    </xf>
    <xf numFmtId="0" fontId="7" fillId="7" borderId="39" xfId="1" applyFont="1" applyFill="1" applyBorder="1" applyAlignment="1">
      <alignment horizontal="center" vertical="center" wrapText="1"/>
    </xf>
    <xf numFmtId="0" fontId="7" fillId="7" borderId="40" xfId="1" applyFont="1" applyFill="1" applyBorder="1" applyAlignment="1">
      <alignment horizontal="center" vertical="center" wrapText="1"/>
    </xf>
    <xf numFmtId="0" fontId="5" fillId="0" borderId="22" xfId="0" applyFont="1" applyBorder="1" applyAlignment="1">
      <alignment horizontal="center"/>
    </xf>
    <xf numFmtId="0" fontId="5" fillId="0" borderId="2" xfId="0" applyFont="1" applyBorder="1" applyAlignment="1">
      <alignment horizontal="center"/>
    </xf>
    <xf numFmtId="0" fontId="5" fillId="0" borderId="35" xfId="0" applyFont="1" applyBorder="1" applyAlignment="1">
      <alignment horizontal="center"/>
    </xf>
    <xf numFmtId="0" fontId="5" fillId="0" borderId="20" xfId="0" applyFont="1" applyBorder="1" applyAlignment="1">
      <alignment horizontal="center"/>
    </xf>
    <xf numFmtId="0" fontId="5" fillId="0" borderId="36" xfId="0" applyFont="1" applyBorder="1" applyAlignment="1">
      <alignment horizontal="center"/>
    </xf>
    <xf numFmtId="0" fontId="5" fillId="0" borderId="37" xfId="0" applyFont="1" applyBorder="1" applyAlignment="1">
      <alignment horizontal="center"/>
    </xf>
  </cellXfs>
  <cellStyles count="8">
    <cellStyle name="Normal" xfId="0" builtinId="0"/>
    <cellStyle name="Normal 2" xfId="1" xr:uid="{00000000-0005-0000-0000-000001000000}"/>
    <cellStyle name="Normal 2 2" xfId="2" xr:uid="{00000000-0005-0000-0000-000002000000}"/>
    <cellStyle name="Normal 2 3" xfId="7" xr:uid="{00000000-0005-0000-0000-000003000000}"/>
    <cellStyle name="Normal 3" xfId="3" xr:uid="{00000000-0005-0000-0000-000004000000}"/>
    <cellStyle name="Normal 4" xfId="6" xr:uid="{00000000-0005-0000-0000-000005000000}"/>
    <cellStyle name="Percent 2" xfId="5" xr:uid="{00000000-0005-0000-0000-000007000000}"/>
    <cellStyle name="Percent 3" xfId="4" xr:uid="{00000000-0005-0000-0000-000008000000}"/>
  </cellStyles>
  <dxfs count="37">
    <dxf>
      <font>
        <color auto="1"/>
      </font>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0000"/>
        </patternFill>
      </fill>
    </dxf>
    <dxf>
      <font>
        <color auto="1"/>
      </font>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0000"/>
        </patternFill>
      </fill>
    </dxf>
    <dxf>
      <font>
        <color auto="1"/>
      </font>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FFCCCC"/>
        </patternFill>
      </fill>
    </dxf>
    <dxf>
      <fill>
        <patternFill>
          <bgColor rgb="FFCCFFCC"/>
        </patternFill>
      </fill>
    </dxf>
    <dxf>
      <font>
        <color auto="1"/>
      </font>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Light16"/>
  <colors>
    <mruColors>
      <color rgb="FFA5ACCF"/>
      <color rgb="FF3F6C91"/>
      <color rgb="FFC6D9F1"/>
      <color rgb="FFFFEB84"/>
      <color rgb="FFCCFFCC"/>
      <color rgb="FFFFCCCC"/>
      <color rgb="FF29475F"/>
      <color rgb="FF6293BB"/>
      <color rgb="FF63BE7B"/>
      <color rgb="FFF869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184150</xdr:colOff>
      <xdr:row>32</xdr:row>
      <xdr:rowOff>0</xdr:rowOff>
    </xdr:from>
    <xdr:to>
      <xdr:col>6</xdr:col>
      <xdr:colOff>922272</xdr:colOff>
      <xdr:row>43</xdr:row>
      <xdr:rowOff>77307</xdr:rowOff>
    </xdr:to>
    <xdr:pic>
      <xdr:nvPicPr>
        <xdr:cNvPr id="6" name="Picture 5">
          <a:extLst>
            <a:ext uri="{FF2B5EF4-FFF2-40B4-BE49-F238E27FC236}">
              <a16:creationId xmlns:a16="http://schemas.microsoft.com/office/drawing/2014/main" id="{55C7DAC7-9412-E421-B49E-C1163CE49F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4150" y="15513050"/>
          <a:ext cx="7772400" cy="2852257"/>
        </a:xfrm>
        <a:prstGeom prst="rect">
          <a:avLst/>
        </a:prstGeom>
      </xdr:spPr>
    </xdr:pic>
    <xdr:clientData/>
  </xdr:twoCellAnchor>
  <xdr:twoCellAnchor>
    <xdr:from>
      <xdr:col>1</xdr:col>
      <xdr:colOff>37360</xdr:colOff>
      <xdr:row>49</xdr:row>
      <xdr:rowOff>15396</xdr:rowOff>
    </xdr:from>
    <xdr:to>
      <xdr:col>2</xdr:col>
      <xdr:colOff>359515</xdr:colOff>
      <xdr:row>50</xdr:row>
      <xdr:rowOff>115488</xdr:rowOff>
    </xdr:to>
    <xdr:sp macro="" textlink="">
      <xdr:nvSpPr>
        <xdr:cNvPr id="27" name="Rectangle 26">
          <a:extLst>
            <a:ext uri="{FF2B5EF4-FFF2-40B4-BE49-F238E27FC236}">
              <a16:creationId xmlns:a16="http://schemas.microsoft.com/office/drawing/2014/main" id="{08A1B838-6F1E-461F-A1FE-61F50062171D}"/>
            </a:ext>
          </a:extLst>
        </xdr:cNvPr>
        <xdr:cNvSpPr/>
      </xdr:nvSpPr>
      <xdr:spPr>
        <a:xfrm>
          <a:off x="234210" y="19871846"/>
          <a:ext cx="963505" cy="284242"/>
        </a:xfrm>
        <a:prstGeom prst="rect">
          <a:avLst/>
        </a:prstGeom>
        <a:solidFill>
          <a:srgbClr val="16AE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Negligible</a:t>
          </a:r>
        </a:p>
      </xdr:txBody>
    </xdr:sp>
    <xdr:clientData/>
  </xdr:twoCellAnchor>
  <xdr:twoCellAnchor>
    <xdr:from>
      <xdr:col>1</xdr:col>
      <xdr:colOff>37360</xdr:colOff>
      <xdr:row>50</xdr:row>
      <xdr:rowOff>182485</xdr:rowOff>
    </xdr:from>
    <xdr:to>
      <xdr:col>2</xdr:col>
      <xdr:colOff>359515</xdr:colOff>
      <xdr:row>52</xdr:row>
      <xdr:rowOff>98427</xdr:rowOff>
    </xdr:to>
    <xdr:sp macro="" textlink="">
      <xdr:nvSpPr>
        <xdr:cNvPr id="28" name="Rectangle 27">
          <a:extLst>
            <a:ext uri="{FF2B5EF4-FFF2-40B4-BE49-F238E27FC236}">
              <a16:creationId xmlns:a16="http://schemas.microsoft.com/office/drawing/2014/main" id="{6B3B6369-711C-436A-BEBF-48D1DC9C3864}"/>
            </a:ext>
          </a:extLst>
        </xdr:cNvPr>
        <xdr:cNvSpPr/>
      </xdr:nvSpPr>
      <xdr:spPr>
        <a:xfrm>
          <a:off x="234210" y="20223085"/>
          <a:ext cx="963505" cy="284242"/>
        </a:xfrm>
        <a:prstGeom prst="rect">
          <a:avLst/>
        </a:prstGeom>
        <a:solidFill>
          <a:srgbClr val="9AFC2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Low</a:t>
          </a:r>
        </a:p>
      </xdr:txBody>
    </xdr:sp>
    <xdr:clientData/>
  </xdr:twoCellAnchor>
  <xdr:twoCellAnchor>
    <xdr:from>
      <xdr:col>1</xdr:col>
      <xdr:colOff>37360</xdr:colOff>
      <xdr:row>52</xdr:row>
      <xdr:rowOff>165424</xdr:rowOff>
    </xdr:from>
    <xdr:to>
      <xdr:col>2</xdr:col>
      <xdr:colOff>359515</xdr:colOff>
      <xdr:row>54</xdr:row>
      <xdr:rowOff>81366</xdr:rowOff>
    </xdr:to>
    <xdr:sp macro="" textlink="">
      <xdr:nvSpPr>
        <xdr:cNvPr id="29" name="Rectangle 28">
          <a:extLst>
            <a:ext uri="{FF2B5EF4-FFF2-40B4-BE49-F238E27FC236}">
              <a16:creationId xmlns:a16="http://schemas.microsoft.com/office/drawing/2014/main" id="{2BE42BCC-CB49-46CE-AA2D-9C07AE65E20C}"/>
            </a:ext>
          </a:extLst>
        </xdr:cNvPr>
        <xdr:cNvSpPr/>
      </xdr:nvSpPr>
      <xdr:spPr>
        <a:xfrm>
          <a:off x="234210" y="20574324"/>
          <a:ext cx="963505" cy="284242"/>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Moderate</a:t>
          </a:r>
        </a:p>
      </xdr:txBody>
    </xdr:sp>
    <xdr:clientData/>
  </xdr:twoCellAnchor>
  <xdr:twoCellAnchor>
    <xdr:from>
      <xdr:col>1</xdr:col>
      <xdr:colOff>37360</xdr:colOff>
      <xdr:row>54</xdr:row>
      <xdr:rowOff>148363</xdr:rowOff>
    </xdr:from>
    <xdr:to>
      <xdr:col>2</xdr:col>
      <xdr:colOff>359515</xdr:colOff>
      <xdr:row>56</xdr:row>
      <xdr:rowOff>64305</xdr:rowOff>
    </xdr:to>
    <xdr:sp macro="" textlink="">
      <xdr:nvSpPr>
        <xdr:cNvPr id="30" name="Rectangle 29">
          <a:extLst>
            <a:ext uri="{FF2B5EF4-FFF2-40B4-BE49-F238E27FC236}">
              <a16:creationId xmlns:a16="http://schemas.microsoft.com/office/drawing/2014/main" id="{474196E9-CD0B-4F54-B61E-6EB7C939789C}"/>
            </a:ext>
          </a:extLst>
        </xdr:cNvPr>
        <xdr:cNvSpPr/>
      </xdr:nvSpPr>
      <xdr:spPr>
        <a:xfrm>
          <a:off x="234210" y="20925563"/>
          <a:ext cx="963505" cy="284242"/>
        </a:xfrm>
        <a:prstGeom prst="rect">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High</a:t>
          </a:r>
        </a:p>
      </xdr:txBody>
    </xdr:sp>
    <xdr:clientData/>
  </xdr:twoCellAnchor>
  <xdr:twoCellAnchor>
    <xdr:from>
      <xdr:col>1</xdr:col>
      <xdr:colOff>37360</xdr:colOff>
      <xdr:row>56</xdr:row>
      <xdr:rowOff>131302</xdr:rowOff>
    </xdr:from>
    <xdr:to>
      <xdr:col>2</xdr:col>
      <xdr:colOff>359515</xdr:colOff>
      <xdr:row>58</xdr:row>
      <xdr:rowOff>47244</xdr:rowOff>
    </xdr:to>
    <xdr:sp macro="" textlink="">
      <xdr:nvSpPr>
        <xdr:cNvPr id="31" name="Rectangle 30">
          <a:extLst>
            <a:ext uri="{FF2B5EF4-FFF2-40B4-BE49-F238E27FC236}">
              <a16:creationId xmlns:a16="http://schemas.microsoft.com/office/drawing/2014/main" id="{89EA2A1E-412A-4482-BEB2-A7D1171EE498}"/>
            </a:ext>
          </a:extLst>
        </xdr:cNvPr>
        <xdr:cNvSpPr/>
      </xdr:nvSpPr>
      <xdr:spPr>
        <a:xfrm>
          <a:off x="234210" y="21276802"/>
          <a:ext cx="963505" cy="28424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Very High</a:t>
          </a:r>
        </a:p>
      </xdr:txBody>
    </xdr:sp>
    <xdr:clientData/>
  </xdr:twoCellAnchor>
  <xdr:twoCellAnchor>
    <xdr:from>
      <xdr:col>2</xdr:col>
      <xdr:colOff>583043</xdr:colOff>
      <xdr:row>52</xdr:row>
      <xdr:rowOff>142214</xdr:rowOff>
    </xdr:from>
    <xdr:to>
      <xdr:col>2</xdr:col>
      <xdr:colOff>1045005</xdr:colOff>
      <xdr:row>54</xdr:row>
      <xdr:rowOff>34306</xdr:rowOff>
    </xdr:to>
    <xdr:sp macro="" textlink="">
      <xdr:nvSpPr>
        <xdr:cNvPr id="32" name="TextBox 100">
          <a:extLst>
            <a:ext uri="{FF2B5EF4-FFF2-40B4-BE49-F238E27FC236}">
              <a16:creationId xmlns:a16="http://schemas.microsoft.com/office/drawing/2014/main" id="{38FA5ECD-618F-47EC-92B7-EB7B78B160AF}"/>
            </a:ext>
          </a:extLst>
        </xdr:cNvPr>
        <xdr:cNvSpPr txBox="1"/>
      </xdr:nvSpPr>
      <xdr:spPr>
        <a:xfrm>
          <a:off x="1421243" y="20551114"/>
          <a:ext cx="461962" cy="260392"/>
        </a:xfrm>
        <a:prstGeom prst="rect">
          <a:avLst/>
        </a:prstGeom>
      </xdr:spPr>
      <xdr:txBody>
        <a:bodyPr wrap="square" rtlCol="0">
          <a:spAutoFit/>
        </a:bodyPr>
        <a:lstStyle>
          <a:defPPr>
            <a:defRPr lang="en-US"/>
          </a:defPPr>
          <a:lvl1pPr marL="0" algn="l" defTabSz="554492" rtl="0" eaLnBrk="1" latinLnBrk="0" hangingPunct="1">
            <a:defRPr sz="1092" kern="1200">
              <a:solidFill>
                <a:schemeClr val="tx1"/>
              </a:solidFill>
              <a:latin typeface="+mn-lt"/>
              <a:ea typeface="+mn-ea"/>
              <a:cs typeface="+mn-cs"/>
            </a:defRPr>
          </a:lvl1pPr>
          <a:lvl2pPr marL="277246" algn="l" defTabSz="554492" rtl="0" eaLnBrk="1" latinLnBrk="0" hangingPunct="1">
            <a:defRPr sz="1092" kern="1200">
              <a:solidFill>
                <a:schemeClr val="tx1"/>
              </a:solidFill>
              <a:latin typeface="+mn-lt"/>
              <a:ea typeface="+mn-ea"/>
              <a:cs typeface="+mn-cs"/>
            </a:defRPr>
          </a:lvl2pPr>
          <a:lvl3pPr marL="554492" algn="l" defTabSz="554492" rtl="0" eaLnBrk="1" latinLnBrk="0" hangingPunct="1">
            <a:defRPr sz="1092" kern="1200">
              <a:solidFill>
                <a:schemeClr val="tx1"/>
              </a:solidFill>
              <a:latin typeface="+mn-lt"/>
              <a:ea typeface="+mn-ea"/>
              <a:cs typeface="+mn-cs"/>
            </a:defRPr>
          </a:lvl3pPr>
          <a:lvl4pPr marL="831738" algn="l" defTabSz="554492" rtl="0" eaLnBrk="1" latinLnBrk="0" hangingPunct="1">
            <a:defRPr sz="1092" kern="1200">
              <a:solidFill>
                <a:schemeClr val="tx1"/>
              </a:solidFill>
              <a:latin typeface="+mn-lt"/>
              <a:ea typeface="+mn-ea"/>
              <a:cs typeface="+mn-cs"/>
            </a:defRPr>
          </a:lvl4pPr>
          <a:lvl5pPr marL="1108984" algn="l" defTabSz="554492" rtl="0" eaLnBrk="1" latinLnBrk="0" hangingPunct="1">
            <a:defRPr sz="1092" kern="1200">
              <a:solidFill>
                <a:schemeClr val="tx1"/>
              </a:solidFill>
              <a:latin typeface="+mn-lt"/>
              <a:ea typeface="+mn-ea"/>
              <a:cs typeface="+mn-cs"/>
            </a:defRPr>
          </a:lvl5pPr>
          <a:lvl6pPr marL="1386230" algn="l" defTabSz="554492" rtl="0" eaLnBrk="1" latinLnBrk="0" hangingPunct="1">
            <a:defRPr sz="1092" kern="1200">
              <a:solidFill>
                <a:schemeClr val="tx1"/>
              </a:solidFill>
              <a:latin typeface="+mn-lt"/>
              <a:ea typeface="+mn-ea"/>
              <a:cs typeface="+mn-cs"/>
            </a:defRPr>
          </a:lvl6pPr>
          <a:lvl7pPr marL="1663476" algn="l" defTabSz="554492" rtl="0" eaLnBrk="1" latinLnBrk="0" hangingPunct="1">
            <a:defRPr sz="1092" kern="1200">
              <a:solidFill>
                <a:schemeClr val="tx1"/>
              </a:solidFill>
              <a:latin typeface="+mn-lt"/>
              <a:ea typeface="+mn-ea"/>
              <a:cs typeface="+mn-cs"/>
            </a:defRPr>
          </a:lvl7pPr>
          <a:lvl8pPr marL="1940723" algn="l" defTabSz="554492" rtl="0" eaLnBrk="1" latinLnBrk="0" hangingPunct="1">
            <a:defRPr sz="1092" kern="1200">
              <a:solidFill>
                <a:schemeClr val="tx1"/>
              </a:solidFill>
              <a:latin typeface="+mn-lt"/>
              <a:ea typeface="+mn-ea"/>
              <a:cs typeface="+mn-cs"/>
            </a:defRPr>
          </a:lvl8pPr>
          <a:lvl9pPr marL="2217969" algn="l" defTabSz="554492" rtl="0" eaLnBrk="1" latinLnBrk="0" hangingPunct="1">
            <a:defRPr sz="1092" kern="1200">
              <a:solidFill>
                <a:schemeClr val="tx1"/>
              </a:solidFill>
              <a:latin typeface="+mn-lt"/>
              <a:ea typeface="+mn-ea"/>
              <a:cs typeface="+mn-cs"/>
            </a:defRPr>
          </a:lvl9pPr>
        </a:lstStyle>
        <a:p>
          <a:r>
            <a:rPr lang="en-CA" b="1">
              <a:latin typeface="Arial" panose="020B0604020202020204" pitchFamily="34" charset="0"/>
            </a:rPr>
            <a:t>X</a:t>
          </a:r>
        </a:p>
      </xdr:txBody>
    </xdr:sp>
    <xdr:clientData/>
  </xdr:twoCellAnchor>
  <xdr:twoCellAnchor>
    <xdr:from>
      <xdr:col>3</xdr:col>
      <xdr:colOff>661253</xdr:colOff>
      <xdr:row>52</xdr:row>
      <xdr:rowOff>122879</xdr:rowOff>
    </xdr:from>
    <xdr:to>
      <xdr:col>3</xdr:col>
      <xdr:colOff>1123215</xdr:colOff>
      <xdr:row>54</xdr:row>
      <xdr:rowOff>93133</xdr:rowOff>
    </xdr:to>
    <xdr:sp macro="" textlink="">
      <xdr:nvSpPr>
        <xdr:cNvPr id="33" name="TextBox 101">
          <a:extLst>
            <a:ext uri="{FF2B5EF4-FFF2-40B4-BE49-F238E27FC236}">
              <a16:creationId xmlns:a16="http://schemas.microsoft.com/office/drawing/2014/main" id="{FFB1D824-FBA6-4F7D-89BA-D724B20F8421}"/>
            </a:ext>
          </a:extLst>
        </xdr:cNvPr>
        <xdr:cNvSpPr txBox="1"/>
      </xdr:nvSpPr>
      <xdr:spPr>
        <a:xfrm>
          <a:off x="3017103" y="20531779"/>
          <a:ext cx="461962" cy="338554"/>
        </a:xfrm>
        <a:prstGeom prst="rect">
          <a:avLst/>
        </a:prstGeom>
      </xdr:spPr>
      <xdr:txBody>
        <a:bodyPr wrap="square" rtlCol="0">
          <a:spAutoFit/>
        </a:bodyPr>
        <a:lstStyle>
          <a:defPPr>
            <a:defRPr lang="en-US"/>
          </a:defPPr>
          <a:lvl1pPr marL="0" algn="l" defTabSz="554492" rtl="0" eaLnBrk="1" latinLnBrk="0" hangingPunct="1">
            <a:defRPr sz="1092" kern="1200">
              <a:solidFill>
                <a:schemeClr val="tx1"/>
              </a:solidFill>
              <a:latin typeface="+mn-lt"/>
              <a:ea typeface="+mn-ea"/>
              <a:cs typeface="+mn-cs"/>
            </a:defRPr>
          </a:lvl1pPr>
          <a:lvl2pPr marL="277246" algn="l" defTabSz="554492" rtl="0" eaLnBrk="1" latinLnBrk="0" hangingPunct="1">
            <a:defRPr sz="1092" kern="1200">
              <a:solidFill>
                <a:schemeClr val="tx1"/>
              </a:solidFill>
              <a:latin typeface="+mn-lt"/>
              <a:ea typeface="+mn-ea"/>
              <a:cs typeface="+mn-cs"/>
            </a:defRPr>
          </a:lvl2pPr>
          <a:lvl3pPr marL="554492" algn="l" defTabSz="554492" rtl="0" eaLnBrk="1" latinLnBrk="0" hangingPunct="1">
            <a:defRPr sz="1092" kern="1200">
              <a:solidFill>
                <a:schemeClr val="tx1"/>
              </a:solidFill>
              <a:latin typeface="+mn-lt"/>
              <a:ea typeface="+mn-ea"/>
              <a:cs typeface="+mn-cs"/>
            </a:defRPr>
          </a:lvl3pPr>
          <a:lvl4pPr marL="831738" algn="l" defTabSz="554492" rtl="0" eaLnBrk="1" latinLnBrk="0" hangingPunct="1">
            <a:defRPr sz="1092" kern="1200">
              <a:solidFill>
                <a:schemeClr val="tx1"/>
              </a:solidFill>
              <a:latin typeface="+mn-lt"/>
              <a:ea typeface="+mn-ea"/>
              <a:cs typeface="+mn-cs"/>
            </a:defRPr>
          </a:lvl4pPr>
          <a:lvl5pPr marL="1108984" algn="l" defTabSz="554492" rtl="0" eaLnBrk="1" latinLnBrk="0" hangingPunct="1">
            <a:defRPr sz="1092" kern="1200">
              <a:solidFill>
                <a:schemeClr val="tx1"/>
              </a:solidFill>
              <a:latin typeface="+mn-lt"/>
              <a:ea typeface="+mn-ea"/>
              <a:cs typeface="+mn-cs"/>
            </a:defRPr>
          </a:lvl5pPr>
          <a:lvl6pPr marL="1386230" algn="l" defTabSz="554492" rtl="0" eaLnBrk="1" latinLnBrk="0" hangingPunct="1">
            <a:defRPr sz="1092" kern="1200">
              <a:solidFill>
                <a:schemeClr val="tx1"/>
              </a:solidFill>
              <a:latin typeface="+mn-lt"/>
              <a:ea typeface="+mn-ea"/>
              <a:cs typeface="+mn-cs"/>
            </a:defRPr>
          </a:lvl6pPr>
          <a:lvl7pPr marL="1663476" algn="l" defTabSz="554492" rtl="0" eaLnBrk="1" latinLnBrk="0" hangingPunct="1">
            <a:defRPr sz="1092" kern="1200">
              <a:solidFill>
                <a:schemeClr val="tx1"/>
              </a:solidFill>
              <a:latin typeface="+mn-lt"/>
              <a:ea typeface="+mn-ea"/>
              <a:cs typeface="+mn-cs"/>
            </a:defRPr>
          </a:lvl7pPr>
          <a:lvl8pPr marL="1940723" algn="l" defTabSz="554492" rtl="0" eaLnBrk="1" latinLnBrk="0" hangingPunct="1">
            <a:defRPr sz="1092" kern="1200">
              <a:solidFill>
                <a:schemeClr val="tx1"/>
              </a:solidFill>
              <a:latin typeface="+mn-lt"/>
              <a:ea typeface="+mn-ea"/>
              <a:cs typeface="+mn-cs"/>
            </a:defRPr>
          </a:lvl8pPr>
          <a:lvl9pPr marL="2217969" algn="l" defTabSz="554492" rtl="0" eaLnBrk="1" latinLnBrk="0" hangingPunct="1">
            <a:defRPr sz="1092" kern="1200">
              <a:solidFill>
                <a:schemeClr val="tx1"/>
              </a:solidFill>
              <a:latin typeface="+mn-lt"/>
              <a:ea typeface="+mn-ea"/>
              <a:cs typeface="+mn-cs"/>
            </a:defRPr>
          </a:lvl9pPr>
        </a:lstStyle>
        <a:p>
          <a:r>
            <a:rPr lang="en-CA" sz="1600" b="1">
              <a:latin typeface="Arial" panose="020B0604020202020204" pitchFamily="34" charset="0"/>
            </a:rPr>
            <a:t>=</a:t>
          </a:r>
        </a:p>
      </xdr:txBody>
    </xdr:sp>
    <xdr:clientData/>
  </xdr:twoCellAnchor>
  <xdr:twoCellAnchor>
    <xdr:from>
      <xdr:col>3</xdr:col>
      <xdr:colOff>1799478</xdr:colOff>
      <xdr:row>48</xdr:row>
      <xdr:rowOff>0</xdr:rowOff>
    </xdr:from>
    <xdr:to>
      <xdr:col>5</xdr:col>
      <xdr:colOff>20975</xdr:colOff>
      <xdr:row>49</xdr:row>
      <xdr:rowOff>123627</xdr:rowOff>
    </xdr:to>
    <xdr:sp macro="" textlink="">
      <xdr:nvSpPr>
        <xdr:cNvPr id="34" name="TextBox 102">
          <a:extLst>
            <a:ext uri="{FF2B5EF4-FFF2-40B4-BE49-F238E27FC236}">
              <a16:creationId xmlns:a16="http://schemas.microsoft.com/office/drawing/2014/main" id="{7B213103-6916-4501-9522-BC04CF39B757}"/>
            </a:ext>
          </a:extLst>
        </xdr:cNvPr>
        <xdr:cNvSpPr txBox="1"/>
      </xdr:nvSpPr>
      <xdr:spPr>
        <a:xfrm>
          <a:off x="4155328" y="19672300"/>
          <a:ext cx="1682247" cy="307777"/>
        </a:xfrm>
        <a:prstGeom prst="rect">
          <a:avLst/>
        </a:prstGeom>
      </xdr:spPr>
      <xdr:txBody>
        <a:bodyPr wrap="square" rtlCol="0">
          <a:spAutoFit/>
        </a:bodyPr>
        <a:lstStyle>
          <a:defPPr>
            <a:defRPr lang="en-US"/>
          </a:defPPr>
          <a:lvl1pPr marL="0" algn="l" defTabSz="554492" rtl="0" eaLnBrk="1" latinLnBrk="0" hangingPunct="1">
            <a:defRPr sz="1092" kern="1200">
              <a:solidFill>
                <a:schemeClr val="tx1"/>
              </a:solidFill>
              <a:latin typeface="+mn-lt"/>
              <a:ea typeface="+mn-ea"/>
              <a:cs typeface="+mn-cs"/>
            </a:defRPr>
          </a:lvl1pPr>
          <a:lvl2pPr marL="277246" algn="l" defTabSz="554492" rtl="0" eaLnBrk="1" latinLnBrk="0" hangingPunct="1">
            <a:defRPr sz="1092" kern="1200">
              <a:solidFill>
                <a:schemeClr val="tx1"/>
              </a:solidFill>
              <a:latin typeface="+mn-lt"/>
              <a:ea typeface="+mn-ea"/>
              <a:cs typeface="+mn-cs"/>
            </a:defRPr>
          </a:lvl2pPr>
          <a:lvl3pPr marL="554492" algn="l" defTabSz="554492" rtl="0" eaLnBrk="1" latinLnBrk="0" hangingPunct="1">
            <a:defRPr sz="1092" kern="1200">
              <a:solidFill>
                <a:schemeClr val="tx1"/>
              </a:solidFill>
              <a:latin typeface="+mn-lt"/>
              <a:ea typeface="+mn-ea"/>
              <a:cs typeface="+mn-cs"/>
            </a:defRPr>
          </a:lvl3pPr>
          <a:lvl4pPr marL="831738" algn="l" defTabSz="554492" rtl="0" eaLnBrk="1" latinLnBrk="0" hangingPunct="1">
            <a:defRPr sz="1092" kern="1200">
              <a:solidFill>
                <a:schemeClr val="tx1"/>
              </a:solidFill>
              <a:latin typeface="+mn-lt"/>
              <a:ea typeface="+mn-ea"/>
              <a:cs typeface="+mn-cs"/>
            </a:defRPr>
          </a:lvl4pPr>
          <a:lvl5pPr marL="1108984" algn="l" defTabSz="554492" rtl="0" eaLnBrk="1" latinLnBrk="0" hangingPunct="1">
            <a:defRPr sz="1092" kern="1200">
              <a:solidFill>
                <a:schemeClr val="tx1"/>
              </a:solidFill>
              <a:latin typeface="+mn-lt"/>
              <a:ea typeface="+mn-ea"/>
              <a:cs typeface="+mn-cs"/>
            </a:defRPr>
          </a:lvl5pPr>
          <a:lvl6pPr marL="1386230" algn="l" defTabSz="554492" rtl="0" eaLnBrk="1" latinLnBrk="0" hangingPunct="1">
            <a:defRPr sz="1092" kern="1200">
              <a:solidFill>
                <a:schemeClr val="tx1"/>
              </a:solidFill>
              <a:latin typeface="+mn-lt"/>
              <a:ea typeface="+mn-ea"/>
              <a:cs typeface="+mn-cs"/>
            </a:defRPr>
          </a:lvl6pPr>
          <a:lvl7pPr marL="1663476" algn="l" defTabSz="554492" rtl="0" eaLnBrk="1" latinLnBrk="0" hangingPunct="1">
            <a:defRPr sz="1092" kern="1200">
              <a:solidFill>
                <a:schemeClr val="tx1"/>
              </a:solidFill>
              <a:latin typeface="+mn-lt"/>
              <a:ea typeface="+mn-ea"/>
              <a:cs typeface="+mn-cs"/>
            </a:defRPr>
          </a:lvl7pPr>
          <a:lvl8pPr marL="1940723" algn="l" defTabSz="554492" rtl="0" eaLnBrk="1" latinLnBrk="0" hangingPunct="1">
            <a:defRPr sz="1092" kern="1200">
              <a:solidFill>
                <a:schemeClr val="tx1"/>
              </a:solidFill>
              <a:latin typeface="+mn-lt"/>
              <a:ea typeface="+mn-ea"/>
              <a:cs typeface="+mn-cs"/>
            </a:defRPr>
          </a:lvl8pPr>
          <a:lvl9pPr marL="2217969" algn="l" defTabSz="554492" rtl="0" eaLnBrk="1" latinLnBrk="0" hangingPunct="1">
            <a:defRPr sz="1092" kern="1200">
              <a:solidFill>
                <a:schemeClr val="tx1"/>
              </a:solidFill>
              <a:latin typeface="+mn-lt"/>
              <a:ea typeface="+mn-ea"/>
              <a:cs typeface="+mn-cs"/>
            </a:defRPr>
          </a:lvl9pPr>
        </a:lstStyle>
        <a:p>
          <a:r>
            <a:rPr lang="en-CA" sz="1400" b="1">
              <a:solidFill>
                <a:srgbClr val="4A4A4A"/>
              </a:solidFill>
              <a:latin typeface="Roboto Condensed Light" panose="02000000000000000000" pitchFamily="2" charset="0"/>
            </a:rPr>
            <a:t>Risk Severity Level:</a:t>
          </a:r>
        </a:p>
      </xdr:txBody>
    </xdr:sp>
    <xdr:clientData/>
  </xdr:twoCellAnchor>
  <xdr:twoCellAnchor>
    <xdr:from>
      <xdr:col>2</xdr:col>
      <xdr:colOff>1062419</xdr:colOff>
      <xdr:row>49</xdr:row>
      <xdr:rowOff>15396</xdr:rowOff>
    </xdr:from>
    <xdr:to>
      <xdr:col>3</xdr:col>
      <xdr:colOff>508274</xdr:colOff>
      <xdr:row>50</xdr:row>
      <xdr:rowOff>115488</xdr:rowOff>
    </xdr:to>
    <xdr:sp macro="" textlink="">
      <xdr:nvSpPr>
        <xdr:cNvPr id="35" name="Rectangle 34">
          <a:extLst>
            <a:ext uri="{FF2B5EF4-FFF2-40B4-BE49-F238E27FC236}">
              <a16:creationId xmlns:a16="http://schemas.microsoft.com/office/drawing/2014/main" id="{82B36544-7895-4E99-B84C-684E08E16B89}"/>
            </a:ext>
          </a:extLst>
        </xdr:cNvPr>
        <xdr:cNvSpPr/>
      </xdr:nvSpPr>
      <xdr:spPr>
        <a:xfrm>
          <a:off x="1900619" y="19871846"/>
          <a:ext cx="963505" cy="284242"/>
        </a:xfrm>
        <a:prstGeom prst="rect">
          <a:avLst/>
        </a:prstGeom>
        <a:solidFill>
          <a:srgbClr val="16AE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Negligible</a:t>
          </a:r>
        </a:p>
      </xdr:txBody>
    </xdr:sp>
    <xdr:clientData/>
  </xdr:twoCellAnchor>
  <xdr:twoCellAnchor>
    <xdr:from>
      <xdr:col>2</xdr:col>
      <xdr:colOff>1062419</xdr:colOff>
      <xdr:row>50</xdr:row>
      <xdr:rowOff>182485</xdr:rowOff>
    </xdr:from>
    <xdr:to>
      <xdr:col>3</xdr:col>
      <xdr:colOff>508274</xdr:colOff>
      <xdr:row>52</xdr:row>
      <xdr:rowOff>98427</xdr:rowOff>
    </xdr:to>
    <xdr:sp macro="" textlink="">
      <xdr:nvSpPr>
        <xdr:cNvPr id="36" name="Rectangle 35">
          <a:extLst>
            <a:ext uri="{FF2B5EF4-FFF2-40B4-BE49-F238E27FC236}">
              <a16:creationId xmlns:a16="http://schemas.microsoft.com/office/drawing/2014/main" id="{4DE2ACFA-00B2-4D6A-A21B-4352431C4B4E}"/>
            </a:ext>
          </a:extLst>
        </xdr:cNvPr>
        <xdr:cNvSpPr/>
      </xdr:nvSpPr>
      <xdr:spPr>
        <a:xfrm>
          <a:off x="1900619" y="20223085"/>
          <a:ext cx="963505" cy="284242"/>
        </a:xfrm>
        <a:prstGeom prst="rect">
          <a:avLst/>
        </a:prstGeom>
        <a:solidFill>
          <a:srgbClr val="9AFC2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Low</a:t>
          </a:r>
        </a:p>
      </xdr:txBody>
    </xdr:sp>
    <xdr:clientData/>
  </xdr:twoCellAnchor>
  <xdr:twoCellAnchor>
    <xdr:from>
      <xdr:col>2</xdr:col>
      <xdr:colOff>1062419</xdr:colOff>
      <xdr:row>52</xdr:row>
      <xdr:rowOff>165424</xdr:rowOff>
    </xdr:from>
    <xdr:to>
      <xdr:col>3</xdr:col>
      <xdr:colOff>508274</xdr:colOff>
      <xdr:row>54</xdr:row>
      <xdr:rowOff>81366</xdr:rowOff>
    </xdr:to>
    <xdr:sp macro="" textlink="">
      <xdr:nvSpPr>
        <xdr:cNvPr id="37" name="Rectangle 36">
          <a:extLst>
            <a:ext uri="{FF2B5EF4-FFF2-40B4-BE49-F238E27FC236}">
              <a16:creationId xmlns:a16="http://schemas.microsoft.com/office/drawing/2014/main" id="{543E647A-57A5-4D23-B73E-AB9487AFE669}"/>
            </a:ext>
          </a:extLst>
        </xdr:cNvPr>
        <xdr:cNvSpPr/>
      </xdr:nvSpPr>
      <xdr:spPr>
        <a:xfrm>
          <a:off x="1900619" y="20574324"/>
          <a:ext cx="963505" cy="284242"/>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Moderate</a:t>
          </a:r>
        </a:p>
      </xdr:txBody>
    </xdr:sp>
    <xdr:clientData/>
  </xdr:twoCellAnchor>
  <xdr:twoCellAnchor>
    <xdr:from>
      <xdr:col>2</xdr:col>
      <xdr:colOff>1062419</xdr:colOff>
      <xdr:row>54</xdr:row>
      <xdr:rowOff>148363</xdr:rowOff>
    </xdr:from>
    <xdr:to>
      <xdr:col>3</xdr:col>
      <xdr:colOff>508274</xdr:colOff>
      <xdr:row>56</xdr:row>
      <xdr:rowOff>64305</xdr:rowOff>
    </xdr:to>
    <xdr:sp macro="" textlink="">
      <xdr:nvSpPr>
        <xdr:cNvPr id="38" name="Rectangle 37">
          <a:extLst>
            <a:ext uri="{FF2B5EF4-FFF2-40B4-BE49-F238E27FC236}">
              <a16:creationId xmlns:a16="http://schemas.microsoft.com/office/drawing/2014/main" id="{5EC6D332-E16F-4335-8322-FCF263D8D684}"/>
            </a:ext>
          </a:extLst>
        </xdr:cNvPr>
        <xdr:cNvSpPr/>
      </xdr:nvSpPr>
      <xdr:spPr>
        <a:xfrm>
          <a:off x="1900619" y="20925563"/>
          <a:ext cx="963505" cy="284242"/>
        </a:xfrm>
        <a:prstGeom prst="rect">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High</a:t>
          </a:r>
        </a:p>
      </xdr:txBody>
    </xdr:sp>
    <xdr:clientData/>
  </xdr:twoCellAnchor>
  <xdr:twoCellAnchor>
    <xdr:from>
      <xdr:col>2</xdr:col>
      <xdr:colOff>1062419</xdr:colOff>
      <xdr:row>56</xdr:row>
      <xdr:rowOff>131302</xdr:rowOff>
    </xdr:from>
    <xdr:to>
      <xdr:col>3</xdr:col>
      <xdr:colOff>508274</xdr:colOff>
      <xdr:row>58</xdr:row>
      <xdr:rowOff>47244</xdr:rowOff>
    </xdr:to>
    <xdr:sp macro="" textlink="">
      <xdr:nvSpPr>
        <xdr:cNvPr id="39" name="Rectangle 38">
          <a:extLst>
            <a:ext uri="{FF2B5EF4-FFF2-40B4-BE49-F238E27FC236}">
              <a16:creationId xmlns:a16="http://schemas.microsoft.com/office/drawing/2014/main" id="{4BA1F6C3-D209-402A-A65B-F2AF5045B6D7}"/>
            </a:ext>
          </a:extLst>
        </xdr:cNvPr>
        <xdr:cNvSpPr/>
      </xdr:nvSpPr>
      <xdr:spPr>
        <a:xfrm>
          <a:off x="1900619" y="21276802"/>
          <a:ext cx="963505" cy="28424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Very High</a:t>
          </a:r>
        </a:p>
      </xdr:txBody>
    </xdr:sp>
    <xdr:clientData/>
  </xdr:twoCellAnchor>
  <xdr:twoCellAnchor>
    <xdr:from>
      <xdr:col>1</xdr:col>
      <xdr:colOff>0</xdr:colOff>
      <xdr:row>50</xdr:row>
      <xdr:rowOff>140225</xdr:rowOff>
    </xdr:from>
    <xdr:to>
      <xdr:col>2</xdr:col>
      <xdr:colOff>416666</xdr:colOff>
      <xdr:row>52</xdr:row>
      <xdr:rowOff>123164</xdr:rowOff>
    </xdr:to>
    <xdr:sp macro="" textlink="">
      <xdr:nvSpPr>
        <xdr:cNvPr id="40" name="Rectangle 39">
          <a:extLst>
            <a:ext uri="{FF2B5EF4-FFF2-40B4-BE49-F238E27FC236}">
              <a16:creationId xmlns:a16="http://schemas.microsoft.com/office/drawing/2014/main" id="{D19BC470-26C3-482F-AF4A-D823C179C834}"/>
            </a:ext>
          </a:extLst>
        </xdr:cNvPr>
        <xdr:cNvSpPr/>
      </xdr:nvSpPr>
      <xdr:spPr>
        <a:xfrm>
          <a:off x="196850" y="20180825"/>
          <a:ext cx="1058016" cy="351239"/>
        </a:xfrm>
        <a:prstGeom prst="rect">
          <a:avLst/>
        </a:prstGeom>
        <a:no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endParaRPr lang="en-CA">
            <a:latin typeface="Arial" panose="020B0604020202020204" pitchFamily="34" charset="0"/>
          </a:endParaRPr>
        </a:p>
      </xdr:txBody>
    </xdr:sp>
    <xdr:clientData/>
  </xdr:twoCellAnchor>
  <xdr:twoCellAnchor>
    <xdr:from>
      <xdr:col>2</xdr:col>
      <xdr:colOff>1019028</xdr:colOff>
      <xdr:row>54</xdr:row>
      <xdr:rowOff>112907</xdr:rowOff>
    </xdr:from>
    <xdr:to>
      <xdr:col>3</xdr:col>
      <xdr:colOff>559394</xdr:colOff>
      <xdr:row>56</xdr:row>
      <xdr:rowOff>95846</xdr:rowOff>
    </xdr:to>
    <xdr:sp macro="" textlink="">
      <xdr:nvSpPr>
        <xdr:cNvPr id="41" name="Rectangle 40">
          <a:extLst>
            <a:ext uri="{FF2B5EF4-FFF2-40B4-BE49-F238E27FC236}">
              <a16:creationId xmlns:a16="http://schemas.microsoft.com/office/drawing/2014/main" id="{0DE63C02-9A08-4BB4-B84A-53574AB45457}"/>
            </a:ext>
          </a:extLst>
        </xdr:cNvPr>
        <xdr:cNvSpPr/>
      </xdr:nvSpPr>
      <xdr:spPr>
        <a:xfrm>
          <a:off x="1857228" y="20890107"/>
          <a:ext cx="1058016" cy="351239"/>
        </a:xfrm>
        <a:prstGeom prst="rect">
          <a:avLst/>
        </a:prstGeom>
        <a:no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endParaRPr lang="en-CA">
            <a:latin typeface="Arial" panose="020B0604020202020204" pitchFamily="34" charset="0"/>
          </a:endParaRPr>
        </a:p>
      </xdr:txBody>
    </xdr:sp>
    <xdr:clientData/>
  </xdr:twoCellAnchor>
  <xdr:twoCellAnchor editAs="oneCell">
    <xdr:from>
      <xdr:col>3</xdr:col>
      <xdr:colOff>1138508</xdr:colOff>
      <xdr:row>51</xdr:row>
      <xdr:rowOff>104233</xdr:rowOff>
    </xdr:from>
    <xdr:to>
      <xdr:col>5</xdr:col>
      <xdr:colOff>441138</xdr:colOff>
      <xdr:row>54</xdr:row>
      <xdr:rowOff>179383</xdr:rowOff>
    </xdr:to>
    <xdr:pic>
      <xdr:nvPicPr>
        <xdr:cNvPr id="42" name="Picture 41">
          <a:extLst>
            <a:ext uri="{FF2B5EF4-FFF2-40B4-BE49-F238E27FC236}">
              <a16:creationId xmlns:a16="http://schemas.microsoft.com/office/drawing/2014/main" id="{7C0EDAB6-F18B-4AE2-98A9-1C813326C252}"/>
            </a:ext>
          </a:extLst>
        </xdr:cNvPr>
        <xdr:cNvPicPr>
          <a:picLocks noChangeAspect="1"/>
        </xdr:cNvPicPr>
      </xdr:nvPicPr>
      <xdr:blipFill>
        <a:blip xmlns:r="http://schemas.openxmlformats.org/officeDocument/2006/relationships" r:embed="rId2"/>
        <a:stretch>
          <a:fillRect/>
        </a:stretch>
      </xdr:blipFill>
      <xdr:spPr>
        <a:xfrm>
          <a:off x="3494358" y="20328983"/>
          <a:ext cx="2763380" cy="630775"/>
        </a:xfrm>
        <a:prstGeom prst="rect">
          <a:avLst/>
        </a:prstGeom>
      </xdr:spPr>
    </xdr:pic>
    <xdr:clientData/>
  </xdr:twoCellAnchor>
  <xdr:twoCellAnchor>
    <xdr:from>
      <xdr:col>3</xdr:col>
      <xdr:colOff>2038445</xdr:colOff>
      <xdr:row>49</xdr:row>
      <xdr:rowOff>145182</xdr:rowOff>
    </xdr:from>
    <xdr:to>
      <xdr:col>4</xdr:col>
      <xdr:colOff>182550</xdr:colOff>
      <xdr:row>51</xdr:row>
      <xdr:rowOff>61124</xdr:rowOff>
    </xdr:to>
    <xdr:sp macro="" textlink="">
      <xdr:nvSpPr>
        <xdr:cNvPr id="43" name="Rectangle 42">
          <a:extLst>
            <a:ext uri="{FF2B5EF4-FFF2-40B4-BE49-F238E27FC236}">
              <a16:creationId xmlns:a16="http://schemas.microsoft.com/office/drawing/2014/main" id="{35718EB2-0E7F-4AB9-9011-715CD6D239D9}"/>
            </a:ext>
          </a:extLst>
        </xdr:cNvPr>
        <xdr:cNvSpPr/>
      </xdr:nvSpPr>
      <xdr:spPr>
        <a:xfrm>
          <a:off x="4394295" y="20001632"/>
          <a:ext cx="963505" cy="284242"/>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554492" rtl="0" eaLnBrk="1" latinLnBrk="0" hangingPunct="1">
            <a:defRPr sz="1092" kern="1200">
              <a:solidFill>
                <a:schemeClr val="lt1"/>
              </a:solidFill>
              <a:latin typeface="+mn-lt"/>
              <a:ea typeface="+mn-ea"/>
              <a:cs typeface="+mn-cs"/>
            </a:defRPr>
          </a:lvl1pPr>
          <a:lvl2pPr marL="277246" algn="l" defTabSz="554492" rtl="0" eaLnBrk="1" latinLnBrk="0" hangingPunct="1">
            <a:defRPr sz="1092" kern="1200">
              <a:solidFill>
                <a:schemeClr val="lt1"/>
              </a:solidFill>
              <a:latin typeface="+mn-lt"/>
              <a:ea typeface="+mn-ea"/>
              <a:cs typeface="+mn-cs"/>
            </a:defRPr>
          </a:lvl2pPr>
          <a:lvl3pPr marL="554492" algn="l" defTabSz="554492" rtl="0" eaLnBrk="1" latinLnBrk="0" hangingPunct="1">
            <a:defRPr sz="1092" kern="1200">
              <a:solidFill>
                <a:schemeClr val="lt1"/>
              </a:solidFill>
              <a:latin typeface="+mn-lt"/>
              <a:ea typeface="+mn-ea"/>
              <a:cs typeface="+mn-cs"/>
            </a:defRPr>
          </a:lvl3pPr>
          <a:lvl4pPr marL="831738" algn="l" defTabSz="554492" rtl="0" eaLnBrk="1" latinLnBrk="0" hangingPunct="1">
            <a:defRPr sz="1092" kern="1200">
              <a:solidFill>
                <a:schemeClr val="lt1"/>
              </a:solidFill>
              <a:latin typeface="+mn-lt"/>
              <a:ea typeface="+mn-ea"/>
              <a:cs typeface="+mn-cs"/>
            </a:defRPr>
          </a:lvl4pPr>
          <a:lvl5pPr marL="1108984" algn="l" defTabSz="554492" rtl="0" eaLnBrk="1" latinLnBrk="0" hangingPunct="1">
            <a:defRPr sz="1092" kern="1200">
              <a:solidFill>
                <a:schemeClr val="lt1"/>
              </a:solidFill>
              <a:latin typeface="+mn-lt"/>
              <a:ea typeface="+mn-ea"/>
              <a:cs typeface="+mn-cs"/>
            </a:defRPr>
          </a:lvl5pPr>
          <a:lvl6pPr marL="1386230" algn="l" defTabSz="554492" rtl="0" eaLnBrk="1" latinLnBrk="0" hangingPunct="1">
            <a:defRPr sz="1092" kern="1200">
              <a:solidFill>
                <a:schemeClr val="lt1"/>
              </a:solidFill>
              <a:latin typeface="+mn-lt"/>
              <a:ea typeface="+mn-ea"/>
              <a:cs typeface="+mn-cs"/>
            </a:defRPr>
          </a:lvl6pPr>
          <a:lvl7pPr marL="1663476" algn="l" defTabSz="554492" rtl="0" eaLnBrk="1" latinLnBrk="0" hangingPunct="1">
            <a:defRPr sz="1092" kern="1200">
              <a:solidFill>
                <a:schemeClr val="lt1"/>
              </a:solidFill>
              <a:latin typeface="+mn-lt"/>
              <a:ea typeface="+mn-ea"/>
              <a:cs typeface="+mn-cs"/>
            </a:defRPr>
          </a:lvl7pPr>
          <a:lvl8pPr marL="1940723" algn="l" defTabSz="554492" rtl="0" eaLnBrk="1" latinLnBrk="0" hangingPunct="1">
            <a:defRPr sz="1092" kern="1200">
              <a:solidFill>
                <a:schemeClr val="lt1"/>
              </a:solidFill>
              <a:latin typeface="+mn-lt"/>
              <a:ea typeface="+mn-ea"/>
              <a:cs typeface="+mn-cs"/>
            </a:defRPr>
          </a:lvl8pPr>
          <a:lvl9pPr marL="2217969" algn="l" defTabSz="554492" rtl="0" eaLnBrk="1" latinLnBrk="0" hangingPunct="1">
            <a:defRPr sz="1092" kern="1200">
              <a:solidFill>
                <a:schemeClr val="lt1"/>
              </a:solidFill>
              <a:latin typeface="+mn-lt"/>
              <a:ea typeface="+mn-ea"/>
              <a:cs typeface="+mn-cs"/>
            </a:defRPr>
          </a:lvl9pPr>
        </a:lstStyle>
        <a:p>
          <a:pPr algn="ctr"/>
          <a:r>
            <a:rPr lang="en-CA" sz="1400">
              <a:solidFill>
                <a:srgbClr val="4A4A4A"/>
              </a:solidFill>
              <a:latin typeface="Roboto Condensed Light" panose="02000000000000000000" pitchFamily="2" charset="0"/>
            </a:rPr>
            <a:t>Moderate</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137</xdr:row>
          <xdr:rowOff>0</xdr:rowOff>
        </xdr:from>
        <xdr:to>
          <xdr:col>12</xdr:col>
          <xdr:colOff>2122422</xdr:colOff>
          <xdr:row>178</xdr:row>
          <xdr:rowOff>76200</xdr:rowOff>
        </xdr:to>
        <xdr:pic>
          <xdr:nvPicPr>
            <xdr:cNvPr id="44" name="Picture 43">
              <a:extLst>
                <a:ext uri="{FF2B5EF4-FFF2-40B4-BE49-F238E27FC236}">
                  <a16:creationId xmlns:a16="http://schemas.microsoft.com/office/drawing/2014/main" id="{D32BE3EC-BB7D-3117-A746-2CF7E14EBA0C}"/>
                </a:ext>
              </a:extLst>
            </xdr:cNvPr>
            <xdr:cNvPicPr>
              <a:picLocks noChangeAspect="1" noChangeArrowheads="1"/>
              <a:extLst>
                <a:ext uri="{84589F7E-364E-4C9E-8A38-B11213B215E9}">
                  <a14:cameraTool cellRange="'1. Likelihood and Impact Scale'!$B$2:$W$30" spid="_x0000_s1121"/>
                </a:ext>
              </a:extLst>
            </xdr:cNvPicPr>
          </xdr:nvPicPr>
          <xdr:blipFill>
            <a:blip xmlns:r="http://schemas.openxmlformats.org/officeDocument/2006/relationships" r:embed="rId3"/>
            <a:srcRect/>
            <a:stretch>
              <a:fillRect/>
            </a:stretch>
          </xdr:blipFill>
          <xdr:spPr bwMode="auto">
            <a:xfrm>
              <a:off x="196850" y="43249850"/>
              <a:ext cx="20961350" cy="65849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xdr:col>
      <xdr:colOff>182564</xdr:colOff>
      <xdr:row>0</xdr:row>
      <xdr:rowOff>63499</xdr:rowOff>
    </xdr:from>
    <xdr:to>
      <xdr:col>2</xdr:col>
      <xdr:colOff>771753</xdr:colOff>
      <xdr:row>1</xdr:row>
      <xdr:rowOff>0</xdr:rowOff>
    </xdr:to>
    <xdr:pic>
      <xdr:nvPicPr>
        <xdr:cNvPr id="3" name="Picture 2">
          <a:extLst>
            <a:ext uri="{FF2B5EF4-FFF2-40B4-BE49-F238E27FC236}">
              <a16:creationId xmlns:a16="http://schemas.microsoft.com/office/drawing/2014/main" id="{618B679B-0935-3357-D567-5B3BE9218BDB}"/>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2152" t="14162" r="13094" b="19117"/>
        <a:stretch/>
      </xdr:blipFill>
      <xdr:spPr>
        <a:xfrm>
          <a:off x="381002" y="63499"/>
          <a:ext cx="1494064" cy="10001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2657552</xdr:colOff>
      <xdr:row>2</xdr:row>
      <xdr:rowOff>52946</xdr:rowOff>
    </xdr:from>
    <xdr:to>
      <xdr:col>7</xdr:col>
      <xdr:colOff>1772677</xdr:colOff>
      <xdr:row>2</xdr:row>
      <xdr:rowOff>1980768</xdr:rowOff>
    </xdr:to>
    <xdr:grpSp>
      <xdr:nvGrpSpPr>
        <xdr:cNvPr id="2" name="Group 1">
          <a:extLst>
            <a:ext uri="{FF2B5EF4-FFF2-40B4-BE49-F238E27FC236}">
              <a16:creationId xmlns:a16="http://schemas.microsoft.com/office/drawing/2014/main" id="{5437EFFA-BB8B-4438-A1C9-EC0BDBFA0453}"/>
            </a:ext>
          </a:extLst>
        </xdr:cNvPr>
        <xdr:cNvGrpSpPr/>
      </xdr:nvGrpSpPr>
      <xdr:grpSpPr>
        <a:xfrm>
          <a:off x="10936975" y="516984"/>
          <a:ext cx="2045894" cy="1927822"/>
          <a:chOff x="6089840" y="1957625"/>
          <a:chExt cx="3296733" cy="3269970"/>
        </a:xfrm>
      </xdr:grpSpPr>
      <xdr:grpSp>
        <xdr:nvGrpSpPr>
          <xdr:cNvPr id="3" name="Group 2">
            <a:extLst>
              <a:ext uri="{FF2B5EF4-FFF2-40B4-BE49-F238E27FC236}">
                <a16:creationId xmlns:a16="http://schemas.microsoft.com/office/drawing/2014/main" id="{0042ED9C-E663-4144-8997-A524E8E53040}"/>
              </a:ext>
            </a:extLst>
          </xdr:cNvPr>
          <xdr:cNvGrpSpPr/>
        </xdr:nvGrpSpPr>
        <xdr:grpSpPr>
          <a:xfrm>
            <a:off x="6089840" y="1957625"/>
            <a:ext cx="3296733" cy="3269970"/>
            <a:chOff x="6434353" y="1421216"/>
            <a:chExt cx="4400016" cy="4401862"/>
          </a:xfrm>
        </xdr:grpSpPr>
        <xdr:grpSp>
          <xdr:nvGrpSpPr>
            <xdr:cNvPr id="5" name="Group 4">
              <a:extLst>
                <a:ext uri="{FF2B5EF4-FFF2-40B4-BE49-F238E27FC236}">
                  <a16:creationId xmlns:a16="http://schemas.microsoft.com/office/drawing/2014/main" id="{9643D38A-FFCA-4C3A-95A8-5C64778FB0DC}"/>
                </a:ext>
              </a:extLst>
            </xdr:cNvPr>
            <xdr:cNvGrpSpPr/>
          </xdr:nvGrpSpPr>
          <xdr:grpSpPr>
            <a:xfrm>
              <a:off x="6434353" y="1421216"/>
              <a:ext cx="4400016" cy="4401862"/>
              <a:chOff x="12856462" y="2157219"/>
              <a:chExt cx="9367842" cy="9371779"/>
            </a:xfrm>
          </xdr:grpSpPr>
          <xdr:sp macro="" textlink="">
            <xdr:nvSpPr>
              <xdr:cNvPr id="13" name="Фигура">
                <a:extLst>
                  <a:ext uri="{FF2B5EF4-FFF2-40B4-BE49-F238E27FC236}">
                    <a16:creationId xmlns:a16="http://schemas.microsoft.com/office/drawing/2014/main" id="{5CC33FFD-BB32-4E4C-9224-5AC50836B766}"/>
                  </a:ext>
                </a:extLst>
              </xdr:cNvPr>
              <xdr:cNvSpPr>
                <a:spLocks/>
              </xdr:cNvSpPr>
            </xdr:nvSpPr>
            <xdr:spPr bwMode="auto">
              <a:xfrm>
                <a:off x="13108900" y="2160197"/>
                <a:ext cx="5214448" cy="3937396"/>
              </a:xfrm>
              <a:custGeom>
                <a:avLst/>
                <a:gdLst>
                  <a:gd name="T0" fmla="*/ 2491185 w 21600"/>
                  <a:gd name="T1" fmla="*/ 1880990 h 21600"/>
                  <a:gd name="T2" fmla="*/ 2491185 w 21600"/>
                  <a:gd name="T3" fmla="*/ 1880990 h 21600"/>
                  <a:gd name="T4" fmla="*/ 2491185 w 21600"/>
                  <a:gd name="T5" fmla="*/ 1880990 h 21600"/>
                  <a:gd name="T6" fmla="*/ 2491185 w 21600"/>
                  <a:gd name="T7" fmla="*/ 1880990 h 21600"/>
                  <a:gd name="T8" fmla="*/ 0 60000 65536"/>
                  <a:gd name="T9" fmla="*/ 5898240 60000 65536"/>
                  <a:gd name="T10" fmla="*/ 11796480 60000 65536"/>
                  <a:gd name="T11" fmla="*/ 17694720 60000 65536"/>
                </a:gdLst>
                <a:ahLst/>
                <a:cxnLst>
                  <a:cxn ang="T8">
                    <a:pos x="T0" y="T1"/>
                  </a:cxn>
                  <a:cxn ang="T9">
                    <a:pos x="T2" y="T3"/>
                  </a:cxn>
                  <a:cxn ang="T10">
                    <a:pos x="T4" y="T5"/>
                  </a:cxn>
                  <a:cxn ang="T11">
                    <a:pos x="T6" y="T7"/>
                  </a:cxn>
                </a:cxnLst>
                <a:rect l="0" t="0" r="r" b="b"/>
                <a:pathLst>
                  <a:path w="21600" h="21600" extrusionOk="0">
                    <a:moveTo>
                      <a:pt x="18352" y="0"/>
                    </a:moveTo>
                    <a:cubicBezTo>
                      <a:pt x="13358" y="117"/>
                      <a:pt x="8389" y="2692"/>
                      <a:pt x="4578" y="7739"/>
                    </a:cubicBezTo>
                    <a:cubicBezTo>
                      <a:pt x="2492" y="10501"/>
                      <a:pt x="971" y="13728"/>
                      <a:pt x="0" y="17163"/>
                    </a:cubicBezTo>
                    <a:lnTo>
                      <a:pt x="6419" y="15247"/>
                    </a:lnTo>
                    <a:lnTo>
                      <a:pt x="10621" y="21600"/>
                    </a:lnTo>
                    <a:cubicBezTo>
                      <a:pt x="11050" y="20344"/>
                      <a:pt x="11646" y="19162"/>
                      <a:pt x="12426" y="18130"/>
                    </a:cubicBezTo>
                    <a:cubicBezTo>
                      <a:pt x="14041" y="15990"/>
                      <a:pt x="16124" y="14861"/>
                      <a:pt x="18238" y="14714"/>
                    </a:cubicBezTo>
                    <a:lnTo>
                      <a:pt x="21600" y="7233"/>
                    </a:lnTo>
                    <a:lnTo>
                      <a:pt x="18352" y="0"/>
                    </a:lnTo>
                    <a:close/>
                  </a:path>
                </a:pathLst>
              </a:custGeom>
              <a:solidFill>
                <a:srgbClr val="E7E6E6">
                  <a:lumMod val="90000"/>
                </a:srgbClr>
              </a:solidFill>
              <a:ln>
                <a:noFill/>
              </a:ln>
              <a:extLst>
                <a:ext uri="{91240B29-F687-4F45-9708-019B960494DF}">
                  <a14:hiddenLine xmlns:a14="http://schemas.microsoft.com/office/drawing/2010/main" w="12700" cap="flat">
                    <a:solidFill>
                      <a:srgbClr val="000000"/>
                    </a:solidFill>
                    <a:miter lim="400000"/>
                    <a:headEnd/>
                    <a:tailEnd/>
                  </a14:hiddenLine>
                </a:ext>
              </a:extLst>
            </xdr:spPr>
            <xdr:txBody>
              <a:bodyPr wrap="square" lIns="19050" tIns="19050" rIns="19050" bIns="19050" anchor="ct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marL="0" marR="0" lvl="0" indent="0" defTabSz="554492"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srgbClr val="494949"/>
                  </a:solidFill>
                  <a:effectLst/>
                  <a:uLnTx/>
                  <a:uFillTx/>
                  <a:latin typeface="Arial" panose="020B0604020202020204" pitchFamily="34" charset="0"/>
                </a:endParaRPr>
              </a:p>
            </xdr:txBody>
          </xdr:sp>
          <xdr:sp macro="" textlink="">
            <xdr:nvSpPr>
              <xdr:cNvPr id="14" name="Фигура">
                <a:extLst>
                  <a:ext uri="{FF2B5EF4-FFF2-40B4-BE49-F238E27FC236}">
                    <a16:creationId xmlns:a16="http://schemas.microsoft.com/office/drawing/2014/main" id="{4A8B0741-EEDB-49A1-BB3C-C88699E2ECA2}"/>
                  </a:ext>
                </a:extLst>
              </xdr:cNvPr>
              <xdr:cNvSpPr>
                <a:spLocks/>
              </xdr:cNvSpPr>
            </xdr:nvSpPr>
            <xdr:spPr bwMode="auto">
              <a:xfrm>
                <a:off x="17677416" y="2157219"/>
                <a:ext cx="4310624" cy="4373962"/>
              </a:xfrm>
              <a:custGeom>
                <a:avLst/>
                <a:gdLst>
                  <a:gd name="T0" fmla="*/ 2059385 w 21600"/>
                  <a:gd name="T1" fmla="*/ 2089548 h 21600"/>
                  <a:gd name="T2" fmla="*/ 2059385 w 21600"/>
                  <a:gd name="T3" fmla="*/ 2089548 h 21600"/>
                  <a:gd name="T4" fmla="*/ 2059385 w 21600"/>
                  <a:gd name="T5" fmla="*/ 2089548 h 21600"/>
                  <a:gd name="T6" fmla="*/ 2059385 w 21600"/>
                  <a:gd name="T7" fmla="*/ 2089548 h 21600"/>
                  <a:gd name="T8" fmla="*/ 0 60000 65536"/>
                  <a:gd name="T9" fmla="*/ 5898240 60000 65536"/>
                  <a:gd name="T10" fmla="*/ 11796480 60000 65536"/>
                  <a:gd name="T11" fmla="*/ 17694720 60000 65536"/>
                </a:gdLst>
                <a:ahLst/>
                <a:cxnLst>
                  <a:cxn ang="T8">
                    <a:pos x="T0" y="T1"/>
                  </a:cxn>
                  <a:cxn ang="T9">
                    <a:pos x="T2" y="T3"/>
                  </a:cxn>
                  <a:cxn ang="T10">
                    <a:pos x="T4" y="T5"/>
                  </a:cxn>
                  <a:cxn ang="T11">
                    <a:pos x="T6" y="T7"/>
                  </a:cxn>
                </a:cxnLst>
                <a:rect l="0" t="0" r="r" b="b"/>
                <a:pathLst>
                  <a:path w="21600" h="21600" extrusionOk="0">
                    <a:moveTo>
                      <a:pt x="189" y="0"/>
                    </a:moveTo>
                    <a:lnTo>
                      <a:pt x="4096" y="6476"/>
                    </a:lnTo>
                    <a:lnTo>
                      <a:pt x="0" y="13259"/>
                    </a:lnTo>
                    <a:cubicBezTo>
                      <a:pt x="2328" y="13522"/>
                      <a:pt x="4587" y="14525"/>
                      <a:pt x="6373" y="16285"/>
                    </a:cubicBezTo>
                    <a:cubicBezTo>
                      <a:pt x="7433" y="17330"/>
                      <a:pt x="8223" y="18540"/>
                      <a:pt x="8748" y="19830"/>
                    </a:cubicBezTo>
                    <a:lnTo>
                      <a:pt x="16507" y="21600"/>
                    </a:lnTo>
                    <a:lnTo>
                      <a:pt x="21600" y="15930"/>
                    </a:lnTo>
                    <a:cubicBezTo>
                      <a:pt x="20440" y="12644"/>
                      <a:pt x="18528" y="9557"/>
                      <a:pt x="15864" y="6931"/>
                    </a:cubicBezTo>
                    <a:cubicBezTo>
                      <a:pt x="11505" y="2635"/>
                      <a:pt x="5895" y="328"/>
                      <a:pt x="189" y="0"/>
                    </a:cubicBezTo>
                    <a:close/>
                  </a:path>
                </a:pathLst>
              </a:custGeom>
              <a:solidFill>
                <a:srgbClr val="E7E6E6">
                  <a:lumMod val="75000"/>
                </a:srgbClr>
              </a:solidFill>
              <a:ln>
                <a:noFill/>
              </a:ln>
              <a:extLst>
                <a:ext uri="{91240B29-F687-4F45-9708-019B960494DF}">
                  <a14:hiddenLine xmlns:a14="http://schemas.microsoft.com/office/drawing/2010/main" w="12700" cap="flat">
                    <a:solidFill>
                      <a:srgbClr val="000000"/>
                    </a:solidFill>
                    <a:miter lim="400000"/>
                    <a:headEnd/>
                    <a:tailEnd/>
                  </a14:hiddenLine>
                </a:ext>
              </a:extLst>
            </xdr:spPr>
            <xdr:txBody>
              <a:bodyPr wrap="square" lIns="19050" tIns="19050" rIns="19050" bIns="19050" anchor="ct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marL="0" marR="0" lvl="0" indent="0" defTabSz="554492"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srgbClr val="494949"/>
                  </a:solidFill>
                  <a:effectLst/>
                  <a:uLnTx/>
                  <a:uFillTx/>
                  <a:latin typeface="Arial" panose="020B0604020202020204" pitchFamily="34" charset="0"/>
                </a:endParaRPr>
              </a:p>
            </xdr:txBody>
          </xdr:sp>
          <xdr:sp macro="" textlink="">
            <xdr:nvSpPr>
              <xdr:cNvPr id="15" name="Фигура">
                <a:extLst>
                  <a:ext uri="{FF2B5EF4-FFF2-40B4-BE49-F238E27FC236}">
                    <a16:creationId xmlns:a16="http://schemas.microsoft.com/office/drawing/2014/main" id="{EC9C0DC4-C81C-42DB-821F-698A9A91DD16}"/>
                  </a:ext>
                </a:extLst>
              </xdr:cNvPr>
              <xdr:cNvSpPr/>
            </xdr:nvSpPr>
            <xdr:spPr bwMode="auto">
              <a:xfrm>
                <a:off x="12856462" y="5112339"/>
                <a:ext cx="3381190" cy="5461410"/>
              </a:xfrm>
              <a:custGeom>
                <a:avLst/>
                <a:gdLst/>
                <a:ahLst/>
                <a:cxnLst>
                  <a:cxn ang="0">
                    <a:pos x="wd2" y="hd2"/>
                  </a:cxn>
                  <a:cxn ang="5400000">
                    <a:pos x="wd2" y="hd2"/>
                  </a:cxn>
                  <a:cxn ang="10800000">
                    <a:pos x="wd2" y="hd2"/>
                  </a:cxn>
                  <a:cxn ang="16200000">
                    <a:pos x="wd2" y="hd2"/>
                  </a:cxn>
                </a:cxnLst>
                <a:rect l="0" t="0" r="r" b="b"/>
                <a:pathLst>
                  <a:path w="19935" h="21600" extrusionOk="0">
                    <a:moveTo>
                      <a:pt x="10285" y="0"/>
                    </a:moveTo>
                    <a:lnTo>
                      <a:pt x="1124" y="1385"/>
                    </a:lnTo>
                    <a:cubicBezTo>
                      <a:pt x="-1665" y="7847"/>
                      <a:pt x="734" y="15104"/>
                      <a:pt x="8326" y="20197"/>
                    </a:cubicBezTo>
                    <a:cubicBezTo>
                      <a:pt x="9074" y="20699"/>
                      <a:pt x="9855" y="21166"/>
                      <a:pt x="10662" y="21600"/>
                    </a:cubicBezTo>
                    <a:lnTo>
                      <a:pt x="11504" y="15410"/>
                    </a:lnTo>
                    <a:lnTo>
                      <a:pt x="19935" y="12973"/>
                    </a:lnTo>
                    <a:cubicBezTo>
                      <a:pt x="19788" y="12884"/>
                      <a:pt x="19636" y="12799"/>
                      <a:pt x="19494" y="12704"/>
                    </a:cubicBezTo>
                    <a:cubicBezTo>
                      <a:pt x="16198" y="10493"/>
                      <a:pt x="15113" y="7367"/>
                      <a:pt x="16218" y="4546"/>
                    </a:cubicBezTo>
                    <a:lnTo>
                      <a:pt x="10285" y="0"/>
                    </a:lnTo>
                    <a:close/>
                  </a:path>
                </a:pathLst>
              </a:custGeom>
              <a:solidFill>
                <a:srgbClr val="E7E6E6">
                  <a:lumMod val="10000"/>
                </a:srgbClr>
              </a:solidFill>
              <a:ln w="12700" cap="flat">
                <a:noFill/>
                <a:miter lim="400000"/>
              </a:ln>
              <a:effectLst/>
            </xdr:spPr>
            <xdr:txBody>
              <a:bodyPr wrap="square" lIns="19050" tIns="19050" rIns="19050" bIns="19050" anchor="ct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marL="0" marR="0" lvl="0" indent="0" defTabSz="554492" eaLnBrk="1" fontAlgn="auto" latinLnBrk="0" hangingPunct="1">
                  <a:lnSpc>
                    <a:spcPct val="100000"/>
                  </a:lnSpc>
                  <a:spcBef>
                    <a:spcPts val="0"/>
                  </a:spcBef>
                  <a:spcAft>
                    <a:spcPts val="0"/>
                  </a:spcAft>
                  <a:buClrTx/>
                  <a:buSzTx/>
                  <a:buFontTx/>
                  <a:buNone/>
                  <a:tabLst/>
                  <a:defRPr sz="3200">
                    <a:solidFill>
                      <a:srgbClr val="FFFFFF"/>
                    </a:solidFill>
                  </a:defRPr>
                </a:pPr>
                <a:endParaRPr kumimoji="0" sz="900" b="0" i="0" u="none" strike="noStrike" kern="0" cap="none" spc="0" normalizeH="0" baseline="0">
                  <a:ln>
                    <a:noFill/>
                  </a:ln>
                  <a:solidFill>
                    <a:srgbClr val="FFFFFF"/>
                  </a:solidFill>
                  <a:effectLst/>
                  <a:uLnTx/>
                  <a:uFillTx/>
                  <a:latin typeface="Arial" panose="020B0604020202020204" pitchFamily="34" charset="0"/>
                  <a:ea typeface="Roboto Condensed Light" panose="02000000000000000000" pitchFamily="2" charset="0"/>
                  <a:cs typeface="Lato Light" panose="020F0502020204030203" pitchFamily="34" charset="0"/>
                  <a:sym typeface="Arial"/>
                </a:endParaRPr>
              </a:p>
            </xdr:txBody>
          </xdr:sp>
          <xdr:sp macro="" textlink="">
            <xdr:nvSpPr>
              <xdr:cNvPr id="16" name="Фигура">
                <a:extLst>
                  <a:ext uri="{FF2B5EF4-FFF2-40B4-BE49-F238E27FC236}">
                    <a16:creationId xmlns:a16="http://schemas.microsoft.com/office/drawing/2014/main" id="{F157E5CD-566A-415A-95F2-30CB9614F703}"/>
                  </a:ext>
                </a:extLst>
              </xdr:cNvPr>
              <xdr:cNvSpPr/>
            </xdr:nvSpPr>
            <xdr:spPr bwMode="auto">
              <a:xfrm>
                <a:off x="18763360" y="5559001"/>
                <a:ext cx="3460944" cy="5079262"/>
              </a:xfrm>
              <a:custGeom>
                <a:avLst/>
                <a:gdLst/>
                <a:ahLst/>
                <a:cxnLst>
                  <a:cxn ang="0">
                    <a:pos x="wd2" y="hd2"/>
                  </a:cxn>
                  <a:cxn ang="5400000">
                    <a:pos x="wd2" y="hd2"/>
                  </a:cxn>
                  <a:cxn ang="10800000">
                    <a:pos x="wd2" y="hd2"/>
                  </a:cxn>
                  <a:cxn ang="16200000">
                    <a:pos x="wd2" y="hd2"/>
                  </a:cxn>
                </a:cxnLst>
                <a:rect l="0" t="0" r="r" b="b"/>
                <a:pathLst>
                  <a:path w="21582" h="21600" extrusionOk="0">
                    <a:moveTo>
                      <a:pt x="20579" y="0"/>
                    </a:moveTo>
                    <a:lnTo>
                      <a:pt x="14267" y="4858"/>
                    </a:lnTo>
                    <a:lnTo>
                      <a:pt x="4572" y="3330"/>
                    </a:lnTo>
                    <a:cubicBezTo>
                      <a:pt x="5497" y="6258"/>
                      <a:pt x="4302" y="9433"/>
                      <a:pt x="966" y="11708"/>
                    </a:cubicBezTo>
                    <a:cubicBezTo>
                      <a:pt x="656" y="11920"/>
                      <a:pt x="332" y="12119"/>
                      <a:pt x="0" y="12305"/>
                    </a:cubicBezTo>
                    <a:lnTo>
                      <a:pt x="881" y="19003"/>
                    </a:lnTo>
                    <a:lnTo>
                      <a:pt x="9690" y="21600"/>
                    </a:lnTo>
                    <a:cubicBezTo>
                      <a:pt x="10764" y="21043"/>
                      <a:pt x="11797" y="20435"/>
                      <a:pt x="12778" y="19766"/>
                    </a:cubicBezTo>
                    <a:cubicBezTo>
                      <a:pt x="18667" y="15749"/>
                      <a:pt x="21600" y="10482"/>
                      <a:pt x="21582" y="5217"/>
                    </a:cubicBezTo>
                    <a:cubicBezTo>
                      <a:pt x="21576" y="3462"/>
                      <a:pt x="21241" y="1708"/>
                      <a:pt x="20579" y="0"/>
                    </a:cubicBezTo>
                    <a:close/>
                  </a:path>
                </a:pathLst>
              </a:custGeom>
              <a:solidFill>
                <a:srgbClr val="E7E6E6">
                  <a:lumMod val="50000"/>
                </a:srgbClr>
              </a:solidFill>
              <a:ln w="12700" cap="flat">
                <a:noFill/>
                <a:miter lim="400000"/>
              </a:ln>
              <a:effectLst/>
            </xdr:spPr>
            <xdr:txBody>
              <a:bodyPr wrap="square" lIns="19050" tIns="19050" rIns="19050" bIns="19050" anchor="ct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marL="0" marR="0" lvl="0" indent="0" defTabSz="554492" eaLnBrk="1" fontAlgn="auto" latinLnBrk="0" hangingPunct="1">
                  <a:lnSpc>
                    <a:spcPct val="100000"/>
                  </a:lnSpc>
                  <a:spcBef>
                    <a:spcPts val="0"/>
                  </a:spcBef>
                  <a:spcAft>
                    <a:spcPts val="0"/>
                  </a:spcAft>
                  <a:buClrTx/>
                  <a:buSzTx/>
                  <a:buFontTx/>
                  <a:buNone/>
                  <a:tabLst/>
                  <a:defRPr sz="3200">
                    <a:solidFill>
                      <a:srgbClr val="FFFFFF"/>
                    </a:solidFill>
                  </a:defRPr>
                </a:pPr>
                <a:endParaRPr kumimoji="0" sz="900" b="0" i="0" u="none" strike="noStrike" kern="0" cap="none" spc="0" normalizeH="0" baseline="0">
                  <a:ln>
                    <a:noFill/>
                  </a:ln>
                  <a:solidFill>
                    <a:srgbClr val="FFFFFF"/>
                  </a:solidFill>
                  <a:effectLst/>
                  <a:uLnTx/>
                  <a:uFillTx/>
                  <a:latin typeface="Arial" panose="020B0604020202020204" pitchFamily="34" charset="0"/>
                  <a:ea typeface="Roboto Condensed Light" panose="02000000000000000000" pitchFamily="2" charset="0"/>
                  <a:cs typeface="Lato Light" panose="020F0502020204030203" pitchFamily="34" charset="0"/>
                  <a:sym typeface="Arial"/>
                </a:endParaRPr>
              </a:p>
            </xdr:txBody>
          </xdr:sp>
          <xdr:sp macro="" textlink="">
            <xdr:nvSpPr>
              <xdr:cNvPr id="17" name="Фигура">
                <a:extLst>
                  <a:ext uri="{FF2B5EF4-FFF2-40B4-BE49-F238E27FC236}">
                    <a16:creationId xmlns:a16="http://schemas.microsoft.com/office/drawing/2014/main" id="{33705591-5B96-4C57-BFD3-2A08D6A9755B}"/>
                  </a:ext>
                </a:extLst>
              </xdr:cNvPr>
              <xdr:cNvSpPr/>
            </xdr:nvSpPr>
            <xdr:spPr bwMode="auto">
              <a:xfrm>
                <a:off x="14822711" y="8510016"/>
                <a:ext cx="5335142" cy="3018982"/>
              </a:xfrm>
              <a:custGeom>
                <a:avLst/>
                <a:gdLst/>
                <a:ahLst/>
                <a:cxnLst>
                  <a:cxn ang="0">
                    <a:pos x="wd2" y="hd2"/>
                  </a:cxn>
                  <a:cxn ang="5400000">
                    <a:pos x="wd2" y="hd2"/>
                  </a:cxn>
                  <a:cxn ang="10800000">
                    <a:pos x="wd2" y="hd2"/>
                  </a:cxn>
                  <a:cxn ang="16200000">
                    <a:pos x="wd2" y="hd2"/>
                  </a:cxn>
                </a:cxnLst>
                <a:rect l="0" t="0" r="r" b="b"/>
                <a:pathLst>
                  <a:path w="21600" h="19770" extrusionOk="0">
                    <a:moveTo>
                      <a:pt x="6315" y="0"/>
                    </a:moveTo>
                    <a:lnTo>
                      <a:pt x="575" y="3998"/>
                    </a:lnTo>
                    <a:lnTo>
                      <a:pt x="0" y="14274"/>
                    </a:lnTo>
                    <a:cubicBezTo>
                      <a:pt x="6479" y="21446"/>
                      <a:pt x="15033" y="21600"/>
                      <a:pt x="21600" y="14731"/>
                    </a:cubicBezTo>
                    <a:lnTo>
                      <a:pt x="15901" y="10746"/>
                    </a:lnTo>
                    <a:lnTo>
                      <a:pt x="15324" y="364"/>
                    </a:lnTo>
                    <a:cubicBezTo>
                      <a:pt x="12530" y="2957"/>
                      <a:pt x="9041" y="2841"/>
                      <a:pt x="6315" y="0"/>
                    </a:cubicBezTo>
                    <a:close/>
                  </a:path>
                </a:pathLst>
              </a:custGeom>
              <a:solidFill>
                <a:srgbClr val="E7E6E6">
                  <a:lumMod val="25000"/>
                </a:srgbClr>
              </a:solidFill>
              <a:ln w="12700" cap="flat">
                <a:noFill/>
                <a:miter lim="400000"/>
              </a:ln>
              <a:effectLst/>
            </xdr:spPr>
            <xdr:txBody>
              <a:bodyPr wrap="square" lIns="19050" tIns="19050" rIns="19050" bIns="19050" anchor="ct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marL="0" marR="0" lvl="0" indent="0" defTabSz="554492" eaLnBrk="1" fontAlgn="auto" latinLnBrk="0" hangingPunct="1">
                  <a:lnSpc>
                    <a:spcPct val="100000"/>
                  </a:lnSpc>
                  <a:spcBef>
                    <a:spcPts val="0"/>
                  </a:spcBef>
                  <a:spcAft>
                    <a:spcPts val="0"/>
                  </a:spcAft>
                  <a:buClrTx/>
                  <a:buSzTx/>
                  <a:buFontTx/>
                  <a:buNone/>
                  <a:tabLst/>
                  <a:defRPr sz="3200">
                    <a:solidFill>
                      <a:srgbClr val="FFFFFF"/>
                    </a:solidFill>
                  </a:defRPr>
                </a:pPr>
                <a:endParaRPr kumimoji="0" sz="900" b="0" i="0" u="none" strike="noStrike" kern="0" cap="none" spc="0" normalizeH="0" baseline="0">
                  <a:ln>
                    <a:noFill/>
                  </a:ln>
                  <a:solidFill>
                    <a:srgbClr val="FFFFFF"/>
                  </a:solidFill>
                  <a:effectLst/>
                  <a:uLnTx/>
                  <a:uFillTx/>
                  <a:latin typeface="Arial" panose="020B0604020202020204" pitchFamily="34" charset="0"/>
                  <a:ea typeface="Roboto Condensed Light" panose="02000000000000000000" pitchFamily="2" charset="0"/>
                  <a:cs typeface="Lato Light" panose="020F0502020204030203" pitchFamily="34" charset="0"/>
                  <a:sym typeface="Arial"/>
                </a:endParaRPr>
              </a:p>
            </xdr:txBody>
          </xdr:sp>
        </xdr:grpSp>
        <xdr:sp macro="" textlink="">
          <xdr:nvSpPr>
            <xdr:cNvPr id="6" name="TextBox 102">
              <a:extLst>
                <a:ext uri="{FF2B5EF4-FFF2-40B4-BE49-F238E27FC236}">
                  <a16:creationId xmlns:a16="http://schemas.microsoft.com/office/drawing/2014/main" id="{692902DE-98BD-41C7-BD96-B25E6D90449E}"/>
                </a:ext>
              </a:extLst>
            </xdr:cNvPr>
            <xdr:cNvSpPr txBox="1"/>
          </xdr:nvSpPr>
          <xdr:spPr>
            <a:xfrm>
              <a:off x="8050950" y="3039742"/>
              <a:ext cx="1192398" cy="1201606"/>
            </a:xfrm>
            <a:prstGeom prst="rect">
              <a:avLst/>
            </a:prstGeom>
            <a:noFill/>
          </xdr:spPr>
          <xdr:txBody>
            <a:bodyPr spcFirstLastPara="1" vert="horz" wrap="square" numCol="1" rtlCol="0" anchor="ctr" anchorCtr="0">
              <a:prstTxWarp prst="textArchUp">
                <a:avLst>
                  <a:gd name="adj" fmla="val 10761966"/>
                </a:avLst>
              </a:prstTxWarp>
              <a:spAutoFit/>
            </a:bodyP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algn="ctr" defTabSz="554492"/>
              <a:r>
                <a:rPr lang="en-US" sz="900" b="1">
                  <a:solidFill>
                    <a:srgbClr val="FFFFFF"/>
                  </a:solidFill>
                  <a:latin typeface="Montserrat Semi" panose="02000505000000020004" pitchFamily="2" charset="77"/>
                  <a:ea typeface="League Spartan" charset="0"/>
                  <a:cs typeface="Poppins" pitchFamily="2" charset="77"/>
                </a:rPr>
                <a:t>ENGAGEMENT</a:t>
              </a:r>
            </a:p>
          </xdr:txBody>
        </xdr:sp>
        <xdr:sp macro="" textlink="">
          <xdr:nvSpPr>
            <xdr:cNvPr id="7" name="TextBox 103">
              <a:extLst>
                <a:ext uri="{FF2B5EF4-FFF2-40B4-BE49-F238E27FC236}">
                  <a16:creationId xmlns:a16="http://schemas.microsoft.com/office/drawing/2014/main" id="{6D779C36-E173-48CA-ABA0-863F168DE81A}"/>
                </a:ext>
              </a:extLst>
            </xdr:cNvPr>
            <xdr:cNvSpPr txBox="1"/>
          </xdr:nvSpPr>
          <xdr:spPr>
            <a:xfrm>
              <a:off x="8050950" y="3120347"/>
              <a:ext cx="1192398" cy="1201606"/>
            </a:xfrm>
            <a:prstGeom prst="rect">
              <a:avLst/>
            </a:prstGeom>
            <a:noFill/>
          </xdr:spPr>
          <xdr:txBody>
            <a:bodyPr spcFirstLastPara="1" vert="horz" wrap="square" numCol="1" rtlCol="0" anchor="ctr" anchorCtr="0">
              <a:prstTxWarp prst="textArchDown">
                <a:avLst>
                  <a:gd name="adj" fmla="val 19742416"/>
                </a:avLst>
              </a:prstTxWarp>
              <a:spAutoFit/>
            </a:bodyP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algn="ctr" defTabSz="554492"/>
              <a:r>
                <a:rPr lang="en-US" sz="900" b="1">
                  <a:solidFill>
                    <a:srgbClr val="FFFFFF"/>
                  </a:solidFill>
                  <a:latin typeface="Montserrat Semi" panose="02000505000000020004" pitchFamily="2" charset="77"/>
                  <a:ea typeface="League Spartan" charset="0"/>
                  <a:cs typeface="Poppins" pitchFamily="2" charset="77"/>
                </a:rPr>
                <a:t>RETENTION</a:t>
              </a:r>
            </a:p>
          </xdr:txBody>
        </xdr:sp>
        <xdr:sp macro="" textlink="">
          <xdr:nvSpPr>
            <xdr:cNvPr id="8" name="TextBox 104">
              <a:extLst>
                <a:ext uri="{FF2B5EF4-FFF2-40B4-BE49-F238E27FC236}">
                  <a16:creationId xmlns:a16="http://schemas.microsoft.com/office/drawing/2014/main" id="{32042154-7E9B-4CCF-97B5-A0BBF1EAC6C6}"/>
                </a:ext>
              </a:extLst>
            </xdr:cNvPr>
            <xdr:cNvSpPr txBox="1"/>
          </xdr:nvSpPr>
          <xdr:spPr>
            <a:xfrm rot="15784318">
              <a:off x="7023846" y="2023375"/>
              <a:ext cx="3207232" cy="3231999"/>
            </a:xfrm>
            <a:prstGeom prst="rect">
              <a:avLst/>
            </a:prstGeom>
            <a:noFill/>
          </xdr:spPr>
          <xdr:txBody>
            <a:bodyPr spcFirstLastPara="1" vert="horz" wrap="square" numCol="1" rtlCol="0" anchor="ctr" anchorCtr="0">
              <a:prstTxWarp prst="textArchUp">
                <a:avLst>
                  <a:gd name="adj" fmla="val 10695136"/>
                </a:avLst>
              </a:prstTxWarp>
              <a:spAutoFit/>
            </a:bodyP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algn="ctr" defTabSz="554492"/>
              <a:r>
                <a:rPr lang="en-US" sz="1050" b="1">
                  <a:solidFill>
                    <a:srgbClr val="FFFFFF"/>
                  </a:solidFill>
                  <a:latin typeface="Montserrat Semi" panose="02000505000000020004" pitchFamily="2" charset="77"/>
                  <a:ea typeface="League Spartan" charset="0"/>
                  <a:cs typeface="Poppins" pitchFamily="2" charset="77"/>
                </a:rPr>
                <a:t>5. Report</a:t>
              </a:r>
            </a:p>
          </xdr:txBody>
        </xdr:sp>
        <xdr:sp macro="" textlink="">
          <xdr:nvSpPr>
            <xdr:cNvPr id="9" name="TextBox 105">
              <a:extLst>
                <a:ext uri="{FF2B5EF4-FFF2-40B4-BE49-F238E27FC236}">
                  <a16:creationId xmlns:a16="http://schemas.microsoft.com/office/drawing/2014/main" id="{D6494595-CBDE-4468-9D1B-F20BFF509CDD}"/>
                </a:ext>
              </a:extLst>
            </xdr:cNvPr>
            <xdr:cNvSpPr txBox="1"/>
          </xdr:nvSpPr>
          <xdr:spPr>
            <a:xfrm rot="20066859">
              <a:off x="6924008" y="1891035"/>
              <a:ext cx="3207232" cy="3231999"/>
            </a:xfrm>
            <a:prstGeom prst="rect">
              <a:avLst/>
            </a:prstGeom>
            <a:noFill/>
          </xdr:spPr>
          <xdr:txBody>
            <a:bodyPr spcFirstLastPara="1" vert="horz" wrap="square" numCol="1" rtlCol="0" anchor="ctr" anchorCtr="0">
              <a:prstTxWarp prst="textArchUp">
                <a:avLst>
                  <a:gd name="adj" fmla="val 10695136"/>
                </a:avLst>
              </a:prstTxWarp>
              <a:spAutoFit/>
            </a:bodyP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algn="ctr" defTabSz="554492"/>
              <a:r>
                <a:rPr lang="en-US" sz="1050" b="1">
                  <a:solidFill>
                    <a:srgbClr val="FFFFFF"/>
                  </a:solidFill>
                  <a:latin typeface="Montserrat Semi" panose="02000505000000020004" pitchFamily="2" charset="77"/>
                  <a:ea typeface="League Spartan" charset="0"/>
                  <a:cs typeface="Poppins" pitchFamily="2" charset="77"/>
                </a:rPr>
                <a:t>1. Identify</a:t>
              </a:r>
            </a:p>
          </xdr:txBody>
        </xdr:sp>
        <xdr:sp macro="" textlink="">
          <xdr:nvSpPr>
            <xdr:cNvPr id="10" name="TextBox 106">
              <a:extLst>
                <a:ext uri="{FF2B5EF4-FFF2-40B4-BE49-F238E27FC236}">
                  <a16:creationId xmlns:a16="http://schemas.microsoft.com/office/drawing/2014/main" id="{E591F848-65D7-44C1-800F-7DBE3B321BE9}"/>
                </a:ext>
              </a:extLst>
            </xdr:cNvPr>
            <xdr:cNvSpPr txBox="1"/>
          </xdr:nvSpPr>
          <xdr:spPr>
            <a:xfrm rot="2842687">
              <a:off x="7095112" y="2036239"/>
              <a:ext cx="3207233" cy="3231999"/>
            </a:xfrm>
            <a:prstGeom prst="rect">
              <a:avLst/>
            </a:prstGeom>
            <a:noFill/>
          </xdr:spPr>
          <xdr:txBody>
            <a:bodyPr spcFirstLastPara="1" vert="horz" wrap="square" numCol="1" rtlCol="0" anchor="ctr" anchorCtr="0">
              <a:prstTxWarp prst="textArchUp">
                <a:avLst>
                  <a:gd name="adj" fmla="val 10695136"/>
                </a:avLst>
              </a:prstTxWarp>
              <a:spAutoFit/>
            </a:bodyP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algn="ctr" defTabSz="554492"/>
              <a:r>
                <a:rPr lang="en-US" sz="1050" b="1">
                  <a:solidFill>
                    <a:srgbClr val="FFFFFF"/>
                  </a:solidFill>
                  <a:latin typeface="Montserrat Semi" panose="02000505000000020004" pitchFamily="2" charset="77"/>
                  <a:ea typeface="League Spartan" charset="0"/>
                  <a:cs typeface="Poppins" pitchFamily="2" charset="77"/>
                </a:rPr>
                <a:t>2. Assess</a:t>
              </a:r>
            </a:p>
          </xdr:txBody>
        </xdr:sp>
        <xdr:sp macro="" textlink="">
          <xdr:nvSpPr>
            <xdr:cNvPr id="11" name="TextBox 107">
              <a:extLst>
                <a:ext uri="{FF2B5EF4-FFF2-40B4-BE49-F238E27FC236}">
                  <a16:creationId xmlns:a16="http://schemas.microsoft.com/office/drawing/2014/main" id="{398BE3B9-E173-4E88-93E3-5B2E8071ECCB}"/>
                </a:ext>
              </a:extLst>
            </xdr:cNvPr>
            <xdr:cNvSpPr txBox="1"/>
          </xdr:nvSpPr>
          <xdr:spPr>
            <a:xfrm rot="17988655">
              <a:off x="7223762" y="1947546"/>
              <a:ext cx="3207233" cy="3231999"/>
            </a:xfrm>
            <a:prstGeom prst="rect">
              <a:avLst/>
            </a:prstGeom>
            <a:noFill/>
          </xdr:spPr>
          <xdr:txBody>
            <a:bodyPr spcFirstLastPara="1" vert="horz" wrap="square" numCol="1" rtlCol="0" anchor="ctr" anchorCtr="0">
              <a:prstTxWarp prst="textArchDown">
                <a:avLst/>
              </a:prstTxWarp>
              <a:spAutoFit/>
            </a:bodyP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algn="ctr" defTabSz="554492"/>
              <a:r>
                <a:rPr lang="en-US" sz="1050" b="1">
                  <a:solidFill>
                    <a:srgbClr val="FFFFFF"/>
                  </a:solidFill>
                  <a:latin typeface="Montserrat Semi" panose="02000505000000020004" pitchFamily="2" charset="77"/>
                  <a:ea typeface="League Spartan" charset="0"/>
                  <a:cs typeface="Poppins" pitchFamily="2" charset="77"/>
                </a:rPr>
                <a:t>3. Respond</a:t>
              </a:r>
            </a:p>
          </xdr:txBody>
        </xdr:sp>
        <xdr:sp macro="" textlink="">
          <xdr:nvSpPr>
            <xdr:cNvPr id="12" name="TextBox 108">
              <a:extLst>
                <a:ext uri="{FF2B5EF4-FFF2-40B4-BE49-F238E27FC236}">
                  <a16:creationId xmlns:a16="http://schemas.microsoft.com/office/drawing/2014/main" id="{43279C9E-DE2A-4A7E-98C7-45A3D55E80B9}"/>
                </a:ext>
              </a:extLst>
            </xdr:cNvPr>
            <xdr:cNvSpPr txBox="1"/>
          </xdr:nvSpPr>
          <xdr:spPr>
            <a:xfrm rot="587732">
              <a:off x="7075163" y="2219888"/>
              <a:ext cx="3207231" cy="3231999"/>
            </a:xfrm>
            <a:prstGeom prst="rect">
              <a:avLst/>
            </a:prstGeom>
            <a:noFill/>
          </xdr:spPr>
          <xdr:txBody>
            <a:bodyPr spcFirstLastPara="1" vert="horz" wrap="square" numCol="1" rtlCol="0" anchor="ctr" anchorCtr="0">
              <a:prstTxWarp prst="textArchDown">
                <a:avLst/>
              </a:prstTxWarp>
              <a:spAutoFit/>
            </a:bodyPr>
            <a:lstStyle>
              <a:defPPr>
                <a:defRPr lang="en-US"/>
              </a:defPPr>
              <a:lvl1pPr marL="0" algn="l" defTabSz="914400" rtl="0" eaLnBrk="1" latinLnBrk="0" hangingPunct="1">
                <a:defRPr sz="1800" kern="1200">
                  <a:solidFill>
                    <a:sysClr val="windowText" lastClr="000000"/>
                  </a:solidFill>
                  <a:latin typeface="Calibri" panose="020F0502020204030204"/>
                </a:defRPr>
              </a:lvl1pPr>
              <a:lvl2pPr marL="457200" algn="l" defTabSz="914400" rtl="0" eaLnBrk="1" latinLnBrk="0" hangingPunct="1">
                <a:defRPr sz="1800" kern="1200">
                  <a:solidFill>
                    <a:sysClr val="windowText" lastClr="000000"/>
                  </a:solidFill>
                  <a:latin typeface="Calibri" panose="020F0502020204030204"/>
                </a:defRPr>
              </a:lvl2pPr>
              <a:lvl3pPr marL="914400" algn="l" defTabSz="914400" rtl="0" eaLnBrk="1" latinLnBrk="0" hangingPunct="1">
                <a:defRPr sz="1800" kern="1200">
                  <a:solidFill>
                    <a:sysClr val="windowText" lastClr="000000"/>
                  </a:solidFill>
                  <a:latin typeface="Calibri" panose="020F0502020204030204"/>
                </a:defRPr>
              </a:lvl3pPr>
              <a:lvl4pPr marL="1371600" algn="l" defTabSz="914400" rtl="0" eaLnBrk="1" latinLnBrk="0" hangingPunct="1">
                <a:defRPr sz="1800" kern="1200">
                  <a:solidFill>
                    <a:sysClr val="windowText" lastClr="000000"/>
                  </a:solidFill>
                  <a:latin typeface="Calibri" panose="020F0502020204030204"/>
                </a:defRPr>
              </a:lvl4pPr>
              <a:lvl5pPr marL="1828800" algn="l" defTabSz="914400" rtl="0" eaLnBrk="1" latinLnBrk="0" hangingPunct="1">
                <a:defRPr sz="1800" kern="1200">
                  <a:solidFill>
                    <a:sysClr val="windowText" lastClr="000000"/>
                  </a:solidFill>
                  <a:latin typeface="Calibri" panose="020F0502020204030204"/>
                </a:defRPr>
              </a:lvl5pPr>
              <a:lvl6pPr marL="2286000" algn="l" defTabSz="914400" rtl="0" eaLnBrk="1" latinLnBrk="0" hangingPunct="1">
                <a:defRPr sz="1800" kern="1200">
                  <a:solidFill>
                    <a:sysClr val="windowText" lastClr="000000"/>
                  </a:solidFill>
                  <a:latin typeface="Calibri" panose="020F0502020204030204"/>
                </a:defRPr>
              </a:lvl6pPr>
              <a:lvl7pPr marL="2743200" algn="l" defTabSz="914400" rtl="0" eaLnBrk="1" latinLnBrk="0" hangingPunct="1">
                <a:defRPr sz="1800" kern="1200">
                  <a:solidFill>
                    <a:sysClr val="windowText" lastClr="000000"/>
                  </a:solidFill>
                  <a:latin typeface="Calibri" panose="020F0502020204030204"/>
                </a:defRPr>
              </a:lvl7pPr>
              <a:lvl8pPr marL="3200400" algn="l" defTabSz="914400" rtl="0" eaLnBrk="1" latinLnBrk="0" hangingPunct="1">
                <a:defRPr sz="1800" kern="1200">
                  <a:solidFill>
                    <a:sysClr val="windowText" lastClr="000000"/>
                  </a:solidFill>
                  <a:latin typeface="Calibri" panose="020F0502020204030204"/>
                </a:defRPr>
              </a:lvl8pPr>
              <a:lvl9pPr marL="3657600" algn="l" defTabSz="914400" rtl="0" eaLnBrk="1" latinLnBrk="0" hangingPunct="1">
                <a:defRPr sz="1800" kern="1200">
                  <a:solidFill>
                    <a:sysClr val="windowText" lastClr="000000"/>
                  </a:solidFill>
                  <a:latin typeface="Calibri" panose="020F0502020204030204"/>
                </a:defRPr>
              </a:lvl9pPr>
            </a:lstStyle>
            <a:p>
              <a:pPr algn="ctr" defTabSz="554492"/>
              <a:r>
                <a:rPr lang="en-US" sz="1050" b="1">
                  <a:solidFill>
                    <a:srgbClr val="FFFFFF"/>
                  </a:solidFill>
                  <a:latin typeface="Montserrat Semi" panose="02000505000000020004" pitchFamily="2" charset="77"/>
                  <a:ea typeface="League Spartan" charset="0"/>
                  <a:cs typeface="Poppins" pitchFamily="2" charset="77"/>
                </a:rPr>
                <a:t>4. Monitor</a:t>
              </a:r>
            </a:p>
          </xdr:txBody>
        </xdr:sp>
      </xdr:grpSp>
      <xdr:sp macro="" textlink="">
        <xdr:nvSpPr>
          <xdr:cNvPr id="4" name="Oval 3">
            <a:extLst>
              <a:ext uri="{FF2B5EF4-FFF2-40B4-BE49-F238E27FC236}">
                <a16:creationId xmlns:a16="http://schemas.microsoft.com/office/drawing/2014/main" id="{AE3305B2-6EAA-49F3-8305-41F01A3D14E4}"/>
              </a:ext>
            </a:extLst>
          </xdr:cNvPr>
          <xdr:cNvSpPr/>
        </xdr:nvSpPr>
        <xdr:spPr>
          <a:xfrm>
            <a:off x="6864456" y="2643946"/>
            <a:ext cx="1747597" cy="1751601"/>
          </a:xfrm>
          <a:prstGeom prst="ellipse">
            <a:avLst/>
          </a:prstGeom>
          <a:solidFill>
            <a:srgbClr val="FFC000"/>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r>
              <a:rPr lang="en-US" sz="1100" b="1">
                <a:solidFill>
                  <a:sysClr val="window" lastClr="FFFFFF"/>
                </a:solidFill>
                <a:latin typeface="Montserrat SemiBold" panose="00000700000000000000" pitchFamily="2" charset="0"/>
                <a:ea typeface="Roboto" panose="02000000000000000000" pitchFamily="2" charset="0"/>
              </a:rPr>
              <a:t>Risk</a:t>
            </a:r>
          </a:p>
          <a:p>
            <a:pPr algn="ctr"/>
            <a:r>
              <a:rPr lang="en-US" sz="1100" b="1">
                <a:solidFill>
                  <a:sysClr val="window" lastClr="FFFFFF"/>
                </a:solidFill>
                <a:latin typeface="Montserrat SemiBold" panose="00000700000000000000" pitchFamily="2" charset="0"/>
                <a:ea typeface="Roboto" panose="02000000000000000000" pitchFamily="2" charset="0"/>
              </a:rPr>
              <a:t>Process</a:t>
            </a:r>
          </a:p>
        </xdr:txBody>
      </xdr:sp>
    </xdr:grpSp>
    <xdr:clientData/>
  </xdr:twoCellAnchor>
</xdr:wsDr>
</file>

<file path=xl/theme/theme1.xml><?xml version="1.0" encoding="utf-8"?>
<a:theme xmlns:a="http://schemas.openxmlformats.org/drawingml/2006/main" name="Office Theme">
  <a:themeElements>
    <a:clrScheme name="ITRG">
      <a:dk1>
        <a:srgbClr val="333333"/>
      </a:dk1>
      <a:lt1>
        <a:srgbClr val="FFFFFF"/>
      </a:lt1>
      <a:dk2>
        <a:srgbClr val="222222"/>
      </a:dk2>
      <a:lt2>
        <a:srgbClr val="EEEEEE"/>
      </a:lt2>
      <a:accent1>
        <a:srgbClr val="29475F"/>
      </a:accent1>
      <a:accent2>
        <a:srgbClr val="6293BB"/>
      </a:accent2>
      <a:accent3>
        <a:srgbClr val="CADAE8"/>
      </a:accent3>
      <a:accent4>
        <a:srgbClr val="CED990"/>
      </a:accent4>
      <a:accent5>
        <a:srgbClr val="D6D6D6"/>
      </a:accent5>
      <a:accent6>
        <a:srgbClr val="FFFFFF"/>
      </a:accent6>
      <a:hlink>
        <a:srgbClr val="2576B7"/>
      </a:hlink>
      <a:folHlink>
        <a:srgbClr val="C77709"/>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0" tint="-0.249977111117893"/>
  </sheetPr>
  <dimension ref="B1:AC185"/>
  <sheetViews>
    <sheetView showGridLines="0" tabSelected="1" topLeftCell="A10" zoomScale="80" zoomScaleNormal="80" workbookViewId="0">
      <selection activeCell="D1" sqref="D1"/>
    </sheetView>
  </sheetViews>
  <sheetFormatPr defaultColWidth="9.1796875" defaultRowHeight="12.5" x14ac:dyDescent="0.25"/>
  <cols>
    <col min="1" max="1" width="2.81640625" style="1" customWidth="1"/>
    <col min="2" max="2" width="13" style="1" customWidth="1"/>
    <col min="3" max="3" width="21.7265625" style="1" customWidth="1"/>
    <col min="4" max="4" width="40.36328125" style="1" customWidth="1"/>
    <col min="5" max="5" width="9.1796875" style="1"/>
    <col min="6" max="6" width="13.54296875" style="1" customWidth="1"/>
    <col min="7" max="7" width="21.6328125" style="1" customWidth="1"/>
    <col min="8" max="8" width="30.26953125" style="1" customWidth="1"/>
    <col min="9" max="9" width="69.90625" style="1" customWidth="1"/>
    <col min="10" max="10" width="12" style="1" customWidth="1"/>
    <col min="11" max="11" width="13.26953125" style="1" customWidth="1"/>
    <col min="12" max="12" width="24.90625" style="1" customWidth="1"/>
    <col min="13" max="13" width="36.26953125" style="1" customWidth="1"/>
    <col min="14" max="14" width="9.1796875" style="1"/>
    <col min="15" max="15" width="11.1796875" style="1" customWidth="1"/>
    <col min="16" max="16" width="16.26953125" style="1" customWidth="1"/>
    <col min="17" max="17" width="53.08984375" style="1" customWidth="1"/>
    <col min="18" max="18" width="58.08984375" style="1" customWidth="1"/>
    <col min="19" max="16384" width="9.1796875" style="1"/>
  </cols>
  <sheetData>
    <row r="1" spans="2:29" ht="83.5" customHeight="1" x14ac:dyDescent="0.25"/>
    <row r="2" spans="2:29" ht="33.75" customHeight="1" x14ac:dyDescent="0.25">
      <c r="B2" s="88" t="s">
        <v>253</v>
      </c>
      <c r="C2" s="70"/>
      <c r="D2" s="70"/>
      <c r="E2" s="70"/>
      <c r="F2" s="70"/>
      <c r="G2" s="70"/>
      <c r="H2" s="70"/>
      <c r="I2" s="70"/>
      <c r="J2" s="70"/>
      <c r="K2" s="70"/>
      <c r="L2" s="70"/>
      <c r="M2" s="70"/>
      <c r="N2" s="70"/>
    </row>
    <row r="3" spans="2:29" ht="22.5" customHeight="1" x14ac:dyDescent="0.25">
      <c r="B3" s="229" t="s">
        <v>435</v>
      </c>
      <c r="C3" s="229"/>
      <c r="D3" s="229"/>
      <c r="E3" s="229"/>
      <c r="F3" s="96"/>
      <c r="G3" s="96"/>
      <c r="H3" s="96"/>
      <c r="I3" s="96"/>
      <c r="J3" s="96"/>
      <c r="K3" s="96"/>
      <c r="L3" s="96"/>
      <c r="M3" s="96"/>
      <c r="N3" s="96"/>
      <c r="O3" s="98"/>
      <c r="P3" s="98"/>
      <c r="Q3" s="98"/>
      <c r="R3" s="98"/>
      <c r="S3" s="98"/>
      <c r="T3" s="98"/>
      <c r="U3" s="98"/>
      <c r="V3" s="98"/>
      <c r="W3" s="98"/>
      <c r="X3" s="98"/>
      <c r="Y3" s="98"/>
      <c r="Z3" s="98"/>
      <c r="AA3" s="98"/>
      <c r="AB3" s="98"/>
      <c r="AC3" s="98"/>
    </row>
    <row r="4" spans="2:29" ht="22.5" customHeight="1" thickBot="1" x14ac:dyDescent="0.3">
      <c r="B4" s="237" t="s">
        <v>446</v>
      </c>
      <c r="C4" s="237"/>
      <c r="D4" s="237"/>
      <c r="E4" s="237"/>
      <c r="F4" s="79"/>
      <c r="G4" s="79"/>
      <c r="H4" s="79"/>
      <c r="I4" s="79"/>
      <c r="J4" s="79"/>
      <c r="K4" s="79"/>
      <c r="L4" s="79"/>
      <c r="M4" s="79"/>
      <c r="N4" s="79"/>
      <c r="O4" s="97"/>
      <c r="P4" s="97"/>
      <c r="Q4" s="97"/>
      <c r="R4" s="97"/>
      <c r="S4" s="97"/>
      <c r="T4" s="97"/>
      <c r="U4" s="97"/>
      <c r="V4" s="97"/>
      <c r="W4" s="97"/>
      <c r="X4" s="97"/>
      <c r="Y4" s="97"/>
      <c r="Z4" s="97"/>
      <c r="AA4" s="97"/>
      <c r="AB4" s="97"/>
      <c r="AC4" s="97"/>
    </row>
    <row r="5" spans="2:29" ht="24.5" customHeight="1" x14ac:dyDescent="0.5">
      <c r="B5" s="230" t="s">
        <v>254</v>
      </c>
      <c r="C5" s="231"/>
      <c r="D5" s="232"/>
      <c r="F5" s="230" t="s">
        <v>269</v>
      </c>
      <c r="G5" s="231"/>
      <c r="H5" s="231"/>
      <c r="I5" s="232"/>
      <c r="K5" s="238" t="s">
        <v>436</v>
      </c>
      <c r="L5" s="239"/>
      <c r="M5" s="240"/>
      <c r="O5" s="219" t="s">
        <v>348</v>
      </c>
      <c r="P5" s="220"/>
      <c r="Q5" s="220"/>
      <c r="R5" s="221"/>
    </row>
    <row r="6" spans="2:29" ht="31" customHeight="1" thickBot="1" x14ac:dyDescent="0.3">
      <c r="B6" s="112" t="s">
        <v>255</v>
      </c>
      <c r="C6" s="113" t="s">
        <v>296</v>
      </c>
      <c r="D6" s="114" t="s">
        <v>256</v>
      </c>
      <c r="F6" s="112" t="s">
        <v>255</v>
      </c>
      <c r="G6" s="113" t="s">
        <v>296</v>
      </c>
      <c r="H6" s="113" t="s">
        <v>270</v>
      </c>
      <c r="I6" s="114" t="s">
        <v>271</v>
      </c>
      <c r="K6" s="115" t="s">
        <v>297</v>
      </c>
      <c r="L6" s="116" t="s">
        <v>298</v>
      </c>
      <c r="M6" s="117" t="s">
        <v>437</v>
      </c>
      <c r="O6" s="222" t="s">
        <v>297</v>
      </c>
      <c r="P6" s="224" t="s">
        <v>325</v>
      </c>
      <c r="Q6" s="211" t="s">
        <v>326</v>
      </c>
      <c r="R6" s="212"/>
    </row>
    <row r="7" spans="2:29" ht="80" customHeight="1" thickBot="1" x14ac:dyDescent="0.3">
      <c r="B7" s="85" t="s">
        <v>265</v>
      </c>
      <c r="C7" s="89" t="s">
        <v>257</v>
      </c>
      <c r="D7" s="82" t="s">
        <v>258</v>
      </c>
      <c r="E7" s="78"/>
      <c r="F7" s="233" t="s">
        <v>265</v>
      </c>
      <c r="G7" s="234" t="s">
        <v>257</v>
      </c>
      <c r="H7" s="91" t="s">
        <v>305</v>
      </c>
      <c r="I7" s="92" t="s">
        <v>272</v>
      </c>
      <c r="J7" s="78"/>
      <c r="K7" s="241" t="s">
        <v>306</v>
      </c>
      <c r="L7" s="216" t="s">
        <v>299</v>
      </c>
      <c r="M7" s="106" t="s">
        <v>312</v>
      </c>
      <c r="N7" s="78"/>
      <c r="O7" s="223"/>
      <c r="P7" s="225"/>
      <c r="Q7" s="120" t="s">
        <v>297</v>
      </c>
      <c r="R7" s="121" t="s">
        <v>327</v>
      </c>
    </row>
    <row r="8" spans="2:29" ht="37.5" customHeight="1" x14ac:dyDescent="0.25">
      <c r="B8" s="86" t="s">
        <v>266</v>
      </c>
      <c r="C8" s="81" t="s">
        <v>259</v>
      </c>
      <c r="D8" s="83" t="s">
        <v>260</v>
      </c>
      <c r="F8" s="233"/>
      <c r="G8" s="234"/>
      <c r="H8" s="81" t="s">
        <v>273</v>
      </c>
      <c r="I8" s="83" t="s">
        <v>274</v>
      </c>
      <c r="K8" s="242"/>
      <c r="L8" s="217"/>
      <c r="M8" s="83" t="s">
        <v>313</v>
      </c>
      <c r="O8" s="213" t="s">
        <v>349</v>
      </c>
      <c r="P8" s="216" t="s">
        <v>299</v>
      </c>
      <c r="Q8" s="105" t="s">
        <v>329</v>
      </c>
      <c r="R8" s="106" t="s">
        <v>330</v>
      </c>
    </row>
    <row r="9" spans="2:29" ht="84" customHeight="1" x14ac:dyDescent="0.25">
      <c r="B9" s="85" t="s">
        <v>267</v>
      </c>
      <c r="C9" s="89" t="s">
        <v>261</v>
      </c>
      <c r="D9" s="82" t="s">
        <v>262</v>
      </c>
      <c r="F9" s="233"/>
      <c r="G9" s="234"/>
      <c r="H9" s="99" t="s">
        <v>275</v>
      </c>
      <c r="I9" s="100" t="s">
        <v>276</v>
      </c>
      <c r="K9" s="242"/>
      <c r="L9" s="217"/>
      <c r="M9" s="82" t="s">
        <v>314</v>
      </c>
      <c r="O9" s="214"/>
      <c r="P9" s="217"/>
      <c r="Q9" s="81" t="s">
        <v>331</v>
      </c>
      <c r="R9" s="83" t="s">
        <v>332</v>
      </c>
    </row>
    <row r="10" spans="2:29" ht="78" customHeight="1" thickBot="1" x14ac:dyDescent="0.3">
      <c r="B10" s="87" t="s">
        <v>268</v>
      </c>
      <c r="C10" s="94" t="s">
        <v>263</v>
      </c>
      <c r="D10" s="84" t="s">
        <v>264</v>
      </c>
      <c r="F10" s="233"/>
      <c r="G10" s="234"/>
      <c r="H10" s="81" t="s">
        <v>277</v>
      </c>
      <c r="I10" s="83" t="s">
        <v>278</v>
      </c>
      <c r="K10" s="243"/>
      <c r="L10" s="218"/>
      <c r="M10" s="84" t="s">
        <v>315</v>
      </c>
      <c r="O10" s="215"/>
      <c r="P10" s="218"/>
      <c r="Q10" s="93" t="s">
        <v>333</v>
      </c>
      <c r="R10" s="90" t="s">
        <v>334</v>
      </c>
    </row>
    <row r="11" spans="2:29" ht="69.5" customHeight="1" thickBot="1" x14ac:dyDescent="0.3">
      <c r="F11" s="233"/>
      <c r="G11" s="234"/>
      <c r="H11" s="99" t="s">
        <v>279</v>
      </c>
      <c r="I11" s="100" t="s">
        <v>280</v>
      </c>
      <c r="K11" s="241" t="s">
        <v>307</v>
      </c>
      <c r="L11" s="216" t="s">
        <v>300</v>
      </c>
      <c r="M11" s="106" t="s">
        <v>312</v>
      </c>
      <c r="O11" s="125" t="s">
        <v>350</v>
      </c>
      <c r="P11" s="122" t="s">
        <v>300</v>
      </c>
      <c r="Q11" s="126" t="s">
        <v>335</v>
      </c>
      <c r="R11" s="127" t="s">
        <v>336</v>
      </c>
    </row>
    <row r="12" spans="2:29" ht="64.5" customHeight="1" thickBot="1" x14ac:dyDescent="0.4">
      <c r="B12"/>
      <c r="F12" s="233"/>
      <c r="G12" s="234"/>
      <c r="H12" s="81" t="s">
        <v>281</v>
      </c>
      <c r="I12" s="83" t="s">
        <v>282</v>
      </c>
      <c r="K12" s="242"/>
      <c r="L12" s="217"/>
      <c r="M12" s="83" t="s">
        <v>314</v>
      </c>
      <c r="O12" s="125" t="s">
        <v>351</v>
      </c>
      <c r="P12" s="122" t="s">
        <v>301</v>
      </c>
      <c r="Q12" s="122" t="s">
        <v>337</v>
      </c>
      <c r="R12" s="123" t="s">
        <v>338</v>
      </c>
    </row>
    <row r="13" spans="2:29" ht="42" customHeight="1" thickBot="1" x14ac:dyDescent="0.4">
      <c r="B13"/>
      <c r="F13" s="233"/>
      <c r="G13" s="234"/>
      <c r="H13" s="99" t="s">
        <v>283</v>
      </c>
      <c r="I13" s="100" t="s">
        <v>284</v>
      </c>
      <c r="K13" s="243"/>
      <c r="L13" s="218"/>
      <c r="M13" s="90" t="s">
        <v>316</v>
      </c>
      <c r="O13" s="125" t="s">
        <v>352</v>
      </c>
      <c r="P13" s="122" t="s">
        <v>302</v>
      </c>
      <c r="Q13" s="126" t="s">
        <v>340</v>
      </c>
      <c r="R13" s="127" t="s">
        <v>341</v>
      </c>
    </row>
    <row r="14" spans="2:29" ht="61.5" customHeight="1" thickBot="1" x14ac:dyDescent="0.4">
      <c r="B14"/>
      <c r="F14" s="233"/>
      <c r="G14" s="234"/>
      <c r="H14" s="81" t="s">
        <v>285</v>
      </c>
      <c r="I14" s="83" t="s">
        <v>438</v>
      </c>
      <c r="K14" s="241" t="s">
        <v>308</v>
      </c>
      <c r="L14" s="216" t="s">
        <v>301</v>
      </c>
      <c r="M14" s="107" t="s">
        <v>312</v>
      </c>
      <c r="O14" s="125" t="s">
        <v>353</v>
      </c>
      <c r="P14" s="122" t="s">
        <v>303</v>
      </c>
      <c r="Q14" s="122" t="s">
        <v>343</v>
      </c>
      <c r="R14" s="123" t="s">
        <v>344</v>
      </c>
    </row>
    <row r="15" spans="2:29" ht="58" customHeight="1" thickBot="1" x14ac:dyDescent="0.4">
      <c r="B15"/>
      <c r="F15" s="109" t="s">
        <v>266</v>
      </c>
      <c r="G15" s="80" t="s">
        <v>259</v>
      </c>
      <c r="H15" s="101" t="s">
        <v>286</v>
      </c>
      <c r="I15" s="102" t="s">
        <v>287</v>
      </c>
      <c r="K15" s="242"/>
      <c r="L15" s="217"/>
      <c r="M15" s="82" t="s">
        <v>314</v>
      </c>
      <c r="O15" s="124" t="s">
        <v>354</v>
      </c>
      <c r="P15" s="93" t="s">
        <v>304</v>
      </c>
      <c r="Q15" s="94" t="s">
        <v>346</v>
      </c>
      <c r="R15" s="84" t="s">
        <v>347</v>
      </c>
    </row>
    <row r="16" spans="2:29" ht="16.5" customHeight="1" thickBot="1" x14ac:dyDescent="0.4">
      <c r="B16"/>
      <c r="F16" s="235" t="s">
        <v>267</v>
      </c>
      <c r="G16" s="234" t="s">
        <v>261</v>
      </c>
      <c r="H16" s="227" t="s">
        <v>288</v>
      </c>
      <c r="I16" s="228"/>
      <c r="K16" s="243"/>
      <c r="L16" s="218"/>
      <c r="M16" s="84" t="s">
        <v>317</v>
      </c>
    </row>
    <row r="17" spans="2:29" ht="34" customHeight="1" x14ac:dyDescent="0.35">
      <c r="B17"/>
      <c r="F17" s="236"/>
      <c r="G17" s="234"/>
      <c r="H17" s="99" t="s">
        <v>273</v>
      </c>
      <c r="I17" s="100" t="s">
        <v>289</v>
      </c>
      <c r="K17" s="241" t="s">
        <v>309</v>
      </c>
      <c r="L17" s="216" t="s">
        <v>302</v>
      </c>
      <c r="M17" s="108" t="s">
        <v>312</v>
      </c>
    </row>
    <row r="18" spans="2:29" ht="31" customHeight="1" x14ac:dyDescent="0.35">
      <c r="B18"/>
      <c r="F18" s="236"/>
      <c r="G18" s="234"/>
      <c r="H18" s="81" t="s">
        <v>290</v>
      </c>
      <c r="I18" s="83" t="s">
        <v>291</v>
      </c>
      <c r="K18" s="242"/>
      <c r="L18" s="217"/>
      <c r="M18" s="83" t="s">
        <v>314</v>
      </c>
    </row>
    <row r="19" spans="2:29" ht="45" customHeight="1" thickBot="1" x14ac:dyDescent="0.4">
      <c r="B19"/>
      <c r="F19" s="236"/>
      <c r="G19" s="234"/>
      <c r="H19" s="99" t="s">
        <v>292</v>
      </c>
      <c r="I19" s="100" t="s">
        <v>293</v>
      </c>
      <c r="K19" s="243"/>
      <c r="L19" s="218"/>
      <c r="M19" s="104" t="s">
        <v>317</v>
      </c>
    </row>
    <row r="20" spans="2:29" ht="45" customHeight="1" thickBot="1" x14ac:dyDescent="0.4">
      <c r="B20"/>
      <c r="F20" s="110" t="s">
        <v>268</v>
      </c>
      <c r="G20" s="111" t="s">
        <v>263</v>
      </c>
      <c r="H20" s="95" t="s">
        <v>294</v>
      </c>
      <c r="I20" s="103" t="s">
        <v>295</v>
      </c>
      <c r="K20" s="241" t="s">
        <v>310</v>
      </c>
      <c r="L20" s="216" t="s">
        <v>303</v>
      </c>
      <c r="M20" s="107" t="s">
        <v>312</v>
      </c>
    </row>
    <row r="21" spans="2:29" ht="29" customHeight="1" x14ac:dyDescent="0.35">
      <c r="B21"/>
      <c r="K21" s="242"/>
      <c r="L21" s="217"/>
      <c r="M21" s="100" t="s">
        <v>314</v>
      </c>
    </row>
    <row r="22" spans="2:29" ht="22.5" customHeight="1" thickBot="1" x14ac:dyDescent="0.3">
      <c r="B22" s="226"/>
      <c r="C22" s="226"/>
      <c r="D22" s="226"/>
      <c r="E22" s="226"/>
      <c r="F22" s="78"/>
      <c r="G22" s="78"/>
      <c r="H22" s="78"/>
      <c r="I22" s="78"/>
      <c r="J22" s="78"/>
      <c r="K22" s="243"/>
      <c r="L22" s="218"/>
      <c r="M22" s="84" t="s">
        <v>317</v>
      </c>
      <c r="N22" s="78"/>
    </row>
    <row r="23" spans="2:29" ht="33" customHeight="1" x14ac:dyDescent="0.35">
      <c r="B23"/>
      <c r="K23" s="242" t="s">
        <v>311</v>
      </c>
      <c r="L23" s="217" t="s">
        <v>304</v>
      </c>
      <c r="M23" s="100" t="s">
        <v>322</v>
      </c>
    </row>
    <row r="24" spans="2:29" ht="29" customHeight="1" x14ac:dyDescent="0.35">
      <c r="B24"/>
      <c r="K24" s="245"/>
      <c r="L24" s="217"/>
      <c r="M24" s="83" t="s">
        <v>323</v>
      </c>
    </row>
    <row r="25" spans="2:29" ht="15" thickBot="1" x14ac:dyDescent="0.4">
      <c r="B25"/>
      <c r="K25" s="246"/>
      <c r="L25" s="218"/>
      <c r="M25" s="104" t="s">
        <v>324</v>
      </c>
    </row>
    <row r="26" spans="2:29" ht="14.5" x14ac:dyDescent="0.35">
      <c r="B26"/>
    </row>
    <row r="27" spans="2:29" ht="14.5" x14ac:dyDescent="0.35">
      <c r="B27"/>
    </row>
    <row r="28" spans="2:29" ht="22.5" customHeight="1" x14ac:dyDescent="0.25">
      <c r="B28" s="237" t="s">
        <v>318</v>
      </c>
      <c r="C28" s="237"/>
      <c r="D28" s="237"/>
      <c r="E28" s="237"/>
      <c r="F28" s="79"/>
      <c r="G28" s="79"/>
      <c r="H28" s="79"/>
      <c r="I28" s="79"/>
      <c r="J28" s="79"/>
      <c r="K28" s="79"/>
      <c r="L28" s="79"/>
      <c r="M28" s="79"/>
      <c r="N28" s="79"/>
      <c r="O28" s="97"/>
      <c r="P28" s="97"/>
      <c r="Q28" s="97"/>
      <c r="R28" s="97"/>
      <c r="S28" s="97"/>
      <c r="T28" s="97"/>
      <c r="U28" s="97"/>
      <c r="V28" s="97"/>
      <c r="W28" s="97"/>
      <c r="X28" s="97"/>
      <c r="Y28" s="97"/>
      <c r="Z28" s="97"/>
      <c r="AA28" s="97"/>
      <c r="AB28" s="97"/>
      <c r="AC28" s="97"/>
    </row>
    <row r="29" spans="2:29" ht="70" customHeight="1" x14ac:dyDescent="0.25">
      <c r="B29" s="244" t="s">
        <v>319</v>
      </c>
      <c r="C29" s="244"/>
      <c r="D29" s="244"/>
      <c r="E29" s="244"/>
      <c r="F29" s="244"/>
      <c r="G29" s="244"/>
      <c r="H29" s="244"/>
      <c r="I29" s="244"/>
      <c r="J29" s="244"/>
      <c r="K29" s="79"/>
      <c r="L29" s="79"/>
      <c r="M29" s="79"/>
      <c r="N29" s="79"/>
      <c r="O29" s="97"/>
      <c r="P29" s="97"/>
      <c r="Q29" s="97"/>
      <c r="R29" s="97"/>
      <c r="S29" s="97"/>
      <c r="T29" s="97"/>
      <c r="U29" s="97"/>
      <c r="V29" s="97"/>
      <c r="W29" s="97"/>
      <c r="X29" s="97"/>
      <c r="Y29" s="97"/>
      <c r="Z29" s="97"/>
      <c r="AA29" s="97"/>
      <c r="AB29" s="97"/>
      <c r="AC29" s="97"/>
    </row>
    <row r="30" spans="2:29" ht="98" customHeight="1" x14ac:dyDescent="0.25">
      <c r="B30" s="244" t="s">
        <v>440</v>
      </c>
      <c r="C30" s="244"/>
      <c r="D30" s="244"/>
      <c r="E30" s="244"/>
      <c r="F30" s="244"/>
      <c r="G30" s="244"/>
      <c r="H30" s="244"/>
      <c r="I30" s="244"/>
      <c r="J30" s="244"/>
      <c r="K30" s="79"/>
      <c r="L30" s="79"/>
      <c r="M30" s="79"/>
      <c r="N30" s="79"/>
      <c r="O30" s="97"/>
      <c r="P30" s="97"/>
      <c r="Q30" s="97"/>
      <c r="R30" s="97"/>
      <c r="S30" s="97"/>
      <c r="T30" s="97"/>
      <c r="U30" s="97"/>
      <c r="V30" s="97"/>
      <c r="W30" s="97"/>
      <c r="X30" s="97"/>
      <c r="Y30" s="97"/>
      <c r="Z30" s="97"/>
      <c r="AA30" s="97"/>
      <c r="AB30" s="97"/>
      <c r="AC30" s="97"/>
    </row>
    <row r="31" spans="2:29" ht="14.5" customHeight="1" x14ac:dyDescent="0.35">
      <c r="B31" s="204" t="s">
        <v>439</v>
      </c>
      <c r="C31" s="204"/>
      <c r="D31" s="204"/>
      <c r="E31" s="204"/>
      <c r="F31" s="118"/>
      <c r="G31" s="118"/>
      <c r="H31" s="118"/>
      <c r="I31" s="118"/>
      <c r="J31" s="118"/>
      <c r="K31" s="118"/>
      <c r="L31" s="118"/>
      <c r="M31" s="118"/>
      <c r="N31" s="118"/>
      <c r="O31" s="119"/>
      <c r="P31" s="119"/>
      <c r="Q31" s="119"/>
      <c r="R31" s="119"/>
      <c r="S31" s="119"/>
      <c r="T31" s="119"/>
      <c r="U31" s="119"/>
      <c r="V31" s="119"/>
      <c r="W31" s="119"/>
      <c r="X31" s="119"/>
      <c r="Y31" s="119"/>
      <c r="Z31" s="119"/>
      <c r="AA31" s="119"/>
      <c r="AB31" s="119"/>
      <c r="AC31" s="119"/>
    </row>
    <row r="32" spans="2:29" ht="13" thickBot="1" x14ac:dyDescent="0.3"/>
    <row r="33" spans="2:8" ht="15" thickBot="1" x14ac:dyDescent="0.3">
      <c r="H33" s="177" t="s">
        <v>379</v>
      </c>
    </row>
    <row r="34" spans="2:8" ht="73" thickBot="1" x14ac:dyDescent="0.4">
      <c r="B34"/>
      <c r="H34" s="178" t="s">
        <v>380</v>
      </c>
    </row>
    <row r="35" spans="2:8" ht="14.5" x14ac:dyDescent="0.35">
      <c r="B35"/>
    </row>
    <row r="36" spans="2:8" ht="14.5" x14ac:dyDescent="0.35">
      <c r="B36"/>
    </row>
    <row r="37" spans="2:8" ht="14.5" x14ac:dyDescent="0.35">
      <c r="B37"/>
    </row>
    <row r="38" spans="2:8" ht="14.5" x14ac:dyDescent="0.35">
      <c r="B38"/>
    </row>
    <row r="39" spans="2:8" ht="14.5" x14ac:dyDescent="0.35">
      <c r="B39"/>
    </row>
    <row r="40" spans="2:8" ht="14.5" x14ac:dyDescent="0.35">
      <c r="B40"/>
    </row>
    <row r="41" spans="2:8" ht="14.5" x14ac:dyDescent="0.35">
      <c r="B41"/>
    </row>
    <row r="42" spans="2:8" ht="14.5" x14ac:dyDescent="0.35">
      <c r="B42"/>
    </row>
    <row r="43" spans="2:8" ht="14.5" x14ac:dyDescent="0.35">
      <c r="B43"/>
    </row>
    <row r="44" spans="2:8" ht="14.5" x14ac:dyDescent="0.35">
      <c r="B44"/>
    </row>
    <row r="45" spans="2:8" ht="14.5" x14ac:dyDescent="0.35">
      <c r="B45"/>
    </row>
    <row r="46" spans="2:8" ht="14.5" x14ac:dyDescent="0.35">
      <c r="B46"/>
    </row>
    <row r="47" spans="2:8" ht="14.5" x14ac:dyDescent="0.35">
      <c r="B47"/>
    </row>
    <row r="48" spans="2:8" ht="14.5" x14ac:dyDescent="0.35">
      <c r="B48"/>
    </row>
    <row r="49" spans="2:6" ht="14.5" x14ac:dyDescent="0.35">
      <c r="B49"/>
    </row>
    <row r="50" spans="2:6" ht="14.5" x14ac:dyDescent="0.35">
      <c r="B50"/>
    </row>
    <row r="51" spans="2:6" ht="14.5" x14ac:dyDescent="0.35">
      <c r="B51"/>
    </row>
    <row r="52" spans="2:6" ht="14.5" x14ac:dyDescent="0.35">
      <c r="B52"/>
    </row>
    <row r="53" spans="2:6" ht="14.5" x14ac:dyDescent="0.35">
      <c r="B53"/>
    </row>
    <row r="54" spans="2:6" ht="14.5" x14ac:dyDescent="0.35">
      <c r="B54"/>
    </row>
    <row r="55" spans="2:6" ht="14.5" x14ac:dyDescent="0.35">
      <c r="B55"/>
    </row>
    <row r="56" spans="2:6" ht="14.5" x14ac:dyDescent="0.35">
      <c r="B56"/>
    </row>
    <row r="57" spans="2:6" ht="14.5" x14ac:dyDescent="0.35">
      <c r="B57"/>
    </row>
    <row r="58" spans="2:6" ht="14.5" x14ac:dyDescent="0.35">
      <c r="B58"/>
    </row>
    <row r="59" spans="2:6" ht="14.5" x14ac:dyDescent="0.35">
      <c r="B59"/>
    </row>
    <row r="60" spans="2:6" ht="14" x14ac:dyDescent="0.25">
      <c r="B60" s="204" t="s">
        <v>432</v>
      </c>
      <c r="C60" s="204"/>
      <c r="D60" s="204"/>
      <c r="E60" s="204"/>
    </row>
    <row r="61" spans="2:6" ht="14.5" x14ac:dyDescent="0.35">
      <c r="B61"/>
    </row>
    <row r="62" spans="2:6" ht="14.5" x14ac:dyDescent="0.35">
      <c r="B62"/>
    </row>
    <row r="63" spans="2:6" ht="14.5" x14ac:dyDescent="0.35">
      <c r="B63"/>
    </row>
    <row r="64" spans="2:6" ht="15.5" x14ac:dyDescent="0.25">
      <c r="B64" s="209" t="s">
        <v>373</v>
      </c>
      <c r="C64" s="209"/>
      <c r="D64" s="209"/>
      <c r="E64" s="209"/>
      <c r="F64" s="209"/>
    </row>
    <row r="65" spans="2:6" ht="15.5" x14ac:dyDescent="0.25">
      <c r="B65" s="210" t="s">
        <v>374</v>
      </c>
      <c r="C65" s="210"/>
      <c r="D65" s="210"/>
      <c r="E65" s="210"/>
      <c r="F65" s="210"/>
    </row>
    <row r="66" spans="2:6" ht="15.5" x14ac:dyDescent="0.25">
      <c r="B66" s="210" t="s">
        <v>375</v>
      </c>
      <c r="C66" s="210"/>
      <c r="D66" s="210"/>
      <c r="E66" s="210"/>
      <c r="F66" s="210"/>
    </row>
    <row r="67" spans="2:6" ht="15.5" x14ac:dyDescent="0.25">
      <c r="B67" s="210" t="s">
        <v>376</v>
      </c>
      <c r="C67" s="210"/>
      <c r="D67" s="210"/>
      <c r="E67" s="210"/>
      <c r="F67" s="210"/>
    </row>
    <row r="68" spans="2:6" ht="15.5" x14ac:dyDescent="0.25">
      <c r="B68" s="210" t="s">
        <v>377</v>
      </c>
      <c r="C68" s="210"/>
      <c r="D68" s="210"/>
      <c r="E68" s="210"/>
      <c r="F68" s="210"/>
    </row>
    <row r="69" spans="2:6" ht="15.5" x14ac:dyDescent="0.25">
      <c r="B69" s="210" t="s">
        <v>378</v>
      </c>
      <c r="C69" s="210"/>
      <c r="D69" s="210"/>
      <c r="E69" s="210"/>
      <c r="F69" s="210"/>
    </row>
    <row r="70" spans="2:6" x14ac:dyDescent="0.25">
      <c r="B70" s="201" t="s">
        <v>433</v>
      </c>
      <c r="C70" s="201"/>
      <c r="D70" s="201"/>
      <c r="E70" s="201"/>
    </row>
    <row r="90" spans="2:6" ht="14" x14ac:dyDescent="0.25">
      <c r="B90" s="204" t="s">
        <v>434</v>
      </c>
      <c r="C90" s="204"/>
      <c r="D90" s="204"/>
      <c r="E90" s="204"/>
    </row>
    <row r="96" spans="2:6" ht="13.5" thickBot="1" x14ac:dyDescent="0.3">
      <c r="B96" s="203" t="s">
        <v>447</v>
      </c>
      <c r="C96" s="203"/>
      <c r="D96" s="203"/>
      <c r="E96" s="203"/>
      <c r="F96" s="203"/>
    </row>
    <row r="97" spans="2:3" ht="19" thickBot="1" x14ac:dyDescent="0.3">
      <c r="B97" s="205" t="s">
        <v>381</v>
      </c>
      <c r="C97" s="206"/>
    </row>
    <row r="98" spans="2:3" ht="18.5" x14ac:dyDescent="0.25">
      <c r="B98" s="179" t="s">
        <v>382</v>
      </c>
      <c r="C98" s="180" t="s">
        <v>383</v>
      </c>
    </row>
    <row r="99" spans="2:3" x14ac:dyDescent="0.25">
      <c r="B99" s="207" t="s">
        <v>384</v>
      </c>
      <c r="C99" s="181" t="s">
        <v>385</v>
      </c>
    </row>
    <row r="100" spans="2:3" ht="30.5" x14ac:dyDescent="0.25">
      <c r="B100" s="207"/>
      <c r="C100" s="181" t="s">
        <v>386</v>
      </c>
    </row>
    <row r="101" spans="2:3" ht="30.5" x14ac:dyDescent="0.25">
      <c r="B101" s="207"/>
      <c r="C101" s="181" t="s">
        <v>387</v>
      </c>
    </row>
    <row r="102" spans="2:3" ht="20.5" x14ac:dyDescent="0.25">
      <c r="B102" s="207"/>
      <c r="C102" s="181" t="s">
        <v>388</v>
      </c>
    </row>
    <row r="103" spans="2:3" ht="20.5" x14ac:dyDescent="0.25">
      <c r="B103" s="207"/>
      <c r="C103" s="181" t="s">
        <v>389</v>
      </c>
    </row>
    <row r="104" spans="2:3" x14ac:dyDescent="0.25">
      <c r="B104" s="207"/>
      <c r="C104" s="181" t="s">
        <v>390</v>
      </c>
    </row>
    <row r="105" spans="2:3" ht="30.5" x14ac:dyDescent="0.25">
      <c r="B105" s="208" t="s">
        <v>391</v>
      </c>
      <c r="C105" s="181" t="s">
        <v>392</v>
      </c>
    </row>
    <row r="106" spans="2:3" ht="20.5" x14ac:dyDescent="0.25">
      <c r="B106" s="208"/>
      <c r="C106" s="181" t="s">
        <v>393</v>
      </c>
    </row>
    <row r="107" spans="2:3" ht="20.5" x14ac:dyDescent="0.25">
      <c r="B107" s="208"/>
      <c r="C107" s="181" t="s">
        <v>394</v>
      </c>
    </row>
    <row r="108" spans="2:3" ht="30.5" x14ac:dyDescent="0.25">
      <c r="B108" s="208"/>
      <c r="C108" s="181" t="s">
        <v>395</v>
      </c>
    </row>
    <row r="109" spans="2:3" ht="30.5" x14ac:dyDescent="0.25">
      <c r="B109" s="202" t="s">
        <v>396</v>
      </c>
      <c r="C109" s="181" t="s">
        <v>397</v>
      </c>
    </row>
    <row r="110" spans="2:3" ht="20.5" x14ac:dyDescent="0.25">
      <c r="B110" s="202"/>
      <c r="C110" s="181" t="s">
        <v>398</v>
      </c>
    </row>
    <row r="111" spans="2:3" ht="20.5" x14ac:dyDescent="0.25">
      <c r="B111" s="202"/>
      <c r="C111" s="181" t="s">
        <v>399</v>
      </c>
    </row>
    <row r="112" spans="2:3" x14ac:dyDescent="0.25">
      <c r="B112" s="202"/>
      <c r="C112" s="181" t="s">
        <v>400</v>
      </c>
    </row>
    <row r="113" spans="2:6" x14ac:dyDescent="0.25">
      <c r="B113" s="208" t="s">
        <v>401</v>
      </c>
      <c r="C113" s="181" t="s">
        <v>402</v>
      </c>
    </row>
    <row r="114" spans="2:6" ht="20.5" x14ac:dyDescent="0.25">
      <c r="B114" s="208"/>
      <c r="C114" s="181" t="s">
        <v>403</v>
      </c>
    </row>
    <row r="115" spans="2:6" ht="20.5" x14ac:dyDescent="0.25">
      <c r="B115" s="208"/>
      <c r="C115" s="181" t="s">
        <v>404</v>
      </c>
    </row>
    <row r="116" spans="2:6" x14ac:dyDescent="0.25">
      <c r="B116" s="208"/>
      <c r="C116" s="181" t="s">
        <v>405</v>
      </c>
    </row>
    <row r="117" spans="2:6" x14ac:dyDescent="0.25">
      <c r="B117" s="208"/>
      <c r="C117" s="181" t="s">
        <v>406</v>
      </c>
    </row>
    <row r="118" spans="2:6" ht="20.5" x14ac:dyDescent="0.25">
      <c r="B118" s="202" t="s">
        <v>407</v>
      </c>
      <c r="C118" s="181" t="s">
        <v>408</v>
      </c>
    </row>
    <row r="119" spans="2:6" ht="30.5" x14ac:dyDescent="0.25">
      <c r="B119" s="202"/>
      <c r="C119" s="181" t="s">
        <v>409</v>
      </c>
    </row>
    <row r="120" spans="2:6" ht="40.5" x14ac:dyDescent="0.25">
      <c r="B120" s="202"/>
      <c r="C120" s="181" t="s">
        <v>410</v>
      </c>
    </row>
    <row r="121" spans="2:6" ht="30.5" x14ac:dyDescent="0.25">
      <c r="B121" s="202"/>
      <c r="C121" s="181" t="s">
        <v>411</v>
      </c>
    </row>
    <row r="122" spans="2:6" ht="13" x14ac:dyDescent="0.25">
      <c r="B122" s="203"/>
      <c r="C122" s="203"/>
      <c r="D122" s="203"/>
      <c r="E122" s="203"/>
      <c r="F122" s="203"/>
    </row>
    <row r="133" spans="2:5" ht="14" x14ac:dyDescent="0.25">
      <c r="B133" s="204" t="s">
        <v>421</v>
      </c>
      <c r="C133" s="204"/>
      <c r="D133" s="204"/>
      <c r="E133" s="204"/>
    </row>
    <row r="135" spans="2:5" x14ac:dyDescent="0.25">
      <c r="B135" s="1" t="s">
        <v>427</v>
      </c>
    </row>
    <row r="185" spans="2:3" x14ac:dyDescent="0.25">
      <c r="B185" s="200" t="s">
        <v>428</v>
      </c>
      <c r="C185" s="200"/>
    </row>
  </sheetData>
  <mergeCells count="52">
    <mergeCell ref="B28:E28"/>
    <mergeCell ref="B31:E31"/>
    <mergeCell ref="B29:J29"/>
    <mergeCell ref="B30:J30"/>
    <mergeCell ref="K23:K25"/>
    <mergeCell ref="L23:L25"/>
    <mergeCell ref="K5:M5"/>
    <mergeCell ref="K7:K10"/>
    <mergeCell ref="L7:L10"/>
    <mergeCell ref="K11:K13"/>
    <mergeCell ref="L11:L13"/>
    <mergeCell ref="K14:K16"/>
    <mergeCell ref="L14:L16"/>
    <mergeCell ref="K17:K19"/>
    <mergeCell ref="L17:L19"/>
    <mergeCell ref="K20:K22"/>
    <mergeCell ref="L20:L22"/>
    <mergeCell ref="B22:E22"/>
    <mergeCell ref="H16:I16"/>
    <mergeCell ref="B3:E3"/>
    <mergeCell ref="F5:I5"/>
    <mergeCell ref="F7:F14"/>
    <mergeCell ref="G7:G14"/>
    <mergeCell ref="F16:F19"/>
    <mergeCell ref="G16:G19"/>
    <mergeCell ref="B4:E4"/>
    <mergeCell ref="B5:D5"/>
    <mergeCell ref="Q6:R6"/>
    <mergeCell ref="O8:O10"/>
    <mergeCell ref="P8:P10"/>
    <mergeCell ref="O5:R5"/>
    <mergeCell ref="O6:O7"/>
    <mergeCell ref="P6:P7"/>
    <mergeCell ref="B60:E60"/>
    <mergeCell ref="B90:E90"/>
    <mergeCell ref="B64:F64"/>
    <mergeCell ref="B65:F65"/>
    <mergeCell ref="B66:F66"/>
    <mergeCell ref="B67:F67"/>
    <mergeCell ref="B68:F68"/>
    <mergeCell ref="B69:F69"/>
    <mergeCell ref="B185:C185"/>
    <mergeCell ref="B70:E70"/>
    <mergeCell ref="B118:B121"/>
    <mergeCell ref="B96:F96"/>
    <mergeCell ref="B133:E133"/>
    <mergeCell ref="B97:C97"/>
    <mergeCell ref="B99:B104"/>
    <mergeCell ref="B105:B108"/>
    <mergeCell ref="B109:B112"/>
    <mergeCell ref="B113:B117"/>
    <mergeCell ref="B122:F122"/>
  </mergeCells>
  <pageMargins left="0.75" right="0.75" top="1" bottom="1" header="0.5" footer="0.5"/>
  <pageSetup orientation="portrait" horizontalDpi="1200" verticalDpi="1200" r:id="rId1"/>
  <headerFooter alignWithMargins="0">
    <oddHeader>&amp;L&amp;"Calibri"&amp;10&amp;K000000 Confidential&amp;1#_x000D_</oddHead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2C52-C92F-4F3F-98C9-F883D8868A50}">
  <dimension ref="A1:AC30"/>
  <sheetViews>
    <sheetView showGridLines="0" workbookViewId="0">
      <selection activeCell="B9" sqref="B9"/>
    </sheetView>
  </sheetViews>
  <sheetFormatPr defaultRowHeight="14.5" x14ac:dyDescent="0.35"/>
  <cols>
    <col min="1" max="1" width="2.81640625" customWidth="1"/>
    <col min="2" max="2" width="19.453125" customWidth="1"/>
    <col min="3" max="3" width="4.54296875" customWidth="1"/>
    <col min="4" max="4" width="54.1796875" customWidth="1"/>
    <col min="5" max="5" width="13.453125" customWidth="1"/>
    <col min="6" max="6" width="15.54296875" customWidth="1"/>
    <col min="7" max="7" width="16.54296875" customWidth="1"/>
    <col min="8" max="13" width="13.453125" customWidth="1"/>
    <col min="14" max="14" width="17" customWidth="1"/>
  </cols>
  <sheetData>
    <row r="1" spans="1:29" s="1" customFormat="1" ht="15" customHeight="1" x14ac:dyDescent="0.25">
      <c r="A1" s="4"/>
      <c r="B1" s="6"/>
      <c r="C1" s="6"/>
      <c r="Q1" s="8"/>
      <c r="R1" s="7"/>
      <c r="AB1" s="8"/>
      <c r="AC1" s="7"/>
    </row>
    <row r="2" spans="1:29" s="12" customFormat="1" ht="33.75" customHeight="1" x14ac:dyDescent="0.35">
      <c r="A2" s="10"/>
      <c r="B2" s="254" t="s">
        <v>0</v>
      </c>
      <c r="C2" s="254"/>
      <c r="D2" s="254"/>
      <c r="E2" s="254"/>
      <c r="F2" s="254"/>
      <c r="G2" s="254"/>
      <c r="H2" s="254"/>
      <c r="I2" s="254"/>
      <c r="J2" s="254"/>
      <c r="K2" s="254"/>
      <c r="L2" s="254"/>
      <c r="M2" s="254"/>
      <c r="N2" s="254"/>
      <c r="O2" s="254"/>
      <c r="P2" s="254"/>
      <c r="Q2" s="254"/>
      <c r="R2" s="254"/>
      <c r="S2" s="254"/>
      <c r="T2" s="254"/>
      <c r="U2" s="254"/>
      <c r="V2" s="254"/>
      <c r="W2" s="255"/>
      <c r="X2" s="11"/>
    </row>
    <row r="3" spans="1:29" s="1" customFormat="1" ht="81" customHeight="1" thickBot="1" x14ac:dyDescent="0.3">
      <c r="A3" s="4"/>
      <c r="B3" s="256" t="s">
        <v>244</v>
      </c>
      <c r="C3" s="256"/>
      <c r="D3" s="256"/>
      <c r="E3" s="256"/>
      <c r="F3" s="256"/>
      <c r="G3" s="256"/>
      <c r="H3" s="256"/>
      <c r="I3" s="256"/>
      <c r="J3" s="256"/>
      <c r="K3" s="256"/>
      <c r="L3" s="256"/>
      <c r="M3" s="256"/>
      <c r="Q3" s="8"/>
      <c r="R3" s="7"/>
      <c r="AB3" s="8"/>
      <c r="AC3" s="7"/>
    </row>
    <row r="4" spans="1:29" s="1" customFormat="1" ht="20.25" customHeight="1" thickBot="1" x14ac:dyDescent="0.3">
      <c r="A4" s="4"/>
      <c r="B4" s="269" t="s">
        <v>1</v>
      </c>
      <c r="C4" s="270"/>
      <c r="D4" s="51" t="s">
        <v>2</v>
      </c>
      <c r="E4" s="50"/>
      <c r="F4" s="50"/>
      <c r="G4" s="50"/>
      <c r="H4" s="50"/>
      <c r="I4" s="50"/>
      <c r="J4" s="50"/>
      <c r="K4" s="50"/>
      <c r="L4" s="50"/>
      <c r="M4" s="50"/>
      <c r="Q4" s="8"/>
      <c r="R4" s="7"/>
      <c r="AB4" s="8"/>
      <c r="AC4" s="7"/>
    </row>
    <row r="5" spans="1:29" ht="15.75" customHeight="1" thickBot="1" x14ac:dyDescent="0.4"/>
    <row r="6" spans="1:29" ht="15.75" customHeight="1" x14ac:dyDescent="0.35">
      <c r="B6" s="257" t="s">
        <v>3</v>
      </c>
      <c r="C6" s="267" t="s">
        <v>4</v>
      </c>
      <c r="D6" s="249" t="s">
        <v>5</v>
      </c>
      <c r="F6" s="247" t="s">
        <v>6</v>
      </c>
      <c r="G6" s="261" t="s">
        <v>7</v>
      </c>
      <c r="H6" s="262"/>
      <c r="I6" s="263"/>
      <c r="K6" s="247" t="s">
        <v>8</v>
      </c>
      <c r="L6" s="259" t="s">
        <v>9</v>
      </c>
    </row>
    <row r="7" spans="1:29" ht="15.75" customHeight="1" x14ac:dyDescent="0.35">
      <c r="B7" s="258"/>
      <c r="C7" s="268"/>
      <c r="D7" s="250"/>
      <c r="F7" s="248"/>
      <c r="G7" s="264"/>
      <c r="H7" s="265"/>
      <c r="I7" s="266"/>
      <c r="K7" s="248"/>
      <c r="L7" s="260"/>
    </row>
    <row r="8" spans="1:29" x14ac:dyDescent="0.35">
      <c r="B8" s="16" t="s">
        <v>10</v>
      </c>
      <c r="C8" s="65">
        <v>5</v>
      </c>
      <c r="D8" s="17" t="s">
        <v>11</v>
      </c>
      <c r="F8" s="251"/>
      <c r="G8" s="251"/>
      <c r="H8" s="251"/>
      <c r="I8" s="251"/>
      <c r="J8" s="251"/>
      <c r="K8" s="251"/>
      <c r="L8" s="251"/>
    </row>
    <row r="9" spans="1:29" x14ac:dyDescent="0.35">
      <c r="B9" s="16" t="s">
        <v>12</v>
      </c>
      <c r="C9" s="65">
        <v>4</v>
      </c>
      <c r="D9" s="17" t="s">
        <v>13</v>
      </c>
      <c r="F9" s="3"/>
      <c r="G9" s="3"/>
      <c r="H9" s="252" t="s">
        <v>14</v>
      </c>
      <c r="I9" s="252"/>
      <c r="J9" s="252"/>
      <c r="K9" s="252"/>
      <c r="L9" s="252"/>
    </row>
    <row r="10" spans="1:29" x14ac:dyDescent="0.35">
      <c r="B10" s="16" t="s">
        <v>15</v>
      </c>
      <c r="C10" s="65">
        <v>3</v>
      </c>
      <c r="D10" s="17" t="s">
        <v>16</v>
      </c>
      <c r="F10" s="3"/>
      <c r="G10" s="3"/>
      <c r="H10" s="20" t="s">
        <v>17</v>
      </c>
      <c r="I10" s="20" t="s">
        <v>18</v>
      </c>
      <c r="J10" s="20" t="s">
        <v>2</v>
      </c>
      <c r="K10" s="20" t="s">
        <v>19</v>
      </c>
      <c r="L10" s="20" t="s">
        <v>20</v>
      </c>
    </row>
    <row r="11" spans="1:29" x14ac:dyDescent="0.35">
      <c r="B11" s="16" t="s">
        <v>21</v>
      </c>
      <c r="C11" s="65">
        <v>2</v>
      </c>
      <c r="D11" s="17" t="s">
        <v>22</v>
      </c>
      <c r="F11" s="247" t="s">
        <v>23</v>
      </c>
      <c r="G11" s="21" t="s">
        <v>10</v>
      </c>
      <c r="H11" s="44">
        <f>IF($L$6="Quantitative",'Scale Backend'!E7,'Scale Backend'!N7)</f>
        <v>5</v>
      </c>
      <c r="I11" s="44">
        <f>IF($L$6="Quantitative",'Scale Backend'!F7,'Scale Backend'!O7)</f>
        <v>10</v>
      </c>
      <c r="J11" s="44">
        <f>IF($L$6="Quantitative",'Scale Backend'!G7,'Scale Backend'!P7)</f>
        <v>15</v>
      </c>
      <c r="K11" s="44">
        <f>IF($L$6="Quantitative",'Scale Backend'!H7,'Scale Backend'!Q7)</f>
        <v>20</v>
      </c>
      <c r="L11" s="44">
        <f>IF($L$6="Quantitative",'Scale Backend'!I7,'Scale Backend'!R7)</f>
        <v>25</v>
      </c>
    </row>
    <row r="12" spans="1:29" ht="15" thickBot="1" x14ac:dyDescent="0.4">
      <c r="B12" s="18" t="s">
        <v>24</v>
      </c>
      <c r="C12" s="66">
        <v>1</v>
      </c>
      <c r="D12" s="19" t="s">
        <v>25</v>
      </c>
      <c r="F12" s="253"/>
      <c r="G12" s="21" t="s">
        <v>12</v>
      </c>
      <c r="H12" s="44">
        <f>IF($L$6="Quantitative",'Scale Backend'!E8,'Scale Backend'!N8)</f>
        <v>4.2</v>
      </c>
      <c r="I12" s="44">
        <f>IF($L$6="Quantitative",'Scale Backend'!F8,'Scale Backend'!O8)</f>
        <v>8.4</v>
      </c>
      <c r="J12" s="44">
        <f>IF($L$6="Quantitative",'Scale Backend'!G8,'Scale Backend'!P8)</f>
        <v>12.600000000000001</v>
      </c>
      <c r="K12" s="44">
        <f>IF($L$6="Quantitative",'Scale Backend'!H8,'Scale Backend'!Q8)</f>
        <v>16.8</v>
      </c>
      <c r="L12" s="44">
        <f>IF($L$6="Quantitative",'Scale Backend'!I8,'Scale Backend'!R8)</f>
        <v>21</v>
      </c>
    </row>
    <row r="13" spans="1:29" ht="15" thickBot="1" x14ac:dyDescent="0.4">
      <c r="B13" s="3"/>
      <c r="C13" s="2"/>
      <c r="D13" s="3"/>
      <c r="F13" s="253"/>
      <c r="G13" s="21" t="s">
        <v>15</v>
      </c>
      <c r="H13" s="44">
        <f>IF($L$6="Quantitative",'Scale Backend'!E9,'Scale Backend'!N9)</f>
        <v>3.2</v>
      </c>
      <c r="I13" s="44">
        <f>IF($L$6="Quantitative",'Scale Backend'!F9,'Scale Backend'!O9)</f>
        <v>6.4</v>
      </c>
      <c r="J13" s="44">
        <f>IF($L$6="Quantitative",'Scale Backend'!G9,'Scale Backend'!P9)</f>
        <v>9.6000000000000014</v>
      </c>
      <c r="K13" s="44">
        <f>IF($L$6="Quantitative",'Scale Backend'!H9,'Scale Backend'!Q9)</f>
        <v>12.8</v>
      </c>
      <c r="L13" s="44">
        <f>IF($L$6="Quantitative",'Scale Backend'!I9,'Scale Backend'!R9)</f>
        <v>16</v>
      </c>
    </row>
    <row r="14" spans="1:29" ht="15" customHeight="1" x14ac:dyDescent="0.35">
      <c r="B14" s="257" t="s">
        <v>26</v>
      </c>
      <c r="C14" s="267" t="s">
        <v>4</v>
      </c>
      <c r="D14" s="249" t="s">
        <v>27</v>
      </c>
      <c r="F14" s="253"/>
      <c r="G14" s="21" t="s">
        <v>21</v>
      </c>
      <c r="H14" s="44">
        <f>IF($L$6="Quantitative",'Scale Backend'!E10,'Scale Backend'!N10)</f>
        <v>2.2000000000000002</v>
      </c>
      <c r="I14" s="44">
        <f>IF($L$6="Quantitative",'Scale Backend'!F10,'Scale Backend'!O10)</f>
        <v>4.4000000000000004</v>
      </c>
      <c r="J14" s="44">
        <f>IF($L$6="Quantitative",'Scale Backend'!G10,'Scale Backend'!P10)</f>
        <v>6.6000000000000005</v>
      </c>
      <c r="K14" s="44">
        <f>IF($L$6="Quantitative",'Scale Backend'!H10,'Scale Backend'!Q10)</f>
        <v>8.8000000000000007</v>
      </c>
      <c r="L14" s="44">
        <f>IF($L$6="Quantitative",'Scale Backend'!I10,'Scale Backend'!R10)</f>
        <v>11</v>
      </c>
    </row>
    <row r="15" spans="1:29" ht="15" customHeight="1" x14ac:dyDescent="0.35">
      <c r="B15" s="258"/>
      <c r="C15" s="268"/>
      <c r="D15" s="250"/>
      <c r="F15" s="248"/>
      <c r="G15" s="21" t="s">
        <v>24</v>
      </c>
      <c r="H15" s="44">
        <f>IF($L$6="Quantitative",'Scale Backend'!E11,'Scale Backend'!N11)</f>
        <v>1.2</v>
      </c>
      <c r="I15" s="44">
        <f>IF($L$6="Quantitative",'Scale Backend'!F11,'Scale Backend'!O11)</f>
        <v>2.4</v>
      </c>
      <c r="J15" s="44">
        <f>IF($L$6="Quantitative",'Scale Backend'!G11,'Scale Backend'!P11)</f>
        <v>3.5999999999999996</v>
      </c>
      <c r="K15" s="44">
        <f>IF($L$6="Quantitative",'Scale Backend'!H11,'Scale Backend'!Q11)</f>
        <v>4.8</v>
      </c>
      <c r="L15" s="44">
        <f>IF($L$6="Quantitative",'Scale Backend'!I11,'Scale Backend'!R11)</f>
        <v>6</v>
      </c>
    </row>
    <row r="16" spans="1:29" x14ac:dyDescent="0.35">
      <c r="B16" s="16" t="s">
        <v>20</v>
      </c>
      <c r="C16" s="65">
        <v>5</v>
      </c>
      <c r="D16" s="17" t="s">
        <v>28</v>
      </c>
    </row>
    <row r="17" spans="2:12" x14ac:dyDescent="0.35">
      <c r="B17" s="16" t="s">
        <v>19</v>
      </c>
      <c r="C17" s="65">
        <v>4</v>
      </c>
      <c r="D17" s="17" t="s">
        <v>28</v>
      </c>
      <c r="H17" s="71" t="s">
        <v>29</v>
      </c>
      <c r="I17" s="71" t="str">
        <f>IF($D$4="Low","Intolerable","Tolerable")</f>
        <v>Tolerable</v>
      </c>
      <c r="J17" s="71" t="str">
        <f>IF($D$4="High","Tolerable","Intolerable")</f>
        <v>Intolerable</v>
      </c>
      <c r="K17" s="71" t="s">
        <v>30</v>
      </c>
      <c r="L17" s="71" t="s">
        <v>30</v>
      </c>
    </row>
    <row r="18" spans="2:12" x14ac:dyDescent="0.35">
      <c r="B18" s="16" t="s">
        <v>2</v>
      </c>
      <c r="C18" s="65">
        <v>3</v>
      </c>
      <c r="D18" s="17" t="s">
        <v>28</v>
      </c>
      <c r="F18" s="3"/>
      <c r="G18" s="3"/>
      <c r="H18" s="23" t="s">
        <v>31</v>
      </c>
      <c r="I18" s="24" t="s">
        <v>32</v>
      </c>
      <c r="J18" s="25" t="s">
        <v>33</v>
      </c>
      <c r="K18" s="26" t="s">
        <v>34</v>
      </c>
      <c r="L18" s="27" t="s">
        <v>35</v>
      </c>
    </row>
    <row r="19" spans="2:12" x14ac:dyDescent="0.35">
      <c r="B19" s="16" t="s">
        <v>18</v>
      </c>
      <c r="C19" s="65">
        <v>2</v>
      </c>
      <c r="D19" s="17" t="s">
        <v>28</v>
      </c>
      <c r="F19" s="247" t="s">
        <v>36</v>
      </c>
      <c r="G19" s="22" t="s">
        <v>37</v>
      </c>
      <c r="H19" s="46">
        <f>'Scale Backend'!D11*'Scale Backend'!E6</f>
        <v>1.2</v>
      </c>
      <c r="I19" s="45">
        <f>H20+0.1</f>
        <v>3.1</v>
      </c>
      <c r="J19" s="45">
        <f>I20+0.1</f>
        <v>5.6</v>
      </c>
      <c r="K19" s="45">
        <f>J20+0.1</f>
        <v>12.1</v>
      </c>
      <c r="L19" s="45">
        <f>K20+0.1</f>
        <v>19.100000000000001</v>
      </c>
    </row>
    <row r="20" spans="2:12" ht="15" thickBot="1" x14ac:dyDescent="0.4">
      <c r="B20" s="18" t="s">
        <v>17</v>
      </c>
      <c r="C20" s="66">
        <v>1</v>
      </c>
      <c r="D20" s="19" t="s">
        <v>28</v>
      </c>
      <c r="F20" s="248"/>
      <c r="G20" s="22" t="s">
        <v>38</v>
      </c>
      <c r="H20" s="47">
        <v>3</v>
      </c>
      <c r="I20" s="47">
        <v>5.5</v>
      </c>
      <c r="J20" s="47">
        <v>12</v>
      </c>
      <c r="K20" s="47">
        <v>19</v>
      </c>
      <c r="L20" s="46">
        <f>'Scale Backend'!D7*'Scale Backend'!I6</f>
        <v>25</v>
      </c>
    </row>
    <row r="21" spans="2:12" x14ac:dyDescent="0.35">
      <c r="B21" s="72"/>
      <c r="C21" s="73"/>
      <c r="D21" s="72"/>
      <c r="F21" s="76"/>
      <c r="G21" s="77"/>
      <c r="H21" s="74"/>
      <c r="I21" s="74"/>
      <c r="J21" s="74"/>
      <c r="K21" s="74"/>
      <c r="L21" s="75"/>
    </row>
    <row r="22" spans="2:12" x14ac:dyDescent="0.35">
      <c r="B22" s="72"/>
      <c r="C22" s="73"/>
      <c r="D22" s="72"/>
      <c r="F22" s="76"/>
      <c r="G22" s="77"/>
      <c r="H22" s="74"/>
      <c r="I22" s="74"/>
      <c r="J22" s="74"/>
      <c r="K22" s="74"/>
      <c r="L22" s="75"/>
    </row>
    <row r="23" spans="2:12" ht="15" thickBot="1" x14ac:dyDescent="0.4"/>
    <row r="24" spans="2:12" ht="14.5" customHeight="1" x14ac:dyDescent="0.35">
      <c r="B24" s="257" t="s">
        <v>36</v>
      </c>
      <c r="C24" s="277" t="s">
        <v>39</v>
      </c>
      <c r="D24" s="278"/>
      <c r="E24" s="278"/>
      <c r="F24" s="278"/>
      <c r="G24" s="278"/>
      <c r="H24" s="278"/>
      <c r="I24" s="278"/>
      <c r="J24" s="278"/>
      <c r="K24" s="279"/>
    </row>
    <row r="25" spans="2:12" x14ac:dyDescent="0.35">
      <c r="B25" s="258"/>
      <c r="C25" s="280"/>
      <c r="D25" s="281"/>
      <c r="E25" s="281"/>
      <c r="F25" s="281"/>
      <c r="G25" s="281"/>
      <c r="H25" s="281"/>
      <c r="I25" s="281"/>
      <c r="J25" s="281"/>
      <c r="K25" s="282"/>
    </row>
    <row r="26" spans="2:12" x14ac:dyDescent="0.35">
      <c r="B26" s="16" t="s">
        <v>35</v>
      </c>
      <c r="C26" s="271" t="s">
        <v>40</v>
      </c>
      <c r="D26" s="272"/>
      <c r="E26" s="272"/>
      <c r="F26" s="272"/>
      <c r="G26" s="272"/>
      <c r="H26" s="272"/>
      <c r="I26" s="272"/>
      <c r="J26" s="272"/>
      <c r="K26" s="273"/>
    </row>
    <row r="27" spans="2:12" x14ac:dyDescent="0.35">
      <c r="B27" s="16" t="s">
        <v>34</v>
      </c>
      <c r="C27" s="271" t="s">
        <v>41</v>
      </c>
      <c r="D27" s="272"/>
      <c r="E27" s="272"/>
      <c r="F27" s="272"/>
      <c r="G27" s="272"/>
      <c r="H27" s="272"/>
      <c r="I27" s="272"/>
      <c r="J27" s="272"/>
      <c r="K27" s="273"/>
    </row>
    <row r="28" spans="2:12" x14ac:dyDescent="0.35">
      <c r="B28" s="16" t="s">
        <v>33</v>
      </c>
      <c r="C28" s="271" t="s">
        <v>42</v>
      </c>
      <c r="D28" s="272"/>
      <c r="E28" s="272"/>
      <c r="F28" s="272"/>
      <c r="G28" s="272"/>
      <c r="H28" s="272"/>
      <c r="I28" s="272"/>
      <c r="J28" s="272"/>
      <c r="K28" s="273"/>
    </row>
    <row r="29" spans="2:12" x14ac:dyDescent="0.35">
      <c r="B29" s="16" t="s">
        <v>32</v>
      </c>
      <c r="C29" s="271" t="s">
        <v>43</v>
      </c>
      <c r="D29" s="272"/>
      <c r="E29" s="272"/>
      <c r="F29" s="272"/>
      <c r="G29" s="272"/>
      <c r="H29" s="272"/>
      <c r="I29" s="272"/>
      <c r="J29" s="272"/>
      <c r="K29" s="273"/>
    </row>
    <row r="30" spans="2:12" ht="15" thickBot="1" x14ac:dyDescent="0.4">
      <c r="B30" s="18" t="s">
        <v>31</v>
      </c>
      <c r="C30" s="274" t="s">
        <v>44</v>
      </c>
      <c r="D30" s="275"/>
      <c r="E30" s="275"/>
      <c r="F30" s="275"/>
      <c r="G30" s="275"/>
      <c r="H30" s="275"/>
      <c r="I30" s="275"/>
      <c r="J30" s="275"/>
      <c r="K30" s="276"/>
    </row>
  </sheetData>
  <mergeCells count="24">
    <mergeCell ref="C29:K29"/>
    <mergeCell ref="C30:K30"/>
    <mergeCell ref="C24:K25"/>
    <mergeCell ref="B24:B25"/>
    <mergeCell ref="C26:K26"/>
    <mergeCell ref="C27:K27"/>
    <mergeCell ref="C28:K28"/>
    <mergeCell ref="B2:W2"/>
    <mergeCell ref="B3:M3"/>
    <mergeCell ref="B6:B7"/>
    <mergeCell ref="D6:D7"/>
    <mergeCell ref="B14:B15"/>
    <mergeCell ref="L6:L7"/>
    <mergeCell ref="K6:K7"/>
    <mergeCell ref="G6:I7"/>
    <mergeCell ref="C6:C7"/>
    <mergeCell ref="C14:C15"/>
    <mergeCell ref="B4:C4"/>
    <mergeCell ref="F19:F20"/>
    <mergeCell ref="F6:F7"/>
    <mergeCell ref="D14:D15"/>
    <mergeCell ref="F8:L8"/>
    <mergeCell ref="H9:L9"/>
    <mergeCell ref="F11:F15"/>
  </mergeCells>
  <conditionalFormatting sqref="H11:L15">
    <cfRule type="cellIs" dxfId="36" priority="3" operator="between">
      <formula>$L$19</formula>
      <formula>$L$20</formula>
    </cfRule>
    <cfRule type="cellIs" dxfId="35" priority="4" operator="between">
      <formula>$K$19</formula>
      <formula>$K$20</formula>
    </cfRule>
    <cfRule type="cellIs" dxfId="34" priority="5" operator="between">
      <formula>$J$19</formula>
      <formula>$J$20</formula>
    </cfRule>
    <cfRule type="cellIs" dxfId="33" priority="6" operator="between">
      <formula>$I$19</formula>
      <formula>$I$20</formula>
    </cfRule>
    <cfRule type="cellIs" dxfId="32" priority="7" operator="between">
      <formula>$H$19</formula>
      <formula>$H$20</formula>
    </cfRule>
    <cfRule type="beginsWith" dxfId="31" priority="10" operator="beginsWith" text="Very High">
      <formula>LEFT(H11,LEN("Very High"))="Very High"</formula>
    </cfRule>
    <cfRule type="beginsWith" dxfId="30" priority="11" operator="beginsWith" text="High">
      <formula>LEFT(H11,LEN("High"))="High"</formula>
    </cfRule>
    <cfRule type="beginsWith" dxfId="28" priority="13" operator="beginsWith" text="Low">
      <formula>LEFT(H11,LEN("Low"))="Low"</formula>
    </cfRule>
    <cfRule type="beginsWith" dxfId="27" priority="14" operator="beginsWith" text="Very Low">
      <formula>LEFT(H11,LEN("Very Low"))="Very Low"</formula>
    </cfRule>
  </conditionalFormatting>
  <conditionalFormatting sqref="H17:L17">
    <cfRule type="beginsWith" dxfId="26" priority="1" operator="beginsWith" text="Tolerable">
      <formula>LEFT(H17,LEN("Tolerable"))="Tolerable"</formula>
    </cfRule>
    <cfRule type="beginsWith" dxfId="25" priority="2" operator="beginsWith" text="Intolerable">
      <formula>LEFT(H17,LEN("Intolerable"))="Intolerable"</formula>
    </cfRule>
  </conditionalFormatting>
  <dataValidations count="2">
    <dataValidation type="list" allowBlank="1" showInputMessage="1" showErrorMessage="1" sqref="L6" xr:uid="{FF30645B-596F-4030-B497-83146358C168}">
      <formula1>"Qualitative,Quantitative"</formula1>
    </dataValidation>
    <dataValidation type="list" allowBlank="1" showInputMessage="1" showErrorMessage="1" sqref="D4" xr:uid="{CB41EC2D-DEA9-410F-B1E0-2EC5EC16947D}">
      <formula1>"Low,Moderate,High"</formula1>
    </dataValidation>
  </dataValidations>
  <pageMargins left="0.7" right="0.7" top="0.75" bottom="0.75" header="0.3" footer="0.3"/>
  <pageSetup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beginsWith" priority="12" operator="beginsWith" id="{3CBDA445-F65B-4DC1-94B7-87FBDE03F333}">
            <xm:f>LEFT(H11,LEN($J$18))=$J$18</xm:f>
            <xm:f>$J$18</xm:f>
            <x14:dxf>
              <fill>
                <patternFill>
                  <bgColor rgb="FFFFFF00"/>
                </patternFill>
              </fill>
            </x14:dxf>
          </x14:cfRule>
          <xm:sqref>H11:L15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6C9838E0-2111-448B-AE1F-46D0EDF80475}">
          <x14:formula1>
            <xm:f>'Scale Backend'!$T$4:$T$8</xm:f>
          </x14:formula1>
          <xm:sqref>G6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A97CD-83A3-4702-8FF4-598DF6338F7D}">
  <sheetPr>
    <tabColor theme="9" tint="-0.499984740745262"/>
  </sheetPr>
  <dimension ref="B1:V23"/>
  <sheetViews>
    <sheetView topLeftCell="D1" workbookViewId="0">
      <selection activeCell="I37" sqref="I37"/>
    </sheetView>
  </sheetViews>
  <sheetFormatPr defaultColWidth="9.1796875" defaultRowHeight="14" x14ac:dyDescent="0.3"/>
  <cols>
    <col min="1" max="1" width="9.1796875" style="3"/>
    <col min="2" max="3" width="14.81640625" style="3" customWidth="1"/>
    <col min="4" max="4" width="10.81640625" style="3" customWidth="1"/>
    <col min="5" max="9" width="14.81640625" style="3" customWidth="1"/>
    <col min="10" max="10" width="9.1796875" style="3" customWidth="1"/>
    <col min="11" max="13" width="10.81640625" style="3" customWidth="1"/>
    <col min="14" max="18" width="14.81640625" style="3" customWidth="1"/>
    <col min="19" max="19" width="9.1796875" style="3"/>
    <col min="20" max="20" width="45.7265625" style="3" customWidth="1"/>
    <col min="21" max="22" width="18.7265625" style="3" customWidth="1"/>
    <col min="23" max="16384" width="9.1796875" style="3"/>
  </cols>
  <sheetData>
    <row r="1" spans="2:22" ht="14.5" thickBot="1" x14ac:dyDescent="0.35"/>
    <row r="2" spans="2:22" x14ac:dyDescent="0.3">
      <c r="B2" s="283" t="s">
        <v>45</v>
      </c>
      <c r="C2" s="284"/>
      <c r="D2" s="284"/>
      <c r="E2" s="284"/>
      <c r="F2" s="284"/>
      <c r="G2" s="284"/>
      <c r="H2" s="284"/>
      <c r="I2" s="285"/>
      <c r="K2" s="283" t="s">
        <v>46</v>
      </c>
      <c r="L2" s="284"/>
      <c r="M2" s="284"/>
      <c r="N2" s="284"/>
      <c r="O2" s="284"/>
      <c r="P2" s="284"/>
      <c r="Q2" s="284"/>
      <c r="R2" s="285"/>
      <c r="T2" s="283" t="s">
        <v>6</v>
      </c>
      <c r="U2" s="284"/>
      <c r="V2" s="285"/>
    </row>
    <row r="3" spans="2:22" x14ac:dyDescent="0.3">
      <c r="B3" s="28"/>
      <c r="I3" s="29"/>
      <c r="K3" s="28"/>
      <c r="R3" s="29"/>
      <c r="T3" s="37" t="s">
        <v>47</v>
      </c>
      <c r="U3" s="38" t="s">
        <v>48</v>
      </c>
      <c r="V3" s="39" t="s">
        <v>49</v>
      </c>
    </row>
    <row r="4" spans="2:22" x14ac:dyDescent="0.3">
      <c r="B4" s="28"/>
      <c r="E4" s="289" t="s">
        <v>14</v>
      </c>
      <c r="F4" s="289"/>
      <c r="G4" s="289"/>
      <c r="H4" s="289"/>
      <c r="I4" s="290"/>
      <c r="K4" s="28"/>
      <c r="N4" s="289" t="s">
        <v>14</v>
      </c>
      <c r="O4" s="289"/>
      <c r="P4" s="289"/>
      <c r="Q4" s="289"/>
      <c r="R4" s="290"/>
      <c r="T4" s="28" t="s">
        <v>50</v>
      </c>
      <c r="U4" s="40">
        <v>0</v>
      </c>
      <c r="V4" s="41">
        <v>0</v>
      </c>
    </row>
    <row r="5" spans="2:22" x14ac:dyDescent="0.3">
      <c r="B5" s="28"/>
      <c r="E5" s="30" t="str">
        <f>E23</f>
        <v>Negligible</v>
      </c>
      <c r="F5" s="30" t="str">
        <f>E22</f>
        <v>Minor</v>
      </c>
      <c r="G5" s="30" t="str">
        <f>E21</f>
        <v>Moderate</v>
      </c>
      <c r="H5" s="30" t="str">
        <f>E20</f>
        <v>Major</v>
      </c>
      <c r="I5" s="48" t="str">
        <f>E19</f>
        <v>Catastrophic</v>
      </c>
      <c r="K5" s="28"/>
      <c r="N5" s="30" t="s">
        <v>17</v>
      </c>
      <c r="O5" s="30" t="s">
        <v>18</v>
      </c>
      <c r="P5" s="30" t="s">
        <v>2</v>
      </c>
      <c r="Q5" s="30" t="s">
        <v>19</v>
      </c>
      <c r="R5" s="31" t="s">
        <v>20</v>
      </c>
      <c r="T5" s="28" t="s">
        <v>51</v>
      </c>
      <c r="U5" s="40">
        <v>0</v>
      </c>
      <c r="V5" s="41">
        <v>0.2</v>
      </c>
    </row>
    <row r="6" spans="2:22" x14ac:dyDescent="0.3">
      <c r="B6" s="28"/>
      <c r="E6" s="30">
        <f>1+VLOOKUP('1. Likelihood and Impact Scale'!$G$6,'Scale Backend'!$T$4:$V$8,3,FALSE)</f>
        <v>1</v>
      </c>
      <c r="F6" s="30">
        <f>2+VLOOKUP('1. Likelihood and Impact Scale'!$G$6,'Scale Backend'!$T$4:$V$8,3,FALSE)</f>
        <v>2</v>
      </c>
      <c r="G6" s="30">
        <f>3+VLOOKUP('1. Likelihood and Impact Scale'!$G$6,'Scale Backend'!$T$4:$V$8,3,FALSE)</f>
        <v>3</v>
      </c>
      <c r="H6" s="30">
        <f>4+VLOOKUP('1. Likelihood and Impact Scale'!$G$6,'Scale Backend'!$T$4:$V$8,3,FALSE)</f>
        <v>4</v>
      </c>
      <c r="I6" s="31">
        <f>5</f>
        <v>5</v>
      </c>
      <c r="K6" s="28"/>
      <c r="N6" s="30">
        <f>E6</f>
        <v>1</v>
      </c>
      <c r="O6" s="30">
        <f t="shared" ref="O6:R6" si="0">F6</f>
        <v>2</v>
      </c>
      <c r="P6" s="30">
        <f t="shared" si="0"/>
        <v>3</v>
      </c>
      <c r="Q6" s="30">
        <f t="shared" si="0"/>
        <v>4</v>
      </c>
      <c r="R6" s="31">
        <f t="shared" si="0"/>
        <v>5</v>
      </c>
      <c r="T6" s="28" t="s">
        <v>52</v>
      </c>
      <c r="U6" s="40">
        <v>0</v>
      </c>
      <c r="V6" s="41">
        <v>0.4</v>
      </c>
    </row>
    <row r="7" spans="2:22" x14ac:dyDescent="0.3">
      <c r="B7" s="288" t="s">
        <v>53</v>
      </c>
      <c r="C7" s="32" t="str">
        <f>B19</f>
        <v>Almost Certain</v>
      </c>
      <c r="D7" s="32">
        <f>5</f>
        <v>5</v>
      </c>
      <c r="E7" s="44">
        <f>E$6*$D7</f>
        <v>5</v>
      </c>
      <c r="F7" s="44">
        <f t="shared" ref="F7:I11" si="1">F$6*$D7</f>
        <v>10</v>
      </c>
      <c r="G7" s="44">
        <f t="shared" si="1"/>
        <v>15</v>
      </c>
      <c r="H7" s="44">
        <f t="shared" si="1"/>
        <v>20</v>
      </c>
      <c r="I7" s="53">
        <f t="shared" si="1"/>
        <v>25</v>
      </c>
      <c r="K7" s="288" t="s">
        <v>53</v>
      </c>
      <c r="L7" s="32" t="s">
        <v>10</v>
      </c>
      <c r="M7" s="32">
        <f>D7</f>
        <v>5</v>
      </c>
      <c r="N7" s="33" t="str" cm="1">
        <f t="array" ref="N7">_xlfn.IFS(AND(E7&gt;='1. Likelihood and Impact Scale'!$H$19,E7&lt;='1. Likelihood and Impact Scale'!$H$20),'1. Likelihood and Impact Scale'!$H$18,AND(E7&gt;='1. Likelihood and Impact Scale'!$I$19,E7&lt;='1. Likelihood and Impact Scale'!$I$20),'1. Likelihood and Impact Scale'!$I$18,AND(E7&gt;='1. Likelihood and Impact Scale'!$J$19,E7&lt;='1. Likelihood and Impact Scale'!$J$20),'1. Likelihood and Impact Scale'!$J$18,AND(E7&gt;='1. Likelihood and Impact Scale'!$K$19,E7&lt;='1. Likelihood and Impact Scale'!$K$20),'1. Likelihood and Impact Scale'!$K$18,AND(E7&gt;='1. Likelihood and Impact Scale'!$L$19,E7&lt;='1. Likelihood and Impact Scale'!$L$20),'1. Likelihood and Impact Scale'!$L$18)</f>
        <v>Low</v>
      </c>
      <c r="O7" s="33" t="str" cm="1">
        <f t="array" ref="O7">_xlfn.IFS(AND(F7&gt;='1. Likelihood and Impact Scale'!$H$19,F7&lt;='1. Likelihood and Impact Scale'!$H$20),'1. Likelihood and Impact Scale'!$H$18,AND(F7&gt;='1. Likelihood and Impact Scale'!$I$19,F7&lt;='1. Likelihood and Impact Scale'!$I$20),'1. Likelihood and Impact Scale'!$I$18,AND(F7&gt;='1. Likelihood and Impact Scale'!$J$19,F7&lt;='1. Likelihood and Impact Scale'!$J$20),'1. Likelihood and Impact Scale'!$J$18,AND(F7&gt;='1. Likelihood and Impact Scale'!$K$19,F7&lt;='1. Likelihood and Impact Scale'!$K$20),'1. Likelihood and Impact Scale'!$K$18,AND(F7&gt;='1. Likelihood and Impact Scale'!$L$19,F7&lt;='1. Likelihood and Impact Scale'!$L$20),'1. Likelihood and Impact Scale'!$L$18)</f>
        <v>Medium</v>
      </c>
      <c r="P7" s="33" t="str" cm="1">
        <f t="array" ref="P7">_xlfn.IFS(AND(G7&gt;='1. Likelihood and Impact Scale'!$H$19,G7&lt;='1. Likelihood and Impact Scale'!$H$20),'1. Likelihood and Impact Scale'!$H$18,AND(G7&gt;='1. Likelihood and Impact Scale'!$I$19,G7&lt;='1. Likelihood and Impact Scale'!$I$20),'1. Likelihood and Impact Scale'!$I$18,AND(G7&gt;='1. Likelihood and Impact Scale'!$J$19,G7&lt;='1. Likelihood and Impact Scale'!$J$20),'1. Likelihood and Impact Scale'!$J$18,AND(G7&gt;='1. Likelihood and Impact Scale'!$K$19,G7&lt;='1. Likelihood and Impact Scale'!$K$20),'1. Likelihood and Impact Scale'!$K$18,AND(G7&gt;='1. Likelihood and Impact Scale'!$L$19,G7&lt;='1. Likelihood and Impact Scale'!$L$20),'1. Likelihood and Impact Scale'!$L$18)</f>
        <v>High</v>
      </c>
      <c r="Q7" s="33" t="str" cm="1">
        <f t="array" ref="Q7">_xlfn.IFS(AND(H7&gt;='1. Likelihood and Impact Scale'!$H$19,H7&lt;='1. Likelihood and Impact Scale'!$H$20),'1. Likelihood and Impact Scale'!$H$18,AND(H7&gt;='1. Likelihood and Impact Scale'!$I$19,H7&lt;='1. Likelihood and Impact Scale'!$I$20),'1. Likelihood and Impact Scale'!$I$18,AND(H7&gt;='1. Likelihood and Impact Scale'!$J$19,H7&lt;='1. Likelihood and Impact Scale'!$J$20),'1. Likelihood and Impact Scale'!$J$18,AND(H7&gt;='1. Likelihood and Impact Scale'!$K$19,H7&lt;='1. Likelihood and Impact Scale'!$K$20),'1. Likelihood and Impact Scale'!$K$18,AND(H7&gt;='1. Likelihood and Impact Scale'!$L$19,H7&lt;='1. Likelihood and Impact Scale'!$L$20),'1. Likelihood and Impact Scale'!$L$18)</f>
        <v>Critical</v>
      </c>
      <c r="R7" s="34" t="str" cm="1">
        <f t="array" ref="R7">_xlfn.IFS(AND(I7&gt;='1. Likelihood and Impact Scale'!$H$19,I7&lt;='1. Likelihood and Impact Scale'!$H$20),'1. Likelihood and Impact Scale'!$H$18,AND(I7&gt;='1. Likelihood and Impact Scale'!$I$19,I7&lt;='1. Likelihood and Impact Scale'!$I$20),'1. Likelihood and Impact Scale'!$I$18,AND(I7&gt;='1. Likelihood and Impact Scale'!$J$19,I7&lt;='1. Likelihood and Impact Scale'!$J$20),'1. Likelihood and Impact Scale'!$J$18,AND(I7&gt;='1. Likelihood and Impact Scale'!$K$19,I7&lt;='1. Likelihood and Impact Scale'!$K$20),'1. Likelihood and Impact Scale'!$K$18,AND(I7&gt;='1. Likelihood and Impact Scale'!$L$19,I7&lt;='1. Likelihood and Impact Scale'!$L$20),'1. Likelihood and Impact Scale'!$L$18)</f>
        <v>Critical</v>
      </c>
      <c r="T7" s="28" t="s">
        <v>7</v>
      </c>
      <c r="U7" s="40">
        <v>0.2</v>
      </c>
      <c r="V7" s="41">
        <v>0</v>
      </c>
    </row>
    <row r="8" spans="2:22" ht="14.5" thickBot="1" x14ac:dyDescent="0.35">
      <c r="B8" s="288"/>
      <c r="C8" s="32" t="str">
        <f>B20</f>
        <v>Likely</v>
      </c>
      <c r="D8" s="32">
        <f>4+VLOOKUP('1. Likelihood and Impact Scale'!$G$6,'Scale Backend'!$T$4:$V$8,2,FALSE)</f>
        <v>4.2</v>
      </c>
      <c r="E8" s="44">
        <f t="shared" ref="E8:E11" si="2">E$6*$D8</f>
        <v>4.2</v>
      </c>
      <c r="F8" s="44">
        <f t="shared" si="1"/>
        <v>8.4</v>
      </c>
      <c r="G8" s="44">
        <f t="shared" si="1"/>
        <v>12.600000000000001</v>
      </c>
      <c r="H8" s="44">
        <f t="shared" si="1"/>
        <v>16.8</v>
      </c>
      <c r="I8" s="53">
        <f t="shared" si="1"/>
        <v>21</v>
      </c>
      <c r="K8" s="288"/>
      <c r="L8" s="32" t="s">
        <v>12</v>
      </c>
      <c r="M8" s="32">
        <f t="shared" ref="M8:M11" si="3">D8</f>
        <v>4.2</v>
      </c>
      <c r="N8" s="33" t="str" cm="1">
        <f t="array" ref="N8">_xlfn.IFS(AND(E8&gt;='1. Likelihood and Impact Scale'!$H$19,E8&lt;='1. Likelihood and Impact Scale'!$H$20),'1. Likelihood and Impact Scale'!$H$18,AND(E8&gt;='1. Likelihood and Impact Scale'!$I$19,E8&lt;='1. Likelihood and Impact Scale'!$I$20),'1. Likelihood and Impact Scale'!$I$18,AND(E8&gt;='1. Likelihood and Impact Scale'!$J$19,E8&lt;='1. Likelihood and Impact Scale'!$J$20),'1. Likelihood and Impact Scale'!$J$18,AND(E8&gt;='1. Likelihood and Impact Scale'!$K$19,E8&lt;='1. Likelihood and Impact Scale'!$K$20),'1. Likelihood and Impact Scale'!$K$18,AND(E8&gt;='1. Likelihood and Impact Scale'!$L$19,E8&lt;='1. Likelihood and Impact Scale'!$L$20),'1. Likelihood and Impact Scale'!$L$18)</f>
        <v>Low</v>
      </c>
      <c r="O8" s="33" t="str" cm="1">
        <f t="array" ref="O8">_xlfn.IFS(AND(F8&gt;='1. Likelihood and Impact Scale'!$H$19,F8&lt;='1. Likelihood and Impact Scale'!$H$20),'1. Likelihood and Impact Scale'!$H$18,AND(F8&gt;='1. Likelihood and Impact Scale'!$I$19,F8&lt;='1. Likelihood and Impact Scale'!$I$20),'1. Likelihood and Impact Scale'!$I$18,AND(F8&gt;='1. Likelihood and Impact Scale'!$J$19,F8&lt;='1. Likelihood and Impact Scale'!$J$20),'1. Likelihood and Impact Scale'!$J$18,AND(F8&gt;='1. Likelihood and Impact Scale'!$K$19,F8&lt;='1. Likelihood and Impact Scale'!$K$20),'1. Likelihood and Impact Scale'!$K$18,AND(F8&gt;='1. Likelihood and Impact Scale'!$L$19,F8&lt;='1. Likelihood and Impact Scale'!$L$20),'1. Likelihood and Impact Scale'!$L$18)</f>
        <v>Medium</v>
      </c>
      <c r="P8" s="33" t="str" cm="1">
        <f t="array" ref="P8">_xlfn.IFS(AND(G8&gt;='1. Likelihood and Impact Scale'!$H$19,G8&lt;='1. Likelihood and Impact Scale'!$H$20),'1. Likelihood and Impact Scale'!$H$18,AND(G8&gt;='1. Likelihood and Impact Scale'!$I$19,G8&lt;='1. Likelihood and Impact Scale'!$I$20),'1. Likelihood and Impact Scale'!$I$18,AND(G8&gt;='1. Likelihood and Impact Scale'!$J$19,G8&lt;='1. Likelihood and Impact Scale'!$J$20),'1. Likelihood and Impact Scale'!$J$18,AND(G8&gt;='1. Likelihood and Impact Scale'!$K$19,G8&lt;='1. Likelihood and Impact Scale'!$K$20),'1. Likelihood and Impact Scale'!$K$18,AND(G8&gt;='1. Likelihood and Impact Scale'!$L$19,G8&lt;='1. Likelihood and Impact Scale'!$L$20),'1. Likelihood and Impact Scale'!$L$18)</f>
        <v>High</v>
      </c>
      <c r="Q8" s="33" t="str" cm="1">
        <f t="array" ref="Q8">_xlfn.IFS(AND(H8&gt;='1. Likelihood and Impact Scale'!$H$19,H8&lt;='1. Likelihood and Impact Scale'!$H$20),'1. Likelihood and Impact Scale'!$H$18,AND(H8&gt;='1. Likelihood and Impact Scale'!$I$19,H8&lt;='1. Likelihood and Impact Scale'!$I$20),'1. Likelihood and Impact Scale'!$I$18,AND(H8&gt;='1. Likelihood and Impact Scale'!$J$19,H8&lt;='1. Likelihood and Impact Scale'!$J$20),'1. Likelihood and Impact Scale'!$J$18,AND(H8&gt;='1. Likelihood and Impact Scale'!$K$19,H8&lt;='1. Likelihood and Impact Scale'!$K$20),'1. Likelihood and Impact Scale'!$K$18,AND(H8&gt;='1. Likelihood and Impact Scale'!$L$19,H8&lt;='1. Likelihood and Impact Scale'!$L$20),'1. Likelihood and Impact Scale'!$L$18)</f>
        <v>High</v>
      </c>
      <c r="R8" s="34" t="str" cm="1">
        <f t="array" ref="R8">_xlfn.IFS(AND(I8&gt;='1. Likelihood and Impact Scale'!$H$19,I8&lt;='1. Likelihood and Impact Scale'!$H$20),'1. Likelihood and Impact Scale'!$H$18,AND(I8&gt;='1. Likelihood and Impact Scale'!$I$19,I8&lt;='1. Likelihood and Impact Scale'!$I$20),'1. Likelihood and Impact Scale'!$I$18,AND(I8&gt;='1. Likelihood and Impact Scale'!$J$19,I8&lt;='1. Likelihood and Impact Scale'!$J$20),'1. Likelihood and Impact Scale'!$J$18,AND(I8&gt;='1. Likelihood and Impact Scale'!$K$19,I8&lt;='1. Likelihood and Impact Scale'!$K$20),'1. Likelihood and Impact Scale'!$K$18,AND(I8&gt;='1. Likelihood and Impact Scale'!$L$19,I8&lt;='1. Likelihood and Impact Scale'!$L$20),'1. Likelihood and Impact Scale'!$L$18)</f>
        <v>Critical</v>
      </c>
      <c r="T8" s="35" t="s">
        <v>54</v>
      </c>
      <c r="U8" s="42">
        <v>0.4</v>
      </c>
      <c r="V8" s="43">
        <v>0</v>
      </c>
    </row>
    <row r="9" spans="2:22" ht="14.5" x14ac:dyDescent="0.35">
      <c r="B9" s="288"/>
      <c r="C9" s="32" t="str">
        <f>B21</f>
        <v>Possible</v>
      </c>
      <c r="D9" s="32">
        <f>3+VLOOKUP('1. Likelihood and Impact Scale'!$G$6,'Scale Backend'!$T$4:$V$8,2,FALSE)</f>
        <v>3.2</v>
      </c>
      <c r="E9" s="44">
        <f t="shared" si="2"/>
        <v>3.2</v>
      </c>
      <c r="F9" s="44">
        <f t="shared" si="1"/>
        <v>6.4</v>
      </c>
      <c r="G9" s="44">
        <f t="shared" si="1"/>
        <v>9.6000000000000014</v>
      </c>
      <c r="H9" s="44">
        <f t="shared" si="1"/>
        <v>12.8</v>
      </c>
      <c r="I9" s="53">
        <f t="shared" si="1"/>
        <v>16</v>
      </c>
      <c r="K9" s="288"/>
      <c r="L9" s="32" t="s">
        <v>15</v>
      </c>
      <c r="M9" s="32">
        <f t="shared" si="3"/>
        <v>3.2</v>
      </c>
      <c r="N9" s="33" t="str" cm="1">
        <f t="array" ref="N9">_xlfn.IFS(AND(E9&gt;='1. Likelihood and Impact Scale'!$H$19,E9&lt;='1. Likelihood and Impact Scale'!$H$20),'1. Likelihood and Impact Scale'!$H$18,AND(E9&gt;='1. Likelihood and Impact Scale'!$I$19,E9&lt;='1. Likelihood and Impact Scale'!$I$20),'1. Likelihood and Impact Scale'!$I$18,AND(E9&gt;='1. Likelihood and Impact Scale'!$J$19,E9&lt;='1. Likelihood and Impact Scale'!$J$20),'1. Likelihood and Impact Scale'!$J$18,AND(E9&gt;='1. Likelihood and Impact Scale'!$K$19,E9&lt;='1. Likelihood and Impact Scale'!$K$20),'1. Likelihood and Impact Scale'!$K$18,AND(E9&gt;='1. Likelihood and Impact Scale'!$L$19,E9&lt;='1. Likelihood and Impact Scale'!$L$20),'1. Likelihood and Impact Scale'!$L$18)</f>
        <v>Low</v>
      </c>
      <c r="O9" s="33" t="str" cm="1">
        <f t="array" ref="O9">_xlfn.IFS(AND(F9&gt;='1. Likelihood and Impact Scale'!$H$19,F9&lt;='1. Likelihood and Impact Scale'!$H$20),'1. Likelihood and Impact Scale'!$H$18,AND(F9&gt;='1. Likelihood and Impact Scale'!$I$19,F9&lt;='1. Likelihood and Impact Scale'!$I$20),'1. Likelihood and Impact Scale'!$I$18,AND(F9&gt;='1. Likelihood and Impact Scale'!$J$19,F9&lt;='1. Likelihood and Impact Scale'!$J$20),'1. Likelihood and Impact Scale'!$J$18,AND(F9&gt;='1. Likelihood and Impact Scale'!$K$19,F9&lt;='1. Likelihood and Impact Scale'!$K$20),'1. Likelihood and Impact Scale'!$K$18,AND(F9&gt;='1. Likelihood and Impact Scale'!$L$19,F9&lt;='1. Likelihood and Impact Scale'!$L$20),'1. Likelihood and Impact Scale'!$L$18)</f>
        <v>Medium</v>
      </c>
      <c r="P9" s="33" t="str" cm="1">
        <f t="array" ref="P9">_xlfn.IFS(AND(G9&gt;='1. Likelihood and Impact Scale'!$H$19,G9&lt;='1. Likelihood and Impact Scale'!$H$20),'1. Likelihood and Impact Scale'!$H$18,AND(G9&gt;='1. Likelihood and Impact Scale'!$I$19,G9&lt;='1. Likelihood and Impact Scale'!$I$20),'1. Likelihood and Impact Scale'!$I$18,AND(G9&gt;='1. Likelihood and Impact Scale'!$J$19,G9&lt;='1. Likelihood and Impact Scale'!$J$20),'1. Likelihood and Impact Scale'!$J$18,AND(G9&gt;='1. Likelihood and Impact Scale'!$K$19,G9&lt;='1. Likelihood and Impact Scale'!$K$20),'1. Likelihood and Impact Scale'!$K$18,AND(G9&gt;='1. Likelihood and Impact Scale'!$L$19,G9&lt;='1. Likelihood and Impact Scale'!$L$20),'1. Likelihood and Impact Scale'!$L$18)</f>
        <v>Medium</v>
      </c>
      <c r="Q9" s="33" t="str" cm="1">
        <f t="array" ref="Q9">_xlfn.IFS(AND(H9&gt;='1. Likelihood and Impact Scale'!$H$19,H9&lt;='1. Likelihood and Impact Scale'!$H$20),'1. Likelihood and Impact Scale'!$H$18,AND(H9&gt;='1. Likelihood and Impact Scale'!$I$19,H9&lt;='1. Likelihood and Impact Scale'!$I$20),'1. Likelihood and Impact Scale'!$I$18,AND(H9&gt;='1. Likelihood and Impact Scale'!$J$19,H9&lt;='1. Likelihood and Impact Scale'!$J$20),'1. Likelihood and Impact Scale'!$J$18,AND(H9&gt;='1. Likelihood and Impact Scale'!$K$19,H9&lt;='1. Likelihood and Impact Scale'!$K$20),'1. Likelihood and Impact Scale'!$K$18,AND(H9&gt;='1. Likelihood and Impact Scale'!$L$19,H9&lt;='1. Likelihood and Impact Scale'!$L$20),'1. Likelihood and Impact Scale'!$L$18)</f>
        <v>High</v>
      </c>
      <c r="R9" s="34" t="str" cm="1">
        <f t="array" ref="R9">_xlfn.IFS(AND(I9&gt;='1. Likelihood and Impact Scale'!$H$19,I9&lt;='1. Likelihood and Impact Scale'!$H$20),'1. Likelihood and Impact Scale'!$H$18,AND(I9&gt;='1. Likelihood and Impact Scale'!$I$19,I9&lt;='1. Likelihood and Impact Scale'!$I$20),'1. Likelihood and Impact Scale'!$I$18,AND(I9&gt;='1. Likelihood and Impact Scale'!$J$19,I9&lt;='1. Likelihood and Impact Scale'!$J$20),'1. Likelihood and Impact Scale'!$J$18,AND(I9&gt;='1. Likelihood and Impact Scale'!$K$19,I9&lt;='1. Likelihood and Impact Scale'!$K$20),'1. Likelihood and Impact Scale'!$K$18,AND(I9&gt;='1. Likelihood and Impact Scale'!$L$19,I9&lt;='1. Likelihood and Impact Scale'!$L$20),'1. Likelihood and Impact Scale'!$L$18)</f>
        <v>High</v>
      </c>
      <c r="T9"/>
    </row>
    <row r="10" spans="2:22" ht="14.5" x14ac:dyDescent="0.35">
      <c r="B10" s="288"/>
      <c r="C10" s="32" t="str">
        <f>B22</f>
        <v>Unlikely</v>
      </c>
      <c r="D10" s="32">
        <f>2+VLOOKUP('1. Likelihood and Impact Scale'!$G$6,'Scale Backend'!$T$4:$V$8,2,FALSE)</f>
        <v>2.2000000000000002</v>
      </c>
      <c r="E10" s="44">
        <f t="shared" si="2"/>
        <v>2.2000000000000002</v>
      </c>
      <c r="F10" s="44">
        <f t="shared" si="1"/>
        <v>4.4000000000000004</v>
      </c>
      <c r="G10" s="44">
        <f t="shared" si="1"/>
        <v>6.6000000000000005</v>
      </c>
      <c r="H10" s="44">
        <f t="shared" si="1"/>
        <v>8.8000000000000007</v>
      </c>
      <c r="I10" s="53">
        <f t="shared" si="1"/>
        <v>11</v>
      </c>
      <c r="K10" s="288"/>
      <c r="L10" s="32" t="s">
        <v>21</v>
      </c>
      <c r="M10" s="32">
        <f t="shared" si="3"/>
        <v>2.2000000000000002</v>
      </c>
      <c r="N10" s="33" t="str" cm="1">
        <f t="array" ref="N10">_xlfn.IFS(AND(E10&gt;='1. Likelihood and Impact Scale'!$H$19,E10&lt;='1. Likelihood and Impact Scale'!$H$20),'1. Likelihood and Impact Scale'!$H$18,AND(E10&gt;='1. Likelihood and Impact Scale'!$I$19,E10&lt;='1. Likelihood and Impact Scale'!$I$20),'1. Likelihood and Impact Scale'!$I$18,AND(E10&gt;='1. Likelihood and Impact Scale'!$J$19,E10&lt;='1. Likelihood and Impact Scale'!$J$20),'1. Likelihood and Impact Scale'!$J$18,AND(E10&gt;='1. Likelihood and Impact Scale'!$K$19,E10&lt;='1. Likelihood and Impact Scale'!$K$20),'1. Likelihood and Impact Scale'!$K$18,AND(E10&gt;='1. Likelihood and Impact Scale'!$L$19,E10&lt;='1. Likelihood and Impact Scale'!$L$20),'1. Likelihood and Impact Scale'!$L$18)</f>
        <v>Very Low</v>
      </c>
      <c r="O10" s="33" t="str" cm="1">
        <f t="array" ref="O10">_xlfn.IFS(AND(F10&gt;='1. Likelihood and Impact Scale'!$H$19,F10&lt;='1. Likelihood and Impact Scale'!$H$20),'1. Likelihood and Impact Scale'!$H$18,AND(F10&gt;='1. Likelihood and Impact Scale'!$I$19,F10&lt;='1. Likelihood and Impact Scale'!$I$20),'1. Likelihood and Impact Scale'!$I$18,AND(F10&gt;='1. Likelihood and Impact Scale'!$J$19,F10&lt;='1. Likelihood and Impact Scale'!$J$20),'1. Likelihood and Impact Scale'!$J$18,AND(F10&gt;='1. Likelihood and Impact Scale'!$K$19,F10&lt;='1. Likelihood and Impact Scale'!$K$20),'1. Likelihood and Impact Scale'!$K$18,AND(F10&gt;='1. Likelihood and Impact Scale'!$L$19,F10&lt;='1. Likelihood and Impact Scale'!$L$20),'1. Likelihood and Impact Scale'!$L$18)</f>
        <v>Low</v>
      </c>
      <c r="P10" s="33" t="str" cm="1">
        <f t="array" ref="P10">_xlfn.IFS(AND(G10&gt;='1. Likelihood and Impact Scale'!$H$19,G10&lt;='1. Likelihood and Impact Scale'!$H$20),'1. Likelihood and Impact Scale'!$H$18,AND(G10&gt;='1. Likelihood and Impact Scale'!$I$19,G10&lt;='1. Likelihood and Impact Scale'!$I$20),'1. Likelihood and Impact Scale'!$I$18,AND(G10&gt;='1. Likelihood and Impact Scale'!$J$19,G10&lt;='1. Likelihood and Impact Scale'!$J$20),'1. Likelihood and Impact Scale'!$J$18,AND(G10&gt;='1. Likelihood and Impact Scale'!$K$19,G10&lt;='1. Likelihood and Impact Scale'!$K$20),'1. Likelihood and Impact Scale'!$K$18,AND(G10&gt;='1. Likelihood and Impact Scale'!$L$19,G10&lt;='1. Likelihood and Impact Scale'!$L$20),'1. Likelihood and Impact Scale'!$L$18)</f>
        <v>Medium</v>
      </c>
      <c r="Q10" s="33" t="str" cm="1">
        <f t="array" ref="Q10">_xlfn.IFS(AND(H10&gt;='1. Likelihood and Impact Scale'!$H$19,H10&lt;='1. Likelihood and Impact Scale'!$H$20),'1. Likelihood and Impact Scale'!$H$18,AND(H10&gt;='1. Likelihood and Impact Scale'!$I$19,H10&lt;='1. Likelihood and Impact Scale'!$I$20),'1. Likelihood and Impact Scale'!$I$18,AND(H10&gt;='1. Likelihood and Impact Scale'!$J$19,H10&lt;='1. Likelihood and Impact Scale'!$J$20),'1. Likelihood and Impact Scale'!$J$18,AND(H10&gt;='1. Likelihood and Impact Scale'!$K$19,H10&lt;='1. Likelihood and Impact Scale'!$K$20),'1. Likelihood and Impact Scale'!$K$18,AND(H10&gt;='1. Likelihood and Impact Scale'!$L$19,H10&lt;='1. Likelihood and Impact Scale'!$L$20),'1. Likelihood and Impact Scale'!$L$18)</f>
        <v>Medium</v>
      </c>
      <c r="R10" s="34" t="str" cm="1">
        <f t="array" ref="R10">_xlfn.IFS(AND(I10&gt;='1. Likelihood and Impact Scale'!$H$19,I10&lt;='1. Likelihood and Impact Scale'!$H$20),'1. Likelihood and Impact Scale'!$H$18,AND(I10&gt;='1. Likelihood and Impact Scale'!$I$19,I10&lt;='1. Likelihood and Impact Scale'!$I$20),'1. Likelihood and Impact Scale'!$I$18,AND(I10&gt;='1. Likelihood and Impact Scale'!$J$19,I10&lt;='1. Likelihood and Impact Scale'!$J$20),'1. Likelihood and Impact Scale'!$J$18,AND(I10&gt;='1. Likelihood and Impact Scale'!$K$19,I10&lt;='1. Likelihood and Impact Scale'!$K$20),'1. Likelihood and Impact Scale'!$K$18,AND(I10&gt;='1. Likelihood and Impact Scale'!$L$19,I10&lt;='1. Likelihood and Impact Scale'!$L$20),'1. Likelihood and Impact Scale'!$L$18)</f>
        <v>Medium</v>
      </c>
      <c r="T10"/>
    </row>
    <row r="11" spans="2:22" ht="15" thickBot="1" x14ac:dyDescent="0.4">
      <c r="B11" s="288"/>
      <c r="C11" s="32" t="str">
        <f>B23</f>
        <v>Rare</v>
      </c>
      <c r="D11" s="32">
        <f>1+VLOOKUP('1. Likelihood and Impact Scale'!$G$6,'Scale Backend'!$T$4:$V$8,2,FALSE)</f>
        <v>1.2</v>
      </c>
      <c r="E11" s="44">
        <f t="shared" si="2"/>
        <v>1.2</v>
      </c>
      <c r="F11" s="44">
        <f t="shared" si="1"/>
        <v>2.4</v>
      </c>
      <c r="G11" s="44">
        <f t="shared" si="1"/>
        <v>3.5999999999999996</v>
      </c>
      <c r="H11" s="44">
        <f t="shared" si="1"/>
        <v>4.8</v>
      </c>
      <c r="I11" s="53">
        <f t="shared" si="1"/>
        <v>6</v>
      </c>
      <c r="K11" s="291"/>
      <c r="L11" s="61" t="s">
        <v>24</v>
      </c>
      <c r="M11" s="61">
        <f t="shared" si="3"/>
        <v>1.2</v>
      </c>
      <c r="N11" s="62" t="str" cm="1">
        <f t="array" ref="N11">_xlfn.IFS(AND(E11&gt;='1. Likelihood and Impact Scale'!$H$19,E11&lt;='1. Likelihood and Impact Scale'!$H$20),'1. Likelihood and Impact Scale'!$H$18,AND(E11&gt;='1. Likelihood and Impact Scale'!$I$19,E11&lt;='1. Likelihood and Impact Scale'!$I$20),'1. Likelihood and Impact Scale'!$I$18,AND(E11&gt;='1. Likelihood and Impact Scale'!$J$19,E11&lt;='1. Likelihood and Impact Scale'!$J$20),'1. Likelihood and Impact Scale'!$J$18,AND(E11&gt;='1. Likelihood and Impact Scale'!$K$19,E11&lt;='1. Likelihood and Impact Scale'!$K$20),'1. Likelihood and Impact Scale'!$K$18,AND(E11&gt;='1. Likelihood and Impact Scale'!$L$19,E11&lt;='1. Likelihood and Impact Scale'!$L$20),'1. Likelihood and Impact Scale'!$L$18)</f>
        <v>Very Low</v>
      </c>
      <c r="O11" s="62" t="str" cm="1">
        <f t="array" ref="O11">_xlfn.IFS(AND(F11&gt;='1. Likelihood and Impact Scale'!$H$19,F11&lt;='1. Likelihood and Impact Scale'!$H$20),'1. Likelihood and Impact Scale'!$H$18,AND(F11&gt;='1. Likelihood and Impact Scale'!$I$19,F11&lt;='1. Likelihood and Impact Scale'!$I$20),'1. Likelihood and Impact Scale'!$I$18,AND(F11&gt;='1. Likelihood and Impact Scale'!$J$19,F11&lt;='1. Likelihood and Impact Scale'!$J$20),'1. Likelihood and Impact Scale'!$J$18,AND(F11&gt;='1. Likelihood and Impact Scale'!$K$19,F11&lt;='1. Likelihood and Impact Scale'!$K$20),'1. Likelihood and Impact Scale'!$K$18,AND(F11&gt;='1. Likelihood and Impact Scale'!$L$19,F11&lt;='1. Likelihood and Impact Scale'!$L$20),'1. Likelihood and Impact Scale'!$L$18)</f>
        <v>Very Low</v>
      </c>
      <c r="P11" s="62" t="str" cm="1">
        <f t="array" ref="P11">_xlfn.IFS(AND(G11&gt;='1. Likelihood and Impact Scale'!$H$19,G11&lt;='1. Likelihood and Impact Scale'!$H$20),'1. Likelihood and Impact Scale'!$H$18,AND(G11&gt;='1. Likelihood and Impact Scale'!$I$19,G11&lt;='1. Likelihood and Impact Scale'!$I$20),'1. Likelihood and Impact Scale'!$I$18,AND(G11&gt;='1. Likelihood and Impact Scale'!$J$19,G11&lt;='1. Likelihood and Impact Scale'!$J$20),'1. Likelihood and Impact Scale'!$J$18,AND(G11&gt;='1. Likelihood and Impact Scale'!$K$19,G11&lt;='1. Likelihood and Impact Scale'!$K$20),'1. Likelihood and Impact Scale'!$K$18,AND(G11&gt;='1. Likelihood and Impact Scale'!$L$19,G11&lt;='1. Likelihood and Impact Scale'!$L$20),'1. Likelihood and Impact Scale'!$L$18)</f>
        <v>Low</v>
      </c>
      <c r="Q11" s="62" t="str" cm="1">
        <f t="array" ref="Q11">_xlfn.IFS(AND(H11&gt;='1. Likelihood and Impact Scale'!$H$19,H11&lt;='1. Likelihood and Impact Scale'!$H$20),'1. Likelihood and Impact Scale'!$H$18,AND(H11&gt;='1. Likelihood and Impact Scale'!$I$19,H11&lt;='1. Likelihood and Impact Scale'!$I$20),'1. Likelihood and Impact Scale'!$I$18,AND(H11&gt;='1. Likelihood and Impact Scale'!$J$19,H11&lt;='1. Likelihood and Impact Scale'!$J$20),'1. Likelihood and Impact Scale'!$J$18,AND(H11&gt;='1. Likelihood and Impact Scale'!$K$19,H11&lt;='1. Likelihood and Impact Scale'!$K$20),'1. Likelihood and Impact Scale'!$K$18,AND(H11&gt;='1. Likelihood and Impact Scale'!$L$19,H11&lt;='1. Likelihood and Impact Scale'!$L$20),'1. Likelihood and Impact Scale'!$L$18)</f>
        <v>Low</v>
      </c>
      <c r="R11" s="63" t="str" cm="1">
        <f t="array" ref="R11">_xlfn.IFS(AND(I11&gt;='1. Likelihood and Impact Scale'!$H$19,I11&lt;='1. Likelihood and Impact Scale'!$H$20),'1. Likelihood and Impact Scale'!$H$18,AND(I11&gt;='1. Likelihood and Impact Scale'!$I$19,I11&lt;='1. Likelihood and Impact Scale'!$I$20),'1. Likelihood and Impact Scale'!$I$18,AND(I11&gt;='1. Likelihood and Impact Scale'!$J$19,I11&lt;='1. Likelihood and Impact Scale'!$J$20),'1. Likelihood and Impact Scale'!$J$18,AND(I11&gt;='1. Likelihood and Impact Scale'!$K$19,I11&lt;='1. Likelihood and Impact Scale'!$K$20),'1. Likelihood and Impact Scale'!$K$18,AND(I11&gt;='1. Likelihood and Impact Scale'!$L$19,I11&lt;='1. Likelihood and Impact Scale'!$L$20),'1. Likelihood and Impact Scale'!$L$18)</f>
        <v>Medium</v>
      </c>
      <c r="T11"/>
    </row>
    <row r="12" spans="2:22" ht="14.5" x14ac:dyDescent="0.35">
      <c r="B12" s="13"/>
      <c r="C12"/>
      <c r="D12"/>
      <c r="E12" s="54"/>
      <c r="F12" s="54"/>
      <c r="G12" s="54"/>
      <c r="H12" s="54"/>
      <c r="I12" s="55"/>
      <c r="T12"/>
    </row>
    <row r="13" spans="2:22" ht="14.5" x14ac:dyDescent="0.35">
      <c r="B13" s="13"/>
      <c r="C13"/>
      <c r="D13"/>
      <c r="E13" s="23" t="s">
        <v>31</v>
      </c>
      <c r="F13" s="24" t="s">
        <v>32</v>
      </c>
      <c r="G13" s="25" t="s">
        <v>2</v>
      </c>
      <c r="H13" s="26" t="s">
        <v>34</v>
      </c>
      <c r="I13" s="56" t="s">
        <v>55</v>
      </c>
      <c r="T13"/>
    </row>
    <row r="14" spans="2:22" ht="14.5" x14ac:dyDescent="0.35">
      <c r="B14" s="13"/>
      <c r="C14" s="247" t="s">
        <v>36</v>
      </c>
      <c r="D14" s="22" t="s">
        <v>37</v>
      </c>
      <c r="E14" s="46">
        <f>'Scale Backend'!D11*'Scale Backend'!E6</f>
        <v>1.2</v>
      </c>
      <c r="F14" s="45">
        <f>E15+0.1</f>
        <v>3.1</v>
      </c>
      <c r="G14" s="45">
        <f>F15+0.1</f>
        <v>5.6</v>
      </c>
      <c r="H14" s="45">
        <f>G15+0.1</f>
        <v>12.1</v>
      </c>
      <c r="I14" s="57">
        <f>H15+0.1</f>
        <v>19.100000000000001</v>
      </c>
      <c r="T14"/>
    </row>
    <row r="15" spans="2:22" ht="15" thickBot="1" x14ac:dyDescent="0.4">
      <c r="B15" s="35"/>
      <c r="C15" s="292"/>
      <c r="D15" s="58" t="s">
        <v>38</v>
      </c>
      <c r="E15" s="59">
        <f>'1. Likelihood and Impact Scale'!H20</f>
        <v>3</v>
      </c>
      <c r="F15" s="59">
        <f>'1. Likelihood and Impact Scale'!I20</f>
        <v>5.5</v>
      </c>
      <c r="G15" s="59">
        <f>'1. Likelihood and Impact Scale'!J20</f>
        <v>12</v>
      </c>
      <c r="H15" s="59">
        <f>'1. Likelihood and Impact Scale'!K20</f>
        <v>19</v>
      </c>
      <c r="I15" s="60">
        <f>'Scale Backend'!D7*'Scale Backend'!I6</f>
        <v>25</v>
      </c>
      <c r="T15"/>
    </row>
    <row r="16" spans="2:22" ht="14.5" thickBot="1" x14ac:dyDescent="0.35"/>
    <row r="17" spans="2:6" ht="14.5" thickBot="1" x14ac:dyDescent="0.35">
      <c r="B17" s="286" t="s">
        <v>56</v>
      </c>
      <c r="C17" s="287"/>
      <c r="E17" s="286" t="s">
        <v>57</v>
      </c>
      <c r="F17" s="287"/>
    </row>
    <row r="18" spans="2:6" x14ac:dyDescent="0.3">
      <c r="B18" s="37" t="s">
        <v>58</v>
      </c>
      <c r="C18" s="39" t="s">
        <v>59</v>
      </c>
      <c r="E18" s="37" t="s">
        <v>58</v>
      </c>
      <c r="F18" s="39" t="s">
        <v>59</v>
      </c>
    </row>
    <row r="19" spans="2:6" x14ac:dyDescent="0.3">
      <c r="B19" s="28" t="str">
        <f>'1. Likelihood and Impact Scale'!G11</f>
        <v>Almost Certain</v>
      </c>
      <c r="C19" s="29">
        <f>D7</f>
        <v>5</v>
      </c>
      <c r="E19" s="49" t="str">
        <f>'1. Likelihood and Impact Scale'!L10</f>
        <v>Catastrophic</v>
      </c>
      <c r="F19" s="29">
        <f>I6</f>
        <v>5</v>
      </c>
    </row>
    <row r="20" spans="2:6" x14ac:dyDescent="0.3">
      <c r="B20" s="28" t="str">
        <f>'1. Likelihood and Impact Scale'!G12</f>
        <v>Likely</v>
      </c>
      <c r="C20" s="29">
        <f t="shared" ref="C20:C23" si="4">D8</f>
        <v>4.2</v>
      </c>
      <c r="E20" s="28" t="str">
        <f>'1. Likelihood and Impact Scale'!K10</f>
        <v>Major</v>
      </c>
      <c r="F20" s="29">
        <f>H6</f>
        <v>4</v>
      </c>
    </row>
    <row r="21" spans="2:6" x14ac:dyDescent="0.3">
      <c r="B21" s="28" t="str">
        <f>'1. Likelihood and Impact Scale'!G13</f>
        <v>Possible</v>
      </c>
      <c r="C21" s="29">
        <f t="shared" si="4"/>
        <v>3.2</v>
      </c>
      <c r="E21" s="28" t="str">
        <f>'1. Likelihood and Impact Scale'!J10</f>
        <v>Moderate</v>
      </c>
      <c r="F21" s="29">
        <f>G6</f>
        <v>3</v>
      </c>
    </row>
    <row r="22" spans="2:6" x14ac:dyDescent="0.3">
      <c r="B22" s="28" t="str">
        <f>'1. Likelihood and Impact Scale'!G14</f>
        <v>Unlikely</v>
      </c>
      <c r="C22" s="29">
        <f t="shared" si="4"/>
        <v>2.2000000000000002</v>
      </c>
      <c r="E22" s="28" t="str">
        <f>'1. Likelihood and Impact Scale'!I10</f>
        <v>Minor</v>
      </c>
      <c r="F22" s="29">
        <f>F6</f>
        <v>2</v>
      </c>
    </row>
    <row r="23" spans="2:6" ht="14.5" thickBot="1" x14ac:dyDescent="0.35">
      <c r="B23" s="35" t="str">
        <f>'1. Likelihood and Impact Scale'!G15</f>
        <v>Rare</v>
      </c>
      <c r="C23" s="36">
        <f t="shared" si="4"/>
        <v>1.2</v>
      </c>
      <c r="E23" s="35" t="str">
        <f>'1. Likelihood and Impact Scale'!H10</f>
        <v>Negligible</v>
      </c>
      <c r="F23" s="36">
        <f>E6</f>
        <v>1</v>
      </c>
    </row>
  </sheetData>
  <mergeCells count="10">
    <mergeCell ref="T2:V2"/>
    <mergeCell ref="B17:C17"/>
    <mergeCell ref="E17:F17"/>
    <mergeCell ref="B7:B11"/>
    <mergeCell ref="E4:I4"/>
    <mergeCell ref="N4:R4"/>
    <mergeCell ref="K7:K11"/>
    <mergeCell ref="B2:I2"/>
    <mergeCell ref="K2:R2"/>
    <mergeCell ref="C14:C15"/>
  </mergeCells>
  <conditionalFormatting sqref="E7:I12">
    <cfRule type="beginsWith" dxfId="24" priority="6" operator="beginsWith" text="Very High">
      <formula>LEFT(E7,LEN("Very High"))="Very High"</formula>
    </cfRule>
    <cfRule type="beginsWith" dxfId="23" priority="7" operator="beginsWith" text="High">
      <formula>LEFT(E7,LEN("High"))="High"</formula>
    </cfRule>
    <cfRule type="beginsWith" dxfId="22" priority="8" operator="beginsWith" text="Moderate">
      <formula>LEFT(E7,LEN("Moderate"))="Moderate"</formula>
    </cfRule>
    <cfRule type="beginsWith" dxfId="21" priority="9" operator="beginsWith" text="Low">
      <formula>LEFT(E7,LEN("Low"))="Low"</formula>
    </cfRule>
    <cfRule type="beginsWith" dxfId="20" priority="10" operator="beginsWith" text="Very Low">
      <formula>LEFT(E7,LEN("Very Low"))="Very Low"</formula>
    </cfRule>
    <cfRule type="cellIs" dxfId="19" priority="53" operator="between">
      <formula>$I$14</formula>
      <formula>$I$15</formula>
    </cfRule>
    <cfRule type="cellIs" dxfId="18" priority="54" operator="between">
      <formula>$H$14</formula>
      <formula>$H$15</formula>
    </cfRule>
    <cfRule type="cellIs" dxfId="17" priority="55" operator="between">
      <formula>$G$14</formula>
      <formula>$G$15</formula>
    </cfRule>
    <cfRule type="cellIs" dxfId="16" priority="56" operator="between">
      <formula>$F$14</formula>
      <formula>$F$15</formula>
    </cfRule>
    <cfRule type="cellIs" dxfId="15" priority="57" operator="between">
      <formula>$E$14</formula>
      <formula>$E$15</formula>
    </cfRule>
  </conditionalFormatting>
  <conditionalFormatting sqref="N7:R11">
    <cfRule type="beginsWith" dxfId="14" priority="11" operator="beginsWith" text="Very High">
      <formula>LEFT(N7,LEN("Very High"))="Very High"</formula>
    </cfRule>
    <cfRule type="beginsWith" dxfId="13" priority="12" operator="beginsWith" text="High">
      <formula>LEFT(N7,LEN("High"))="High"</formula>
    </cfRule>
    <cfRule type="beginsWith" dxfId="12" priority="13" operator="beginsWith" text="Moderate">
      <formula>LEFT(N7,LEN("Moderate"))="Moderate"</formula>
    </cfRule>
    <cfRule type="beginsWith" dxfId="11" priority="14" operator="beginsWith" text="Low">
      <formula>LEFT(N7,LEN("Low"))="Low"</formula>
    </cfRule>
    <cfRule type="beginsWith" dxfId="10" priority="15" operator="beginsWith" text="Very Low">
      <formula>LEFT(N7,LEN("Very Low"))="Very Low"</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5A5E4-709A-4882-8499-E1955F97B575}">
  <dimension ref="A1:BF158"/>
  <sheetViews>
    <sheetView showGridLines="0" topLeftCell="AU1" zoomScale="52" zoomScaleNormal="20" workbookViewId="0">
      <selection activeCell="AD22" sqref="AD22"/>
    </sheetView>
  </sheetViews>
  <sheetFormatPr defaultColWidth="9.1796875" defaultRowHeight="13" outlineLevelCol="1" x14ac:dyDescent="0.3"/>
  <cols>
    <col min="1" max="1" width="2.81640625" style="4" customWidth="1"/>
    <col min="2" max="2" width="13.81640625" style="5" customWidth="1"/>
    <col min="3" max="3" width="31.1796875" style="64" customWidth="1"/>
    <col min="4" max="4" width="23.1796875" style="1" customWidth="1"/>
    <col min="5" max="6" width="23.7265625" style="1" customWidth="1"/>
    <col min="7" max="7" width="42" style="1" customWidth="1"/>
    <col min="8" max="8" width="48" style="1" customWidth="1"/>
    <col min="9" max="9" width="38.81640625" style="1" customWidth="1"/>
    <col min="10" max="13" width="17.453125" style="1" customWidth="1"/>
    <col min="14" max="14" width="20.1796875" style="1" customWidth="1"/>
    <col min="15" max="15" width="20.08984375" style="1" customWidth="1"/>
    <col min="16" max="25" width="17.453125" style="1" customWidth="1"/>
    <col min="26" max="27" width="17.81640625" style="1" customWidth="1"/>
    <col min="28" max="28" width="22.26953125" style="1" customWidth="1"/>
    <col min="29" max="29" width="22.26953125" style="6" customWidth="1"/>
    <col min="30" max="30" width="56.36328125" style="8" customWidth="1" outlineLevel="1"/>
    <col min="31" max="31" width="17.453125" style="8" customWidth="1" outlineLevel="1"/>
    <col min="32" max="32" width="17.54296875" style="8" customWidth="1" outlineLevel="1"/>
    <col min="33" max="34" width="17.26953125" style="8" customWidth="1" outlineLevel="1"/>
    <col min="35" max="35" width="19.7265625" style="8" customWidth="1" outlineLevel="1"/>
    <col min="36" max="36" width="20" style="8" customWidth="1" outlineLevel="1"/>
    <col min="37" max="37" width="19.90625" style="8" customWidth="1" outlineLevel="1"/>
    <col min="38" max="38" width="20.1796875" style="8" customWidth="1" outlineLevel="1"/>
    <col min="39" max="39" width="19.7265625" style="8" customWidth="1" outlineLevel="1"/>
    <col min="40" max="40" width="20" style="8" customWidth="1" outlineLevel="1"/>
    <col min="41" max="41" width="16.7265625" style="8" customWidth="1" outlineLevel="1"/>
    <col min="42" max="42" width="16.90625" style="8" customWidth="1" outlineLevel="1"/>
    <col min="43" max="43" width="17.08984375" style="8" customWidth="1" outlineLevel="1"/>
    <col min="44" max="44" width="16.7265625" style="8" customWidth="1" outlineLevel="1"/>
    <col min="45" max="46" width="17" style="8" customWidth="1" outlineLevel="1"/>
    <col min="47" max="49" width="19" style="8" customWidth="1" outlineLevel="1"/>
    <col min="50" max="50" width="19" style="8" customWidth="1"/>
    <col min="51" max="52" width="20.54296875" style="1" customWidth="1"/>
    <col min="53" max="54" width="20.54296875" style="1" customWidth="1" outlineLevel="1"/>
    <col min="55" max="55" width="21.453125" style="1" customWidth="1" outlineLevel="1"/>
    <col min="56" max="56" width="9.1796875" style="1" customWidth="1"/>
    <col min="57" max="57" width="9.1796875" style="8" customWidth="1"/>
    <col min="58" max="58" width="9.1796875" style="7" customWidth="1"/>
    <col min="59" max="61" width="9.1796875" style="1" customWidth="1"/>
    <col min="62" max="62" width="9.1796875" style="1"/>
    <col min="63" max="63" width="9.1796875" style="1" customWidth="1"/>
    <col min="64" max="16384" width="9.1796875" style="1"/>
  </cols>
  <sheetData>
    <row r="1" spans="1:58" x14ac:dyDescent="0.3">
      <c r="B1" s="6"/>
    </row>
    <row r="2" spans="1:58" s="12" customFormat="1" ht="23" x14ac:dyDescent="0.25">
      <c r="A2" s="10"/>
      <c r="B2" s="303" t="s">
        <v>60</v>
      </c>
      <c r="C2" s="303"/>
      <c r="D2" s="303"/>
      <c r="E2" s="303"/>
      <c r="F2" s="303"/>
      <c r="G2" s="303"/>
      <c r="H2" s="303"/>
      <c r="I2" s="303"/>
      <c r="J2" s="303"/>
      <c r="K2" s="303"/>
      <c r="L2" s="303"/>
      <c r="M2" s="303"/>
      <c r="N2" s="303"/>
      <c r="O2" s="303"/>
      <c r="P2" s="303"/>
      <c r="Q2" s="303"/>
      <c r="R2" s="303"/>
      <c r="S2" s="303"/>
      <c r="T2" s="303"/>
      <c r="U2" s="303"/>
      <c r="V2" s="303"/>
      <c r="W2" s="303"/>
      <c r="X2" s="303"/>
      <c r="Y2" s="303"/>
      <c r="Z2" s="303"/>
      <c r="AA2" s="303"/>
      <c r="AB2" s="303"/>
      <c r="AC2" s="303"/>
      <c r="AD2" s="303"/>
      <c r="AE2" s="303"/>
      <c r="AF2" s="303"/>
      <c r="AG2" s="303"/>
      <c r="AH2" s="303"/>
      <c r="AI2" s="303"/>
      <c r="AJ2" s="303"/>
      <c r="AK2" s="303"/>
      <c r="AL2" s="303"/>
      <c r="AM2" s="303"/>
      <c r="AN2" s="303"/>
      <c r="AO2" s="303"/>
      <c r="AP2" s="303"/>
      <c r="AQ2" s="303"/>
      <c r="AR2" s="303"/>
      <c r="AS2" s="303"/>
      <c r="AT2" s="303"/>
      <c r="AU2" s="303"/>
      <c r="AV2" s="303"/>
      <c r="AW2" s="303"/>
      <c r="AX2" s="303"/>
      <c r="AY2" s="303"/>
      <c r="AZ2" s="303"/>
      <c r="BA2" s="303"/>
      <c r="BB2" s="303"/>
      <c r="BC2" s="303"/>
    </row>
    <row r="3" spans="1:58" ht="159.75" customHeight="1" x14ac:dyDescent="0.25">
      <c r="B3" s="256" t="s">
        <v>429</v>
      </c>
      <c r="C3" s="256"/>
      <c r="D3" s="256"/>
      <c r="E3" s="256"/>
      <c r="F3" s="256"/>
      <c r="G3" s="256"/>
      <c r="H3" s="256"/>
      <c r="I3" s="52"/>
      <c r="J3" s="52"/>
      <c r="K3" s="52"/>
      <c r="L3" s="52"/>
      <c r="M3" s="52"/>
      <c r="N3" s="52"/>
      <c r="O3" s="52"/>
      <c r="P3" s="52"/>
      <c r="Q3" s="52"/>
      <c r="R3" s="52"/>
      <c r="S3" s="52"/>
      <c r="T3" s="52"/>
      <c r="U3" s="52"/>
      <c r="V3" s="52"/>
      <c r="W3" s="52"/>
      <c r="X3" s="52"/>
      <c r="Y3" s="52"/>
      <c r="Z3" s="52"/>
      <c r="AA3" s="52"/>
    </row>
    <row r="4" spans="1:58" ht="23" customHeight="1" x14ac:dyDescent="0.25">
      <c r="B4" s="293" t="s">
        <v>61</v>
      </c>
      <c r="C4" s="293" t="s">
        <v>62</v>
      </c>
      <c r="D4" s="293"/>
      <c r="E4" s="293"/>
      <c r="F4" s="293"/>
      <c r="G4" s="293"/>
      <c r="H4" s="293"/>
      <c r="I4" s="293" t="s">
        <v>63</v>
      </c>
      <c r="J4" s="293"/>
      <c r="K4" s="293"/>
      <c r="L4" s="293"/>
      <c r="M4" s="293"/>
      <c r="N4" s="293"/>
      <c r="O4" s="293"/>
      <c r="P4" s="293"/>
      <c r="Q4" s="293"/>
      <c r="R4" s="293"/>
      <c r="S4" s="293"/>
      <c r="T4" s="293"/>
      <c r="U4" s="293"/>
      <c r="V4" s="293"/>
      <c r="W4" s="293"/>
      <c r="X4" s="293"/>
      <c r="Y4" s="293"/>
      <c r="Z4" s="293"/>
      <c r="AA4" s="293"/>
      <c r="AB4" s="293"/>
      <c r="AC4" s="293"/>
      <c r="AD4" s="297" t="s">
        <v>64</v>
      </c>
      <c r="AE4" s="298"/>
      <c r="AF4" s="298"/>
      <c r="AG4" s="298"/>
      <c r="AH4" s="298"/>
      <c r="AI4" s="298"/>
      <c r="AJ4" s="298"/>
      <c r="AK4" s="298"/>
      <c r="AL4" s="298"/>
      <c r="AM4" s="298"/>
      <c r="AN4" s="298"/>
      <c r="AO4" s="298"/>
      <c r="AP4" s="298"/>
      <c r="AQ4" s="298"/>
      <c r="AR4" s="298"/>
      <c r="AS4" s="298"/>
      <c r="AT4" s="298"/>
      <c r="AU4" s="298"/>
      <c r="AV4" s="298"/>
      <c r="AW4" s="299"/>
      <c r="AX4" s="293" t="s">
        <v>65</v>
      </c>
      <c r="AY4" s="293"/>
      <c r="AZ4" s="293"/>
      <c r="BA4" s="293" t="s">
        <v>445</v>
      </c>
      <c r="BB4" s="293"/>
      <c r="BC4" s="293"/>
      <c r="BE4" s="1"/>
      <c r="BF4" s="1"/>
    </row>
    <row r="5" spans="1:58" s="14" customFormat="1" ht="16" customHeight="1" x14ac:dyDescent="0.35">
      <c r="A5"/>
      <c r="B5" s="293"/>
      <c r="C5" s="293"/>
      <c r="D5" s="293"/>
      <c r="E5" s="293"/>
      <c r="F5" s="293"/>
      <c r="G5" s="293"/>
      <c r="H5" s="293"/>
      <c r="I5" s="293"/>
      <c r="J5" s="293"/>
      <c r="K5" s="293"/>
      <c r="L5" s="293"/>
      <c r="M5" s="293"/>
      <c r="N5" s="293"/>
      <c r="O5" s="293"/>
      <c r="P5" s="293"/>
      <c r="Q5" s="293"/>
      <c r="R5" s="293"/>
      <c r="S5" s="293"/>
      <c r="T5" s="293"/>
      <c r="U5" s="293"/>
      <c r="V5" s="293"/>
      <c r="W5" s="293"/>
      <c r="X5" s="293"/>
      <c r="Y5" s="293"/>
      <c r="Z5" s="293"/>
      <c r="AA5" s="293"/>
      <c r="AB5" s="293"/>
      <c r="AC5" s="293"/>
      <c r="AD5" s="300" t="s">
        <v>444</v>
      </c>
      <c r="AE5" s="300"/>
      <c r="AF5" s="300"/>
      <c r="AG5" s="300"/>
      <c r="AH5" s="300"/>
      <c r="AI5" s="300"/>
      <c r="AJ5" s="300"/>
      <c r="AK5" s="300"/>
      <c r="AL5" s="300"/>
      <c r="AM5" s="300"/>
      <c r="AN5" s="300"/>
      <c r="AO5" s="300"/>
      <c r="AP5" s="300"/>
      <c r="AQ5" s="300"/>
      <c r="AR5" s="300"/>
      <c r="AS5" s="300"/>
      <c r="AT5" s="300"/>
      <c r="AU5" s="294" t="s">
        <v>431</v>
      </c>
      <c r="AV5" s="294" t="s">
        <v>73</v>
      </c>
      <c r="AW5" s="294" t="s">
        <v>426</v>
      </c>
      <c r="AX5" s="293"/>
      <c r="AY5" s="293"/>
      <c r="AZ5" s="293"/>
      <c r="BA5" s="293"/>
      <c r="BB5" s="293"/>
      <c r="BC5" s="293"/>
    </row>
    <row r="6" spans="1:58" ht="15.5" customHeight="1" x14ac:dyDescent="0.25">
      <c r="B6" s="302" t="s">
        <v>66</v>
      </c>
      <c r="C6" s="302" t="s">
        <v>67</v>
      </c>
      <c r="D6" s="302" t="s">
        <v>430</v>
      </c>
      <c r="E6" s="302" t="s">
        <v>320</v>
      </c>
      <c r="F6" s="302" t="s">
        <v>68</v>
      </c>
      <c r="G6" s="302" t="s">
        <v>321</v>
      </c>
      <c r="H6" s="302" t="s">
        <v>69</v>
      </c>
      <c r="I6" s="301" t="s">
        <v>70</v>
      </c>
      <c r="J6" s="301" t="s">
        <v>368</v>
      </c>
      <c r="K6" s="301"/>
      <c r="L6" s="301"/>
      <c r="M6" s="301" t="s">
        <v>412</v>
      </c>
      <c r="N6" s="301"/>
      <c r="O6" s="301"/>
      <c r="P6" s="301"/>
      <c r="Q6" s="301"/>
      <c r="R6" s="301"/>
      <c r="S6" s="301"/>
      <c r="T6" s="301" t="s">
        <v>372</v>
      </c>
      <c r="U6" s="301"/>
      <c r="V6" s="301"/>
      <c r="W6" s="301"/>
      <c r="X6" s="301"/>
      <c r="Y6" s="301"/>
      <c r="Z6" s="301" t="s">
        <v>421</v>
      </c>
      <c r="AA6" s="301"/>
      <c r="AB6" s="301"/>
      <c r="AC6" s="301" t="s">
        <v>71</v>
      </c>
      <c r="AD6" s="300" t="s">
        <v>72</v>
      </c>
      <c r="AE6" s="301" t="s">
        <v>368</v>
      </c>
      <c r="AF6" s="301"/>
      <c r="AG6" s="301"/>
      <c r="AH6" s="301" t="s">
        <v>412</v>
      </c>
      <c r="AI6" s="301"/>
      <c r="AJ6" s="301"/>
      <c r="AK6" s="301"/>
      <c r="AL6" s="301"/>
      <c r="AM6" s="301"/>
      <c r="AN6" s="301"/>
      <c r="AO6" s="301" t="s">
        <v>372</v>
      </c>
      <c r="AP6" s="301"/>
      <c r="AQ6" s="301"/>
      <c r="AR6" s="301"/>
      <c r="AS6" s="301"/>
      <c r="AT6" s="301"/>
      <c r="AU6" s="295"/>
      <c r="AV6" s="295"/>
      <c r="AW6" s="295"/>
      <c r="AX6" s="306" t="s">
        <v>74</v>
      </c>
      <c r="AY6" s="306" t="s">
        <v>75</v>
      </c>
      <c r="AZ6" s="306" t="s">
        <v>426</v>
      </c>
      <c r="BA6" s="304" t="s">
        <v>76</v>
      </c>
      <c r="BB6" s="304" t="s">
        <v>77</v>
      </c>
      <c r="BC6" s="305" t="s">
        <v>78</v>
      </c>
    </row>
    <row r="7" spans="1:58" s="8" customFormat="1" ht="63" customHeight="1" x14ac:dyDescent="0.25">
      <c r="A7" s="9"/>
      <c r="B7" s="302"/>
      <c r="C7" s="302"/>
      <c r="D7" s="302"/>
      <c r="E7" s="302"/>
      <c r="F7" s="302"/>
      <c r="G7" s="302"/>
      <c r="H7" s="302"/>
      <c r="I7" s="301"/>
      <c r="J7" s="176" t="s">
        <v>23</v>
      </c>
      <c r="K7" s="176" t="s">
        <v>14</v>
      </c>
      <c r="L7" s="176" t="s">
        <v>369</v>
      </c>
      <c r="M7" s="176" t="s">
        <v>23</v>
      </c>
      <c r="N7" s="176" t="s">
        <v>424</v>
      </c>
      <c r="O7" s="176" t="s">
        <v>414</v>
      </c>
      <c r="P7" s="176" t="s">
        <v>415</v>
      </c>
      <c r="Q7" s="176" t="s">
        <v>416</v>
      </c>
      <c r="R7" s="176" t="s">
        <v>413</v>
      </c>
      <c r="S7" s="176" t="s">
        <v>369</v>
      </c>
      <c r="T7" s="176" t="s">
        <v>417</v>
      </c>
      <c r="U7" s="176" t="s">
        <v>418</v>
      </c>
      <c r="V7" s="176" t="s">
        <v>419</v>
      </c>
      <c r="W7" s="176" t="s">
        <v>401</v>
      </c>
      <c r="X7" s="176" t="s">
        <v>420</v>
      </c>
      <c r="Y7" s="176" t="s">
        <v>369</v>
      </c>
      <c r="Z7" s="198" t="s">
        <v>370</v>
      </c>
      <c r="AA7" s="198" t="s">
        <v>371</v>
      </c>
      <c r="AB7" s="176" t="s">
        <v>36</v>
      </c>
      <c r="AC7" s="301"/>
      <c r="AD7" s="300"/>
      <c r="AE7" s="176" t="s">
        <v>23</v>
      </c>
      <c r="AF7" s="176" t="s">
        <v>14</v>
      </c>
      <c r="AG7" s="176" t="s">
        <v>369</v>
      </c>
      <c r="AH7" s="176" t="s">
        <v>23</v>
      </c>
      <c r="AI7" s="176" t="s">
        <v>425</v>
      </c>
      <c r="AJ7" s="176" t="s">
        <v>414</v>
      </c>
      <c r="AK7" s="176" t="s">
        <v>415</v>
      </c>
      <c r="AL7" s="176" t="s">
        <v>416</v>
      </c>
      <c r="AM7" s="176" t="s">
        <v>413</v>
      </c>
      <c r="AN7" s="176" t="s">
        <v>369</v>
      </c>
      <c r="AO7" s="176" t="s">
        <v>417</v>
      </c>
      <c r="AP7" s="176" t="s">
        <v>418</v>
      </c>
      <c r="AQ7" s="176" t="s">
        <v>419</v>
      </c>
      <c r="AR7" s="176" t="s">
        <v>401</v>
      </c>
      <c r="AS7" s="176" t="s">
        <v>420</v>
      </c>
      <c r="AT7" s="176" t="s">
        <v>369</v>
      </c>
      <c r="AU7" s="296"/>
      <c r="AV7" s="296"/>
      <c r="AW7" s="296"/>
      <c r="AX7" s="306"/>
      <c r="AY7" s="306"/>
      <c r="AZ7" s="306"/>
      <c r="BA7" s="304"/>
      <c r="BB7" s="304"/>
      <c r="BC7" s="305"/>
    </row>
    <row r="8" spans="1:58" ht="214" customHeight="1" x14ac:dyDescent="0.25">
      <c r="B8" s="186" t="s">
        <v>79</v>
      </c>
      <c r="C8" s="187" t="s">
        <v>358</v>
      </c>
      <c r="D8" s="188">
        <v>44932</v>
      </c>
      <c r="E8" s="131" t="s">
        <v>355</v>
      </c>
      <c r="F8" s="132" t="s">
        <v>357</v>
      </c>
      <c r="G8" s="132" t="s">
        <v>328</v>
      </c>
      <c r="H8" s="134" t="s">
        <v>231</v>
      </c>
      <c r="I8" s="149" t="s">
        <v>366</v>
      </c>
      <c r="J8" s="132">
        <v>3</v>
      </c>
      <c r="K8" s="132">
        <v>7</v>
      </c>
      <c r="L8" s="131">
        <f>J8*K8</f>
        <v>21</v>
      </c>
      <c r="M8" s="132">
        <v>3</v>
      </c>
      <c r="N8" s="185">
        <v>1</v>
      </c>
      <c r="O8" s="185">
        <v>7</v>
      </c>
      <c r="P8" s="185">
        <v>9</v>
      </c>
      <c r="Q8" s="185">
        <v>9</v>
      </c>
      <c r="R8" s="132">
        <f>SUM(N8,O8,P8,Q8)</f>
        <v>26</v>
      </c>
      <c r="S8" s="132">
        <f>M8+R8</f>
        <v>29</v>
      </c>
      <c r="T8" s="185">
        <v>6.5</v>
      </c>
      <c r="U8" s="184">
        <v>7.5</v>
      </c>
      <c r="V8" s="185">
        <v>5</v>
      </c>
      <c r="W8" s="189">
        <v>6.5</v>
      </c>
      <c r="X8" s="185">
        <v>6.5</v>
      </c>
      <c r="Y8" s="132">
        <f>SUM(T8,U8,V8,W8,X8)/5</f>
        <v>6.4</v>
      </c>
      <c r="Z8" s="190" t="s">
        <v>15</v>
      </c>
      <c r="AA8" s="191" t="s">
        <v>2</v>
      </c>
      <c r="AB8" s="192">
        <f>IFERROR(IF('1. Likelihood and Impact Scale'!$L$6="Quantitative",INDEX('Scale Backend'!$E$7:$I$11,MATCH('Risk Register'!Z8,'Scale Backend'!$C$7:$C$11,0),MATCH('Risk Register'!AA8,'Scale Backend'!$E$5:$I$5,0)),INDEX('Scale Backend'!$N$7:$R$11,MATCH('Risk Register'!Z8,'Scale Backend'!$L$7:$L$11,0),MATCH('Risk Register'!AA8,'Scale Backend'!$N$5:$R$5,0))),"")</f>
        <v>9.6000000000000014</v>
      </c>
      <c r="AC8" s="150" t="s">
        <v>249</v>
      </c>
      <c r="AD8" s="185" t="s">
        <v>448</v>
      </c>
      <c r="AE8" s="184">
        <v>2</v>
      </c>
      <c r="AF8" s="80">
        <v>4</v>
      </c>
      <c r="AG8" s="184">
        <f>AE8*AF8</f>
        <v>8</v>
      </c>
      <c r="AH8" s="184">
        <v>2</v>
      </c>
      <c r="AI8" s="184">
        <v>1</v>
      </c>
      <c r="AJ8" s="184">
        <v>3</v>
      </c>
      <c r="AK8" s="184">
        <v>5</v>
      </c>
      <c r="AL8" s="184">
        <v>6</v>
      </c>
      <c r="AM8" s="184">
        <f>SUM(AI8,AJ8,AK8,AL8)</f>
        <v>15</v>
      </c>
      <c r="AN8" s="184">
        <f>SUM(AH8,AI8,AJ8,AK8,AL8)</f>
        <v>17</v>
      </c>
      <c r="AO8" s="184">
        <v>4</v>
      </c>
      <c r="AP8" s="184">
        <v>3</v>
      </c>
      <c r="AQ8" s="184">
        <v>3</v>
      </c>
      <c r="AR8" s="184">
        <v>5</v>
      </c>
      <c r="AS8" s="184">
        <v>4</v>
      </c>
      <c r="AT8" s="184">
        <f>SUM(AO8,AP8,AQ8,AR8,AS8)/5</f>
        <v>3.8</v>
      </c>
      <c r="AU8" s="199">
        <v>45011</v>
      </c>
      <c r="AV8" s="151"/>
      <c r="AW8" s="150"/>
      <c r="AX8" s="131"/>
      <c r="AY8" s="193"/>
      <c r="AZ8" s="194"/>
      <c r="BA8" s="195" t="s">
        <v>24</v>
      </c>
      <c r="BB8" s="196" t="s">
        <v>18</v>
      </c>
      <c r="BC8" s="197">
        <f>IFERROR(IF('1. Likelihood and Impact Scale'!$L$6="Quantitative",INDEX('Scale Backend'!$E$7:$I$11,MATCH('Risk Register'!BA8,'Scale Backend'!$C$7:$C$11,0),MATCH('Risk Register'!BB8,'Scale Backend'!$E$5:$I$5,0)),INDEX('Scale Backend'!$N$7:$R$11,MATCH('Risk Register'!BA8,'Scale Backend'!$L$7:$L$11,0),MATCH('Risk Register'!BB8,'Scale Backend'!$N$5:$R$5,0))),"")</f>
        <v>2.4</v>
      </c>
      <c r="BD8" s="15"/>
    </row>
    <row r="9" spans="1:58" ht="51" customHeight="1" x14ac:dyDescent="0.25">
      <c r="B9" s="135" t="s">
        <v>80</v>
      </c>
      <c r="C9" s="128" t="s">
        <v>441</v>
      </c>
      <c r="D9" s="129">
        <v>44932</v>
      </c>
      <c r="E9" s="131" t="s">
        <v>355</v>
      </c>
      <c r="F9" s="132" t="s">
        <v>357</v>
      </c>
      <c r="G9" s="133" t="s">
        <v>328</v>
      </c>
      <c r="H9" s="134" t="s">
        <v>231</v>
      </c>
      <c r="I9" s="149" t="s">
        <v>366</v>
      </c>
      <c r="J9" s="132">
        <v>2</v>
      </c>
      <c r="K9" s="132">
        <v>6</v>
      </c>
      <c r="L9" s="131">
        <f t="shared" ref="L9:L15" si="0">J9*K9</f>
        <v>12</v>
      </c>
      <c r="M9" s="133">
        <v>2</v>
      </c>
      <c r="N9" s="80">
        <v>1</v>
      </c>
      <c r="O9" s="80">
        <v>9</v>
      </c>
      <c r="P9" s="80">
        <v>9</v>
      </c>
      <c r="Q9" s="80">
        <v>9</v>
      </c>
      <c r="R9" s="133">
        <f t="shared" ref="R9:R15" si="1">SUM(N9,O9,P9,Q9)</f>
        <v>28</v>
      </c>
      <c r="S9" s="133">
        <f t="shared" ref="S9:S15" si="2">M9+R9</f>
        <v>30</v>
      </c>
      <c r="T9" s="80">
        <v>9</v>
      </c>
      <c r="U9" s="182">
        <v>7.5</v>
      </c>
      <c r="V9" s="80">
        <v>6.5</v>
      </c>
      <c r="W9" s="183">
        <v>7</v>
      </c>
      <c r="X9" s="80">
        <v>7</v>
      </c>
      <c r="Y9" s="132">
        <f t="shared" ref="Y9:Y15" si="3">SUM(T9,U9,V9,W9,X9)/5</f>
        <v>7.4</v>
      </c>
      <c r="Z9" s="137" t="s">
        <v>24</v>
      </c>
      <c r="AA9" s="138" t="s">
        <v>2</v>
      </c>
      <c r="AB9" s="139">
        <f>IFERROR(IF('1. Likelihood and Impact Scale'!$L$6="Quantitative",INDEX('Scale Backend'!$E$7:$I$11,MATCH('Risk Register'!Z9,'Scale Backend'!$C$7:$C$11,0),MATCH('Risk Register'!AA9,'Scale Backend'!$E$5:$I$5,0)),INDEX('Scale Backend'!$N$7:$R$11,MATCH('Risk Register'!Z9,'Scale Backend'!$L$7:$L$11,0),MATCH('Risk Register'!AA9,'Scale Backend'!$N$5:$R$5,0))),"")</f>
        <v>3.5999999999999996</v>
      </c>
      <c r="AC9" s="150" t="s">
        <v>249</v>
      </c>
      <c r="AD9" s="80" t="s">
        <v>422</v>
      </c>
      <c r="AE9" s="184">
        <v>1</v>
      </c>
      <c r="AF9" s="80">
        <v>5</v>
      </c>
      <c r="AG9" s="184">
        <f t="shared" ref="AG9:AG15" si="4">AE9*AF9</f>
        <v>5</v>
      </c>
      <c r="AH9" s="184">
        <v>1</v>
      </c>
      <c r="AI9" s="184">
        <v>1</v>
      </c>
      <c r="AJ9" s="184">
        <v>2</v>
      </c>
      <c r="AK9" s="184">
        <v>5</v>
      </c>
      <c r="AL9" s="184">
        <v>6</v>
      </c>
      <c r="AM9" s="184">
        <f t="shared" ref="AM9:AM15" si="5">SUM(AI9,AJ9,AK9,AL9)</f>
        <v>14</v>
      </c>
      <c r="AN9" s="184">
        <f t="shared" ref="AN9:AN15" si="6">SUM(AH9,AI9,AJ9,AK9,AL9)</f>
        <v>15</v>
      </c>
      <c r="AO9" s="184">
        <v>4.5</v>
      </c>
      <c r="AP9" s="184">
        <v>2.5</v>
      </c>
      <c r="AQ9" s="184">
        <v>4</v>
      </c>
      <c r="AR9" s="184">
        <v>6</v>
      </c>
      <c r="AS9" s="184">
        <v>3</v>
      </c>
      <c r="AT9" s="184">
        <f t="shared" ref="AT9:AT15" si="7">SUM(AO9,AP9,AQ9,AR9,AS9)/5</f>
        <v>4</v>
      </c>
      <c r="AU9" s="199">
        <v>45012</v>
      </c>
      <c r="AV9" s="151"/>
      <c r="AW9" s="150"/>
      <c r="AX9" s="131"/>
      <c r="AY9" s="152"/>
      <c r="AZ9" s="153"/>
      <c r="BA9" s="140" t="s">
        <v>24</v>
      </c>
      <c r="BB9" s="141" t="s">
        <v>18</v>
      </c>
      <c r="BC9" s="142">
        <f>IFERROR(IF('1. Likelihood and Impact Scale'!$L$6="Quantitative",INDEX('Scale Backend'!$E$7:$I$11,MATCH('Risk Register'!BA9,'Scale Backend'!$C$7:$C$11,0),MATCH('Risk Register'!BB9,'Scale Backend'!$E$5:$I$5,0)),INDEX('Scale Backend'!$N$7:$R$11,MATCH('Risk Register'!BA9,'Scale Backend'!$L$7:$L$11,0),MATCH('Risk Register'!BB9,'Scale Backend'!$N$5:$R$5,0))),"")</f>
        <v>2.4</v>
      </c>
      <c r="BD9" s="15"/>
    </row>
    <row r="10" spans="1:58" ht="166.5" customHeight="1" x14ac:dyDescent="0.25">
      <c r="B10" s="130" t="s">
        <v>81</v>
      </c>
      <c r="C10" s="128" t="s">
        <v>359</v>
      </c>
      <c r="D10" s="129">
        <v>44932</v>
      </c>
      <c r="E10" s="131" t="s">
        <v>363</v>
      </c>
      <c r="F10" s="132" t="s">
        <v>357</v>
      </c>
      <c r="G10" s="133" t="s">
        <v>328</v>
      </c>
      <c r="H10" s="134" t="s">
        <v>231</v>
      </c>
      <c r="I10" s="175" t="s">
        <v>367</v>
      </c>
      <c r="J10" s="132">
        <v>2</v>
      </c>
      <c r="K10" s="132">
        <v>5</v>
      </c>
      <c r="L10" s="131">
        <f t="shared" si="0"/>
        <v>10</v>
      </c>
      <c r="M10" s="133">
        <v>2</v>
      </c>
      <c r="N10" s="80">
        <v>1</v>
      </c>
      <c r="O10" s="80">
        <v>5</v>
      </c>
      <c r="P10" s="80">
        <v>3</v>
      </c>
      <c r="Q10" s="80">
        <v>2</v>
      </c>
      <c r="R10" s="133">
        <f t="shared" si="1"/>
        <v>11</v>
      </c>
      <c r="S10" s="133">
        <f t="shared" si="2"/>
        <v>13</v>
      </c>
      <c r="T10" s="80">
        <v>9</v>
      </c>
      <c r="U10" s="182">
        <v>10</v>
      </c>
      <c r="V10" s="80">
        <v>5</v>
      </c>
      <c r="W10" s="183">
        <v>7.5</v>
      </c>
      <c r="X10" s="80">
        <v>8</v>
      </c>
      <c r="Y10" s="132">
        <f t="shared" si="3"/>
        <v>7.9</v>
      </c>
      <c r="Z10" s="137" t="s">
        <v>24</v>
      </c>
      <c r="AA10" s="138" t="s">
        <v>2</v>
      </c>
      <c r="AB10" s="139">
        <f>IFERROR(IF('1. Likelihood and Impact Scale'!$L$6="Quantitative",INDEX('Scale Backend'!$E$7:$I$11,MATCH('Risk Register'!Z10,'Scale Backend'!$C$7:$C$11,0),MATCH('Risk Register'!AA10,'Scale Backend'!$E$5:$I$5,0)),INDEX('Scale Backend'!$N$7:$R$11,MATCH('Risk Register'!Z10,'Scale Backend'!$L$7:$L$11,0),MATCH('Risk Register'!AA10,'Scale Backend'!$N$5:$R$5,0))),"")</f>
        <v>3.5999999999999996</v>
      </c>
      <c r="AC10" s="150" t="s">
        <v>249</v>
      </c>
      <c r="AD10" s="80" t="s">
        <v>449</v>
      </c>
      <c r="AE10" s="184">
        <v>2</v>
      </c>
      <c r="AF10" s="80">
        <v>4</v>
      </c>
      <c r="AG10" s="184">
        <f t="shared" si="4"/>
        <v>8</v>
      </c>
      <c r="AH10" s="184">
        <v>2</v>
      </c>
      <c r="AI10" s="184">
        <v>1</v>
      </c>
      <c r="AJ10" s="184">
        <v>3</v>
      </c>
      <c r="AK10" s="184">
        <v>3</v>
      </c>
      <c r="AL10" s="184">
        <v>2</v>
      </c>
      <c r="AM10" s="184">
        <f t="shared" si="5"/>
        <v>9</v>
      </c>
      <c r="AN10" s="184">
        <f t="shared" si="6"/>
        <v>11</v>
      </c>
      <c r="AO10" s="184">
        <v>4</v>
      </c>
      <c r="AP10" s="184">
        <v>6.5</v>
      </c>
      <c r="AQ10" s="184">
        <v>3</v>
      </c>
      <c r="AR10" s="184">
        <v>7</v>
      </c>
      <c r="AS10" s="184">
        <v>6</v>
      </c>
      <c r="AT10" s="184">
        <f t="shared" si="7"/>
        <v>5.3</v>
      </c>
      <c r="AU10" s="199">
        <v>45011</v>
      </c>
      <c r="AV10" s="151"/>
      <c r="AW10" s="150"/>
      <c r="AX10" s="131"/>
      <c r="AY10" s="152"/>
      <c r="AZ10" s="153"/>
      <c r="BA10" s="140" t="s">
        <v>24</v>
      </c>
      <c r="BB10" s="141" t="s">
        <v>18</v>
      </c>
      <c r="BC10" s="142">
        <f>IFERROR(IF('1. Likelihood and Impact Scale'!$L$6="Quantitative",INDEX('Scale Backend'!$E$7:$I$11,MATCH('Risk Register'!BA10,'Scale Backend'!$C$7:$C$11,0),MATCH('Risk Register'!BB10,'Scale Backend'!$E$5:$I$5,0)),INDEX('Scale Backend'!$N$7:$R$11,MATCH('Risk Register'!BA10,'Scale Backend'!$L$7:$L$11,0),MATCH('Risk Register'!BB10,'Scale Backend'!$N$5:$R$5,0))),"")</f>
        <v>2.4</v>
      </c>
      <c r="BD10" s="15"/>
    </row>
    <row r="11" spans="1:58" ht="169" customHeight="1" x14ac:dyDescent="0.25">
      <c r="B11" s="135" t="s">
        <v>82</v>
      </c>
      <c r="C11" s="154" t="s">
        <v>362</v>
      </c>
      <c r="D11" s="129">
        <v>44933</v>
      </c>
      <c r="E11" s="131" t="s">
        <v>363</v>
      </c>
      <c r="F11" s="132" t="s">
        <v>355</v>
      </c>
      <c r="G11" s="133" t="s">
        <v>364</v>
      </c>
      <c r="H11" s="155" t="s">
        <v>231</v>
      </c>
      <c r="I11" s="149" t="s">
        <v>366</v>
      </c>
      <c r="J11" s="133">
        <v>2</v>
      </c>
      <c r="K11" s="133">
        <v>9</v>
      </c>
      <c r="L11" s="131">
        <f t="shared" si="0"/>
        <v>18</v>
      </c>
      <c r="M11" s="133">
        <v>2</v>
      </c>
      <c r="N11" s="80">
        <v>6</v>
      </c>
      <c r="O11" s="80">
        <v>7</v>
      </c>
      <c r="P11" s="80">
        <v>5</v>
      </c>
      <c r="Q11" s="80">
        <v>3</v>
      </c>
      <c r="R11" s="133">
        <f t="shared" si="1"/>
        <v>21</v>
      </c>
      <c r="S11" s="133">
        <f t="shared" si="2"/>
        <v>23</v>
      </c>
      <c r="T11" s="80">
        <v>8</v>
      </c>
      <c r="U11" s="182">
        <v>2.5</v>
      </c>
      <c r="V11" s="80">
        <v>2.5</v>
      </c>
      <c r="W11" s="183">
        <v>9</v>
      </c>
      <c r="X11" s="80">
        <v>5</v>
      </c>
      <c r="Y11" s="132">
        <f t="shared" si="3"/>
        <v>5.4</v>
      </c>
      <c r="Z11" s="137" t="s">
        <v>24</v>
      </c>
      <c r="AA11" s="138" t="s">
        <v>19</v>
      </c>
      <c r="AB11" s="139">
        <f>IFERROR(IF('1. Likelihood and Impact Scale'!$L$6="Quantitative",INDEX('Scale Backend'!$E$7:$I$11,MATCH('Risk Register'!Z11,'Scale Backend'!$C$7:$C$11,0),MATCH('Risk Register'!AA11,'Scale Backend'!$E$5:$I$5,0)),INDEX('Scale Backend'!$N$7:$R$11,MATCH('Risk Register'!Z11,'Scale Backend'!$L$7:$L$11,0),MATCH('Risk Register'!AA11,'Scale Backend'!$N$5:$R$5,0))),"")</f>
        <v>4.8</v>
      </c>
      <c r="AC11" s="150" t="s">
        <v>249</v>
      </c>
      <c r="AD11" s="80" t="s">
        <v>450</v>
      </c>
      <c r="AE11" s="184">
        <v>2</v>
      </c>
      <c r="AF11" s="80">
        <v>6</v>
      </c>
      <c r="AG11" s="184">
        <f t="shared" si="4"/>
        <v>12</v>
      </c>
      <c r="AH11" s="184">
        <v>2</v>
      </c>
      <c r="AI11" s="184">
        <v>3</v>
      </c>
      <c r="AJ11" s="184">
        <v>4</v>
      </c>
      <c r="AK11" s="184">
        <v>4</v>
      </c>
      <c r="AL11" s="184">
        <v>2</v>
      </c>
      <c r="AM11" s="184">
        <f t="shared" si="5"/>
        <v>13</v>
      </c>
      <c r="AN11" s="184">
        <f t="shared" si="6"/>
        <v>15</v>
      </c>
      <c r="AO11" s="184">
        <v>6</v>
      </c>
      <c r="AP11" s="184">
        <v>1</v>
      </c>
      <c r="AQ11" s="184">
        <v>1</v>
      </c>
      <c r="AR11" s="184">
        <v>9</v>
      </c>
      <c r="AS11" s="184">
        <v>2</v>
      </c>
      <c r="AT11" s="184">
        <f t="shared" si="7"/>
        <v>3.8</v>
      </c>
      <c r="AU11" s="199">
        <v>45011</v>
      </c>
      <c r="AV11" s="151"/>
      <c r="AW11" s="150"/>
      <c r="AX11" s="131"/>
      <c r="AY11" s="152"/>
      <c r="AZ11" s="153"/>
      <c r="BA11" s="140" t="s">
        <v>24</v>
      </c>
      <c r="BB11" s="141" t="s">
        <v>2</v>
      </c>
      <c r="BC11" s="142">
        <f>IFERROR(IF('1. Likelihood and Impact Scale'!$L$6="Quantitative",INDEX('Scale Backend'!$E$7:$I$11,MATCH('Risk Register'!BA11,'Scale Backend'!$C$7:$C$11,0),MATCH('Risk Register'!BB11,'Scale Backend'!$E$5:$I$5,0)),INDEX('Scale Backend'!$N$7:$R$11,MATCH('Risk Register'!BA11,'Scale Backend'!$L$7:$L$11,0),MATCH('Risk Register'!BB11,'Scale Backend'!$N$5:$R$5,0))),"")</f>
        <v>3.5999999999999996</v>
      </c>
      <c r="BD11" s="15"/>
    </row>
    <row r="12" spans="1:58" ht="101" customHeight="1" x14ac:dyDescent="0.25">
      <c r="B12" s="130" t="s">
        <v>83</v>
      </c>
      <c r="C12" s="154" t="s">
        <v>360</v>
      </c>
      <c r="D12" s="129">
        <v>44933</v>
      </c>
      <c r="E12" s="131" t="s">
        <v>356</v>
      </c>
      <c r="F12" s="132" t="s">
        <v>355</v>
      </c>
      <c r="G12" s="133" t="s">
        <v>365</v>
      </c>
      <c r="H12" s="155" t="s">
        <v>231</v>
      </c>
      <c r="I12" s="149" t="s">
        <v>366</v>
      </c>
      <c r="J12" s="133">
        <v>3</v>
      </c>
      <c r="K12" s="133">
        <v>6</v>
      </c>
      <c r="L12" s="131">
        <f t="shared" si="0"/>
        <v>18</v>
      </c>
      <c r="M12" s="133">
        <v>3</v>
      </c>
      <c r="N12" s="80">
        <v>1</v>
      </c>
      <c r="O12" s="80">
        <v>8</v>
      </c>
      <c r="P12" s="80">
        <v>8</v>
      </c>
      <c r="Q12" s="80">
        <v>3</v>
      </c>
      <c r="R12" s="133">
        <f t="shared" si="1"/>
        <v>20</v>
      </c>
      <c r="S12" s="133">
        <f t="shared" si="2"/>
        <v>23</v>
      </c>
      <c r="T12" s="80">
        <v>5</v>
      </c>
      <c r="U12" s="182">
        <v>2.5</v>
      </c>
      <c r="V12" s="80">
        <v>2.5</v>
      </c>
      <c r="W12" s="183">
        <v>2.5</v>
      </c>
      <c r="X12" s="80">
        <v>5</v>
      </c>
      <c r="Y12" s="132">
        <f t="shared" si="3"/>
        <v>3.5</v>
      </c>
      <c r="Z12" s="137" t="s">
        <v>15</v>
      </c>
      <c r="AA12" s="138" t="s">
        <v>2</v>
      </c>
      <c r="AB12" s="139">
        <f>IFERROR(IF('1. Likelihood and Impact Scale'!$L$6="Quantitative",INDEX('Scale Backend'!$E$7:$I$11,MATCH('Risk Register'!Z12,'Scale Backend'!$C$7:$C$11,0),MATCH('Risk Register'!AA12,'Scale Backend'!$E$5:$I$5,0)),INDEX('Scale Backend'!$N$7:$R$11,MATCH('Risk Register'!Z12,'Scale Backend'!$L$7:$L$11,0),MATCH('Risk Register'!AA12,'Scale Backend'!$N$5:$R$5,0))),"")</f>
        <v>9.6000000000000014</v>
      </c>
      <c r="AC12" s="150" t="s">
        <v>249</v>
      </c>
      <c r="AD12" s="80" t="s">
        <v>451</v>
      </c>
      <c r="AE12" s="184">
        <v>3</v>
      </c>
      <c r="AF12" s="80">
        <v>5</v>
      </c>
      <c r="AG12" s="184">
        <f t="shared" si="4"/>
        <v>15</v>
      </c>
      <c r="AH12" s="184">
        <v>3</v>
      </c>
      <c r="AI12" s="184">
        <v>1</v>
      </c>
      <c r="AJ12" s="184">
        <v>5</v>
      </c>
      <c r="AK12" s="184">
        <v>6</v>
      </c>
      <c r="AL12" s="184">
        <v>3</v>
      </c>
      <c r="AM12" s="184">
        <f t="shared" si="5"/>
        <v>15</v>
      </c>
      <c r="AN12" s="184">
        <f t="shared" si="6"/>
        <v>18</v>
      </c>
      <c r="AO12" s="184">
        <v>4.5</v>
      </c>
      <c r="AP12" s="184">
        <v>1</v>
      </c>
      <c r="AQ12" s="184">
        <v>2</v>
      </c>
      <c r="AR12" s="184">
        <v>2.5</v>
      </c>
      <c r="AS12" s="184">
        <v>3.5</v>
      </c>
      <c r="AT12" s="184">
        <f t="shared" si="7"/>
        <v>2.7</v>
      </c>
      <c r="AU12" s="199">
        <v>45011</v>
      </c>
      <c r="AV12" s="151"/>
      <c r="AW12" s="150"/>
      <c r="AX12" s="131"/>
      <c r="AY12" s="152"/>
      <c r="AZ12" s="153"/>
      <c r="BA12" s="140" t="s">
        <v>21</v>
      </c>
      <c r="BB12" s="141" t="s">
        <v>18</v>
      </c>
      <c r="BC12" s="142">
        <f>IFERROR(IF('1. Likelihood and Impact Scale'!$L$6="Quantitative",INDEX('Scale Backend'!$E$7:$I$11,MATCH('Risk Register'!BA12,'Scale Backend'!$C$7:$C$11,0),MATCH('Risk Register'!BB12,'Scale Backend'!$E$5:$I$5,0)),INDEX('Scale Backend'!$N$7:$R$11,MATCH('Risk Register'!BA12,'Scale Backend'!$L$7:$L$11,0),MATCH('Risk Register'!BB12,'Scale Backend'!$N$5:$R$5,0))),"")</f>
        <v>4.4000000000000004</v>
      </c>
      <c r="BD12" s="15"/>
    </row>
    <row r="13" spans="1:58" ht="176" customHeight="1" x14ac:dyDescent="0.25">
      <c r="B13" s="130" t="s">
        <v>84</v>
      </c>
      <c r="C13" s="154" t="s">
        <v>361</v>
      </c>
      <c r="D13" s="129">
        <v>44933</v>
      </c>
      <c r="E13" s="131" t="s">
        <v>363</v>
      </c>
      <c r="F13" s="132" t="s">
        <v>357</v>
      </c>
      <c r="G13" s="133" t="s">
        <v>339</v>
      </c>
      <c r="H13" s="155" t="s">
        <v>231</v>
      </c>
      <c r="I13" s="149" t="s">
        <v>366</v>
      </c>
      <c r="J13" s="133">
        <v>2</v>
      </c>
      <c r="K13" s="133">
        <v>7</v>
      </c>
      <c r="L13" s="131">
        <f t="shared" si="0"/>
        <v>14</v>
      </c>
      <c r="M13" s="133">
        <v>2</v>
      </c>
      <c r="N13" s="80">
        <v>8</v>
      </c>
      <c r="O13" s="80">
        <v>7</v>
      </c>
      <c r="P13" s="80">
        <v>6</v>
      </c>
      <c r="Q13" s="80">
        <v>3</v>
      </c>
      <c r="R13" s="133">
        <f t="shared" si="1"/>
        <v>24</v>
      </c>
      <c r="S13" s="133">
        <f t="shared" si="2"/>
        <v>26</v>
      </c>
      <c r="T13" s="80">
        <v>9</v>
      </c>
      <c r="U13" s="182">
        <v>2.5</v>
      </c>
      <c r="V13" s="80">
        <v>2.5</v>
      </c>
      <c r="W13" s="183">
        <v>9</v>
      </c>
      <c r="X13" s="80">
        <v>5</v>
      </c>
      <c r="Y13" s="132">
        <f t="shared" si="3"/>
        <v>5.6</v>
      </c>
      <c r="Z13" s="137" t="s">
        <v>24</v>
      </c>
      <c r="AA13" s="138" t="s">
        <v>2</v>
      </c>
      <c r="AB13" s="139">
        <f>IFERROR(IF('1. Likelihood and Impact Scale'!$L$6="Quantitative",INDEX('Scale Backend'!$E$7:$I$11,MATCH('Risk Register'!Z13,'Scale Backend'!$C$7:$C$11,0),MATCH('Risk Register'!AA13,'Scale Backend'!$E$5:$I$5,0)),INDEX('Scale Backend'!$N$7:$R$11,MATCH('Risk Register'!Z13,'Scale Backend'!$L$7:$L$11,0),MATCH('Risk Register'!AA13,'Scale Backend'!$N$5:$R$5,0))),"")</f>
        <v>3.5999999999999996</v>
      </c>
      <c r="AC13" s="150" t="s">
        <v>249</v>
      </c>
      <c r="AD13" s="80" t="s">
        <v>452</v>
      </c>
      <c r="AE13" s="182">
        <v>2</v>
      </c>
      <c r="AF13" s="80">
        <v>5</v>
      </c>
      <c r="AG13" s="184">
        <f t="shared" si="4"/>
        <v>10</v>
      </c>
      <c r="AH13" s="182">
        <v>2</v>
      </c>
      <c r="AI13" s="182">
        <v>4</v>
      </c>
      <c r="AJ13" s="182">
        <v>6</v>
      </c>
      <c r="AK13" s="182">
        <v>6</v>
      </c>
      <c r="AL13" s="182">
        <v>3</v>
      </c>
      <c r="AM13" s="184">
        <f t="shared" si="5"/>
        <v>19</v>
      </c>
      <c r="AN13" s="184">
        <f t="shared" si="6"/>
        <v>21</v>
      </c>
      <c r="AO13" s="182">
        <v>5.5</v>
      </c>
      <c r="AP13" s="182">
        <v>2</v>
      </c>
      <c r="AQ13" s="182">
        <v>2</v>
      </c>
      <c r="AR13" s="182">
        <v>7.5</v>
      </c>
      <c r="AS13" s="182">
        <v>3</v>
      </c>
      <c r="AT13" s="184">
        <f t="shared" si="7"/>
        <v>4</v>
      </c>
      <c r="AU13" s="199">
        <v>45011</v>
      </c>
      <c r="AV13" s="157"/>
      <c r="AW13" s="158"/>
      <c r="AX13" s="159"/>
      <c r="AY13" s="152"/>
      <c r="AZ13" s="153"/>
      <c r="BA13" s="140" t="s">
        <v>24</v>
      </c>
      <c r="BB13" s="141" t="s">
        <v>18</v>
      </c>
      <c r="BC13" s="142">
        <f>IFERROR(IF('1. Likelihood and Impact Scale'!$L$6="Quantitative",INDEX('Scale Backend'!$E$7:$I$11,MATCH('Risk Register'!BA13,'Scale Backend'!$C$7:$C$11,0),MATCH('Risk Register'!BB13,'Scale Backend'!$E$5:$I$5,0)),INDEX('Scale Backend'!$N$7:$R$11,MATCH('Risk Register'!BA13,'Scale Backend'!$L$7:$L$11,0),MATCH('Risk Register'!BB13,'Scale Backend'!$N$5:$R$5,0))),"")</f>
        <v>2.4</v>
      </c>
      <c r="BD13" s="15"/>
    </row>
    <row r="14" spans="1:58" ht="96.5" customHeight="1" x14ac:dyDescent="0.25">
      <c r="B14" s="135" t="s">
        <v>85</v>
      </c>
      <c r="C14" s="154" t="s">
        <v>442</v>
      </c>
      <c r="D14" s="129">
        <v>44933</v>
      </c>
      <c r="E14" s="131" t="s">
        <v>363</v>
      </c>
      <c r="F14" s="132" t="s">
        <v>355</v>
      </c>
      <c r="G14" s="133" t="s">
        <v>342</v>
      </c>
      <c r="H14" s="155" t="s">
        <v>231</v>
      </c>
      <c r="I14" s="149" t="s">
        <v>366</v>
      </c>
      <c r="J14" s="133">
        <v>3</v>
      </c>
      <c r="K14" s="133">
        <v>8</v>
      </c>
      <c r="L14" s="131">
        <f t="shared" si="0"/>
        <v>24</v>
      </c>
      <c r="M14" s="133">
        <v>3</v>
      </c>
      <c r="N14" s="80">
        <v>3</v>
      </c>
      <c r="O14" s="80">
        <v>8</v>
      </c>
      <c r="P14" s="80">
        <v>7</v>
      </c>
      <c r="Q14" s="80">
        <v>5</v>
      </c>
      <c r="R14" s="133">
        <f t="shared" si="1"/>
        <v>23</v>
      </c>
      <c r="S14" s="133">
        <f t="shared" si="2"/>
        <v>26</v>
      </c>
      <c r="T14" s="80">
        <v>9.5</v>
      </c>
      <c r="U14" s="182">
        <v>5</v>
      </c>
      <c r="V14" s="80">
        <v>4</v>
      </c>
      <c r="W14" s="183">
        <v>9.5</v>
      </c>
      <c r="X14" s="80">
        <v>5</v>
      </c>
      <c r="Y14" s="132">
        <f t="shared" si="3"/>
        <v>6.6</v>
      </c>
      <c r="Z14" s="137" t="s">
        <v>15</v>
      </c>
      <c r="AA14" s="138" t="s">
        <v>19</v>
      </c>
      <c r="AB14" s="139">
        <f>IFERROR(IF('1. Likelihood and Impact Scale'!$L$6="Quantitative",INDEX('Scale Backend'!$E$7:$I$11,MATCH('Risk Register'!Z14,'Scale Backend'!$C$7:$C$11,0),MATCH('Risk Register'!AA14,'Scale Backend'!$E$5:$I$5,0)),INDEX('Scale Backend'!$N$7:$R$11,MATCH('Risk Register'!Z14,'Scale Backend'!$L$7:$L$11,0),MATCH('Risk Register'!AA14,'Scale Backend'!$N$5:$R$5,0))),"")</f>
        <v>12.8</v>
      </c>
      <c r="AC14" s="150" t="s">
        <v>249</v>
      </c>
      <c r="AD14" s="80" t="s">
        <v>423</v>
      </c>
      <c r="AE14" s="182">
        <v>3</v>
      </c>
      <c r="AF14" s="80">
        <v>6</v>
      </c>
      <c r="AG14" s="184">
        <f t="shared" si="4"/>
        <v>18</v>
      </c>
      <c r="AH14" s="182">
        <v>3</v>
      </c>
      <c r="AI14" s="182">
        <v>1</v>
      </c>
      <c r="AJ14" s="182">
        <v>6</v>
      </c>
      <c r="AK14" s="182">
        <v>7</v>
      </c>
      <c r="AL14" s="182">
        <v>4</v>
      </c>
      <c r="AM14" s="184">
        <f t="shared" si="5"/>
        <v>18</v>
      </c>
      <c r="AN14" s="184">
        <f t="shared" si="6"/>
        <v>21</v>
      </c>
      <c r="AO14" s="182">
        <v>4</v>
      </c>
      <c r="AP14" s="182">
        <v>4.5</v>
      </c>
      <c r="AQ14" s="182">
        <v>3.5</v>
      </c>
      <c r="AR14" s="182">
        <v>8.5</v>
      </c>
      <c r="AS14" s="182">
        <v>4.5</v>
      </c>
      <c r="AT14" s="184">
        <f t="shared" si="7"/>
        <v>5</v>
      </c>
      <c r="AU14" s="199">
        <v>45011</v>
      </c>
      <c r="AV14" s="160"/>
      <c r="AW14" s="161"/>
      <c r="AX14" s="156"/>
      <c r="AY14" s="152"/>
      <c r="AZ14" s="153"/>
      <c r="BA14" s="140" t="s">
        <v>21</v>
      </c>
      <c r="BB14" s="141" t="s">
        <v>2</v>
      </c>
      <c r="BC14" s="142">
        <f>IFERROR(IF('1. Likelihood and Impact Scale'!$L$6="Quantitative",INDEX('Scale Backend'!$E$7:$I$11,MATCH('Risk Register'!BA14,'Scale Backend'!$C$7:$C$11,0),MATCH('Risk Register'!BB14,'Scale Backend'!$E$5:$I$5,0)),INDEX('Scale Backend'!$N$7:$R$11,MATCH('Risk Register'!BA14,'Scale Backend'!$L$7:$L$11,0),MATCH('Risk Register'!BB14,'Scale Backend'!$N$5:$R$5,0))),"")</f>
        <v>6.6000000000000005</v>
      </c>
      <c r="BD14" s="15"/>
    </row>
    <row r="15" spans="1:58" ht="200" customHeight="1" x14ac:dyDescent="0.25">
      <c r="B15" s="130" t="s">
        <v>86</v>
      </c>
      <c r="C15" s="154" t="s">
        <v>443</v>
      </c>
      <c r="D15" s="129">
        <v>44933</v>
      </c>
      <c r="E15" s="156" t="s">
        <v>355</v>
      </c>
      <c r="F15" s="133" t="s">
        <v>355</v>
      </c>
      <c r="G15" s="133" t="s">
        <v>345</v>
      </c>
      <c r="H15" s="155" t="s">
        <v>231</v>
      </c>
      <c r="I15" s="149" t="s">
        <v>366</v>
      </c>
      <c r="J15" s="133">
        <v>2</v>
      </c>
      <c r="K15" s="133">
        <v>7</v>
      </c>
      <c r="L15" s="131">
        <f t="shared" si="0"/>
        <v>14</v>
      </c>
      <c r="M15" s="133">
        <v>2</v>
      </c>
      <c r="N15" s="80">
        <v>5</v>
      </c>
      <c r="O15" s="80">
        <v>9</v>
      </c>
      <c r="P15" s="80">
        <v>9</v>
      </c>
      <c r="Q15" s="80">
        <v>6</v>
      </c>
      <c r="R15" s="133">
        <f t="shared" si="1"/>
        <v>29</v>
      </c>
      <c r="S15" s="133">
        <f t="shared" si="2"/>
        <v>31</v>
      </c>
      <c r="T15" s="80">
        <v>9.5</v>
      </c>
      <c r="U15" s="182">
        <v>2.5</v>
      </c>
      <c r="V15" s="80">
        <v>2.5</v>
      </c>
      <c r="W15" s="183">
        <v>9.5</v>
      </c>
      <c r="X15" s="80">
        <v>5</v>
      </c>
      <c r="Y15" s="132">
        <f t="shared" si="3"/>
        <v>5.8</v>
      </c>
      <c r="Z15" s="137" t="s">
        <v>24</v>
      </c>
      <c r="AA15" s="138" t="s">
        <v>2</v>
      </c>
      <c r="AB15" s="139">
        <f>IFERROR(IF('1. Likelihood and Impact Scale'!$L$6="Quantitative",INDEX('Scale Backend'!$E$7:$I$11,MATCH('Risk Register'!Z15,'Scale Backend'!$C$7:$C$11,0),MATCH('Risk Register'!AA15,'Scale Backend'!$E$5:$I$5,0)),INDEX('Scale Backend'!$N$7:$R$11,MATCH('Risk Register'!Z15,'Scale Backend'!$L$7:$L$11,0),MATCH('Risk Register'!AA15,'Scale Backend'!$N$5:$R$5,0))),"")</f>
        <v>3.5999999999999996</v>
      </c>
      <c r="AC15" s="150" t="s">
        <v>249</v>
      </c>
      <c r="AD15" s="80" t="s">
        <v>448</v>
      </c>
      <c r="AE15" s="182">
        <v>2</v>
      </c>
      <c r="AF15" s="80">
        <v>5</v>
      </c>
      <c r="AG15" s="184">
        <f t="shared" si="4"/>
        <v>10</v>
      </c>
      <c r="AH15" s="182">
        <v>2</v>
      </c>
      <c r="AI15" s="182">
        <v>3</v>
      </c>
      <c r="AJ15" s="182">
        <v>6</v>
      </c>
      <c r="AK15" s="182">
        <v>7</v>
      </c>
      <c r="AL15" s="182">
        <v>4</v>
      </c>
      <c r="AM15" s="184">
        <f t="shared" si="5"/>
        <v>20</v>
      </c>
      <c r="AN15" s="184">
        <f t="shared" si="6"/>
        <v>22</v>
      </c>
      <c r="AO15" s="182">
        <v>5.5</v>
      </c>
      <c r="AP15" s="182">
        <v>2</v>
      </c>
      <c r="AQ15" s="182">
        <v>2</v>
      </c>
      <c r="AR15" s="182">
        <v>9</v>
      </c>
      <c r="AS15" s="182">
        <v>4</v>
      </c>
      <c r="AT15" s="184">
        <f t="shared" si="7"/>
        <v>4.5</v>
      </c>
      <c r="AU15" s="199">
        <v>45012</v>
      </c>
      <c r="AV15" s="160"/>
      <c r="AW15" s="161"/>
      <c r="AX15" s="156"/>
      <c r="AY15" s="152"/>
      <c r="AZ15" s="153"/>
      <c r="BA15" s="140" t="s">
        <v>24</v>
      </c>
      <c r="BB15" s="141" t="s">
        <v>18</v>
      </c>
      <c r="BC15" s="142">
        <f>IFERROR(IF('1. Likelihood and Impact Scale'!$L$6="Quantitative",INDEX('Scale Backend'!$E$7:$I$11,MATCH('Risk Register'!BA15,'Scale Backend'!$C$7:$C$11,0),MATCH('Risk Register'!BB15,'Scale Backend'!$E$5:$I$5,0)),INDEX('Scale Backend'!$N$7:$R$11,MATCH('Risk Register'!BA15,'Scale Backend'!$L$7:$L$11,0),MATCH('Risk Register'!BB15,'Scale Backend'!$N$5:$R$5,0))),"")</f>
        <v>2.4</v>
      </c>
      <c r="BD15" s="15"/>
    </row>
    <row r="16" spans="1:58" ht="14.5" x14ac:dyDescent="0.25">
      <c r="B16" s="130" t="s">
        <v>87</v>
      </c>
      <c r="C16" s="154"/>
      <c r="D16" s="129"/>
      <c r="E16" s="156"/>
      <c r="F16" s="133"/>
      <c r="G16" s="133"/>
      <c r="H16" s="155"/>
      <c r="I16" s="162"/>
      <c r="J16" s="133"/>
      <c r="K16" s="133"/>
      <c r="L16" s="156"/>
      <c r="M16" s="156"/>
      <c r="N16" s="156"/>
      <c r="O16" s="156"/>
      <c r="P16" s="156"/>
      <c r="Q16" s="156"/>
      <c r="R16" s="156"/>
      <c r="S16" s="156"/>
      <c r="T16" s="156"/>
      <c r="U16" s="156"/>
      <c r="V16" s="156"/>
      <c r="W16" s="156"/>
      <c r="X16" s="156"/>
      <c r="Y16" s="156"/>
      <c r="Z16" s="137"/>
      <c r="AA16" s="138"/>
      <c r="AB16" s="139" t="str">
        <f>IFERROR(IF('1. Likelihood and Impact Scale'!$L$6="Quantitative",INDEX('Scale Backend'!$E$7:$I$11,MATCH('Risk Register'!Z16,'Scale Backend'!$C$7:$C$11,0),MATCH('Risk Register'!AA16,'Scale Backend'!$E$5:$I$5,0)),INDEX('Scale Backend'!$N$7:$R$11,MATCH('Risk Register'!Z16,'Scale Backend'!$L$7:$L$11,0),MATCH('Risk Register'!AA16,'Scale Backend'!$N$5:$R$5,0))),"")</f>
        <v/>
      </c>
      <c r="AC16" s="150"/>
      <c r="AD16" s="133"/>
      <c r="AE16" s="160"/>
      <c r="AF16" s="160"/>
      <c r="AG16" s="160"/>
      <c r="AH16" s="160"/>
      <c r="AI16" s="160"/>
      <c r="AJ16" s="160"/>
      <c r="AK16" s="160"/>
      <c r="AL16" s="160"/>
      <c r="AM16" s="160"/>
      <c r="AN16" s="160"/>
      <c r="AO16" s="160"/>
      <c r="AP16" s="160"/>
      <c r="AQ16" s="160"/>
      <c r="AR16" s="160"/>
      <c r="AS16" s="160"/>
      <c r="AT16" s="160"/>
      <c r="AU16" s="160"/>
      <c r="AV16" s="160"/>
      <c r="AW16" s="161"/>
      <c r="AX16" s="156"/>
      <c r="AY16" s="152"/>
      <c r="AZ16" s="153"/>
      <c r="BA16" s="140"/>
      <c r="BB16" s="141"/>
      <c r="BC16" s="142" t="str">
        <f>IFERROR(IF('1. Likelihood and Impact Scale'!$L$6="Quantitative",INDEX('Scale Backend'!$E$7:$I$11,MATCH('Risk Register'!BA16,'Scale Backend'!$C$7:$C$11,0),MATCH('Risk Register'!BB16,'Scale Backend'!$E$5:$I$5,0)),INDEX('Scale Backend'!$N$7:$R$11,MATCH('Risk Register'!BA16,'Scale Backend'!$L$7:$L$11,0),MATCH('Risk Register'!BB16,'Scale Backend'!$N$5:$R$5,0))),"")</f>
        <v/>
      </c>
      <c r="BD16" s="15"/>
    </row>
    <row r="17" spans="2:58" ht="14.5" x14ac:dyDescent="0.25">
      <c r="B17" s="135" t="s">
        <v>88</v>
      </c>
      <c r="C17" s="154"/>
      <c r="D17" s="129"/>
      <c r="E17" s="131"/>
      <c r="F17" s="132"/>
      <c r="G17" s="133"/>
      <c r="H17" s="155"/>
      <c r="I17" s="162"/>
      <c r="J17" s="133"/>
      <c r="K17" s="133"/>
      <c r="L17" s="156"/>
      <c r="M17" s="156"/>
      <c r="N17" s="156"/>
      <c r="O17" s="156"/>
      <c r="P17" s="156"/>
      <c r="Q17" s="156"/>
      <c r="R17" s="156"/>
      <c r="S17" s="156"/>
      <c r="T17" s="156"/>
      <c r="U17" s="156"/>
      <c r="V17" s="156"/>
      <c r="W17" s="156"/>
      <c r="X17" s="156"/>
      <c r="Y17" s="156"/>
      <c r="Z17" s="137"/>
      <c r="AA17" s="138"/>
      <c r="AB17" s="139" t="str">
        <f>IFERROR(IF('1. Likelihood and Impact Scale'!$L$6="Quantitative",INDEX('Scale Backend'!$E$7:$I$11,MATCH('Risk Register'!Z17,'Scale Backend'!$C$7:$C$11,0),MATCH('Risk Register'!AA17,'Scale Backend'!$E$5:$I$5,0)),INDEX('Scale Backend'!$N$7:$R$11,MATCH('Risk Register'!Z17,'Scale Backend'!$L$7:$L$11,0),MATCH('Risk Register'!AA17,'Scale Backend'!$N$5:$R$5,0))),"")</f>
        <v/>
      </c>
      <c r="AC17" s="150"/>
      <c r="AD17" s="133"/>
      <c r="AE17" s="160"/>
      <c r="AF17" s="160"/>
      <c r="AG17" s="160"/>
      <c r="AH17" s="160"/>
      <c r="AI17" s="160"/>
      <c r="AJ17" s="160"/>
      <c r="AK17" s="160"/>
      <c r="AL17" s="160"/>
      <c r="AM17" s="160"/>
      <c r="AN17" s="160"/>
      <c r="AO17" s="160"/>
      <c r="AP17" s="160"/>
      <c r="AQ17" s="160"/>
      <c r="AR17" s="160"/>
      <c r="AS17" s="160"/>
      <c r="AT17" s="160"/>
      <c r="AU17" s="160"/>
      <c r="AV17" s="160"/>
      <c r="AW17" s="161"/>
      <c r="AX17" s="156"/>
      <c r="AY17" s="152"/>
      <c r="AZ17" s="153"/>
      <c r="BA17" s="140"/>
      <c r="BB17" s="141"/>
      <c r="BC17" s="142" t="str">
        <f>IFERROR(IF('1. Likelihood and Impact Scale'!$L$6="Quantitative",INDEX('Scale Backend'!$E$7:$I$11,MATCH('Risk Register'!BA17,'Scale Backend'!$C$7:$C$11,0),MATCH('Risk Register'!BB17,'Scale Backend'!$E$5:$I$5,0)),INDEX('Scale Backend'!$N$7:$R$11,MATCH('Risk Register'!BA17,'Scale Backend'!$L$7:$L$11,0),MATCH('Risk Register'!BB17,'Scale Backend'!$N$5:$R$5,0))),"")</f>
        <v/>
      </c>
      <c r="BD17" s="15"/>
    </row>
    <row r="18" spans="2:58" ht="14.5" x14ac:dyDescent="0.25">
      <c r="B18" s="130" t="s">
        <v>89</v>
      </c>
      <c r="C18" s="154"/>
      <c r="D18" s="129"/>
      <c r="E18" s="131"/>
      <c r="F18" s="132"/>
      <c r="G18" s="133"/>
      <c r="H18" s="155"/>
      <c r="I18" s="162"/>
      <c r="J18" s="133"/>
      <c r="K18" s="133"/>
      <c r="L18" s="156"/>
      <c r="M18" s="156"/>
      <c r="N18" s="156"/>
      <c r="O18" s="156"/>
      <c r="P18" s="156"/>
      <c r="Q18" s="156"/>
      <c r="R18" s="156"/>
      <c r="S18" s="156"/>
      <c r="T18" s="156"/>
      <c r="U18" s="156"/>
      <c r="V18" s="156"/>
      <c r="W18" s="156"/>
      <c r="X18" s="156"/>
      <c r="Y18" s="156"/>
      <c r="Z18" s="137"/>
      <c r="AA18" s="138"/>
      <c r="AB18" s="139" t="str">
        <f>IFERROR(IF('1. Likelihood and Impact Scale'!$L$6="Quantitative",INDEX('Scale Backend'!$E$7:$I$11,MATCH('Risk Register'!Z18,'Scale Backend'!$C$7:$C$11,0),MATCH('Risk Register'!AA18,'Scale Backend'!$E$5:$I$5,0)),INDEX('Scale Backend'!$N$7:$R$11,MATCH('Risk Register'!Z18,'Scale Backend'!$L$7:$L$11,0),MATCH('Risk Register'!AA18,'Scale Backend'!$N$5:$R$5,0))),"")</f>
        <v/>
      </c>
      <c r="AC18" s="150"/>
      <c r="AD18" s="133"/>
      <c r="AE18" s="160"/>
      <c r="AF18" s="160"/>
      <c r="AG18" s="160"/>
      <c r="AH18" s="160"/>
      <c r="AI18" s="160"/>
      <c r="AJ18" s="160"/>
      <c r="AK18" s="160"/>
      <c r="AL18" s="160"/>
      <c r="AM18" s="160"/>
      <c r="AN18" s="160"/>
      <c r="AO18" s="160"/>
      <c r="AP18" s="160"/>
      <c r="AQ18" s="160"/>
      <c r="AR18" s="160"/>
      <c r="AS18" s="160"/>
      <c r="AT18" s="160"/>
      <c r="AU18" s="160"/>
      <c r="AV18" s="160"/>
      <c r="AW18" s="161"/>
      <c r="AX18" s="156"/>
      <c r="AY18" s="152"/>
      <c r="AZ18" s="153"/>
      <c r="BA18" s="140"/>
      <c r="BB18" s="141"/>
      <c r="BC18" s="142" t="str">
        <f>IFERROR(IF('1. Likelihood and Impact Scale'!$L$6="Quantitative",INDEX('Scale Backend'!$E$7:$I$11,MATCH('Risk Register'!BA18,'Scale Backend'!$C$7:$C$11,0),MATCH('Risk Register'!BB18,'Scale Backend'!$E$5:$I$5,0)),INDEX('Scale Backend'!$N$7:$R$11,MATCH('Risk Register'!BA18,'Scale Backend'!$L$7:$L$11,0),MATCH('Risk Register'!BB18,'Scale Backend'!$N$5:$R$5,0))),"")</f>
        <v/>
      </c>
      <c r="BD18" s="15"/>
    </row>
    <row r="19" spans="2:58" ht="14.5" x14ac:dyDescent="0.25">
      <c r="B19" s="130" t="s">
        <v>90</v>
      </c>
      <c r="C19" s="154"/>
      <c r="D19" s="129"/>
      <c r="E19" s="131"/>
      <c r="F19" s="132"/>
      <c r="G19" s="133"/>
      <c r="H19" s="155"/>
      <c r="I19" s="162"/>
      <c r="J19" s="133"/>
      <c r="K19" s="133"/>
      <c r="L19" s="156"/>
      <c r="M19" s="156"/>
      <c r="N19" s="156"/>
      <c r="O19" s="156"/>
      <c r="P19" s="156"/>
      <c r="Q19" s="156"/>
      <c r="R19" s="156"/>
      <c r="S19" s="156"/>
      <c r="T19" s="156"/>
      <c r="U19" s="156"/>
      <c r="V19" s="156"/>
      <c r="W19" s="156"/>
      <c r="X19" s="156"/>
      <c r="Y19" s="156"/>
      <c r="Z19" s="137"/>
      <c r="AA19" s="138"/>
      <c r="AB19" s="139" t="str">
        <f>IFERROR(IF('1. Likelihood and Impact Scale'!$L$6="Quantitative",INDEX('Scale Backend'!$E$7:$I$11,MATCH('Risk Register'!Z19,'Scale Backend'!$C$7:$C$11,0),MATCH('Risk Register'!AA19,'Scale Backend'!$E$5:$I$5,0)),INDEX('Scale Backend'!$N$7:$R$11,MATCH('Risk Register'!Z19,'Scale Backend'!$L$7:$L$11,0),MATCH('Risk Register'!AA19,'Scale Backend'!$N$5:$R$5,0))),"")</f>
        <v/>
      </c>
      <c r="AC19" s="150"/>
      <c r="AD19" s="133"/>
      <c r="AE19" s="160"/>
      <c r="AF19" s="160"/>
      <c r="AG19" s="160"/>
      <c r="AH19" s="160"/>
      <c r="AI19" s="160"/>
      <c r="AJ19" s="160"/>
      <c r="AK19" s="160"/>
      <c r="AL19" s="160"/>
      <c r="AM19" s="160"/>
      <c r="AN19" s="160"/>
      <c r="AO19" s="160"/>
      <c r="AP19" s="160"/>
      <c r="AQ19" s="160"/>
      <c r="AR19" s="160"/>
      <c r="AS19" s="160"/>
      <c r="AT19" s="160"/>
      <c r="AU19" s="160"/>
      <c r="AV19" s="160"/>
      <c r="AW19" s="161"/>
      <c r="AX19" s="156"/>
      <c r="AY19" s="152"/>
      <c r="AZ19" s="153"/>
      <c r="BA19" s="140"/>
      <c r="BB19" s="141"/>
      <c r="BC19" s="142" t="str">
        <f>IFERROR(IF('1. Likelihood and Impact Scale'!$L$6="Quantitative",INDEX('Scale Backend'!$E$7:$I$11,MATCH('Risk Register'!BA19,'Scale Backend'!$C$7:$C$11,0),MATCH('Risk Register'!BB19,'Scale Backend'!$E$5:$I$5,0)),INDEX('Scale Backend'!$N$7:$R$11,MATCH('Risk Register'!BA19,'Scale Backend'!$L$7:$L$11,0),MATCH('Risk Register'!BB19,'Scale Backend'!$N$5:$R$5,0))),"")</f>
        <v/>
      </c>
      <c r="BD19" s="15"/>
    </row>
    <row r="20" spans="2:58" ht="14.5" x14ac:dyDescent="0.25">
      <c r="B20" s="130" t="s">
        <v>91</v>
      </c>
      <c r="C20" s="154"/>
      <c r="D20" s="129"/>
      <c r="E20" s="156"/>
      <c r="F20" s="133"/>
      <c r="G20" s="133"/>
      <c r="H20" s="155"/>
      <c r="I20" s="162"/>
      <c r="J20" s="133"/>
      <c r="K20" s="133"/>
      <c r="L20" s="156"/>
      <c r="M20" s="156"/>
      <c r="N20" s="156"/>
      <c r="O20" s="156"/>
      <c r="P20" s="156"/>
      <c r="Q20" s="156"/>
      <c r="R20" s="156"/>
      <c r="S20" s="156"/>
      <c r="T20" s="156"/>
      <c r="U20" s="156"/>
      <c r="V20" s="156"/>
      <c r="W20" s="156"/>
      <c r="X20" s="156"/>
      <c r="Y20" s="156"/>
      <c r="Z20" s="137"/>
      <c r="AA20" s="138"/>
      <c r="AB20" s="139" t="str">
        <f>IFERROR(IF('1. Likelihood and Impact Scale'!$L$6="Quantitative",INDEX('Scale Backend'!$E$7:$I$11,MATCH('Risk Register'!Z20,'Scale Backend'!$C$7:$C$11,0),MATCH('Risk Register'!AA20,'Scale Backend'!$E$5:$I$5,0)),INDEX('Scale Backend'!$N$7:$R$11,MATCH('Risk Register'!Z20,'Scale Backend'!$L$7:$L$11,0),MATCH('Risk Register'!AA20,'Scale Backend'!$N$5:$R$5,0))),"")</f>
        <v/>
      </c>
      <c r="AC20" s="150"/>
      <c r="AD20" s="133"/>
      <c r="AE20" s="160"/>
      <c r="AF20" s="160"/>
      <c r="AG20" s="160"/>
      <c r="AH20" s="160"/>
      <c r="AI20" s="160"/>
      <c r="AJ20" s="160"/>
      <c r="AK20" s="160"/>
      <c r="AL20" s="160"/>
      <c r="AM20" s="160"/>
      <c r="AN20" s="160"/>
      <c r="AO20" s="160"/>
      <c r="AP20" s="160"/>
      <c r="AQ20" s="160"/>
      <c r="AR20" s="160"/>
      <c r="AS20" s="160"/>
      <c r="AT20" s="160"/>
      <c r="AU20" s="160"/>
      <c r="AV20" s="160"/>
      <c r="AW20" s="161"/>
      <c r="AX20" s="156"/>
      <c r="AY20" s="152"/>
      <c r="AZ20" s="153"/>
      <c r="BA20" s="140"/>
      <c r="BB20" s="141"/>
      <c r="BC20" s="142" t="str">
        <f>IFERROR(IF('1. Likelihood and Impact Scale'!$L$6="Quantitative",INDEX('Scale Backend'!$E$7:$I$11,MATCH('Risk Register'!BA20,'Scale Backend'!$C$7:$C$11,0),MATCH('Risk Register'!BB20,'Scale Backend'!$E$5:$I$5,0)),INDEX('Scale Backend'!$N$7:$R$11,MATCH('Risk Register'!BA20,'Scale Backend'!$L$7:$L$11,0),MATCH('Risk Register'!BB20,'Scale Backend'!$N$5:$R$5,0))),"")</f>
        <v/>
      </c>
      <c r="BD20" s="15"/>
      <c r="BE20" s="1"/>
      <c r="BF20" s="1"/>
    </row>
    <row r="21" spans="2:58" ht="14.5" x14ac:dyDescent="0.25">
      <c r="B21" s="130" t="s">
        <v>92</v>
      </c>
      <c r="C21" s="154"/>
      <c r="D21" s="129"/>
      <c r="E21" s="156"/>
      <c r="F21" s="133"/>
      <c r="G21" s="133"/>
      <c r="H21" s="155"/>
      <c r="I21" s="162"/>
      <c r="J21" s="133"/>
      <c r="K21" s="133"/>
      <c r="L21" s="156"/>
      <c r="M21" s="156"/>
      <c r="N21" s="156"/>
      <c r="O21" s="156"/>
      <c r="P21" s="156"/>
      <c r="Q21" s="156"/>
      <c r="R21" s="156"/>
      <c r="S21" s="156"/>
      <c r="T21" s="156"/>
      <c r="U21" s="156"/>
      <c r="V21" s="156"/>
      <c r="W21" s="156"/>
      <c r="X21" s="156"/>
      <c r="Y21" s="156"/>
      <c r="Z21" s="137"/>
      <c r="AA21" s="138"/>
      <c r="AB21" s="139" t="str">
        <f>IFERROR(IF('1. Likelihood and Impact Scale'!$L$6="Quantitative",INDEX('Scale Backend'!$E$7:$I$11,MATCH('Risk Register'!Z21,'Scale Backend'!$C$7:$C$11,0),MATCH('Risk Register'!AA21,'Scale Backend'!$E$5:$I$5,0)),INDEX('Scale Backend'!$N$7:$R$11,MATCH('Risk Register'!Z21,'Scale Backend'!$L$7:$L$11,0),MATCH('Risk Register'!AA21,'Scale Backend'!$N$5:$R$5,0))),"")</f>
        <v/>
      </c>
      <c r="AC21" s="150"/>
      <c r="AD21" s="133"/>
      <c r="AE21" s="160"/>
      <c r="AF21" s="160"/>
      <c r="AG21" s="160"/>
      <c r="AH21" s="160"/>
      <c r="AI21" s="160"/>
      <c r="AJ21" s="160"/>
      <c r="AK21" s="160"/>
      <c r="AL21" s="160"/>
      <c r="AM21" s="160"/>
      <c r="AN21" s="160"/>
      <c r="AO21" s="160"/>
      <c r="AP21" s="160"/>
      <c r="AQ21" s="160"/>
      <c r="AR21" s="160"/>
      <c r="AS21" s="160"/>
      <c r="AT21" s="160"/>
      <c r="AU21" s="160"/>
      <c r="AV21" s="160"/>
      <c r="AW21" s="161"/>
      <c r="AX21" s="156"/>
      <c r="AY21" s="152"/>
      <c r="AZ21" s="153"/>
      <c r="BA21" s="140"/>
      <c r="BB21" s="141"/>
      <c r="BC21" s="142" t="str">
        <f>IFERROR(IF('1. Likelihood and Impact Scale'!$L$6="Quantitative",INDEX('Scale Backend'!$E$7:$I$11,MATCH('Risk Register'!BA21,'Scale Backend'!$C$7:$C$11,0),MATCH('Risk Register'!BB21,'Scale Backend'!$E$5:$I$5,0)),INDEX('Scale Backend'!$N$7:$R$11,MATCH('Risk Register'!BA21,'Scale Backend'!$L$7:$L$11,0),MATCH('Risk Register'!BB21,'Scale Backend'!$N$5:$R$5,0))),"")</f>
        <v/>
      </c>
      <c r="BD21" s="15"/>
      <c r="BE21" s="1"/>
      <c r="BF21" s="1"/>
    </row>
    <row r="22" spans="2:58" ht="14.5" x14ac:dyDescent="0.25">
      <c r="B22" s="130" t="s">
        <v>93</v>
      </c>
      <c r="C22" s="154"/>
      <c r="D22" s="129"/>
      <c r="E22" s="156"/>
      <c r="F22" s="133"/>
      <c r="G22" s="133"/>
      <c r="H22" s="155"/>
      <c r="I22" s="162"/>
      <c r="J22" s="133"/>
      <c r="K22" s="133"/>
      <c r="L22" s="156"/>
      <c r="M22" s="156"/>
      <c r="N22" s="156"/>
      <c r="O22" s="156"/>
      <c r="P22" s="156"/>
      <c r="Q22" s="156"/>
      <c r="R22" s="156"/>
      <c r="S22" s="156"/>
      <c r="T22" s="156"/>
      <c r="U22" s="156"/>
      <c r="V22" s="156"/>
      <c r="W22" s="156"/>
      <c r="X22" s="156"/>
      <c r="Y22" s="156"/>
      <c r="Z22" s="137"/>
      <c r="AA22" s="138"/>
      <c r="AB22" s="139" t="str">
        <f>IFERROR(IF('1. Likelihood and Impact Scale'!$L$6="Quantitative",INDEX('Scale Backend'!$E$7:$I$11,MATCH('Risk Register'!Z22,'Scale Backend'!$C$7:$C$11,0),MATCH('Risk Register'!AA22,'Scale Backend'!$E$5:$I$5,0)),INDEX('Scale Backend'!$N$7:$R$11,MATCH('Risk Register'!Z22,'Scale Backend'!$L$7:$L$11,0),MATCH('Risk Register'!AA22,'Scale Backend'!$N$5:$R$5,0))),"")</f>
        <v/>
      </c>
      <c r="AC22" s="150"/>
      <c r="AD22" s="133"/>
      <c r="AE22" s="160"/>
      <c r="AF22" s="160"/>
      <c r="AG22" s="160"/>
      <c r="AH22" s="160"/>
      <c r="AI22" s="160"/>
      <c r="AJ22" s="160"/>
      <c r="AK22" s="160"/>
      <c r="AL22" s="160"/>
      <c r="AM22" s="160"/>
      <c r="AN22" s="160"/>
      <c r="AO22" s="160"/>
      <c r="AP22" s="160"/>
      <c r="AQ22" s="160"/>
      <c r="AR22" s="160"/>
      <c r="AS22" s="160"/>
      <c r="AT22" s="160"/>
      <c r="AU22" s="160"/>
      <c r="AV22" s="160"/>
      <c r="AW22" s="161"/>
      <c r="AX22" s="156"/>
      <c r="AY22" s="152"/>
      <c r="AZ22" s="153"/>
      <c r="BA22" s="140"/>
      <c r="BB22" s="141"/>
      <c r="BC22" s="142" t="str">
        <f>IFERROR(IF('1. Likelihood and Impact Scale'!$L$6="Quantitative",INDEX('Scale Backend'!$E$7:$I$11,MATCH('Risk Register'!BA22,'Scale Backend'!$C$7:$C$11,0),MATCH('Risk Register'!BB22,'Scale Backend'!$E$5:$I$5,0)),INDEX('Scale Backend'!$N$7:$R$11,MATCH('Risk Register'!BA22,'Scale Backend'!$L$7:$L$11,0),MATCH('Risk Register'!BB22,'Scale Backend'!$N$5:$R$5,0))),"")</f>
        <v/>
      </c>
      <c r="BD22" s="15"/>
      <c r="BE22" s="1"/>
      <c r="BF22" s="1"/>
    </row>
    <row r="23" spans="2:58" ht="14.5" x14ac:dyDescent="0.25">
      <c r="B23" s="130" t="s">
        <v>94</v>
      </c>
      <c r="C23" s="154"/>
      <c r="D23" s="129"/>
      <c r="E23" s="156"/>
      <c r="F23" s="133"/>
      <c r="G23" s="133"/>
      <c r="H23" s="155"/>
      <c r="I23" s="162"/>
      <c r="J23" s="133"/>
      <c r="K23" s="133"/>
      <c r="L23" s="156"/>
      <c r="M23" s="156"/>
      <c r="N23" s="156"/>
      <c r="O23" s="156"/>
      <c r="P23" s="156"/>
      <c r="Q23" s="156"/>
      <c r="R23" s="156"/>
      <c r="S23" s="156"/>
      <c r="T23" s="156"/>
      <c r="U23" s="156"/>
      <c r="V23" s="156"/>
      <c r="W23" s="156"/>
      <c r="X23" s="156"/>
      <c r="Y23" s="156"/>
      <c r="Z23" s="137"/>
      <c r="AA23" s="138"/>
      <c r="AB23" s="139" t="str">
        <f>IFERROR(IF('1. Likelihood and Impact Scale'!$L$6="Quantitative",INDEX('Scale Backend'!$E$7:$I$11,MATCH('Risk Register'!Z23,'Scale Backend'!$C$7:$C$11,0),MATCH('Risk Register'!AA23,'Scale Backend'!$E$5:$I$5,0)),INDEX('Scale Backend'!$N$7:$R$11,MATCH('Risk Register'!Z23,'Scale Backend'!$L$7:$L$11,0),MATCH('Risk Register'!AA23,'Scale Backend'!$N$5:$R$5,0))),"")</f>
        <v/>
      </c>
      <c r="AC23" s="150"/>
      <c r="AD23" s="133"/>
      <c r="AE23" s="160"/>
      <c r="AF23" s="160"/>
      <c r="AG23" s="160"/>
      <c r="AH23" s="160"/>
      <c r="AI23" s="160"/>
      <c r="AJ23" s="160"/>
      <c r="AK23" s="160"/>
      <c r="AL23" s="160"/>
      <c r="AM23" s="160"/>
      <c r="AN23" s="160"/>
      <c r="AO23" s="160"/>
      <c r="AP23" s="160"/>
      <c r="AQ23" s="160"/>
      <c r="AR23" s="160"/>
      <c r="AS23" s="160"/>
      <c r="AT23" s="160"/>
      <c r="AU23" s="160"/>
      <c r="AV23" s="160"/>
      <c r="AW23" s="161"/>
      <c r="AX23" s="156"/>
      <c r="AY23" s="152"/>
      <c r="AZ23" s="153"/>
      <c r="BA23" s="140"/>
      <c r="BB23" s="141"/>
      <c r="BC23" s="142" t="str">
        <f>IFERROR(IF('1. Likelihood and Impact Scale'!$L$6="Quantitative",INDEX('Scale Backend'!$E$7:$I$11,MATCH('Risk Register'!BA23,'Scale Backend'!$C$7:$C$11,0),MATCH('Risk Register'!BB23,'Scale Backend'!$E$5:$I$5,0)),INDEX('Scale Backend'!$N$7:$R$11,MATCH('Risk Register'!BA23,'Scale Backend'!$L$7:$L$11,0),MATCH('Risk Register'!BB23,'Scale Backend'!$N$5:$R$5,0))),"")</f>
        <v/>
      </c>
      <c r="BD23" s="15"/>
      <c r="BE23" s="1"/>
      <c r="BF23" s="1"/>
    </row>
    <row r="24" spans="2:58" ht="14.5" x14ac:dyDescent="0.25">
      <c r="B24" s="130" t="s">
        <v>95</v>
      </c>
      <c r="C24" s="154"/>
      <c r="D24" s="129"/>
      <c r="E24" s="156"/>
      <c r="F24" s="133"/>
      <c r="G24" s="133"/>
      <c r="H24" s="155"/>
      <c r="I24" s="162"/>
      <c r="J24" s="133"/>
      <c r="K24" s="133"/>
      <c r="L24" s="156"/>
      <c r="M24" s="156"/>
      <c r="N24" s="156"/>
      <c r="O24" s="156"/>
      <c r="P24" s="156"/>
      <c r="Q24" s="156"/>
      <c r="R24" s="156"/>
      <c r="S24" s="156"/>
      <c r="T24" s="156"/>
      <c r="U24" s="156"/>
      <c r="V24" s="156"/>
      <c r="W24" s="156"/>
      <c r="X24" s="156"/>
      <c r="Y24" s="156"/>
      <c r="Z24" s="137"/>
      <c r="AA24" s="138"/>
      <c r="AB24" s="139" t="str">
        <f>IFERROR(IF('1. Likelihood and Impact Scale'!$L$6="Quantitative",INDEX('Scale Backend'!$E$7:$I$11,MATCH('Risk Register'!Z24,'Scale Backend'!$C$7:$C$11,0),MATCH('Risk Register'!AA24,'Scale Backend'!$E$5:$I$5,0)),INDEX('Scale Backend'!$N$7:$R$11,MATCH('Risk Register'!Z24,'Scale Backend'!$L$7:$L$11,0),MATCH('Risk Register'!AA24,'Scale Backend'!$N$5:$R$5,0))),"")</f>
        <v/>
      </c>
      <c r="AC24" s="150"/>
      <c r="AD24" s="133"/>
      <c r="AE24" s="160"/>
      <c r="AF24" s="160"/>
      <c r="AG24" s="160"/>
      <c r="AH24" s="160"/>
      <c r="AI24" s="160"/>
      <c r="AJ24" s="160"/>
      <c r="AK24" s="160"/>
      <c r="AL24" s="160"/>
      <c r="AM24" s="160"/>
      <c r="AN24" s="160"/>
      <c r="AO24" s="160"/>
      <c r="AP24" s="160"/>
      <c r="AQ24" s="160"/>
      <c r="AR24" s="160"/>
      <c r="AS24" s="160"/>
      <c r="AT24" s="160"/>
      <c r="AU24" s="160"/>
      <c r="AV24" s="160"/>
      <c r="AW24" s="161"/>
      <c r="AX24" s="156"/>
      <c r="AY24" s="152"/>
      <c r="AZ24" s="153"/>
      <c r="BA24" s="140"/>
      <c r="BB24" s="141"/>
      <c r="BC24" s="142" t="str">
        <f>IFERROR(IF('1. Likelihood and Impact Scale'!$L$6="Quantitative",INDEX('Scale Backend'!$E$7:$I$11,MATCH('Risk Register'!BA24,'Scale Backend'!$C$7:$C$11,0),MATCH('Risk Register'!BB24,'Scale Backend'!$E$5:$I$5,0)),INDEX('Scale Backend'!$N$7:$R$11,MATCH('Risk Register'!BA24,'Scale Backend'!$L$7:$L$11,0),MATCH('Risk Register'!BB24,'Scale Backend'!$N$5:$R$5,0))),"")</f>
        <v/>
      </c>
      <c r="BD24" s="15"/>
      <c r="BE24" s="1"/>
      <c r="BF24" s="1"/>
    </row>
    <row r="25" spans="2:58" ht="14.5" x14ac:dyDescent="0.25">
      <c r="B25" s="130" t="s">
        <v>96</v>
      </c>
      <c r="C25" s="154"/>
      <c r="D25" s="129"/>
      <c r="E25" s="156"/>
      <c r="F25" s="133"/>
      <c r="G25" s="133"/>
      <c r="H25" s="155"/>
      <c r="I25" s="162"/>
      <c r="J25" s="133"/>
      <c r="K25" s="133"/>
      <c r="L25" s="156"/>
      <c r="M25" s="156"/>
      <c r="N25" s="156"/>
      <c r="O25" s="156"/>
      <c r="P25" s="156"/>
      <c r="Q25" s="156"/>
      <c r="R25" s="156"/>
      <c r="S25" s="156"/>
      <c r="T25" s="156"/>
      <c r="U25" s="156"/>
      <c r="V25" s="156"/>
      <c r="W25" s="156"/>
      <c r="X25" s="156"/>
      <c r="Y25" s="156"/>
      <c r="Z25" s="137"/>
      <c r="AA25" s="138"/>
      <c r="AB25" s="139" t="str">
        <f>IFERROR(IF('1. Likelihood and Impact Scale'!$L$6="Quantitative",INDEX('Scale Backend'!$E$7:$I$11,MATCH('Risk Register'!Z25,'Scale Backend'!$C$7:$C$11,0),MATCH('Risk Register'!AA25,'Scale Backend'!$E$5:$I$5,0)),INDEX('Scale Backend'!$N$7:$R$11,MATCH('Risk Register'!Z25,'Scale Backend'!$L$7:$L$11,0),MATCH('Risk Register'!AA25,'Scale Backend'!$N$5:$R$5,0))),"")</f>
        <v/>
      </c>
      <c r="AC25" s="150"/>
      <c r="AD25" s="133"/>
      <c r="AE25" s="160"/>
      <c r="AF25" s="160"/>
      <c r="AG25" s="160"/>
      <c r="AH25" s="160"/>
      <c r="AI25" s="160"/>
      <c r="AJ25" s="160"/>
      <c r="AK25" s="160"/>
      <c r="AL25" s="160"/>
      <c r="AM25" s="160"/>
      <c r="AN25" s="160"/>
      <c r="AO25" s="160"/>
      <c r="AP25" s="160"/>
      <c r="AQ25" s="160"/>
      <c r="AR25" s="160"/>
      <c r="AS25" s="160"/>
      <c r="AT25" s="160"/>
      <c r="AU25" s="160"/>
      <c r="AV25" s="160"/>
      <c r="AW25" s="161"/>
      <c r="AX25" s="156"/>
      <c r="AY25" s="152"/>
      <c r="AZ25" s="153"/>
      <c r="BA25" s="140"/>
      <c r="BB25" s="141"/>
      <c r="BC25" s="142" t="str">
        <f>IFERROR(IF('1. Likelihood and Impact Scale'!$L$6="Quantitative",INDEX('Scale Backend'!$E$7:$I$11,MATCH('Risk Register'!BA25,'Scale Backend'!$C$7:$C$11,0),MATCH('Risk Register'!BB25,'Scale Backend'!$E$5:$I$5,0)),INDEX('Scale Backend'!$N$7:$R$11,MATCH('Risk Register'!BA25,'Scale Backend'!$L$7:$L$11,0),MATCH('Risk Register'!BB25,'Scale Backend'!$N$5:$R$5,0))),"")</f>
        <v/>
      </c>
      <c r="BD25" s="15"/>
      <c r="BE25" s="1"/>
      <c r="BF25" s="1"/>
    </row>
    <row r="26" spans="2:58" ht="14.5" x14ac:dyDescent="0.25">
      <c r="B26" s="135" t="s">
        <v>97</v>
      </c>
      <c r="C26" s="154"/>
      <c r="D26" s="129"/>
      <c r="E26" s="156"/>
      <c r="F26" s="133"/>
      <c r="G26" s="133"/>
      <c r="H26" s="155"/>
      <c r="I26" s="162"/>
      <c r="J26" s="133"/>
      <c r="K26" s="133"/>
      <c r="L26" s="156"/>
      <c r="M26" s="156"/>
      <c r="N26" s="156"/>
      <c r="O26" s="156"/>
      <c r="P26" s="156"/>
      <c r="Q26" s="156"/>
      <c r="R26" s="156"/>
      <c r="S26" s="156"/>
      <c r="T26" s="156"/>
      <c r="U26" s="156"/>
      <c r="V26" s="156"/>
      <c r="W26" s="156"/>
      <c r="X26" s="156"/>
      <c r="Y26" s="156"/>
      <c r="Z26" s="137"/>
      <c r="AA26" s="138"/>
      <c r="AB26" s="139" t="str">
        <f>IFERROR(IF('1. Likelihood and Impact Scale'!$L$6="Quantitative",INDEX('Scale Backend'!$E$7:$I$11,MATCH('Risk Register'!Z26,'Scale Backend'!$C$7:$C$11,0),MATCH('Risk Register'!AA26,'Scale Backend'!$E$5:$I$5,0)),INDEX('Scale Backend'!$N$7:$R$11,MATCH('Risk Register'!Z26,'Scale Backend'!$L$7:$L$11,0),MATCH('Risk Register'!AA26,'Scale Backend'!$N$5:$R$5,0))),"")</f>
        <v/>
      </c>
      <c r="AC26" s="150"/>
      <c r="AD26" s="133"/>
      <c r="AE26" s="160"/>
      <c r="AF26" s="160"/>
      <c r="AG26" s="160"/>
      <c r="AH26" s="160"/>
      <c r="AI26" s="160"/>
      <c r="AJ26" s="160"/>
      <c r="AK26" s="160"/>
      <c r="AL26" s="160"/>
      <c r="AM26" s="160"/>
      <c r="AN26" s="160"/>
      <c r="AO26" s="160"/>
      <c r="AP26" s="160"/>
      <c r="AQ26" s="160"/>
      <c r="AR26" s="160"/>
      <c r="AS26" s="160"/>
      <c r="AT26" s="160"/>
      <c r="AU26" s="160"/>
      <c r="AV26" s="160"/>
      <c r="AW26" s="161"/>
      <c r="AX26" s="156"/>
      <c r="AY26" s="152"/>
      <c r="AZ26" s="153"/>
      <c r="BA26" s="140"/>
      <c r="BB26" s="141"/>
      <c r="BC26" s="142" t="str">
        <f>IFERROR(IF('1. Likelihood and Impact Scale'!$L$6="Quantitative",INDEX('Scale Backend'!$E$7:$I$11,MATCH('Risk Register'!BA26,'Scale Backend'!$C$7:$C$11,0),MATCH('Risk Register'!BB26,'Scale Backend'!$E$5:$I$5,0)),INDEX('Scale Backend'!$N$7:$R$11,MATCH('Risk Register'!BA26,'Scale Backend'!$L$7:$L$11,0),MATCH('Risk Register'!BB26,'Scale Backend'!$N$5:$R$5,0))),"")</f>
        <v/>
      </c>
      <c r="BD26" s="15"/>
      <c r="BE26" s="1"/>
      <c r="BF26" s="1"/>
    </row>
    <row r="27" spans="2:58" ht="14.5" x14ac:dyDescent="0.25">
      <c r="B27" s="130" t="s">
        <v>98</v>
      </c>
      <c r="C27" s="154"/>
      <c r="D27" s="129"/>
      <c r="E27" s="156"/>
      <c r="F27" s="133"/>
      <c r="G27" s="133"/>
      <c r="H27" s="155"/>
      <c r="I27" s="162"/>
      <c r="J27" s="133"/>
      <c r="K27" s="133"/>
      <c r="L27" s="156"/>
      <c r="M27" s="156"/>
      <c r="N27" s="156"/>
      <c r="O27" s="156"/>
      <c r="P27" s="156"/>
      <c r="Q27" s="156"/>
      <c r="R27" s="156"/>
      <c r="S27" s="156"/>
      <c r="T27" s="156"/>
      <c r="U27" s="156"/>
      <c r="V27" s="156"/>
      <c r="W27" s="156"/>
      <c r="X27" s="156"/>
      <c r="Y27" s="156"/>
      <c r="Z27" s="137"/>
      <c r="AA27" s="138"/>
      <c r="AB27" s="139" t="str">
        <f>IFERROR(IF('1. Likelihood and Impact Scale'!$L$6="Quantitative",INDEX('Scale Backend'!$E$7:$I$11,MATCH('Risk Register'!Z27,'Scale Backend'!$C$7:$C$11,0),MATCH('Risk Register'!AA27,'Scale Backend'!$E$5:$I$5,0)),INDEX('Scale Backend'!$N$7:$R$11,MATCH('Risk Register'!Z27,'Scale Backend'!$L$7:$L$11,0),MATCH('Risk Register'!AA27,'Scale Backend'!$N$5:$R$5,0))),"")</f>
        <v/>
      </c>
      <c r="AC27" s="150"/>
      <c r="AD27" s="133"/>
      <c r="AE27" s="160"/>
      <c r="AF27" s="160"/>
      <c r="AG27" s="160"/>
      <c r="AH27" s="160"/>
      <c r="AI27" s="160"/>
      <c r="AJ27" s="160"/>
      <c r="AK27" s="160"/>
      <c r="AL27" s="160"/>
      <c r="AM27" s="160"/>
      <c r="AN27" s="160"/>
      <c r="AO27" s="160"/>
      <c r="AP27" s="160"/>
      <c r="AQ27" s="160"/>
      <c r="AR27" s="160"/>
      <c r="AS27" s="160"/>
      <c r="AT27" s="160"/>
      <c r="AU27" s="160"/>
      <c r="AV27" s="160"/>
      <c r="AW27" s="161"/>
      <c r="AX27" s="156"/>
      <c r="AY27" s="152"/>
      <c r="AZ27" s="153"/>
      <c r="BA27" s="140"/>
      <c r="BB27" s="141"/>
      <c r="BC27" s="142" t="str">
        <f>IFERROR(IF('1. Likelihood and Impact Scale'!$L$6="Quantitative",INDEX('Scale Backend'!$E$7:$I$11,MATCH('Risk Register'!BA27,'Scale Backend'!$C$7:$C$11,0),MATCH('Risk Register'!BB27,'Scale Backend'!$E$5:$I$5,0)),INDEX('Scale Backend'!$N$7:$R$11,MATCH('Risk Register'!BA27,'Scale Backend'!$L$7:$L$11,0),MATCH('Risk Register'!BB27,'Scale Backend'!$N$5:$R$5,0))),"")</f>
        <v/>
      </c>
      <c r="BD27" s="15"/>
      <c r="BE27" s="1"/>
      <c r="BF27" s="1"/>
    </row>
    <row r="28" spans="2:58" ht="14.5" x14ac:dyDescent="0.25">
      <c r="B28" s="130" t="s">
        <v>99</v>
      </c>
      <c r="C28" s="154"/>
      <c r="D28" s="129"/>
      <c r="E28" s="156"/>
      <c r="F28" s="133"/>
      <c r="G28" s="133"/>
      <c r="H28" s="155"/>
      <c r="I28" s="162"/>
      <c r="J28" s="133"/>
      <c r="K28" s="133"/>
      <c r="L28" s="156"/>
      <c r="M28" s="156"/>
      <c r="N28" s="156"/>
      <c r="O28" s="156"/>
      <c r="P28" s="156"/>
      <c r="Q28" s="156"/>
      <c r="R28" s="156"/>
      <c r="S28" s="156"/>
      <c r="T28" s="156"/>
      <c r="U28" s="156"/>
      <c r="V28" s="156"/>
      <c r="W28" s="156"/>
      <c r="X28" s="156"/>
      <c r="Y28" s="156"/>
      <c r="Z28" s="137"/>
      <c r="AA28" s="138"/>
      <c r="AB28" s="139" t="str">
        <f>IFERROR(IF('1. Likelihood and Impact Scale'!$L$6="Quantitative",INDEX('Scale Backend'!$E$7:$I$11,MATCH('Risk Register'!Z28,'Scale Backend'!$C$7:$C$11,0),MATCH('Risk Register'!AA28,'Scale Backend'!$E$5:$I$5,0)),INDEX('Scale Backend'!$N$7:$R$11,MATCH('Risk Register'!Z28,'Scale Backend'!$L$7:$L$11,0),MATCH('Risk Register'!AA28,'Scale Backend'!$N$5:$R$5,0))),"")</f>
        <v/>
      </c>
      <c r="AC28" s="150"/>
      <c r="AD28" s="133"/>
      <c r="AE28" s="160"/>
      <c r="AF28" s="160"/>
      <c r="AG28" s="160"/>
      <c r="AH28" s="160"/>
      <c r="AI28" s="160"/>
      <c r="AJ28" s="160"/>
      <c r="AK28" s="160"/>
      <c r="AL28" s="160"/>
      <c r="AM28" s="160"/>
      <c r="AN28" s="160"/>
      <c r="AO28" s="160"/>
      <c r="AP28" s="160"/>
      <c r="AQ28" s="160"/>
      <c r="AR28" s="160"/>
      <c r="AS28" s="160"/>
      <c r="AT28" s="160"/>
      <c r="AU28" s="160"/>
      <c r="AV28" s="160"/>
      <c r="AW28" s="161"/>
      <c r="AX28" s="156"/>
      <c r="AY28" s="152"/>
      <c r="AZ28" s="153"/>
      <c r="BA28" s="140"/>
      <c r="BB28" s="141"/>
      <c r="BC28" s="142" t="str">
        <f>IFERROR(IF('1. Likelihood and Impact Scale'!$L$6="Quantitative",INDEX('Scale Backend'!$E$7:$I$11,MATCH('Risk Register'!BA28,'Scale Backend'!$C$7:$C$11,0),MATCH('Risk Register'!BB28,'Scale Backend'!$E$5:$I$5,0)),INDEX('Scale Backend'!$N$7:$R$11,MATCH('Risk Register'!BA28,'Scale Backend'!$L$7:$L$11,0),MATCH('Risk Register'!BB28,'Scale Backend'!$N$5:$R$5,0))),"")</f>
        <v/>
      </c>
      <c r="BD28" s="15"/>
      <c r="BE28" s="1"/>
      <c r="BF28" s="1"/>
    </row>
    <row r="29" spans="2:58" ht="14.5" x14ac:dyDescent="0.25">
      <c r="B29" s="135" t="s">
        <v>100</v>
      </c>
      <c r="C29" s="154"/>
      <c r="D29" s="129"/>
      <c r="E29" s="156"/>
      <c r="F29" s="133"/>
      <c r="G29" s="133"/>
      <c r="H29" s="155"/>
      <c r="I29" s="162"/>
      <c r="J29" s="133"/>
      <c r="K29" s="133"/>
      <c r="L29" s="156"/>
      <c r="M29" s="156"/>
      <c r="N29" s="156"/>
      <c r="O29" s="156"/>
      <c r="P29" s="156"/>
      <c r="Q29" s="156"/>
      <c r="R29" s="156"/>
      <c r="S29" s="156"/>
      <c r="T29" s="156"/>
      <c r="U29" s="156"/>
      <c r="V29" s="156"/>
      <c r="W29" s="156"/>
      <c r="X29" s="156"/>
      <c r="Y29" s="156"/>
      <c r="Z29" s="137"/>
      <c r="AA29" s="138"/>
      <c r="AB29" s="139" t="str">
        <f>IFERROR(IF('1. Likelihood and Impact Scale'!$L$6="Quantitative",INDEX('Scale Backend'!$E$7:$I$11,MATCH('Risk Register'!Z29,'Scale Backend'!$C$7:$C$11,0),MATCH('Risk Register'!AA29,'Scale Backend'!$E$5:$I$5,0)),INDEX('Scale Backend'!$N$7:$R$11,MATCH('Risk Register'!Z29,'Scale Backend'!$L$7:$L$11,0),MATCH('Risk Register'!AA29,'Scale Backend'!$N$5:$R$5,0))),"")</f>
        <v/>
      </c>
      <c r="AC29" s="150"/>
      <c r="AD29" s="133"/>
      <c r="AE29" s="160"/>
      <c r="AF29" s="160"/>
      <c r="AG29" s="160"/>
      <c r="AH29" s="160"/>
      <c r="AI29" s="160"/>
      <c r="AJ29" s="160"/>
      <c r="AK29" s="160"/>
      <c r="AL29" s="160"/>
      <c r="AM29" s="160"/>
      <c r="AN29" s="160"/>
      <c r="AO29" s="160"/>
      <c r="AP29" s="160"/>
      <c r="AQ29" s="160"/>
      <c r="AR29" s="160"/>
      <c r="AS29" s="160"/>
      <c r="AT29" s="160"/>
      <c r="AU29" s="160"/>
      <c r="AV29" s="160"/>
      <c r="AW29" s="161"/>
      <c r="AX29" s="156"/>
      <c r="AY29" s="152"/>
      <c r="AZ29" s="153"/>
      <c r="BA29" s="140"/>
      <c r="BB29" s="141"/>
      <c r="BC29" s="142" t="str">
        <f>IFERROR(IF('1. Likelihood and Impact Scale'!$L$6="Quantitative",INDEX('Scale Backend'!$E$7:$I$11,MATCH('Risk Register'!BA29,'Scale Backend'!$C$7:$C$11,0),MATCH('Risk Register'!BB29,'Scale Backend'!$E$5:$I$5,0)),INDEX('Scale Backend'!$N$7:$R$11,MATCH('Risk Register'!BA29,'Scale Backend'!$L$7:$L$11,0),MATCH('Risk Register'!BB29,'Scale Backend'!$N$5:$R$5,0))),"")</f>
        <v/>
      </c>
      <c r="BD29" s="15"/>
      <c r="BE29" s="1"/>
      <c r="BF29" s="1"/>
    </row>
    <row r="30" spans="2:58" ht="14.5" x14ac:dyDescent="0.25">
      <c r="B30" s="130" t="s">
        <v>101</v>
      </c>
      <c r="C30" s="154"/>
      <c r="D30" s="129"/>
      <c r="E30" s="156"/>
      <c r="F30" s="133"/>
      <c r="G30" s="133"/>
      <c r="H30" s="155"/>
      <c r="I30" s="162"/>
      <c r="J30" s="133"/>
      <c r="K30" s="133"/>
      <c r="L30" s="156"/>
      <c r="M30" s="156"/>
      <c r="N30" s="156"/>
      <c r="O30" s="156"/>
      <c r="P30" s="156"/>
      <c r="Q30" s="156"/>
      <c r="R30" s="156"/>
      <c r="S30" s="156"/>
      <c r="T30" s="156"/>
      <c r="U30" s="156"/>
      <c r="V30" s="156"/>
      <c r="W30" s="156"/>
      <c r="X30" s="156"/>
      <c r="Y30" s="156"/>
      <c r="Z30" s="137"/>
      <c r="AA30" s="138"/>
      <c r="AB30" s="139" t="str">
        <f>IFERROR(IF('1. Likelihood and Impact Scale'!$L$6="Quantitative",INDEX('Scale Backend'!$E$7:$I$11,MATCH('Risk Register'!Z30,'Scale Backend'!$C$7:$C$11,0),MATCH('Risk Register'!AA30,'Scale Backend'!$E$5:$I$5,0)),INDEX('Scale Backend'!$N$7:$R$11,MATCH('Risk Register'!Z30,'Scale Backend'!$L$7:$L$11,0),MATCH('Risk Register'!AA30,'Scale Backend'!$N$5:$R$5,0))),"")</f>
        <v/>
      </c>
      <c r="AC30" s="150"/>
      <c r="AD30" s="133"/>
      <c r="AE30" s="160"/>
      <c r="AF30" s="160"/>
      <c r="AG30" s="160"/>
      <c r="AH30" s="160"/>
      <c r="AI30" s="160"/>
      <c r="AJ30" s="160"/>
      <c r="AK30" s="160"/>
      <c r="AL30" s="160"/>
      <c r="AM30" s="160"/>
      <c r="AN30" s="160"/>
      <c r="AO30" s="160"/>
      <c r="AP30" s="160"/>
      <c r="AQ30" s="160"/>
      <c r="AR30" s="160"/>
      <c r="AS30" s="160"/>
      <c r="AT30" s="160"/>
      <c r="AU30" s="160"/>
      <c r="AV30" s="160"/>
      <c r="AW30" s="161"/>
      <c r="AX30" s="156"/>
      <c r="AY30" s="152"/>
      <c r="AZ30" s="153"/>
      <c r="BA30" s="140"/>
      <c r="BB30" s="141"/>
      <c r="BC30" s="142" t="str">
        <f>IFERROR(IF('1. Likelihood and Impact Scale'!$L$6="Quantitative",INDEX('Scale Backend'!$E$7:$I$11,MATCH('Risk Register'!BA30,'Scale Backend'!$C$7:$C$11,0),MATCH('Risk Register'!BB30,'Scale Backend'!$E$5:$I$5,0)),INDEX('Scale Backend'!$N$7:$R$11,MATCH('Risk Register'!BA30,'Scale Backend'!$L$7:$L$11,0),MATCH('Risk Register'!BB30,'Scale Backend'!$N$5:$R$5,0))),"")</f>
        <v/>
      </c>
      <c r="BD30" s="15"/>
      <c r="BE30" s="1"/>
      <c r="BF30" s="1"/>
    </row>
    <row r="31" spans="2:58" ht="14.5" x14ac:dyDescent="0.25">
      <c r="B31" s="135" t="s">
        <v>102</v>
      </c>
      <c r="C31" s="154"/>
      <c r="D31" s="129"/>
      <c r="E31" s="156"/>
      <c r="F31" s="133"/>
      <c r="G31" s="133"/>
      <c r="H31" s="155"/>
      <c r="I31" s="162"/>
      <c r="J31" s="133"/>
      <c r="K31" s="133"/>
      <c r="L31" s="156"/>
      <c r="M31" s="156"/>
      <c r="N31" s="156"/>
      <c r="O31" s="156"/>
      <c r="P31" s="156"/>
      <c r="Q31" s="156"/>
      <c r="R31" s="156"/>
      <c r="S31" s="156"/>
      <c r="T31" s="156"/>
      <c r="U31" s="156"/>
      <c r="V31" s="156"/>
      <c r="W31" s="156"/>
      <c r="X31" s="156"/>
      <c r="Y31" s="156"/>
      <c r="Z31" s="137"/>
      <c r="AA31" s="138"/>
      <c r="AB31" s="139" t="str">
        <f>IFERROR(IF('1. Likelihood and Impact Scale'!$L$6="Quantitative",INDEX('Scale Backend'!$E$7:$I$11,MATCH('Risk Register'!Z31,'Scale Backend'!$C$7:$C$11,0),MATCH('Risk Register'!AA31,'Scale Backend'!$E$5:$I$5,0)),INDEX('Scale Backend'!$N$7:$R$11,MATCH('Risk Register'!Z31,'Scale Backend'!$L$7:$L$11,0),MATCH('Risk Register'!AA31,'Scale Backend'!$N$5:$R$5,0))),"")</f>
        <v/>
      </c>
      <c r="AC31" s="150"/>
      <c r="AD31" s="133"/>
      <c r="AE31" s="160"/>
      <c r="AF31" s="160"/>
      <c r="AG31" s="160"/>
      <c r="AH31" s="160"/>
      <c r="AI31" s="160"/>
      <c r="AJ31" s="160"/>
      <c r="AK31" s="160"/>
      <c r="AL31" s="160"/>
      <c r="AM31" s="160"/>
      <c r="AN31" s="160"/>
      <c r="AO31" s="160"/>
      <c r="AP31" s="160"/>
      <c r="AQ31" s="160"/>
      <c r="AR31" s="160"/>
      <c r="AS31" s="160"/>
      <c r="AT31" s="160"/>
      <c r="AU31" s="160"/>
      <c r="AV31" s="160"/>
      <c r="AW31" s="161"/>
      <c r="AX31" s="156"/>
      <c r="AY31" s="152"/>
      <c r="AZ31" s="153"/>
      <c r="BA31" s="140"/>
      <c r="BB31" s="141"/>
      <c r="BC31" s="142" t="str">
        <f>IFERROR(IF('1. Likelihood and Impact Scale'!$L$6="Quantitative",INDEX('Scale Backend'!$E$7:$I$11,MATCH('Risk Register'!BA31,'Scale Backend'!$C$7:$C$11,0),MATCH('Risk Register'!BB31,'Scale Backend'!$E$5:$I$5,0)),INDEX('Scale Backend'!$N$7:$R$11,MATCH('Risk Register'!BA31,'Scale Backend'!$L$7:$L$11,0),MATCH('Risk Register'!BB31,'Scale Backend'!$N$5:$R$5,0))),"")</f>
        <v/>
      </c>
      <c r="BD31" s="15"/>
      <c r="BE31" s="1"/>
      <c r="BF31" s="1"/>
    </row>
    <row r="32" spans="2:58" ht="14.5" x14ac:dyDescent="0.25">
      <c r="B32" s="130" t="s">
        <v>103</v>
      </c>
      <c r="C32" s="154"/>
      <c r="D32" s="129"/>
      <c r="E32" s="156"/>
      <c r="F32" s="133"/>
      <c r="G32" s="133"/>
      <c r="H32" s="155"/>
      <c r="I32" s="162"/>
      <c r="J32" s="133"/>
      <c r="K32" s="133"/>
      <c r="L32" s="156"/>
      <c r="M32" s="156"/>
      <c r="N32" s="156"/>
      <c r="O32" s="156"/>
      <c r="P32" s="156"/>
      <c r="Q32" s="156"/>
      <c r="R32" s="156"/>
      <c r="S32" s="156"/>
      <c r="T32" s="156"/>
      <c r="U32" s="156"/>
      <c r="V32" s="156"/>
      <c r="W32" s="156"/>
      <c r="X32" s="156"/>
      <c r="Y32" s="156"/>
      <c r="Z32" s="137"/>
      <c r="AA32" s="138"/>
      <c r="AB32" s="139" t="str">
        <f>IFERROR(IF('1. Likelihood and Impact Scale'!$L$6="Quantitative",INDEX('Scale Backend'!$E$7:$I$11,MATCH('Risk Register'!Z32,'Scale Backend'!$C$7:$C$11,0),MATCH('Risk Register'!AA32,'Scale Backend'!$E$5:$I$5,0)),INDEX('Scale Backend'!$N$7:$R$11,MATCH('Risk Register'!Z32,'Scale Backend'!$L$7:$L$11,0),MATCH('Risk Register'!AA32,'Scale Backend'!$N$5:$R$5,0))),"")</f>
        <v/>
      </c>
      <c r="AC32" s="150"/>
      <c r="AD32" s="133"/>
      <c r="AE32" s="160"/>
      <c r="AF32" s="160"/>
      <c r="AG32" s="160"/>
      <c r="AH32" s="160"/>
      <c r="AI32" s="160"/>
      <c r="AJ32" s="160"/>
      <c r="AK32" s="160"/>
      <c r="AL32" s="160"/>
      <c r="AM32" s="160"/>
      <c r="AN32" s="160"/>
      <c r="AO32" s="160"/>
      <c r="AP32" s="160"/>
      <c r="AQ32" s="160"/>
      <c r="AR32" s="160"/>
      <c r="AS32" s="160"/>
      <c r="AT32" s="160"/>
      <c r="AU32" s="160"/>
      <c r="AV32" s="160"/>
      <c r="AW32" s="161"/>
      <c r="AX32" s="156"/>
      <c r="AY32" s="152"/>
      <c r="AZ32" s="153"/>
      <c r="BA32" s="140"/>
      <c r="BB32" s="141"/>
      <c r="BC32" s="142" t="str">
        <f>IFERROR(IF('1. Likelihood and Impact Scale'!$L$6="Quantitative",INDEX('Scale Backend'!$E$7:$I$11,MATCH('Risk Register'!BA32,'Scale Backend'!$C$7:$C$11,0),MATCH('Risk Register'!BB32,'Scale Backend'!$E$5:$I$5,0)),INDEX('Scale Backend'!$N$7:$R$11,MATCH('Risk Register'!BA32,'Scale Backend'!$L$7:$L$11,0),MATCH('Risk Register'!BB32,'Scale Backend'!$N$5:$R$5,0))),"")</f>
        <v/>
      </c>
      <c r="BD32" s="15"/>
      <c r="BE32" s="1"/>
      <c r="BF32" s="1"/>
    </row>
    <row r="33" spans="2:58" ht="14.5" x14ac:dyDescent="0.25">
      <c r="B33" s="130" t="s">
        <v>104</v>
      </c>
      <c r="C33" s="154"/>
      <c r="D33" s="129"/>
      <c r="E33" s="156"/>
      <c r="F33" s="133"/>
      <c r="G33" s="133"/>
      <c r="H33" s="155"/>
      <c r="I33" s="162"/>
      <c r="J33" s="133"/>
      <c r="K33" s="133"/>
      <c r="L33" s="156"/>
      <c r="M33" s="156"/>
      <c r="N33" s="156"/>
      <c r="O33" s="156"/>
      <c r="P33" s="156"/>
      <c r="Q33" s="156"/>
      <c r="R33" s="156"/>
      <c r="S33" s="156"/>
      <c r="T33" s="156"/>
      <c r="U33" s="156"/>
      <c r="V33" s="156"/>
      <c r="W33" s="156"/>
      <c r="X33" s="156"/>
      <c r="Y33" s="156"/>
      <c r="Z33" s="137"/>
      <c r="AA33" s="138"/>
      <c r="AB33" s="139" t="str">
        <f>IFERROR(IF('1. Likelihood and Impact Scale'!$L$6="Quantitative",INDEX('Scale Backend'!$E$7:$I$11,MATCH('Risk Register'!Z33,'Scale Backend'!$C$7:$C$11,0),MATCH('Risk Register'!AA33,'Scale Backend'!$E$5:$I$5,0)),INDEX('Scale Backend'!$N$7:$R$11,MATCH('Risk Register'!Z33,'Scale Backend'!$L$7:$L$11,0),MATCH('Risk Register'!AA33,'Scale Backend'!$N$5:$R$5,0))),"")</f>
        <v/>
      </c>
      <c r="AC33" s="150"/>
      <c r="AD33" s="133"/>
      <c r="AE33" s="160"/>
      <c r="AF33" s="160"/>
      <c r="AG33" s="160"/>
      <c r="AH33" s="160"/>
      <c r="AI33" s="160"/>
      <c r="AJ33" s="160"/>
      <c r="AK33" s="160"/>
      <c r="AL33" s="160"/>
      <c r="AM33" s="160"/>
      <c r="AN33" s="160"/>
      <c r="AO33" s="160"/>
      <c r="AP33" s="160"/>
      <c r="AQ33" s="160"/>
      <c r="AR33" s="160"/>
      <c r="AS33" s="160"/>
      <c r="AT33" s="160"/>
      <c r="AU33" s="160"/>
      <c r="AV33" s="160"/>
      <c r="AW33" s="161"/>
      <c r="AX33" s="156"/>
      <c r="AY33" s="152"/>
      <c r="AZ33" s="153"/>
      <c r="BA33" s="140"/>
      <c r="BB33" s="141"/>
      <c r="BC33" s="142" t="str">
        <f>IFERROR(IF('1. Likelihood and Impact Scale'!$L$6="Quantitative",INDEX('Scale Backend'!$E$7:$I$11,MATCH('Risk Register'!BA33,'Scale Backend'!$C$7:$C$11,0),MATCH('Risk Register'!BB33,'Scale Backend'!$E$5:$I$5,0)),INDEX('Scale Backend'!$N$7:$R$11,MATCH('Risk Register'!BA33,'Scale Backend'!$L$7:$L$11,0),MATCH('Risk Register'!BB33,'Scale Backend'!$N$5:$R$5,0))),"")</f>
        <v/>
      </c>
      <c r="BD33" s="15"/>
      <c r="BE33" s="1"/>
      <c r="BF33" s="1"/>
    </row>
    <row r="34" spans="2:58" ht="14.5" x14ac:dyDescent="0.25">
      <c r="B34" s="130" t="s">
        <v>105</v>
      </c>
      <c r="C34" s="154"/>
      <c r="D34" s="129"/>
      <c r="E34" s="156"/>
      <c r="F34" s="133"/>
      <c r="G34" s="133"/>
      <c r="H34" s="155"/>
      <c r="I34" s="162"/>
      <c r="J34" s="133"/>
      <c r="K34" s="133"/>
      <c r="L34" s="156"/>
      <c r="M34" s="156"/>
      <c r="N34" s="156"/>
      <c r="O34" s="156"/>
      <c r="P34" s="156"/>
      <c r="Q34" s="156"/>
      <c r="R34" s="156"/>
      <c r="S34" s="156"/>
      <c r="T34" s="156"/>
      <c r="U34" s="156"/>
      <c r="V34" s="156"/>
      <c r="W34" s="156"/>
      <c r="X34" s="156"/>
      <c r="Y34" s="156"/>
      <c r="Z34" s="137"/>
      <c r="AA34" s="138"/>
      <c r="AB34" s="139" t="str">
        <f>IFERROR(IF('1. Likelihood and Impact Scale'!$L$6="Quantitative",INDEX('Scale Backend'!$E$7:$I$11,MATCH('Risk Register'!Z34,'Scale Backend'!$C$7:$C$11,0),MATCH('Risk Register'!AA34,'Scale Backend'!$E$5:$I$5,0)),INDEX('Scale Backend'!$N$7:$R$11,MATCH('Risk Register'!Z34,'Scale Backend'!$L$7:$L$11,0),MATCH('Risk Register'!AA34,'Scale Backend'!$N$5:$R$5,0))),"")</f>
        <v/>
      </c>
      <c r="AC34" s="150"/>
      <c r="AD34" s="133"/>
      <c r="AE34" s="160"/>
      <c r="AF34" s="160"/>
      <c r="AG34" s="160"/>
      <c r="AH34" s="160"/>
      <c r="AI34" s="160"/>
      <c r="AJ34" s="160"/>
      <c r="AK34" s="160"/>
      <c r="AL34" s="160"/>
      <c r="AM34" s="160"/>
      <c r="AN34" s="160"/>
      <c r="AO34" s="160"/>
      <c r="AP34" s="160"/>
      <c r="AQ34" s="160"/>
      <c r="AR34" s="160"/>
      <c r="AS34" s="160"/>
      <c r="AT34" s="160"/>
      <c r="AU34" s="160"/>
      <c r="AV34" s="160"/>
      <c r="AW34" s="161"/>
      <c r="AX34" s="156"/>
      <c r="AY34" s="152"/>
      <c r="AZ34" s="153"/>
      <c r="BA34" s="140"/>
      <c r="BB34" s="141"/>
      <c r="BC34" s="142" t="str">
        <f>IFERROR(IF('1. Likelihood and Impact Scale'!$L$6="Quantitative",INDEX('Scale Backend'!$E$7:$I$11,MATCH('Risk Register'!BA34,'Scale Backend'!$C$7:$C$11,0),MATCH('Risk Register'!BB34,'Scale Backend'!$E$5:$I$5,0)),INDEX('Scale Backend'!$N$7:$R$11,MATCH('Risk Register'!BA34,'Scale Backend'!$L$7:$L$11,0),MATCH('Risk Register'!BB34,'Scale Backend'!$N$5:$R$5,0))),"")</f>
        <v/>
      </c>
      <c r="BD34" s="15"/>
      <c r="BE34" s="1"/>
      <c r="BF34" s="1"/>
    </row>
    <row r="35" spans="2:58" ht="14.5" x14ac:dyDescent="0.25">
      <c r="B35" s="135" t="s">
        <v>106</v>
      </c>
      <c r="C35" s="154"/>
      <c r="D35" s="163"/>
      <c r="E35" s="156"/>
      <c r="F35" s="133"/>
      <c r="G35" s="133"/>
      <c r="H35" s="155"/>
      <c r="I35" s="162"/>
      <c r="J35" s="133"/>
      <c r="K35" s="133"/>
      <c r="L35" s="156"/>
      <c r="M35" s="156"/>
      <c r="N35" s="156"/>
      <c r="O35" s="156"/>
      <c r="P35" s="156"/>
      <c r="Q35" s="156"/>
      <c r="R35" s="156"/>
      <c r="S35" s="156"/>
      <c r="T35" s="156"/>
      <c r="U35" s="156"/>
      <c r="V35" s="156"/>
      <c r="W35" s="156"/>
      <c r="X35" s="156"/>
      <c r="Y35" s="156"/>
      <c r="Z35" s="137"/>
      <c r="AA35" s="138"/>
      <c r="AB35" s="139" t="str">
        <f>IFERROR(IF('1. Likelihood and Impact Scale'!$L$6="Quantitative",INDEX('Scale Backend'!$E$7:$I$11,MATCH('Risk Register'!Z35,'Scale Backend'!$C$7:$C$11,0),MATCH('Risk Register'!AA35,'Scale Backend'!$E$5:$I$5,0)),INDEX('Scale Backend'!$N$7:$R$11,MATCH('Risk Register'!Z35,'Scale Backend'!$L$7:$L$11,0),MATCH('Risk Register'!AA35,'Scale Backend'!$N$5:$R$5,0))),"")</f>
        <v/>
      </c>
      <c r="AC35" s="150"/>
      <c r="AD35" s="133"/>
      <c r="AE35" s="160"/>
      <c r="AF35" s="160"/>
      <c r="AG35" s="160"/>
      <c r="AH35" s="160"/>
      <c r="AI35" s="160"/>
      <c r="AJ35" s="160"/>
      <c r="AK35" s="160"/>
      <c r="AL35" s="160"/>
      <c r="AM35" s="160"/>
      <c r="AN35" s="160"/>
      <c r="AO35" s="160"/>
      <c r="AP35" s="160"/>
      <c r="AQ35" s="160"/>
      <c r="AR35" s="160"/>
      <c r="AS35" s="160"/>
      <c r="AT35" s="160"/>
      <c r="AU35" s="160"/>
      <c r="AV35" s="160"/>
      <c r="AW35" s="161"/>
      <c r="AX35" s="156"/>
      <c r="AY35" s="152"/>
      <c r="AZ35" s="153"/>
      <c r="BA35" s="140"/>
      <c r="BB35" s="141"/>
      <c r="BC35" s="142" t="str">
        <f>IFERROR(IF('1. Likelihood and Impact Scale'!$L$6="Quantitative",INDEX('Scale Backend'!$E$7:$I$11,MATCH('Risk Register'!BA35,'Scale Backend'!$C$7:$C$11,0),MATCH('Risk Register'!BB35,'Scale Backend'!$E$5:$I$5,0)),INDEX('Scale Backend'!$N$7:$R$11,MATCH('Risk Register'!BA35,'Scale Backend'!$L$7:$L$11,0),MATCH('Risk Register'!BB35,'Scale Backend'!$N$5:$R$5,0))),"")</f>
        <v/>
      </c>
      <c r="BD35" s="15"/>
      <c r="BE35" s="1"/>
      <c r="BF35" s="1"/>
    </row>
    <row r="36" spans="2:58" ht="14.5" x14ac:dyDescent="0.25">
      <c r="B36" s="130" t="s">
        <v>107</v>
      </c>
      <c r="C36" s="154"/>
      <c r="D36" s="163"/>
      <c r="E36" s="156"/>
      <c r="F36" s="133"/>
      <c r="G36" s="133"/>
      <c r="H36" s="155"/>
      <c r="I36" s="162"/>
      <c r="J36" s="133"/>
      <c r="K36" s="133"/>
      <c r="L36" s="156"/>
      <c r="M36" s="156"/>
      <c r="N36" s="156"/>
      <c r="O36" s="156"/>
      <c r="P36" s="156"/>
      <c r="Q36" s="156"/>
      <c r="R36" s="156"/>
      <c r="S36" s="156"/>
      <c r="T36" s="156"/>
      <c r="U36" s="156"/>
      <c r="V36" s="156"/>
      <c r="W36" s="156"/>
      <c r="X36" s="156"/>
      <c r="Y36" s="156"/>
      <c r="Z36" s="137"/>
      <c r="AA36" s="138"/>
      <c r="AB36" s="139" t="str">
        <f>IFERROR(IF('1. Likelihood and Impact Scale'!$L$6="Quantitative",INDEX('Scale Backend'!$E$7:$I$11,MATCH('Risk Register'!Z36,'Scale Backend'!$C$7:$C$11,0),MATCH('Risk Register'!AA36,'Scale Backend'!$E$5:$I$5,0)),INDEX('Scale Backend'!$N$7:$R$11,MATCH('Risk Register'!Z36,'Scale Backend'!$L$7:$L$11,0),MATCH('Risk Register'!AA36,'Scale Backend'!$N$5:$R$5,0))),"")</f>
        <v/>
      </c>
      <c r="AC36" s="150"/>
      <c r="AD36" s="133"/>
      <c r="AE36" s="160"/>
      <c r="AF36" s="160"/>
      <c r="AG36" s="160"/>
      <c r="AH36" s="160"/>
      <c r="AI36" s="160"/>
      <c r="AJ36" s="160"/>
      <c r="AK36" s="160"/>
      <c r="AL36" s="160"/>
      <c r="AM36" s="160"/>
      <c r="AN36" s="160"/>
      <c r="AO36" s="160"/>
      <c r="AP36" s="160"/>
      <c r="AQ36" s="160"/>
      <c r="AR36" s="160"/>
      <c r="AS36" s="160"/>
      <c r="AT36" s="160"/>
      <c r="AU36" s="160"/>
      <c r="AV36" s="160"/>
      <c r="AW36" s="161"/>
      <c r="AX36" s="156"/>
      <c r="AY36" s="152"/>
      <c r="AZ36" s="153"/>
      <c r="BA36" s="140"/>
      <c r="BB36" s="141"/>
      <c r="BC36" s="142" t="str">
        <f>IFERROR(IF('1. Likelihood and Impact Scale'!$L$6="Quantitative",INDEX('Scale Backend'!$E$7:$I$11,MATCH('Risk Register'!BA36,'Scale Backend'!$C$7:$C$11,0),MATCH('Risk Register'!BB36,'Scale Backend'!$E$5:$I$5,0)),INDEX('Scale Backend'!$N$7:$R$11,MATCH('Risk Register'!BA36,'Scale Backend'!$L$7:$L$11,0),MATCH('Risk Register'!BB36,'Scale Backend'!$N$5:$R$5,0))),"")</f>
        <v/>
      </c>
      <c r="BD36" s="15"/>
      <c r="BE36" s="1"/>
      <c r="BF36" s="1"/>
    </row>
    <row r="37" spans="2:58" ht="14.5" x14ac:dyDescent="0.25">
      <c r="B37" s="130" t="s">
        <v>108</v>
      </c>
      <c r="C37" s="154"/>
      <c r="D37" s="163"/>
      <c r="E37" s="156"/>
      <c r="F37" s="133"/>
      <c r="G37" s="133"/>
      <c r="H37" s="155"/>
      <c r="I37" s="162"/>
      <c r="J37" s="133"/>
      <c r="K37" s="133"/>
      <c r="L37" s="156"/>
      <c r="M37" s="156"/>
      <c r="N37" s="156"/>
      <c r="O37" s="156"/>
      <c r="P37" s="156"/>
      <c r="Q37" s="156"/>
      <c r="R37" s="156"/>
      <c r="S37" s="156"/>
      <c r="T37" s="156"/>
      <c r="U37" s="156"/>
      <c r="V37" s="156"/>
      <c r="W37" s="156"/>
      <c r="X37" s="156"/>
      <c r="Y37" s="156"/>
      <c r="Z37" s="137"/>
      <c r="AA37" s="138"/>
      <c r="AB37" s="139" t="str">
        <f>IFERROR(IF('1. Likelihood and Impact Scale'!$L$6="Quantitative",INDEX('Scale Backend'!$E$7:$I$11,MATCH('Risk Register'!Z37,'Scale Backend'!$C$7:$C$11,0),MATCH('Risk Register'!AA37,'Scale Backend'!$E$5:$I$5,0)),INDEX('Scale Backend'!$N$7:$R$11,MATCH('Risk Register'!Z37,'Scale Backend'!$L$7:$L$11,0),MATCH('Risk Register'!AA37,'Scale Backend'!$N$5:$R$5,0))),"")</f>
        <v/>
      </c>
      <c r="AC37" s="150"/>
      <c r="AD37" s="133"/>
      <c r="AE37" s="160"/>
      <c r="AF37" s="160"/>
      <c r="AG37" s="160"/>
      <c r="AH37" s="160"/>
      <c r="AI37" s="160"/>
      <c r="AJ37" s="160"/>
      <c r="AK37" s="160"/>
      <c r="AL37" s="160"/>
      <c r="AM37" s="160"/>
      <c r="AN37" s="160"/>
      <c r="AO37" s="160"/>
      <c r="AP37" s="160"/>
      <c r="AQ37" s="160"/>
      <c r="AR37" s="160"/>
      <c r="AS37" s="160"/>
      <c r="AT37" s="160"/>
      <c r="AU37" s="160"/>
      <c r="AV37" s="160"/>
      <c r="AW37" s="161"/>
      <c r="AX37" s="156"/>
      <c r="AY37" s="152"/>
      <c r="AZ37" s="153"/>
      <c r="BA37" s="140"/>
      <c r="BB37" s="141"/>
      <c r="BC37" s="142" t="str">
        <f>IFERROR(IF('1. Likelihood and Impact Scale'!$L$6="Quantitative",INDEX('Scale Backend'!$E$7:$I$11,MATCH('Risk Register'!BA37,'Scale Backend'!$C$7:$C$11,0),MATCH('Risk Register'!BB37,'Scale Backend'!$E$5:$I$5,0)),INDEX('Scale Backend'!$N$7:$R$11,MATCH('Risk Register'!BA37,'Scale Backend'!$L$7:$L$11,0),MATCH('Risk Register'!BB37,'Scale Backend'!$N$5:$R$5,0))),"")</f>
        <v/>
      </c>
      <c r="BD37" s="15"/>
      <c r="BE37" s="1"/>
      <c r="BF37" s="1"/>
    </row>
    <row r="38" spans="2:58" ht="14.5" x14ac:dyDescent="0.25">
      <c r="B38" s="130" t="s">
        <v>109</v>
      </c>
      <c r="C38" s="154"/>
      <c r="D38" s="163"/>
      <c r="E38" s="156"/>
      <c r="F38" s="133"/>
      <c r="G38" s="133"/>
      <c r="H38" s="155"/>
      <c r="I38" s="162"/>
      <c r="J38" s="133"/>
      <c r="K38" s="133"/>
      <c r="L38" s="156"/>
      <c r="M38" s="156"/>
      <c r="N38" s="156"/>
      <c r="O38" s="156"/>
      <c r="P38" s="156"/>
      <c r="Q38" s="156"/>
      <c r="R38" s="156"/>
      <c r="S38" s="156"/>
      <c r="T38" s="156"/>
      <c r="U38" s="156"/>
      <c r="V38" s="156"/>
      <c r="W38" s="156"/>
      <c r="X38" s="156"/>
      <c r="Y38" s="156"/>
      <c r="Z38" s="137"/>
      <c r="AA38" s="138"/>
      <c r="AB38" s="139" t="str">
        <f>IFERROR(IF('1. Likelihood and Impact Scale'!$L$6="Quantitative",INDEX('Scale Backend'!$E$7:$I$11,MATCH('Risk Register'!Z38,'Scale Backend'!$C$7:$C$11,0),MATCH('Risk Register'!AA38,'Scale Backend'!$E$5:$I$5,0)),INDEX('Scale Backend'!$N$7:$R$11,MATCH('Risk Register'!Z38,'Scale Backend'!$L$7:$L$11,0),MATCH('Risk Register'!AA38,'Scale Backend'!$N$5:$R$5,0))),"")</f>
        <v/>
      </c>
      <c r="AC38" s="150"/>
      <c r="AD38" s="133"/>
      <c r="AE38" s="160"/>
      <c r="AF38" s="160"/>
      <c r="AG38" s="160"/>
      <c r="AH38" s="160"/>
      <c r="AI38" s="160"/>
      <c r="AJ38" s="160"/>
      <c r="AK38" s="160"/>
      <c r="AL38" s="160"/>
      <c r="AM38" s="160"/>
      <c r="AN38" s="160"/>
      <c r="AO38" s="160"/>
      <c r="AP38" s="160"/>
      <c r="AQ38" s="160"/>
      <c r="AR38" s="160"/>
      <c r="AS38" s="160"/>
      <c r="AT38" s="160"/>
      <c r="AU38" s="160"/>
      <c r="AV38" s="160"/>
      <c r="AW38" s="161"/>
      <c r="AX38" s="156"/>
      <c r="AY38" s="152"/>
      <c r="AZ38" s="153"/>
      <c r="BA38" s="140"/>
      <c r="BB38" s="141"/>
      <c r="BC38" s="142" t="str">
        <f>IFERROR(IF('1. Likelihood and Impact Scale'!$L$6="Quantitative",INDEX('Scale Backend'!$E$7:$I$11,MATCH('Risk Register'!BA38,'Scale Backend'!$C$7:$C$11,0),MATCH('Risk Register'!BB38,'Scale Backend'!$E$5:$I$5,0)),INDEX('Scale Backend'!$N$7:$R$11,MATCH('Risk Register'!BA38,'Scale Backend'!$L$7:$L$11,0),MATCH('Risk Register'!BB38,'Scale Backend'!$N$5:$R$5,0))),"")</f>
        <v/>
      </c>
      <c r="BD38" s="15"/>
      <c r="BE38" s="1"/>
      <c r="BF38" s="1"/>
    </row>
    <row r="39" spans="2:58" ht="14.5" x14ac:dyDescent="0.25">
      <c r="B39" s="130" t="s">
        <v>110</v>
      </c>
      <c r="C39" s="154"/>
      <c r="D39" s="163"/>
      <c r="E39" s="156"/>
      <c r="F39" s="133"/>
      <c r="G39" s="133"/>
      <c r="H39" s="155"/>
      <c r="I39" s="162"/>
      <c r="J39" s="133"/>
      <c r="K39" s="133"/>
      <c r="L39" s="156"/>
      <c r="M39" s="156"/>
      <c r="N39" s="156"/>
      <c r="O39" s="156"/>
      <c r="P39" s="156"/>
      <c r="Q39" s="156"/>
      <c r="R39" s="156"/>
      <c r="S39" s="156"/>
      <c r="T39" s="156"/>
      <c r="U39" s="156"/>
      <c r="V39" s="156"/>
      <c r="W39" s="156"/>
      <c r="X39" s="156"/>
      <c r="Y39" s="156"/>
      <c r="Z39" s="137"/>
      <c r="AA39" s="138"/>
      <c r="AB39" s="139" t="str">
        <f>IFERROR(IF('1. Likelihood and Impact Scale'!$L$6="Quantitative",INDEX('Scale Backend'!$E$7:$I$11,MATCH('Risk Register'!Z39,'Scale Backend'!$C$7:$C$11,0),MATCH('Risk Register'!AA39,'Scale Backend'!$E$5:$I$5,0)),INDEX('Scale Backend'!$N$7:$R$11,MATCH('Risk Register'!Z39,'Scale Backend'!$L$7:$L$11,0),MATCH('Risk Register'!AA39,'Scale Backend'!$N$5:$R$5,0))),"")</f>
        <v/>
      </c>
      <c r="AC39" s="150"/>
      <c r="AD39" s="133"/>
      <c r="AE39" s="160"/>
      <c r="AF39" s="160"/>
      <c r="AG39" s="160"/>
      <c r="AH39" s="160"/>
      <c r="AI39" s="160"/>
      <c r="AJ39" s="160"/>
      <c r="AK39" s="160"/>
      <c r="AL39" s="160"/>
      <c r="AM39" s="160"/>
      <c r="AN39" s="160"/>
      <c r="AO39" s="160"/>
      <c r="AP39" s="160"/>
      <c r="AQ39" s="160"/>
      <c r="AR39" s="160"/>
      <c r="AS39" s="160"/>
      <c r="AT39" s="160"/>
      <c r="AU39" s="160"/>
      <c r="AV39" s="160"/>
      <c r="AW39" s="161"/>
      <c r="AX39" s="156"/>
      <c r="AY39" s="152"/>
      <c r="AZ39" s="153"/>
      <c r="BA39" s="140"/>
      <c r="BB39" s="141"/>
      <c r="BC39" s="142" t="str">
        <f>IFERROR(IF('1. Likelihood and Impact Scale'!$L$6="Quantitative",INDEX('Scale Backend'!$E$7:$I$11,MATCH('Risk Register'!BA39,'Scale Backend'!$C$7:$C$11,0),MATCH('Risk Register'!BB39,'Scale Backend'!$E$5:$I$5,0)),INDEX('Scale Backend'!$N$7:$R$11,MATCH('Risk Register'!BA39,'Scale Backend'!$L$7:$L$11,0),MATCH('Risk Register'!BB39,'Scale Backend'!$N$5:$R$5,0))),"")</f>
        <v/>
      </c>
      <c r="BD39" s="15"/>
      <c r="BE39" s="1"/>
      <c r="BF39" s="1"/>
    </row>
    <row r="40" spans="2:58" ht="14.5" x14ac:dyDescent="0.25">
      <c r="B40" s="130" t="s">
        <v>111</v>
      </c>
      <c r="C40" s="154"/>
      <c r="D40" s="163"/>
      <c r="E40" s="156"/>
      <c r="F40" s="133"/>
      <c r="G40" s="133"/>
      <c r="H40" s="155"/>
      <c r="I40" s="162"/>
      <c r="J40" s="133"/>
      <c r="K40" s="133"/>
      <c r="L40" s="156"/>
      <c r="M40" s="156"/>
      <c r="N40" s="156"/>
      <c r="O40" s="156"/>
      <c r="P40" s="156"/>
      <c r="Q40" s="156"/>
      <c r="R40" s="156"/>
      <c r="S40" s="156"/>
      <c r="T40" s="156"/>
      <c r="U40" s="156"/>
      <c r="V40" s="156"/>
      <c r="W40" s="156"/>
      <c r="X40" s="156"/>
      <c r="Y40" s="156"/>
      <c r="Z40" s="137"/>
      <c r="AA40" s="138"/>
      <c r="AB40" s="139" t="str">
        <f>IFERROR(IF('1. Likelihood and Impact Scale'!$L$6="Quantitative",INDEX('Scale Backend'!$E$7:$I$11,MATCH('Risk Register'!Z40,'Scale Backend'!$C$7:$C$11,0),MATCH('Risk Register'!AA40,'Scale Backend'!$E$5:$I$5,0)),INDEX('Scale Backend'!$N$7:$R$11,MATCH('Risk Register'!Z40,'Scale Backend'!$L$7:$L$11,0),MATCH('Risk Register'!AA40,'Scale Backend'!$N$5:$R$5,0))),"")</f>
        <v/>
      </c>
      <c r="AC40" s="150"/>
      <c r="AD40" s="133"/>
      <c r="AE40" s="160"/>
      <c r="AF40" s="160"/>
      <c r="AG40" s="160"/>
      <c r="AH40" s="160"/>
      <c r="AI40" s="160"/>
      <c r="AJ40" s="160"/>
      <c r="AK40" s="160"/>
      <c r="AL40" s="160"/>
      <c r="AM40" s="160"/>
      <c r="AN40" s="160"/>
      <c r="AO40" s="160"/>
      <c r="AP40" s="160"/>
      <c r="AQ40" s="160"/>
      <c r="AR40" s="160"/>
      <c r="AS40" s="160"/>
      <c r="AT40" s="160"/>
      <c r="AU40" s="160"/>
      <c r="AV40" s="160"/>
      <c r="AW40" s="161"/>
      <c r="AX40" s="156"/>
      <c r="AY40" s="152"/>
      <c r="AZ40" s="153"/>
      <c r="BA40" s="140"/>
      <c r="BB40" s="141"/>
      <c r="BC40" s="142" t="str">
        <f>IFERROR(IF('1. Likelihood and Impact Scale'!$L$6="Quantitative",INDEX('Scale Backend'!$E$7:$I$11,MATCH('Risk Register'!BA40,'Scale Backend'!$C$7:$C$11,0),MATCH('Risk Register'!BB40,'Scale Backend'!$E$5:$I$5,0)),INDEX('Scale Backend'!$N$7:$R$11,MATCH('Risk Register'!BA40,'Scale Backend'!$L$7:$L$11,0),MATCH('Risk Register'!BB40,'Scale Backend'!$N$5:$R$5,0))),"")</f>
        <v/>
      </c>
      <c r="BD40" s="15"/>
      <c r="BE40" s="1"/>
      <c r="BF40" s="1"/>
    </row>
    <row r="41" spans="2:58" ht="16.5" customHeight="1" x14ac:dyDescent="0.25">
      <c r="B41" s="130" t="s">
        <v>112</v>
      </c>
      <c r="C41" s="154"/>
      <c r="D41" s="163"/>
      <c r="E41" s="156"/>
      <c r="F41" s="133"/>
      <c r="G41" s="133"/>
      <c r="H41" s="155"/>
      <c r="I41" s="162"/>
      <c r="J41" s="133"/>
      <c r="K41" s="133"/>
      <c r="L41" s="156"/>
      <c r="M41" s="156"/>
      <c r="N41" s="156"/>
      <c r="O41" s="156"/>
      <c r="P41" s="156"/>
      <c r="Q41" s="156"/>
      <c r="R41" s="156"/>
      <c r="S41" s="156"/>
      <c r="T41" s="156"/>
      <c r="U41" s="156"/>
      <c r="V41" s="156"/>
      <c r="W41" s="156"/>
      <c r="X41" s="156"/>
      <c r="Y41" s="156"/>
      <c r="Z41" s="137"/>
      <c r="AA41" s="138"/>
      <c r="AB41" s="139" t="str">
        <f>IFERROR(IF('1. Likelihood and Impact Scale'!$L$6="Quantitative",INDEX('Scale Backend'!$E$7:$I$11,MATCH('Risk Register'!Z41,'Scale Backend'!$C$7:$C$11,0),MATCH('Risk Register'!AA41,'Scale Backend'!$E$5:$I$5,0)),INDEX('Scale Backend'!$N$7:$R$11,MATCH('Risk Register'!Z41,'Scale Backend'!$L$7:$L$11,0),MATCH('Risk Register'!AA41,'Scale Backend'!$N$5:$R$5,0))),"")</f>
        <v/>
      </c>
      <c r="AC41" s="150"/>
      <c r="AD41" s="133"/>
      <c r="AE41" s="160"/>
      <c r="AF41" s="160"/>
      <c r="AG41" s="160"/>
      <c r="AH41" s="160"/>
      <c r="AI41" s="160"/>
      <c r="AJ41" s="160"/>
      <c r="AK41" s="160"/>
      <c r="AL41" s="160"/>
      <c r="AM41" s="160"/>
      <c r="AN41" s="160"/>
      <c r="AO41" s="160"/>
      <c r="AP41" s="160"/>
      <c r="AQ41" s="160"/>
      <c r="AR41" s="160"/>
      <c r="AS41" s="160"/>
      <c r="AT41" s="160"/>
      <c r="AU41" s="160"/>
      <c r="AV41" s="160"/>
      <c r="AW41" s="161"/>
      <c r="AX41" s="156"/>
      <c r="AY41" s="152"/>
      <c r="AZ41" s="153"/>
      <c r="BA41" s="140"/>
      <c r="BB41" s="141"/>
      <c r="BC41" s="142" t="str">
        <f>IFERROR(IF('1. Likelihood and Impact Scale'!$L$6="Quantitative",INDEX('Scale Backend'!$E$7:$I$11,MATCH('Risk Register'!BA41,'Scale Backend'!$C$7:$C$11,0),MATCH('Risk Register'!BB41,'Scale Backend'!$E$5:$I$5,0)),INDEX('Scale Backend'!$N$7:$R$11,MATCH('Risk Register'!BA41,'Scale Backend'!$L$7:$L$11,0),MATCH('Risk Register'!BB41,'Scale Backend'!$N$5:$R$5,0))),"")</f>
        <v/>
      </c>
      <c r="BD41" s="15"/>
      <c r="BE41" s="1"/>
      <c r="BF41" s="1"/>
    </row>
    <row r="42" spans="2:58" ht="14.5" x14ac:dyDescent="0.25">
      <c r="B42" s="135" t="s">
        <v>113</v>
      </c>
      <c r="C42" s="154"/>
      <c r="D42" s="163"/>
      <c r="E42" s="156"/>
      <c r="F42" s="133"/>
      <c r="G42" s="133"/>
      <c r="H42" s="155"/>
      <c r="I42" s="162"/>
      <c r="J42" s="133"/>
      <c r="K42" s="133"/>
      <c r="L42" s="156"/>
      <c r="M42" s="156"/>
      <c r="N42" s="156"/>
      <c r="O42" s="156"/>
      <c r="P42" s="156"/>
      <c r="Q42" s="156"/>
      <c r="R42" s="156"/>
      <c r="S42" s="156"/>
      <c r="T42" s="156"/>
      <c r="U42" s="156"/>
      <c r="V42" s="156"/>
      <c r="W42" s="156"/>
      <c r="X42" s="156"/>
      <c r="Y42" s="156"/>
      <c r="Z42" s="137"/>
      <c r="AA42" s="138"/>
      <c r="AB42" s="139" t="str">
        <f>IFERROR(IF('1. Likelihood and Impact Scale'!$L$6="Quantitative",INDEX('Scale Backend'!$E$7:$I$11,MATCH('Risk Register'!Z42,'Scale Backend'!$C$7:$C$11,0),MATCH('Risk Register'!AA42,'Scale Backend'!$E$5:$I$5,0)),INDEX('Scale Backend'!$N$7:$R$11,MATCH('Risk Register'!Z42,'Scale Backend'!$L$7:$L$11,0),MATCH('Risk Register'!AA42,'Scale Backend'!$N$5:$R$5,0))),"")</f>
        <v/>
      </c>
      <c r="AC42" s="150"/>
      <c r="AD42" s="133"/>
      <c r="AE42" s="160"/>
      <c r="AF42" s="160"/>
      <c r="AG42" s="160"/>
      <c r="AH42" s="160"/>
      <c r="AI42" s="160"/>
      <c r="AJ42" s="160"/>
      <c r="AK42" s="160"/>
      <c r="AL42" s="160"/>
      <c r="AM42" s="160"/>
      <c r="AN42" s="160"/>
      <c r="AO42" s="160"/>
      <c r="AP42" s="160"/>
      <c r="AQ42" s="160"/>
      <c r="AR42" s="160"/>
      <c r="AS42" s="160"/>
      <c r="AT42" s="160"/>
      <c r="AU42" s="160"/>
      <c r="AV42" s="160"/>
      <c r="AW42" s="161"/>
      <c r="AX42" s="156"/>
      <c r="AY42" s="152"/>
      <c r="AZ42" s="153"/>
      <c r="BA42" s="140"/>
      <c r="BB42" s="141"/>
      <c r="BC42" s="142" t="str">
        <f>IFERROR(IF('1. Likelihood and Impact Scale'!$L$6="Quantitative",INDEX('Scale Backend'!$E$7:$I$11,MATCH('Risk Register'!BA42,'Scale Backend'!$C$7:$C$11,0),MATCH('Risk Register'!BB42,'Scale Backend'!$E$5:$I$5,0)),INDEX('Scale Backend'!$N$7:$R$11,MATCH('Risk Register'!BA42,'Scale Backend'!$L$7:$L$11,0),MATCH('Risk Register'!BB42,'Scale Backend'!$N$5:$R$5,0))),"")</f>
        <v/>
      </c>
      <c r="BD42" s="15"/>
      <c r="BE42" s="1"/>
      <c r="BF42" s="1"/>
    </row>
    <row r="43" spans="2:58" ht="14.5" x14ac:dyDescent="0.25">
      <c r="B43" s="130" t="s">
        <v>114</v>
      </c>
      <c r="C43" s="154"/>
      <c r="D43" s="163"/>
      <c r="E43" s="156"/>
      <c r="F43" s="133"/>
      <c r="G43" s="133"/>
      <c r="H43" s="155"/>
      <c r="I43" s="162"/>
      <c r="J43" s="133"/>
      <c r="K43" s="133"/>
      <c r="L43" s="156"/>
      <c r="M43" s="156"/>
      <c r="N43" s="156"/>
      <c r="O43" s="156"/>
      <c r="P43" s="156"/>
      <c r="Q43" s="156"/>
      <c r="R43" s="156"/>
      <c r="S43" s="156"/>
      <c r="T43" s="156"/>
      <c r="U43" s="156"/>
      <c r="V43" s="156"/>
      <c r="W43" s="156"/>
      <c r="X43" s="156"/>
      <c r="Y43" s="156"/>
      <c r="Z43" s="137"/>
      <c r="AA43" s="138"/>
      <c r="AB43" s="139" t="str">
        <f>IFERROR(IF('1. Likelihood and Impact Scale'!$L$6="Quantitative",INDEX('Scale Backend'!$E$7:$I$11,MATCH('Risk Register'!Z43,'Scale Backend'!$C$7:$C$11,0),MATCH('Risk Register'!AA43,'Scale Backend'!$E$5:$I$5,0)),INDEX('Scale Backend'!$N$7:$R$11,MATCH('Risk Register'!Z43,'Scale Backend'!$L$7:$L$11,0),MATCH('Risk Register'!AA43,'Scale Backend'!$N$5:$R$5,0))),"")</f>
        <v/>
      </c>
      <c r="AC43" s="150"/>
      <c r="AD43" s="133"/>
      <c r="AE43" s="160"/>
      <c r="AF43" s="160"/>
      <c r="AG43" s="160"/>
      <c r="AH43" s="160"/>
      <c r="AI43" s="160"/>
      <c r="AJ43" s="160"/>
      <c r="AK43" s="160"/>
      <c r="AL43" s="160"/>
      <c r="AM43" s="160"/>
      <c r="AN43" s="160"/>
      <c r="AO43" s="160"/>
      <c r="AP43" s="160"/>
      <c r="AQ43" s="160"/>
      <c r="AR43" s="160"/>
      <c r="AS43" s="160"/>
      <c r="AT43" s="160"/>
      <c r="AU43" s="160"/>
      <c r="AV43" s="160"/>
      <c r="AW43" s="161"/>
      <c r="AX43" s="156"/>
      <c r="AY43" s="152"/>
      <c r="AZ43" s="153"/>
      <c r="BA43" s="140"/>
      <c r="BB43" s="141"/>
      <c r="BC43" s="142" t="str">
        <f>IFERROR(IF('1. Likelihood and Impact Scale'!$L$6="Quantitative",INDEX('Scale Backend'!$E$7:$I$11,MATCH('Risk Register'!BA43,'Scale Backend'!$C$7:$C$11,0),MATCH('Risk Register'!BB43,'Scale Backend'!$E$5:$I$5,0)),INDEX('Scale Backend'!$N$7:$R$11,MATCH('Risk Register'!BA43,'Scale Backend'!$L$7:$L$11,0),MATCH('Risk Register'!BB43,'Scale Backend'!$N$5:$R$5,0))),"")</f>
        <v/>
      </c>
      <c r="BD43" s="15"/>
      <c r="BE43" s="1"/>
      <c r="BF43" s="1"/>
    </row>
    <row r="44" spans="2:58" ht="14.5" x14ac:dyDescent="0.25">
      <c r="B44" s="130" t="s">
        <v>115</v>
      </c>
      <c r="C44" s="154"/>
      <c r="D44" s="163"/>
      <c r="E44" s="156"/>
      <c r="F44" s="133"/>
      <c r="G44" s="133"/>
      <c r="H44" s="155"/>
      <c r="I44" s="162"/>
      <c r="J44" s="133"/>
      <c r="K44" s="133"/>
      <c r="L44" s="156"/>
      <c r="M44" s="156"/>
      <c r="N44" s="156"/>
      <c r="O44" s="156"/>
      <c r="P44" s="156"/>
      <c r="Q44" s="156"/>
      <c r="R44" s="156"/>
      <c r="S44" s="156"/>
      <c r="T44" s="156"/>
      <c r="U44" s="156"/>
      <c r="V44" s="156"/>
      <c r="W44" s="156"/>
      <c r="X44" s="156"/>
      <c r="Y44" s="156"/>
      <c r="Z44" s="137"/>
      <c r="AA44" s="138"/>
      <c r="AB44" s="139" t="str">
        <f>IFERROR(IF('1. Likelihood and Impact Scale'!$L$6="Quantitative",INDEX('Scale Backend'!$E$7:$I$11,MATCH('Risk Register'!Z44,'Scale Backend'!$C$7:$C$11,0),MATCH('Risk Register'!AA44,'Scale Backend'!$E$5:$I$5,0)),INDEX('Scale Backend'!$N$7:$R$11,MATCH('Risk Register'!Z44,'Scale Backend'!$L$7:$L$11,0),MATCH('Risk Register'!AA44,'Scale Backend'!$N$5:$R$5,0))),"")</f>
        <v/>
      </c>
      <c r="AC44" s="150"/>
      <c r="AD44" s="133"/>
      <c r="AE44" s="160"/>
      <c r="AF44" s="160"/>
      <c r="AG44" s="160"/>
      <c r="AH44" s="160"/>
      <c r="AI44" s="160"/>
      <c r="AJ44" s="160"/>
      <c r="AK44" s="160"/>
      <c r="AL44" s="160"/>
      <c r="AM44" s="160"/>
      <c r="AN44" s="160"/>
      <c r="AO44" s="160"/>
      <c r="AP44" s="160"/>
      <c r="AQ44" s="160"/>
      <c r="AR44" s="160"/>
      <c r="AS44" s="160"/>
      <c r="AT44" s="160"/>
      <c r="AU44" s="160"/>
      <c r="AV44" s="160"/>
      <c r="AW44" s="161"/>
      <c r="AX44" s="156"/>
      <c r="AY44" s="152"/>
      <c r="AZ44" s="153"/>
      <c r="BA44" s="140"/>
      <c r="BB44" s="141"/>
      <c r="BC44" s="142" t="str">
        <f>IFERROR(IF('1. Likelihood and Impact Scale'!$L$6="Quantitative",INDEX('Scale Backend'!$E$7:$I$11,MATCH('Risk Register'!BA44,'Scale Backend'!$C$7:$C$11,0),MATCH('Risk Register'!BB44,'Scale Backend'!$E$5:$I$5,0)),INDEX('Scale Backend'!$N$7:$R$11,MATCH('Risk Register'!BA44,'Scale Backend'!$L$7:$L$11,0),MATCH('Risk Register'!BB44,'Scale Backend'!$N$5:$R$5,0))),"")</f>
        <v/>
      </c>
      <c r="BD44" s="15"/>
      <c r="BE44" s="1"/>
      <c r="BF44" s="1"/>
    </row>
    <row r="45" spans="2:58" ht="14.5" x14ac:dyDescent="0.25">
      <c r="B45" s="135" t="s">
        <v>116</v>
      </c>
      <c r="C45" s="154"/>
      <c r="D45" s="163"/>
      <c r="E45" s="156"/>
      <c r="F45" s="133"/>
      <c r="G45" s="133"/>
      <c r="H45" s="155"/>
      <c r="I45" s="162"/>
      <c r="J45" s="133"/>
      <c r="K45" s="133"/>
      <c r="L45" s="156"/>
      <c r="M45" s="156"/>
      <c r="N45" s="156"/>
      <c r="O45" s="156"/>
      <c r="P45" s="156"/>
      <c r="Q45" s="156"/>
      <c r="R45" s="156"/>
      <c r="S45" s="156"/>
      <c r="T45" s="156"/>
      <c r="U45" s="156"/>
      <c r="V45" s="156"/>
      <c r="W45" s="156"/>
      <c r="X45" s="156"/>
      <c r="Y45" s="156"/>
      <c r="Z45" s="137"/>
      <c r="AA45" s="138"/>
      <c r="AB45" s="139" t="str">
        <f>IFERROR(IF('1. Likelihood and Impact Scale'!$L$6="Quantitative",INDEX('Scale Backend'!$E$7:$I$11,MATCH('Risk Register'!Z45,'Scale Backend'!$C$7:$C$11,0),MATCH('Risk Register'!AA45,'Scale Backend'!$E$5:$I$5,0)),INDEX('Scale Backend'!$N$7:$R$11,MATCH('Risk Register'!Z45,'Scale Backend'!$L$7:$L$11,0),MATCH('Risk Register'!AA45,'Scale Backend'!$N$5:$R$5,0))),"")</f>
        <v/>
      </c>
      <c r="AC45" s="150"/>
      <c r="AD45" s="133"/>
      <c r="AE45" s="160"/>
      <c r="AF45" s="160"/>
      <c r="AG45" s="160"/>
      <c r="AH45" s="160"/>
      <c r="AI45" s="160"/>
      <c r="AJ45" s="160"/>
      <c r="AK45" s="160"/>
      <c r="AL45" s="160"/>
      <c r="AM45" s="160"/>
      <c r="AN45" s="160"/>
      <c r="AO45" s="160"/>
      <c r="AP45" s="160"/>
      <c r="AQ45" s="160"/>
      <c r="AR45" s="160"/>
      <c r="AS45" s="160"/>
      <c r="AT45" s="160"/>
      <c r="AU45" s="160"/>
      <c r="AV45" s="160"/>
      <c r="AW45" s="161"/>
      <c r="AX45" s="156"/>
      <c r="AY45" s="152"/>
      <c r="AZ45" s="153"/>
      <c r="BA45" s="140"/>
      <c r="BB45" s="141"/>
      <c r="BC45" s="142" t="str">
        <f>IFERROR(IF('1. Likelihood and Impact Scale'!$L$6="Quantitative",INDEX('Scale Backend'!$E$7:$I$11,MATCH('Risk Register'!BA45,'Scale Backend'!$C$7:$C$11,0),MATCH('Risk Register'!BB45,'Scale Backend'!$E$5:$I$5,0)),INDEX('Scale Backend'!$N$7:$R$11,MATCH('Risk Register'!BA45,'Scale Backend'!$L$7:$L$11,0),MATCH('Risk Register'!BB45,'Scale Backend'!$N$5:$R$5,0))),"")</f>
        <v/>
      </c>
      <c r="BD45" s="15"/>
      <c r="BE45" s="1"/>
      <c r="BF45" s="1"/>
    </row>
    <row r="46" spans="2:58" ht="14.5" x14ac:dyDescent="0.25">
      <c r="B46" s="130" t="s">
        <v>117</v>
      </c>
      <c r="C46" s="154"/>
      <c r="D46" s="163"/>
      <c r="E46" s="156"/>
      <c r="F46" s="133"/>
      <c r="G46" s="133"/>
      <c r="H46" s="155"/>
      <c r="I46" s="162"/>
      <c r="J46" s="133"/>
      <c r="K46" s="133"/>
      <c r="L46" s="156"/>
      <c r="M46" s="156"/>
      <c r="N46" s="156"/>
      <c r="O46" s="156"/>
      <c r="P46" s="156"/>
      <c r="Q46" s="156"/>
      <c r="R46" s="156"/>
      <c r="S46" s="156"/>
      <c r="T46" s="156"/>
      <c r="U46" s="156"/>
      <c r="V46" s="156"/>
      <c r="W46" s="156"/>
      <c r="X46" s="156"/>
      <c r="Y46" s="156"/>
      <c r="Z46" s="137"/>
      <c r="AA46" s="138"/>
      <c r="AB46" s="139" t="str">
        <f>IFERROR(IF('1. Likelihood and Impact Scale'!$L$6="Quantitative",INDEX('Scale Backend'!$E$7:$I$11,MATCH('Risk Register'!Z46,'Scale Backend'!$C$7:$C$11,0),MATCH('Risk Register'!AA46,'Scale Backend'!$E$5:$I$5,0)),INDEX('Scale Backend'!$N$7:$R$11,MATCH('Risk Register'!Z46,'Scale Backend'!$L$7:$L$11,0),MATCH('Risk Register'!AA46,'Scale Backend'!$N$5:$R$5,0))),"")</f>
        <v/>
      </c>
      <c r="AC46" s="150"/>
      <c r="AD46" s="133"/>
      <c r="AE46" s="160"/>
      <c r="AF46" s="160"/>
      <c r="AG46" s="160"/>
      <c r="AH46" s="160"/>
      <c r="AI46" s="160"/>
      <c r="AJ46" s="160"/>
      <c r="AK46" s="160"/>
      <c r="AL46" s="160"/>
      <c r="AM46" s="160"/>
      <c r="AN46" s="160"/>
      <c r="AO46" s="160"/>
      <c r="AP46" s="160"/>
      <c r="AQ46" s="160"/>
      <c r="AR46" s="160"/>
      <c r="AS46" s="160"/>
      <c r="AT46" s="160"/>
      <c r="AU46" s="160"/>
      <c r="AV46" s="160"/>
      <c r="AW46" s="161"/>
      <c r="AX46" s="156"/>
      <c r="AY46" s="152"/>
      <c r="AZ46" s="153"/>
      <c r="BA46" s="140"/>
      <c r="BB46" s="141"/>
      <c r="BC46" s="142" t="str">
        <f>IFERROR(IF('1. Likelihood and Impact Scale'!$L$6="Quantitative",INDEX('Scale Backend'!$E$7:$I$11,MATCH('Risk Register'!BA46,'Scale Backend'!$C$7:$C$11,0),MATCH('Risk Register'!BB46,'Scale Backend'!$E$5:$I$5,0)),INDEX('Scale Backend'!$N$7:$R$11,MATCH('Risk Register'!BA46,'Scale Backend'!$L$7:$L$11,0),MATCH('Risk Register'!BB46,'Scale Backend'!$N$5:$R$5,0))),"")</f>
        <v/>
      </c>
      <c r="BD46" s="15"/>
      <c r="BE46" s="1"/>
      <c r="BF46" s="1"/>
    </row>
    <row r="47" spans="2:58" ht="14.5" x14ac:dyDescent="0.25">
      <c r="B47" s="135" t="s">
        <v>118</v>
      </c>
      <c r="C47" s="154"/>
      <c r="D47" s="163"/>
      <c r="E47" s="156"/>
      <c r="F47" s="133"/>
      <c r="G47" s="133"/>
      <c r="H47" s="155"/>
      <c r="I47" s="162"/>
      <c r="J47" s="133"/>
      <c r="K47" s="133"/>
      <c r="L47" s="156"/>
      <c r="M47" s="156"/>
      <c r="N47" s="156"/>
      <c r="O47" s="156"/>
      <c r="P47" s="156"/>
      <c r="Q47" s="156"/>
      <c r="R47" s="156"/>
      <c r="S47" s="156"/>
      <c r="T47" s="156"/>
      <c r="U47" s="156"/>
      <c r="V47" s="156"/>
      <c r="W47" s="156"/>
      <c r="X47" s="156"/>
      <c r="Y47" s="156"/>
      <c r="Z47" s="137"/>
      <c r="AA47" s="138"/>
      <c r="AB47" s="139" t="str">
        <f>IFERROR(IF('1. Likelihood and Impact Scale'!$L$6="Quantitative",INDEX('Scale Backend'!$E$7:$I$11,MATCH('Risk Register'!Z47,'Scale Backend'!$C$7:$C$11,0),MATCH('Risk Register'!AA47,'Scale Backend'!$E$5:$I$5,0)),INDEX('Scale Backend'!$N$7:$R$11,MATCH('Risk Register'!Z47,'Scale Backend'!$L$7:$L$11,0),MATCH('Risk Register'!AA47,'Scale Backend'!$N$5:$R$5,0))),"")</f>
        <v/>
      </c>
      <c r="AC47" s="150"/>
      <c r="AD47" s="133"/>
      <c r="AE47" s="160"/>
      <c r="AF47" s="160"/>
      <c r="AG47" s="160"/>
      <c r="AH47" s="160"/>
      <c r="AI47" s="160"/>
      <c r="AJ47" s="160"/>
      <c r="AK47" s="160"/>
      <c r="AL47" s="160"/>
      <c r="AM47" s="160"/>
      <c r="AN47" s="160"/>
      <c r="AO47" s="160"/>
      <c r="AP47" s="160"/>
      <c r="AQ47" s="160"/>
      <c r="AR47" s="160"/>
      <c r="AS47" s="160"/>
      <c r="AT47" s="160"/>
      <c r="AU47" s="160"/>
      <c r="AV47" s="160"/>
      <c r="AW47" s="161"/>
      <c r="AX47" s="156"/>
      <c r="AY47" s="152"/>
      <c r="AZ47" s="153"/>
      <c r="BA47" s="140"/>
      <c r="BB47" s="141"/>
      <c r="BC47" s="142" t="str">
        <f>IFERROR(IF('1. Likelihood and Impact Scale'!$L$6="Quantitative",INDEX('Scale Backend'!$E$7:$I$11,MATCH('Risk Register'!BA47,'Scale Backend'!$C$7:$C$11,0),MATCH('Risk Register'!BB47,'Scale Backend'!$E$5:$I$5,0)),INDEX('Scale Backend'!$N$7:$R$11,MATCH('Risk Register'!BA47,'Scale Backend'!$L$7:$L$11,0),MATCH('Risk Register'!BB47,'Scale Backend'!$N$5:$R$5,0))),"")</f>
        <v/>
      </c>
      <c r="BD47" s="15"/>
      <c r="BE47" s="1"/>
      <c r="BF47" s="1"/>
    </row>
    <row r="48" spans="2:58" ht="14.5" x14ac:dyDescent="0.25">
      <c r="B48" s="130" t="s">
        <v>119</v>
      </c>
      <c r="C48" s="154"/>
      <c r="D48" s="163"/>
      <c r="E48" s="156"/>
      <c r="F48" s="133"/>
      <c r="G48" s="133"/>
      <c r="H48" s="155"/>
      <c r="I48" s="162"/>
      <c r="J48" s="133"/>
      <c r="K48" s="133"/>
      <c r="L48" s="156"/>
      <c r="M48" s="156"/>
      <c r="N48" s="156"/>
      <c r="O48" s="156"/>
      <c r="P48" s="156"/>
      <c r="Q48" s="156"/>
      <c r="R48" s="156"/>
      <c r="S48" s="156"/>
      <c r="T48" s="156"/>
      <c r="U48" s="156"/>
      <c r="V48" s="156"/>
      <c r="W48" s="156"/>
      <c r="X48" s="156"/>
      <c r="Y48" s="156"/>
      <c r="Z48" s="137"/>
      <c r="AA48" s="138"/>
      <c r="AB48" s="139" t="str">
        <f>IFERROR(IF('1. Likelihood and Impact Scale'!$L$6="Quantitative",INDEX('Scale Backend'!$E$7:$I$11,MATCH('Risk Register'!Z48,'Scale Backend'!$C$7:$C$11,0),MATCH('Risk Register'!AA48,'Scale Backend'!$E$5:$I$5,0)),INDEX('Scale Backend'!$N$7:$R$11,MATCH('Risk Register'!Z48,'Scale Backend'!$L$7:$L$11,0),MATCH('Risk Register'!AA48,'Scale Backend'!$N$5:$R$5,0))),"")</f>
        <v/>
      </c>
      <c r="AC48" s="150"/>
      <c r="AD48" s="133"/>
      <c r="AE48" s="160"/>
      <c r="AF48" s="160"/>
      <c r="AG48" s="160"/>
      <c r="AH48" s="160"/>
      <c r="AI48" s="160"/>
      <c r="AJ48" s="160"/>
      <c r="AK48" s="160"/>
      <c r="AL48" s="160"/>
      <c r="AM48" s="160"/>
      <c r="AN48" s="160"/>
      <c r="AO48" s="160"/>
      <c r="AP48" s="160"/>
      <c r="AQ48" s="160"/>
      <c r="AR48" s="160"/>
      <c r="AS48" s="160"/>
      <c r="AT48" s="160"/>
      <c r="AU48" s="160"/>
      <c r="AV48" s="160"/>
      <c r="AW48" s="161"/>
      <c r="AX48" s="156"/>
      <c r="AY48" s="152"/>
      <c r="AZ48" s="153"/>
      <c r="BA48" s="140"/>
      <c r="BB48" s="141"/>
      <c r="BC48" s="142" t="str">
        <f>IFERROR(IF('1. Likelihood and Impact Scale'!$L$6="Quantitative",INDEX('Scale Backend'!$E$7:$I$11,MATCH('Risk Register'!BA48,'Scale Backend'!$C$7:$C$11,0),MATCH('Risk Register'!BB48,'Scale Backend'!$E$5:$I$5,0)),INDEX('Scale Backend'!$N$7:$R$11,MATCH('Risk Register'!BA48,'Scale Backend'!$L$7:$L$11,0),MATCH('Risk Register'!BB48,'Scale Backend'!$N$5:$R$5,0))),"")</f>
        <v/>
      </c>
      <c r="BD48" s="15"/>
      <c r="BE48" s="1"/>
      <c r="BF48" s="1"/>
    </row>
    <row r="49" spans="2:58" ht="14.5" x14ac:dyDescent="0.25">
      <c r="B49" s="130" t="s">
        <v>120</v>
      </c>
      <c r="C49" s="154"/>
      <c r="D49" s="163"/>
      <c r="E49" s="156"/>
      <c r="F49" s="133"/>
      <c r="G49" s="133"/>
      <c r="H49" s="155"/>
      <c r="I49" s="162"/>
      <c r="J49" s="133"/>
      <c r="K49" s="133"/>
      <c r="L49" s="156"/>
      <c r="M49" s="156"/>
      <c r="N49" s="156"/>
      <c r="O49" s="156"/>
      <c r="P49" s="156"/>
      <c r="Q49" s="156"/>
      <c r="R49" s="156"/>
      <c r="S49" s="156"/>
      <c r="T49" s="156"/>
      <c r="U49" s="156"/>
      <c r="V49" s="156"/>
      <c r="W49" s="156"/>
      <c r="X49" s="156"/>
      <c r="Y49" s="156"/>
      <c r="Z49" s="137"/>
      <c r="AA49" s="138"/>
      <c r="AB49" s="139" t="str">
        <f>IFERROR(IF('1. Likelihood and Impact Scale'!$L$6="Quantitative",INDEX('Scale Backend'!$E$7:$I$11,MATCH('Risk Register'!Z49,'Scale Backend'!$C$7:$C$11,0),MATCH('Risk Register'!AA49,'Scale Backend'!$E$5:$I$5,0)),INDEX('Scale Backend'!$N$7:$R$11,MATCH('Risk Register'!Z49,'Scale Backend'!$L$7:$L$11,0),MATCH('Risk Register'!AA49,'Scale Backend'!$N$5:$R$5,0))),"")</f>
        <v/>
      </c>
      <c r="AC49" s="150"/>
      <c r="AD49" s="133"/>
      <c r="AE49" s="160"/>
      <c r="AF49" s="160"/>
      <c r="AG49" s="160"/>
      <c r="AH49" s="160"/>
      <c r="AI49" s="160"/>
      <c r="AJ49" s="160"/>
      <c r="AK49" s="160"/>
      <c r="AL49" s="160"/>
      <c r="AM49" s="160"/>
      <c r="AN49" s="160"/>
      <c r="AO49" s="160"/>
      <c r="AP49" s="160"/>
      <c r="AQ49" s="160"/>
      <c r="AR49" s="160"/>
      <c r="AS49" s="160"/>
      <c r="AT49" s="160"/>
      <c r="AU49" s="160"/>
      <c r="AV49" s="160"/>
      <c r="AW49" s="161"/>
      <c r="AX49" s="156"/>
      <c r="AY49" s="152"/>
      <c r="AZ49" s="153"/>
      <c r="BA49" s="140"/>
      <c r="BB49" s="141"/>
      <c r="BC49" s="142" t="str">
        <f>IFERROR(IF('1. Likelihood and Impact Scale'!$L$6="Quantitative",INDEX('Scale Backend'!$E$7:$I$11,MATCH('Risk Register'!BA49,'Scale Backend'!$C$7:$C$11,0),MATCH('Risk Register'!BB49,'Scale Backend'!$E$5:$I$5,0)),INDEX('Scale Backend'!$N$7:$R$11,MATCH('Risk Register'!BA49,'Scale Backend'!$L$7:$L$11,0),MATCH('Risk Register'!BB49,'Scale Backend'!$N$5:$R$5,0))),"")</f>
        <v/>
      </c>
      <c r="BD49" s="15"/>
      <c r="BE49" s="1"/>
      <c r="BF49" s="1"/>
    </row>
    <row r="50" spans="2:58" ht="14.5" x14ac:dyDescent="0.25">
      <c r="B50" s="135" t="s">
        <v>121</v>
      </c>
      <c r="C50" s="154"/>
      <c r="D50" s="163"/>
      <c r="E50" s="156"/>
      <c r="F50" s="133"/>
      <c r="G50" s="133"/>
      <c r="H50" s="155"/>
      <c r="I50" s="162"/>
      <c r="J50" s="133"/>
      <c r="K50" s="133"/>
      <c r="L50" s="156"/>
      <c r="M50" s="156"/>
      <c r="N50" s="156"/>
      <c r="O50" s="156"/>
      <c r="P50" s="156"/>
      <c r="Q50" s="156"/>
      <c r="R50" s="156"/>
      <c r="S50" s="156"/>
      <c r="T50" s="156"/>
      <c r="U50" s="156"/>
      <c r="V50" s="156"/>
      <c r="W50" s="156"/>
      <c r="X50" s="156"/>
      <c r="Y50" s="156"/>
      <c r="Z50" s="137"/>
      <c r="AA50" s="138"/>
      <c r="AB50" s="139" t="str">
        <f>IFERROR(IF('1. Likelihood and Impact Scale'!$L$6="Quantitative",INDEX('Scale Backend'!$E$7:$I$11,MATCH('Risk Register'!Z50,'Scale Backend'!$C$7:$C$11,0),MATCH('Risk Register'!AA50,'Scale Backend'!$E$5:$I$5,0)),INDEX('Scale Backend'!$N$7:$R$11,MATCH('Risk Register'!Z50,'Scale Backend'!$L$7:$L$11,0),MATCH('Risk Register'!AA50,'Scale Backend'!$N$5:$R$5,0))),"")</f>
        <v/>
      </c>
      <c r="AC50" s="150"/>
      <c r="AD50" s="133"/>
      <c r="AE50" s="160"/>
      <c r="AF50" s="160"/>
      <c r="AG50" s="160"/>
      <c r="AH50" s="160"/>
      <c r="AI50" s="160"/>
      <c r="AJ50" s="160"/>
      <c r="AK50" s="160"/>
      <c r="AL50" s="160"/>
      <c r="AM50" s="160"/>
      <c r="AN50" s="160"/>
      <c r="AO50" s="160"/>
      <c r="AP50" s="160"/>
      <c r="AQ50" s="160"/>
      <c r="AR50" s="160"/>
      <c r="AS50" s="160"/>
      <c r="AT50" s="160"/>
      <c r="AU50" s="160"/>
      <c r="AV50" s="160"/>
      <c r="AW50" s="161"/>
      <c r="AX50" s="156"/>
      <c r="AY50" s="152"/>
      <c r="AZ50" s="153"/>
      <c r="BA50" s="140"/>
      <c r="BB50" s="141"/>
      <c r="BC50" s="142" t="str">
        <f>IFERROR(IF('1. Likelihood and Impact Scale'!$L$6="Quantitative",INDEX('Scale Backend'!$E$7:$I$11,MATCH('Risk Register'!BA50,'Scale Backend'!$C$7:$C$11,0),MATCH('Risk Register'!BB50,'Scale Backend'!$E$5:$I$5,0)),INDEX('Scale Backend'!$N$7:$R$11,MATCH('Risk Register'!BA50,'Scale Backend'!$L$7:$L$11,0),MATCH('Risk Register'!BB50,'Scale Backend'!$N$5:$R$5,0))),"")</f>
        <v/>
      </c>
      <c r="BD50" s="15"/>
      <c r="BE50" s="1"/>
      <c r="BF50" s="1"/>
    </row>
    <row r="51" spans="2:58" ht="14.5" x14ac:dyDescent="0.25">
      <c r="B51" s="130" t="s">
        <v>122</v>
      </c>
      <c r="C51" s="154"/>
      <c r="D51" s="163"/>
      <c r="E51" s="156"/>
      <c r="F51" s="133"/>
      <c r="G51" s="133"/>
      <c r="H51" s="155"/>
      <c r="I51" s="162"/>
      <c r="J51" s="133"/>
      <c r="K51" s="133"/>
      <c r="L51" s="156"/>
      <c r="M51" s="156"/>
      <c r="N51" s="156"/>
      <c r="O51" s="156"/>
      <c r="P51" s="156"/>
      <c r="Q51" s="156"/>
      <c r="R51" s="156"/>
      <c r="S51" s="156"/>
      <c r="T51" s="156"/>
      <c r="U51" s="156"/>
      <c r="V51" s="156"/>
      <c r="W51" s="156"/>
      <c r="X51" s="156"/>
      <c r="Y51" s="156"/>
      <c r="Z51" s="137"/>
      <c r="AA51" s="138"/>
      <c r="AB51" s="139" t="str">
        <f>IFERROR(IF('1. Likelihood and Impact Scale'!$L$6="Quantitative",INDEX('Scale Backend'!$E$7:$I$11,MATCH('Risk Register'!Z51,'Scale Backend'!$C$7:$C$11,0),MATCH('Risk Register'!AA51,'Scale Backend'!$E$5:$I$5,0)),INDEX('Scale Backend'!$N$7:$R$11,MATCH('Risk Register'!Z51,'Scale Backend'!$L$7:$L$11,0),MATCH('Risk Register'!AA51,'Scale Backend'!$N$5:$R$5,0))),"")</f>
        <v/>
      </c>
      <c r="AC51" s="150"/>
      <c r="AD51" s="133"/>
      <c r="AE51" s="160"/>
      <c r="AF51" s="160"/>
      <c r="AG51" s="160"/>
      <c r="AH51" s="160"/>
      <c r="AI51" s="160"/>
      <c r="AJ51" s="160"/>
      <c r="AK51" s="160"/>
      <c r="AL51" s="160"/>
      <c r="AM51" s="160"/>
      <c r="AN51" s="160"/>
      <c r="AO51" s="160"/>
      <c r="AP51" s="160"/>
      <c r="AQ51" s="160"/>
      <c r="AR51" s="160"/>
      <c r="AS51" s="160"/>
      <c r="AT51" s="160"/>
      <c r="AU51" s="160"/>
      <c r="AV51" s="160"/>
      <c r="AW51" s="161"/>
      <c r="AX51" s="156"/>
      <c r="AY51" s="152"/>
      <c r="AZ51" s="153"/>
      <c r="BA51" s="140"/>
      <c r="BB51" s="141"/>
      <c r="BC51" s="142" t="str">
        <f>IFERROR(IF('1. Likelihood and Impact Scale'!$L$6="Quantitative",INDEX('Scale Backend'!$E$7:$I$11,MATCH('Risk Register'!BA51,'Scale Backend'!$C$7:$C$11,0),MATCH('Risk Register'!BB51,'Scale Backend'!$E$5:$I$5,0)),INDEX('Scale Backend'!$N$7:$R$11,MATCH('Risk Register'!BA51,'Scale Backend'!$L$7:$L$11,0),MATCH('Risk Register'!BB51,'Scale Backend'!$N$5:$R$5,0))),"")</f>
        <v/>
      </c>
      <c r="BD51" s="15"/>
      <c r="BE51" s="1"/>
      <c r="BF51" s="1"/>
    </row>
    <row r="52" spans="2:58" ht="14.5" x14ac:dyDescent="0.25">
      <c r="B52" s="130" t="s">
        <v>123</v>
      </c>
      <c r="C52" s="154"/>
      <c r="D52" s="163"/>
      <c r="E52" s="156"/>
      <c r="F52" s="133"/>
      <c r="G52" s="133"/>
      <c r="H52" s="155"/>
      <c r="I52" s="162"/>
      <c r="J52" s="133"/>
      <c r="K52" s="133"/>
      <c r="L52" s="156"/>
      <c r="M52" s="156"/>
      <c r="N52" s="156"/>
      <c r="O52" s="156"/>
      <c r="P52" s="156"/>
      <c r="Q52" s="156"/>
      <c r="R52" s="156"/>
      <c r="S52" s="156"/>
      <c r="T52" s="156"/>
      <c r="U52" s="156"/>
      <c r="V52" s="156"/>
      <c r="W52" s="156"/>
      <c r="X52" s="156"/>
      <c r="Y52" s="156"/>
      <c r="Z52" s="137"/>
      <c r="AA52" s="138"/>
      <c r="AB52" s="139" t="str">
        <f>IFERROR(IF('1. Likelihood and Impact Scale'!$L$6="Quantitative",INDEX('Scale Backend'!$E$7:$I$11,MATCH('Risk Register'!Z52,'Scale Backend'!$C$7:$C$11,0),MATCH('Risk Register'!AA52,'Scale Backend'!$E$5:$I$5,0)),INDEX('Scale Backend'!$N$7:$R$11,MATCH('Risk Register'!Z52,'Scale Backend'!$L$7:$L$11,0),MATCH('Risk Register'!AA52,'Scale Backend'!$N$5:$R$5,0))),"")</f>
        <v/>
      </c>
      <c r="AC52" s="150"/>
      <c r="AD52" s="133"/>
      <c r="AE52" s="160"/>
      <c r="AF52" s="160"/>
      <c r="AG52" s="160"/>
      <c r="AH52" s="160"/>
      <c r="AI52" s="160"/>
      <c r="AJ52" s="160"/>
      <c r="AK52" s="160"/>
      <c r="AL52" s="160"/>
      <c r="AM52" s="160"/>
      <c r="AN52" s="160"/>
      <c r="AO52" s="160"/>
      <c r="AP52" s="160"/>
      <c r="AQ52" s="160"/>
      <c r="AR52" s="160"/>
      <c r="AS52" s="160"/>
      <c r="AT52" s="160"/>
      <c r="AU52" s="160"/>
      <c r="AV52" s="160"/>
      <c r="AW52" s="161"/>
      <c r="AX52" s="156"/>
      <c r="AY52" s="152"/>
      <c r="AZ52" s="153"/>
      <c r="BA52" s="140"/>
      <c r="BB52" s="141"/>
      <c r="BC52" s="142" t="str">
        <f>IFERROR(IF('1. Likelihood and Impact Scale'!$L$6="Quantitative",INDEX('Scale Backend'!$E$7:$I$11,MATCH('Risk Register'!BA52,'Scale Backend'!$C$7:$C$11,0),MATCH('Risk Register'!BB52,'Scale Backend'!$E$5:$I$5,0)),INDEX('Scale Backend'!$N$7:$R$11,MATCH('Risk Register'!BA52,'Scale Backend'!$L$7:$L$11,0),MATCH('Risk Register'!BB52,'Scale Backend'!$N$5:$R$5,0))),"")</f>
        <v/>
      </c>
      <c r="BD52" s="15"/>
      <c r="BE52" s="1"/>
      <c r="BF52" s="1"/>
    </row>
    <row r="53" spans="2:58" ht="14.5" x14ac:dyDescent="0.25">
      <c r="B53" s="130" t="s">
        <v>124</v>
      </c>
      <c r="C53" s="154"/>
      <c r="D53" s="163"/>
      <c r="E53" s="156"/>
      <c r="F53" s="133"/>
      <c r="G53" s="133"/>
      <c r="H53" s="155"/>
      <c r="I53" s="162"/>
      <c r="J53" s="133"/>
      <c r="K53" s="133"/>
      <c r="L53" s="156"/>
      <c r="M53" s="156"/>
      <c r="N53" s="156"/>
      <c r="O53" s="156"/>
      <c r="P53" s="156"/>
      <c r="Q53" s="156"/>
      <c r="R53" s="156"/>
      <c r="S53" s="156"/>
      <c r="T53" s="156"/>
      <c r="U53" s="156"/>
      <c r="V53" s="156"/>
      <c r="W53" s="156"/>
      <c r="X53" s="156"/>
      <c r="Y53" s="156"/>
      <c r="Z53" s="137"/>
      <c r="AA53" s="138"/>
      <c r="AB53" s="139" t="str">
        <f>IFERROR(IF('1. Likelihood and Impact Scale'!$L$6="Quantitative",INDEX('Scale Backend'!$E$7:$I$11,MATCH('Risk Register'!Z53,'Scale Backend'!$C$7:$C$11,0),MATCH('Risk Register'!AA53,'Scale Backend'!$E$5:$I$5,0)),INDEX('Scale Backend'!$N$7:$R$11,MATCH('Risk Register'!Z53,'Scale Backend'!$L$7:$L$11,0),MATCH('Risk Register'!AA53,'Scale Backend'!$N$5:$R$5,0))),"")</f>
        <v/>
      </c>
      <c r="AC53" s="150"/>
      <c r="AD53" s="133"/>
      <c r="AE53" s="160"/>
      <c r="AF53" s="160"/>
      <c r="AG53" s="160"/>
      <c r="AH53" s="160"/>
      <c r="AI53" s="160"/>
      <c r="AJ53" s="160"/>
      <c r="AK53" s="160"/>
      <c r="AL53" s="160"/>
      <c r="AM53" s="160"/>
      <c r="AN53" s="160"/>
      <c r="AO53" s="160"/>
      <c r="AP53" s="160"/>
      <c r="AQ53" s="160"/>
      <c r="AR53" s="160"/>
      <c r="AS53" s="160"/>
      <c r="AT53" s="160"/>
      <c r="AU53" s="160"/>
      <c r="AV53" s="160"/>
      <c r="AW53" s="161"/>
      <c r="AX53" s="156"/>
      <c r="AY53" s="152"/>
      <c r="AZ53" s="153"/>
      <c r="BA53" s="140"/>
      <c r="BB53" s="141"/>
      <c r="BC53" s="142" t="str">
        <f>IFERROR(IF('1. Likelihood and Impact Scale'!$L$6="Quantitative",INDEX('Scale Backend'!$E$7:$I$11,MATCH('Risk Register'!BA53,'Scale Backend'!$C$7:$C$11,0),MATCH('Risk Register'!BB53,'Scale Backend'!$E$5:$I$5,0)),INDEX('Scale Backend'!$N$7:$R$11,MATCH('Risk Register'!BA53,'Scale Backend'!$L$7:$L$11,0),MATCH('Risk Register'!BB53,'Scale Backend'!$N$5:$R$5,0))),"")</f>
        <v/>
      </c>
      <c r="BD53" s="15"/>
      <c r="BE53" s="1"/>
      <c r="BF53" s="1"/>
    </row>
    <row r="54" spans="2:58" ht="14.5" x14ac:dyDescent="0.25">
      <c r="B54" s="135" t="s">
        <v>125</v>
      </c>
      <c r="C54" s="154"/>
      <c r="D54" s="163"/>
      <c r="E54" s="156"/>
      <c r="F54" s="133"/>
      <c r="G54" s="133"/>
      <c r="H54" s="155"/>
      <c r="I54" s="162"/>
      <c r="J54" s="133"/>
      <c r="K54" s="133"/>
      <c r="L54" s="156"/>
      <c r="M54" s="156"/>
      <c r="N54" s="156"/>
      <c r="O54" s="156"/>
      <c r="P54" s="156"/>
      <c r="Q54" s="156"/>
      <c r="R54" s="156"/>
      <c r="S54" s="156"/>
      <c r="T54" s="156"/>
      <c r="U54" s="156"/>
      <c r="V54" s="156"/>
      <c r="W54" s="156"/>
      <c r="X54" s="156"/>
      <c r="Y54" s="156"/>
      <c r="Z54" s="137"/>
      <c r="AA54" s="138"/>
      <c r="AB54" s="139" t="str">
        <f>IFERROR(IF('1. Likelihood and Impact Scale'!$L$6="Quantitative",INDEX('Scale Backend'!$E$7:$I$11,MATCH('Risk Register'!Z54,'Scale Backend'!$C$7:$C$11,0),MATCH('Risk Register'!AA54,'Scale Backend'!$E$5:$I$5,0)),INDEX('Scale Backend'!$N$7:$R$11,MATCH('Risk Register'!Z54,'Scale Backend'!$L$7:$L$11,0),MATCH('Risk Register'!AA54,'Scale Backend'!$N$5:$R$5,0))),"")</f>
        <v/>
      </c>
      <c r="AC54" s="150"/>
      <c r="AD54" s="133"/>
      <c r="AE54" s="160"/>
      <c r="AF54" s="160"/>
      <c r="AG54" s="160"/>
      <c r="AH54" s="160"/>
      <c r="AI54" s="160"/>
      <c r="AJ54" s="160"/>
      <c r="AK54" s="160"/>
      <c r="AL54" s="160"/>
      <c r="AM54" s="160"/>
      <c r="AN54" s="160"/>
      <c r="AO54" s="160"/>
      <c r="AP54" s="160"/>
      <c r="AQ54" s="160"/>
      <c r="AR54" s="160"/>
      <c r="AS54" s="160"/>
      <c r="AT54" s="160"/>
      <c r="AU54" s="160"/>
      <c r="AV54" s="160"/>
      <c r="AW54" s="161"/>
      <c r="AX54" s="156"/>
      <c r="AY54" s="152"/>
      <c r="AZ54" s="153"/>
      <c r="BA54" s="140"/>
      <c r="BB54" s="141"/>
      <c r="BC54" s="142" t="str">
        <f>IFERROR(IF('1. Likelihood and Impact Scale'!$L$6="Quantitative",INDEX('Scale Backend'!$E$7:$I$11,MATCH('Risk Register'!BA54,'Scale Backend'!$C$7:$C$11,0),MATCH('Risk Register'!BB54,'Scale Backend'!$E$5:$I$5,0)),INDEX('Scale Backend'!$N$7:$R$11,MATCH('Risk Register'!BA54,'Scale Backend'!$L$7:$L$11,0),MATCH('Risk Register'!BB54,'Scale Backend'!$N$5:$R$5,0))),"")</f>
        <v/>
      </c>
      <c r="BD54" s="15"/>
      <c r="BE54" s="1"/>
      <c r="BF54" s="1"/>
    </row>
    <row r="55" spans="2:58" ht="14.5" x14ac:dyDescent="0.25">
      <c r="B55" s="130" t="s">
        <v>126</v>
      </c>
      <c r="C55" s="154"/>
      <c r="D55" s="163"/>
      <c r="E55" s="156"/>
      <c r="F55" s="133"/>
      <c r="G55" s="133"/>
      <c r="H55" s="155"/>
      <c r="I55" s="162"/>
      <c r="J55" s="133"/>
      <c r="K55" s="133"/>
      <c r="L55" s="156"/>
      <c r="M55" s="156"/>
      <c r="N55" s="156"/>
      <c r="O55" s="156"/>
      <c r="P55" s="156"/>
      <c r="Q55" s="156"/>
      <c r="R55" s="156"/>
      <c r="S55" s="156"/>
      <c r="T55" s="156"/>
      <c r="U55" s="156"/>
      <c r="V55" s="156"/>
      <c r="W55" s="156"/>
      <c r="X55" s="156"/>
      <c r="Y55" s="156"/>
      <c r="Z55" s="137"/>
      <c r="AA55" s="138"/>
      <c r="AB55" s="139" t="str">
        <f>IFERROR(IF('1. Likelihood and Impact Scale'!$L$6="Quantitative",INDEX('Scale Backend'!$E$7:$I$11,MATCH('Risk Register'!Z55,'Scale Backend'!$C$7:$C$11,0),MATCH('Risk Register'!AA55,'Scale Backend'!$E$5:$I$5,0)),INDEX('Scale Backend'!$N$7:$R$11,MATCH('Risk Register'!Z55,'Scale Backend'!$L$7:$L$11,0),MATCH('Risk Register'!AA55,'Scale Backend'!$N$5:$R$5,0))),"")</f>
        <v/>
      </c>
      <c r="AC55" s="150"/>
      <c r="AD55" s="133"/>
      <c r="AE55" s="160"/>
      <c r="AF55" s="160"/>
      <c r="AG55" s="160"/>
      <c r="AH55" s="160"/>
      <c r="AI55" s="160"/>
      <c r="AJ55" s="160"/>
      <c r="AK55" s="160"/>
      <c r="AL55" s="160"/>
      <c r="AM55" s="160"/>
      <c r="AN55" s="160"/>
      <c r="AO55" s="160"/>
      <c r="AP55" s="160"/>
      <c r="AQ55" s="160"/>
      <c r="AR55" s="160"/>
      <c r="AS55" s="160"/>
      <c r="AT55" s="160"/>
      <c r="AU55" s="160"/>
      <c r="AV55" s="160"/>
      <c r="AW55" s="161"/>
      <c r="AX55" s="156"/>
      <c r="AY55" s="152"/>
      <c r="AZ55" s="153"/>
      <c r="BA55" s="140"/>
      <c r="BB55" s="141"/>
      <c r="BC55" s="142" t="str">
        <f>IFERROR(IF('1. Likelihood and Impact Scale'!$L$6="Quantitative",INDEX('Scale Backend'!$E$7:$I$11,MATCH('Risk Register'!BA55,'Scale Backend'!$C$7:$C$11,0),MATCH('Risk Register'!BB55,'Scale Backend'!$E$5:$I$5,0)),INDEX('Scale Backend'!$N$7:$R$11,MATCH('Risk Register'!BA55,'Scale Backend'!$L$7:$L$11,0),MATCH('Risk Register'!BB55,'Scale Backend'!$N$5:$R$5,0))),"")</f>
        <v/>
      </c>
      <c r="BD55" s="15"/>
      <c r="BE55" s="1"/>
      <c r="BF55" s="1"/>
    </row>
    <row r="56" spans="2:58" ht="14.5" x14ac:dyDescent="0.25">
      <c r="B56" s="135" t="s">
        <v>127</v>
      </c>
      <c r="C56" s="154"/>
      <c r="D56" s="163"/>
      <c r="E56" s="156"/>
      <c r="F56" s="133"/>
      <c r="G56" s="133"/>
      <c r="H56" s="155"/>
      <c r="I56" s="162"/>
      <c r="J56" s="133"/>
      <c r="K56" s="133"/>
      <c r="L56" s="156"/>
      <c r="M56" s="156"/>
      <c r="N56" s="156"/>
      <c r="O56" s="156"/>
      <c r="P56" s="156"/>
      <c r="Q56" s="156"/>
      <c r="R56" s="156"/>
      <c r="S56" s="156"/>
      <c r="T56" s="156"/>
      <c r="U56" s="156"/>
      <c r="V56" s="156"/>
      <c r="W56" s="156"/>
      <c r="X56" s="156"/>
      <c r="Y56" s="156"/>
      <c r="Z56" s="137"/>
      <c r="AA56" s="138"/>
      <c r="AB56" s="139" t="str">
        <f>IFERROR(IF('1. Likelihood and Impact Scale'!$L$6="Quantitative",INDEX('Scale Backend'!$E$7:$I$11,MATCH('Risk Register'!Z56,'Scale Backend'!$C$7:$C$11,0),MATCH('Risk Register'!AA56,'Scale Backend'!$E$5:$I$5,0)),INDEX('Scale Backend'!$N$7:$R$11,MATCH('Risk Register'!Z56,'Scale Backend'!$L$7:$L$11,0),MATCH('Risk Register'!AA56,'Scale Backend'!$N$5:$R$5,0))),"")</f>
        <v/>
      </c>
      <c r="AC56" s="150"/>
      <c r="AD56" s="133"/>
      <c r="AE56" s="160"/>
      <c r="AF56" s="160"/>
      <c r="AG56" s="160"/>
      <c r="AH56" s="160"/>
      <c r="AI56" s="160"/>
      <c r="AJ56" s="160"/>
      <c r="AK56" s="160"/>
      <c r="AL56" s="160"/>
      <c r="AM56" s="160"/>
      <c r="AN56" s="160"/>
      <c r="AO56" s="160"/>
      <c r="AP56" s="160"/>
      <c r="AQ56" s="160"/>
      <c r="AR56" s="160"/>
      <c r="AS56" s="160"/>
      <c r="AT56" s="160"/>
      <c r="AU56" s="160"/>
      <c r="AV56" s="160"/>
      <c r="AW56" s="161"/>
      <c r="AX56" s="156"/>
      <c r="AY56" s="152"/>
      <c r="AZ56" s="153"/>
      <c r="BA56" s="140"/>
      <c r="BB56" s="141"/>
      <c r="BC56" s="142" t="str">
        <f>IFERROR(IF('1. Likelihood and Impact Scale'!$L$6="Quantitative",INDEX('Scale Backend'!$E$7:$I$11,MATCH('Risk Register'!BA56,'Scale Backend'!$C$7:$C$11,0),MATCH('Risk Register'!BB56,'Scale Backend'!$E$5:$I$5,0)),INDEX('Scale Backend'!$N$7:$R$11,MATCH('Risk Register'!BA56,'Scale Backend'!$L$7:$L$11,0),MATCH('Risk Register'!BB56,'Scale Backend'!$N$5:$R$5,0))),"")</f>
        <v/>
      </c>
      <c r="BD56" s="15"/>
      <c r="BE56" s="1"/>
      <c r="BF56" s="1"/>
    </row>
    <row r="57" spans="2:58" ht="14.5" x14ac:dyDescent="0.25">
      <c r="B57" s="130" t="s">
        <v>128</v>
      </c>
      <c r="C57" s="154"/>
      <c r="D57" s="163"/>
      <c r="E57" s="156"/>
      <c r="F57" s="133"/>
      <c r="G57" s="133"/>
      <c r="H57" s="155"/>
      <c r="I57" s="162"/>
      <c r="J57" s="133"/>
      <c r="K57" s="133"/>
      <c r="L57" s="156"/>
      <c r="M57" s="156"/>
      <c r="N57" s="156"/>
      <c r="O57" s="156"/>
      <c r="P57" s="156"/>
      <c r="Q57" s="156"/>
      <c r="R57" s="156"/>
      <c r="S57" s="156"/>
      <c r="T57" s="156"/>
      <c r="U57" s="156"/>
      <c r="V57" s="156"/>
      <c r="W57" s="156"/>
      <c r="X57" s="156"/>
      <c r="Y57" s="156"/>
      <c r="Z57" s="137"/>
      <c r="AA57" s="138"/>
      <c r="AB57" s="139" t="str">
        <f>IFERROR(IF('1. Likelihood and Impact Scale'!$L$6="Quantitative",INDEX('Scale Backend'!$E$7:$I$11,MATCH('Risk Register'!Z57,'Scale Backend'!$C$7:$C$11,0),MATCH('Risk Register'!AA57,'Scale Backend'!$E$5:$I$5,0)),INDEX('Scale Backend'!$N$7:$R$11,MATCH('Risk Register'!Z57,'Scale Backend'!$L$7:$L$11,0),MATCH('Risk Register'!AA57,'Scale Backend'!$N$5:$R$5,0))),"")</f>
        <v/>
      </c>
      <c r="AC57" s="150"/>
      <c r="AD57" s="133"/>
      <c r="AE57" s="160"/>
      <c r="AF57" s="160"/>
      <c r="AG57" s="160"/>
      <c r="AH57" s="160"/>
      <c r="AI57" s="160"/>
      <c r="AJ57" s="160"/>
      <c r="AK57" s="160"/>
      <c r="AL57" s="160"/>
      <c r="AM57" s="160"/>
      <c r="AN57" s="160"/>
      <c r="AO57" s="160"/>
      <c r="AP57" s="160"/>
      <c r="AQ57" s="160"/>
      <c r="AR57" s="160"/>
      <c r="AS57" s="160"/>
      <c r="AT57" s="160"/>
      <c r="AU57" s="160"/>
      <c r="AV57" s="160"/>
      <c r="AW57" s="161"/>
      <c r="AX57" s="156"/>
      <c r="AY57" s="152"/>
      <c r="AZ57" s="153"/>
      <c r="BA57" s="140"/>
      <c r="BB57" s="141"/>
      <c r="BC57" s="142" t="str">
        <f>IFERROR(IF('1. Likelihood and Impact Scale'!$L$6="Quantitative",INDEX('Scale Backend'!$E$7:$I$11,MATCH('Risk Register'!BA57,'Scale Backend'!$C$7:$C$11,0),MATCH('Risk Register'!BB57,'Scale Backend'!$E$5:$I$5,0)),INDEX('Scale Backend'!$N$7:$R$11,MATCH('Risk Register'!BA57,'Scale Backend'!$L$7:$L$11,0),MATCH('Risk Register'!BB57,'Scale Backend'!$N$5:$R$5,0))),"")</f>
        <v/>
      </c>
      <c r="BD57" s="15"/>
      <c r="BE57" s="1"/>
      <c r="BF57" s="1"/>
    </row>
    <row r="58" spans="2:58" ht="14.5" x14ac:dyDescent="0.25">
      <c r="B58" s="130" t="s">
        <v>129</v>
      </c>
      <c r="C58" s="154"/>
      <c r="D58" s="163"/>
      <c r="E58" s="156"/>
      <c r="F58" s="133"/>
      <c r="G58" s="133"/>
      <c r="H58" s="155"/>
      <c r="I58" s="162"/>
      <c r="J58" s="133"/>
      <c r="K58" s="133"/>
      <c r="L58" s="156"/>
      <c r="M58" s="156"/>
      <c r="N58" s="156"/>
      <c r="O58" s="156"/>
      <c r="P58" s="156"/>
      <c r="Q58" s="156"/>
      <c r="R58" s="156"/>
      <c r="S58" s="156"/>
      <c r="T58" s="156"/>
      <c r="U58" s="156"/>
      <c r="V58" s="156"/>
      <c r="W58" s="156"/>
      <c r="X58" s="156"/>
      <c r="Y58" s="156"/>
      <c r="Z58" s="137"/>
      <c r="AA58" s="138"/>
      <c r="AB58" s="139" t="str">
        <f>IFERROR(IF('1. Likelihood and Impact Scale'!$L$6="Quantitative",INDEX('Scale Backend'!$E$7:$I$11,MATCH('Risk Register'!Z58,'Scale Backend'!$C$7:$C$11,0),MATCH('Risk Register'!AA58,'Scale Backend'!$E$5:$I$5,0)),INDEX('Scale Backend'!$N$7:$R$11,MATCH('Risk Register'!Z58,'Scale Backend'!$L$7:$L$11,0),MATCH('Risk Register'!AA58,'Scale Backend'!$N$5:$R$5,0))),"")</f>
        <v/>
      </c>
      <c r="AC58" s="150"/>
      <c r="AD58" s="133"/>
      <c r="AE58" s="160"/>
      <c r="AF58" s="160"/>
      <c r="AG58" s="160"/>
      <c r="AH58" s="160"/>
      <c r="AI58" s="160"/>
      <c r="AJ58" s="160"/>
      <c r="AK58" s="160"/>
      <c r="AL58" s="160"/>
      <c r="AM58" s="160"/>
      <c r="AN58" s="160"/>
      <c r="AO58" s="160"/>
      <c r="AP58" s="160"/>
      <c r="AQ58" s="160"/>
      <c r="AR58" s="160"/>
      <c r="AS58" s="160"/>
      <c r="AT58" s="160"/>
      <c r="AU58" s="160"/>
      <c r="AV58" s="160"/>
      <c r="AW58" s="161"/>
      <c r="AX58" s="156"/>
      <c r="AY58" s="152"/>
      <c r="AZ58" s="153"/>
      <c r="BA58" s="140"/>
      <c r="BB58" s="141"/>
      <c r="BC58" s="142" t="str">
        <f>IFERROR(IF('1. Likelihood and Impact Scale'!$L$6="Quantitative",INDEX('Scale Backend'!$E$7:$I$11,MATCH('Risk Register'!BA58,'Scale Backend'!$C$7:$C$11,0),MATCH('Risk Register'!BB58,'Scale Backend'!$E$5:$I$5,0)),INDEX('Scale Backend'!$N$7:$R$11,MATCH('Risk Register'!BA58,'Scale Backend'!$L$7:$L$11,0),MATCH('Risk Register'!BB58,'Scale Backend'!$N$5:$R$5,0))),"")</f>
        <v/>
      </c>
      <c r="BD58" s="15"/>
      <c r="BE58" s="1"/>
      <c r="BF58" s="1"/>
    </row>
    <row r="59" spans="2:58" ht="14.5" x14ac:dyDescent="0.25">
      <c r="B59" s="130" t="s">
        <v>130</v>
      </c>
      <c r="C59" s="154"/>
      <c r="D59" s="163"/>
      <c r="E59" s="156"/>
      <c r="F59" s="133"/>
      <c r="G59" s="133"/>
      <c r="H59" s="155"/>
      <c r="I59" s="162"/>
      <c r="J59" s="133"/>
      <c r="K59" s="133"/>
      <c r="L59" s="156"/>
      <c r="M59" s="156"/>
      <c r="N59" s="156"/>
      <c r="O59" s="156"/>
      <c r="P59" s="156"/>
      <c r="Q59" s="156"/>
      <c r="R59" s="156"/>
      <c r="S59" s="156"/>
      <c r="T59" s="156"/>
      <c r="U59" s="156"/>
      <c r="V59" s="156"/>
      <c r="W59" s="156"/>
      <c r="X59" s="156"/>
      <c r="Y59" s="156"/>
      <c r="Z59" s="137"/>
      <c r="AA59" s="138"/>
      <c r="AB59" s="139" t="str">
        <f>IFERROR(IF('1. Likelihood and Impact Scale'!$L$6="Quantitative",INDEX('Scale Backend'!$E$7:$I$11,MATCH('Risk Register'!Z59,'Scale Backend'!$C$7:$C$11,0),MATCH('Risk Register'!AA59,'Scale Backend'!$E$5:$I$5,0)),INDEX('Scale Backend'!$N$7:$R$11,MATCH('Risk Register'!Z59,'Scale Backend'!$L$7:$L$11,0),MATCH('Risk Register'!AA59,'Scale Backend'!$N$5:$R$5,0))),"")</f>
        <v/>
      </c>
      <c r="AC59" s="150"/>
      <c r="AD59" s="133"/>
      <c r="AE59" s="160"/>
      <c r="AF59" s="160"/>
      <c r="AG59" s="160"/>
      <c r="AH59" s="160"/>
      <c r="AI59" s="160"/>
      <c r="AJ59" s="160"/>
      <c r="AK59" s="160"/>
      <c r="AL59" s="160"/>
      <c r="AM59" s="160"/>
      <c r="AN59" s="160"/>
      <c r="AO59" s="160"/>
      <c r="AP59" s="160"/>
      <c r="AQ59" s="160"/>
      <c r="AR59" s="160"/>
      <c r="AS59" s="160"/>
      <c r="AT59" s="160"/>
      <c r="AU59" s="160"/>
      <c r="AV59" s="160"/>
      <c r="AW59" s="161"/>
      <c r="AX59" s="156"/>
      <c r="AY59" s="152"/>
      <c r="AZ59" s="153"/>
      <c r="BA59" s="140"/>
      <c r="BB59" s="141"/>
      <c r="BC59" s="142" t="str">
        <f>IFERROR(IF('1. Likelihood and Impact Scale'!$L$6="Quantitative",INDEX('Scale Backend'!$E$7:$I$11,MATCH('Risk Register'!BA59,'Scale Backend'!$C$7:$C$11,0),MATCH('Risk Register'!BB59,'Scale Backend'!$E$5:$I$5,0)),INDEX('Scale Backend'!$N$7:$R$11,MATCH('Risk Register'!BA59,'Scale Backend'!$L$7:$L$11,0),MATCH('Risk Register'!BB59,'Scale Backend'!$N$5:$R$5,0))),"")</f>
        <v/>
      </c>
      <c r="BD59" s="15"/>
      <c r="BE59" s="1"/>
      <c r="BF59" s="1"/>
    </row>
    <row r="60" spans="2:58" ht="14.5" x14ac:dyDescent="0.25">
      <c r="B60" s="135" t="s">
        <v>131</v>
      </c>
      <c r="C60" s="154"/>
      <c r="D60" s="163"/>
      <c r="E60" s="156"/>
      <c r="F60" s="133"/>
      <c r="G60" s="133"/>
      <c r="H60" s="155"/>
      <c r="I60" s="162"/>
      <c r="J60" s="133"/>
      <c r="K60" s="133"/>
      <c r="L60" s="156"/>
      <c r="M60" s="156"/>
      <c r="N60" s="156"/>
      <c r="O60" s="156"/>
      <c r="P60" s="156"/>
      <c r="Q60" s="156"/>
      <c r="R60" s="156"/>
      <c r="S60" s="156"/>
      <c r="T60" s="156"/>
      <c r="U60" s="156"/>
      <c r="V60" s="156"/>
      <c r="W60" s="156"/>
      <c r="X60" s="156"/>
      <c r="Y60" s="156"/>
      <c r="Z60" s="137"/>
      <c r="AA60" s="138"/>
      <c r="AB60" s="139" t="str">
        <f>IFERROR(IF('1. Likelihood and Impact Scale'!$L$6="Quantitative",INDEX('Scale Backend'!$E$7:$I$11,MATCH('Risk Register'!Z60,'Scale Backend'!$C$7:$C$11,0),MATCH('Risk Register'!AA60,'Scale Backend'!$E$5:$I$5,0)),INDEX('Scale Backend'!$N$7:$R$11,MATCH('Risk Register'!Z60,'Scale Backend'!$L$7:$L$11,0),MATCH('Risk Register'!AA60,'Scale Backend'!$N$5:$R$5,0))),"")</f>
        <v/>
      </c>
      <c r="AC60" s="150"/>
      <c r="AD60" s="133"/>
      <c r="AE60" s="160"/>
      <c r="AF60" s="160"/>
      <c r="AG60" s="160"/>
      <c r="AH60" s="160"/>
      <c r="AI60" s="160"/>
      <c r="AJ60" s="160"/>
      <c r="AK60" s="160"/>
      <c r="AL60" s="160"/>
      <c r="AM60" s="160"/>
      <c r="AN60" s="160"/>
      <c r="AO60" s="160"/>
      <c r="AP60" s="160"/>
      <c r="AQ60" s="160"/>
      <c r="AR60" s="160"/>
      <c r="AS60" s="160"/>
      <c r="AT60" s="160"/>
      <c r="AU60" s="160"/>
      <c r="AV60" s="160"/>
      <c r="AW60" s="161"/>
      <c r="AX60" s="156"/>
      <c r="AY60" s="152"/>
      <c r="AZ60" s="153"/>
      <c r="BA60" s="140"/>
      <c r="BB60" s="141"/>
      <c r="BC60" s="142" t="str">
        <f>IFERROR(IF('1. Likelihood and Impact Scale'!$L$6="Quantitative",INDEX('Scale Backend'!$E$7:$I$11,MATCH('Risk Register'!BA60,'Scale Backend'!$C$7:$C$11,0),MATCH('Risk Register'!BB60,'Scale Backend'!$E$5:$I$5,0)),INDEX('Scale Backend'!$N$7:$R$11,MATCH('Risk Register'!BA60,'Scale Backend'!$L$7:$L$11,0),MATCH('Risk Register'!BB60,'Scale Backend'!$N$5:$R$5,0))),"")</f>
        <v/>
      </c>
      <c r="BD60" s="15"/>
      <c r="BE60" s="1"/>
      <c r="BF60" s="1"/>
    </row>
    <row r="61" spans="2:58" ht="14.5" x14ac:dyDescent="0.25">
      <c r="B61" s="130" t="s">
        <v>132</v>
      </c>
      <c r="C61" s="154"/>
      <c r="D61" s="163"/>
      <c r="E61" s="156"/>
      <c r="F61" s="133"/>
      <c r="G61" s="133"/>
      <c r="H61" s="155"/>
      <c r="I61" s="162"/>
      <c r="J61" s="133"/>
      <c r="K61" s="133"/>
      <c r="L61" s="156"/>
      <c r="M61" s="156"/>
      <c r="N61" s="156"/>
      <c r="O61" s="156"/>
      <c r="P61" s="156"/>
      <c r="Q61" s="156"/>
      <c r="R61" s="156"/>
      <c r="S61" s="156"/>
      <c r="T61" s="156"/>
      <c r="U61" s="156"/>
      <c r="V61" s="156"/>
      <c r="W61" s="156"/>
      <c r="X61" s="156"/>
      <c r="Y61" s="156"/>
      <c r="Z61" s="137"/>
      <c r="AA61" s="138"/>
      <c r="AB61" s="139" t="str">
        <f>IFERROR(IF('1. Likelihood and Impact Scale'!$L$6="Quantitative",INDEX('Scale Backend'!$E$7:$I$11,MATCH('Risk Register'!Z61,'Scale Backend'!$C$7:$C$11,0),MATCH('Risk Register'!AA61,'Scale Backend'!$E$5:$I$5,0)),INDEX('Scale Backend'!$N$7:$R$11,MATCH('Risk Register'!Z61,'Scale Backend'!$L$7:$L$11,0),MATCH('Risk Register'!AA61,'Scale Backend'!$N$5:$R$5,0))),"")</f>
        <v/>
      </c>
      <c r="AC61" s="150"/>
      <c r="AD61" s="133"/>
      <c r="AE61" s="160"/>
      <c r="AF61" s="160"/>
      <c r="AG61" s="160"/>
      <c r="AH61" s="160"/>
      <c r="AI61" s="160"/>
      <c r="AJ61" s="160"/>
      <c r="AK61" s="160"/>
      <c r="AL61" s="160"/>
      <c r="AM61" s="160"/>
      <c r="AN61" s="160"/>
      <c r="AO61" s="160"/>
      <c r="AP61" s="160"/>
      <c r="AQ61" s="160"/>
      <c r="AR61" s="160"/>
      <c r="AS61" s="160"/>
      <c r="AT61" s="160"/>
      <c r="AU61" s="160"/>
      <c r="AV61" s="160"/>
      <c r="AW61" s="161"/>
      <c r="AX61" s="156"/>
      <c r="AY61" s="152"/>
      <c r="AZ61" s="153"/>
      <c r="BA61" s="140"/>
      <c r="BB61" s="141"/>
      <c r="BC61" s="142" t="str">
        <f>IFERROR(IF('1. Likelihood and Impact Scale'!$L$6="Quantitative",INDEX('Scale Backend'!$E$7:$I$11,MATCH('Risk Register'!BA61,'Scale Backend'!$C$7:$C$11,0),MATCH('Risk Register'!BB61,'Scale Backend'!$E$5:$I$5,0)),INDEX('Scale Backend'!$N$7:$R$11,MATCH('Risk Register'!BA61,'Scale Backend'!$L$7:$L$11,0),MATCH('Risk Register'!BB61,'Scale Backend'!$N$5:$R$5,0))),"")</f>
        <v/>
      </c>
      <c r="BD61" s="15"/>
      <c r="BE61" s="1"/>
      <c r="BF61" s="1"/>
    </row>
    <row r="62" spans="2:58" ht="14.5" x14ac:dyDescent="0.25">
      <c r="B62" s="130" t="s">
        <v>133</v>
      </c>
      <c r="C62" s="154"/>
      <c r="D62" s="163"/>
      <c r="E62" s="156"/>
      <c r="F62" s="133"/>
      <c r="G62" s="133"/>
      <c r="H62" s="155"/>
      <c r="I62" s="162"/>
      <c r="J62" s="133"/>
      <c r="K62" s="133"/>
      <c r="L62" s="156"/>
      <c r="M62" s="156"/>
      <c r="N62" s="156"/>
      <c r="O62" s="156"/>
      <c r="P62" s="156"/>
      <c r="Q62" s="156"/>
      <c r="R62" s="156"/>
      <c r="S62" s="156"/>
      <c r="T62" s="156"/>
      <c r="U62" s="156"/>
      <c r="V62" s="156"/>
      <c r="W62" s="156"/>
      <c r="X62" s="156"/>
      <c r="Y62" s="156"/>
      <c r="Z62" s="137"/>
      <c r="AA62" s="138"/>
      <c r="AB62" s="139" t="str">
        <f>IFERROR(IF('1. Likelihood and Impact Scale'!$L$6="Quantitative",INDEX('Scale Backend'!$E$7:$I$11,MATCH('Risk Register'!Z62,'Scale Backend'!$C$7:$C$11,0),MATCH('Risk Register'!AA62,'Scale Backend'!$E$5:$I$5,0)),INDEX('Scale Backend'!$N$7:$R$11,MATCH('Risk Register'!Z62,'Scale Backend'!$L$7:$L$11,0),MATCH('Risk Register'!AA62,'Scale Backend'!$N$5:$R$5,0))),"")</f>
        <v/>
      </c>
      <c r="AC62" s="150"/>
      <c r="AD62" s="133"/>
      <c r="AE62" s="160"/>
      <c r="AF62" s="160"/>
      <c r="AG62" s="160"/>
      <c r="AH62" s="160"/>
      <c r="AI62" s="160"/>
      <c r="AJ62" s="160"/>
      <c r="AK62" s="160"/>
      <c r="AL62" s="160"/>
      <c r="AM62" s="160"/>
      <c r="AN62" s="160"/>
      <c r="AO62" s="160"/>
      <c r="AP62" s="160"/>
      <c r="AQ62" s="160"/>
      <c r="AR62" s="160"/>
      <c r="AS62" s="160"/>
      <c r="AT62" s="160"/>
      <c r="AU62" s="160"/>
      <c r="AV62" s="160"/>
      <c r="AW62" s="161"/>
      <c r="AX62" s="156"/>
      <c r="AY62" s="152"/>
      <c r="AZ62" s="153"/>
      <c r="BA62" s="140"/>
      <c r="BB62" s="141"/>
      <c r="BC62" s="142" t="str">
        <f>IFERROR(IF('1. Likelihood and Impact Scale'!$L$6="Quantitative",INDEX('Scale Backend'!$E$7:$I$11,MATCH('Risk Register'!BA62,'Scale Backend'!$C$7:$C$11,0),MATCH('Risk Register'!BB62,'Scale Backend'!$E$5:$I$5,0)),INDEX('Scale Backend'!$N$7:$R$11,MATCH('Risk Register'!BA62,'Scale Backend'!$L$7:$L$11,0),MATCH('Risk Register'!BB62,'Scale Backend'!$N$5:$R$5,0))),"")</f>
        <v/>
      </c>
      <c r="BD62" s="15"/>
      <c r="BE62" s="1"/>
      <c r="BF62" s="1"/>
    </row>
    <row r="63" spans="2:58" ht="14.5" x14ac:dyDescent="0.25">
      <c r="B63" s="130" t="s">
        <v>134</v>
      </c>
      <c r="C63" s="154"/>
      <c r="D63" s="163"/>
      <c r="E63" s="156"/>
      <c r="F63" s="133"/>
      <c r="G63" s="133"/>
      <c r="H63" s="155"/>
      <c r="I63" s="162"/>
      <c r="J63" s="133"/>
      <c r="K63" s="133"/>
      <c r="L63" s="156"/>
      <c r="M63" s="156"/>
      <c r="N63" s="156"/>
      <c r="O63" s="156"/>
      <c r="P63" s="156"/>
      <c r="Q63" s="156"/>
      <c r="R63" s="156"/>
      <c r="S63" s="156"/>
      <c r="T63" s="156"/>
      <c r="U63" s="156"/>
      <c r="V63" s="156"/>
      <c r="W63" s="156"/>
      <c r="X63" s="156"/>
      <c r="Y63" s="156"/>
      <c r="Z63" s="137"/>
      <c r="AA63" s="138"/>
      <c r="AB63" s="139" t="str">
        <f>IFERROR(IF('1. Likelihood and Impact Scale'!$L$6="Quantitative",INDEX('Scale Backend'!$E$7:$I$11,MATCH('Risk Register'!Z63,'Scale Backend'!$C$7:$C$11,0),MATCH('Risk Register'!AA63,'Scale Backend'!$E$5:$I$5,0)),INDEX('Scale Backend'!$N$7:$R$11,MATCH('Risk Register'!Z63,'Scale Backend'!$L$7:$L$11,0),MATCH('Risk Register'!AA63,'Scale Backend'!$N$5:$R$5,0))),"")</f>
        <v/>
      </c>
      <c r="AC63" s="150"/>
      <c r="AD63" s="133"/>
      <c r="AE63" s="160"/>
      <c r="AF63" s="160"/>
      <c r="AG63" s="160"/>
      <c r="AH63" s="160"/>
      <c r="AI63" s="160"/>
      <c r="AJ63" s="160"/>
      <c r="AK63" s="160"/>
      <c r="AL63" s="160"/>
      <c r="AM63" s="160"/>
      <c r="AN63" s="160"/>
      <c r="AO63" s="160"/>
      <c r="AP63" s="160"/>
      <c r="AQ63" s="160"/>
      <c r="AR63" s="160"/>
      <c r="AS63" s="160"/>
      <c r="AT63" s="160"/>
      <c r="AU63" s="160"/>
      <c r="AV63" s="160"/>
      <c r="AW63" s="161"/>
      <c r="AX63" s="156"/>
      <c r="AY63" s="152"/>
      <c r="AZ63" s="153"/>
      <c r="BA63" s="140"/>
      <c r="BB63" s="141"/>
      <c r="BC63" s="142" t="str">
        <f>IFERROR(IF('1. Likelihood and Impact Scale'!$L$6="Quantitative",INDEX('Scale Backend'!$E$7:$I$11,MATCH('Risk Register'!BA63,'Scale Backend'!$C$7:$C$11,0),MATCH('Risk Register'!BB63,'Scale Backend'!$E$5:$I$5,0)),INDEX('Scale Backend'!$N$7:$R$11,MATCH('Risk Register'!BA63,'Scale Backend'!$L$7:$L$11,0),MATCH('Risk Register'!BB63,'Scale Backend'!$N$5:$R$5,0))),"")</f>
        <v/>
      </c>
      <c r="BD63" s="15"/>
      <c r="BE63" s="1"/>
      <c r="BF63" s="1"/>
    </row>
    <row r="64" spans="2:58" ht="14.5" x14ac:dyDescent="0.25">
      <c r="B64" s="135" t="s">
        <v>135</v>
      </c>
      <c r="C64" s="154"/>
      <c r="D64" s="163"/>
      <c r="E64" s="156"/>
      <c r="F64" s="133"/>
      <c r="G64" s="133"/>
      <c r="H64" s="155"/>
      <c r="I64" s="162"/>
      <c r="J64" s="133"/>
      <c r="K64" s="133"/>
      <c r="L64" s="156"/>
      <c r="M64" s="156"/>
      <c r="N64" s="156"/>
      <c r="O64" s="156"/>
      <c r="P64" s="156"/>
      <c r="Q64" s="156"/>
      <c r="R64" s="156"/>
      <c r="S64" s="156"/>
      <c r="T64" s="156"/>
      <c r="U64" s="156"/>
      <c r="V64" s="156"/>
      <c r="W64" s="156"/>
      <c r="X64" s="156"/>
      <c r="Y64" s="156"/>
      <c r="Z64" s="137"/>
      <c r="AA64" s="138"/>
      <c r="AB64" s="139" t="str">
        <f>IFERROR(IF('1. Likelihood and Impact Scale'!$L$6="Quantitative",INDEX('Scale Backend'!$E$7:$I$11,MATCH('Risk Register'!Z64,'Scale Backend'!$C$7:$C$11,0),MATCH('Risk Register'!AA64,'Scale Backend'!$E$5:$I$5,0)),INDEX('Scale Backend'!$N$7:$R$11,MATCH('Risk Register'!Z64,'Scale Backend'!$L$7:$L$11,0),MATCH('Risk Register'!AA64,'Scale Backend'!$N$5:$R$5,0))),"")</f>
        <v/>
      </c>
      <c r="AC64" s="150"/>
      <c r="AD64" s="133"/>
      <c r="AE64" s="160"/>
      <c r="AF64" s="160"/>
      <c r="AG64" s="160"/>
      <c r="AH64" s="160"/>
      <c r="AI64" s="160"/>
      <c r="AJ64" s="160"/>
      <c r="AK64" s="160"/>
      <c r="AL64" s="160"/>
      <c r="AM64" s="160"/>
      <c r="AN64" s="160"/>
      <c r="AO64" s="160"/>
      <c r="AP64" s="160"/>
      <c r="AQ64" s="160"/>
      <c r="AR64" s="160"/>
      <c r="AS64" s="160"/>
      <c r="AT64" s="160"/>
      <c r="AU64" s="160"/>
      <c r="AV64" s="160"/>
      <c r="AW64" s="161"/>
      <c r="AX64" s="156"/>
      <c r="AY64" s="152"/>
      <c r="AZ64" s="153"/>
      <c r="BA64" s="140"/>
      <c r="BB64" s="141"/>
      <c r="BC64" s="142" t="str">
        <f>IFERROR(IF('1. Likelihood and Impact Scale'!$L$6="Quantitative",INDEX('Scale Backend'!$E$7:$I$11,MATCH('Risk Register'!BA64,'Scale Backend'!$C$7:$C$11,0),MATCH('Risk Register'!BB64,'Scale Backend'!$E$5:$I$5,0)),INDEX('Scale Backend'!$N$7:$R$11,MATCH('Risk Register'!BA64,'Scale Backend'!$L$7:$L$11,0),MATCH('Risk Register'!BB64,'Scale Backend'!$N$5:$R$5,0))),"")</f>
        <v/>
      </c>
      <c r="BD64" s="15"/>
      <c r="BE64" s="1"/>
      <c r="BF64" s="1"/>
    </row>
    <row r="65" spans="2:58" ht="14.5" x14ac:dyDescent="0.25">
      <c r="B65" s="130" t="s">
        <v>136</v>
      </c>
      <c r="C65" s="164"/>
      <c r="D65" s="163"/>
      <c r="E65" s="156"/>
      <c r="F65" s="133"/>
      <c r="G65" s="133"/>
      <c r="H65" s="155"/>
      <c r="I65" s="162"/>
      <c r="J65" s="133"/>
      <c r="K65" s="133"/>
      <c r="L65" s="156"/>
      <c r="M65" s="156"/>
      <c r="N65" s="156"/>
      <c r="O65" s="156"/>
      <c r="P65" s="156"/>
      <c r="Q65" s="156"/>
      <c r="R65" s="156"/>
      <c r="S65" s="156"/>
      <c r="T65" s="156"/>
      <c r="U65" s="156"/>
      <c r="V65" s="156"/>
      <c r="W65" s="156"/>
      <c r="X65" s="156"/>
      <c r="Y65" s="156"/>
      <c r="Z65" s="137"/>
      <c r="AA65" s="138"/>
      <c r="AB65" s="139" t="str">
        <f>IFERROR(IF('1. Likelihood and Impact Scale'!$L$6="Quantitative",INDEX('Scale Backend'!$E$7:$I$11,MATCH('Risk Register'!Z65,'Scale Backend'!$C$7:$C$11,0),MATCH('Risk Register'!AA65,'Scale Backend'!$E$5:$I$5,0)),INDEX('Scale Backend'!$N$7:$R$11,MATCH('Risk Register'!Z65,'Scale Backend'!$L$7:$L$11,0),MATCH('Risk Register'!AA65,'Scale Backend'!$N$5:$R$5,0))),"")</f>
        <v/>
      </c>
      <c r="AC65" s="150"/>
      <c r="AD65" s="133"/>
      <c r="AE65" s="160"/>
      <c r="AF65" s="160"/>
      <c r="AG65" s="160"/>
      <c r="AH65" s="160"/>
      <c r="AI65" s="160"/>
      <c r="AJ65" s="160"/>
      <c r="AK65" s="160"/>
      <c r="AL65" s="160"/>
      <c r="AM65" s="160"/>
      <c r="AN65" s="160"/>
      <c r="AO65" s="160"/>
      <c r="AP65" s="160"/>
      <c r="AQ65" s="160"/>
      <c r="AR65" s="160"/>
      <c r="AS65" s="160"/>
      <c r="AT65" s="160"/>
      <c r="AU65" s="160"/>
      <c r="AV65" s="160"/>
      <c r="AW65" s="161"/>
      <c r="AX65" s="156"/>
      <c r="AY65" s="152"/>
      <c r="AZ65" s="153"/>
      <c r="BA65" s="140"/>
      <c r="BB65" s="141"/>
      <c r="BC65" s="142" t="str">
        <f>IFERROR(IF('1. Likelihood and Impact Scale'!$L$6="Quantitative",INDEX('Scale Backend'!$E$7:$I$11,MATCH('Risk Register'!BA65,'Scale Backend'!$C$7:$C$11,0),MATCH('Risk Register'!BB65,'Scale Backend'!$E$5:$I$5,0)),INDEX('Scale Backend'!$N$7:$R$11,MATCH('Risk Register'!BA65,'Scale Backend'!$L$7:$L$11,0),MATCH('Risk Register'!BB65,'Scale Backend'!$N$5:$R$5,0))),"")</f>
        <v/>
      </c>
      <c r="BD65" s="15"/>
      <c r="BE65" s="1"/>
      <c r="BF65" s="1"/>
    </row>
    <row r="66" spans="2:58" ht="14.5" x14ac:dyDescent="0.25">
      <c r="B66" s="130" t="s">
        <v>137</v>
      </c>
      <c r="C66" s="164"/>
      <c r="D66" s="163"/>
      <c r="E66" s="156"/>
      <c r="F66" s="133"/>
      <c r="G66" s="133"/>
      <c r="H66" s="155"/>
      <c r="I66" s="162"/>
      <c r="J66" s="133"/>
      <c r="K66" s="133"/>
      <c r="L66" s="156"/>
      <c r="M66" s="156"/>
      <c r="N66" s="156"/>
      <c r="O66" s="156"/>
      <c r="P66" s="156"/>
      <c r="Q66" s="156"/>
      <c r="R66" s="156"/>
      <c r="S66" s="156"/>
      <c r="T66" s="156"/>
      <c r="U66" s="156"/>
      <c r="V66" s="156"/>
      <c r="W66" s="156"/>
      <c r="X66" s="156"/>
      <c r="Y66" s="156"/>
      <c r="Z66" s="137"/>
      <c r="AA66" s="138"/>
      <c r="AB66" s="139" t="str">
        <f>IFERROR(IF('1. Likelihood and Impact Scale'!$L$6="Quantitative",INDEX('Scale Backend'!$E$7:$I$11,MATCH('Risk Register'!Z66,'Scale Backend'!$C$7:$C$11,0),MATCH('Risk Register'!AA66,'Scale Backend'!$E$5:$I$5,0)),INDEX('Scale Backend'!$N$7:$R$11,MATCH('Risk Register'!Z66,'Scale Backend'!$L$7:$L$11,0),MATCH('Risk Register'!AA66,'Scale Backend'!$N$5:$R$5,0))),"")</f>
        <v/>
      </c>
      <c r="AC66" s="150"/>
      <c r="AD66" s="133"/>
      <c r="AE66" s="160"/>
      <c r="AF66" s="160"/>
      <c r="AG66" s="160"/>
      <c r="AH66" s="160"/>
      <c r="AI66" s="160"/>
      <c r="AJ66" s="160"/>
      <c r="AK66" s="160"/>
      <c r="AL66" s="160"/>
      <c r="AM66" s="160"/>
      <c r="AN66" s="160"/>
      <c r="AO66" s="160"/>
      <c r="AP66" s="160"/>
      <c r="AQ66" s="160"/>
      <c r="AR66" s="160"/>
      <c r="AS66" s="160"/>
      <c r="AT66" s="160"/>
      <c r="AU66" s="160"/>
      <c r="AV66" s="160"/>
      <c r="AW66" s="161"/>
      <c r="AX66" s="156"/>
      <c r="AY66" s="152"/>
      <c r="AZ66" s="153"/>
      <c r="BA66" s="140"/>
      <c r="BB66" s="141"/>
      <c r="BC66" s="142" t="str">
        <f>IFERROR(IF('1. Likelihood and Impact Scale'!$L$6="Quantitative",INDEX('Scale Backend'!$E$7:$I$11,MATCH('Risk Register'!BA66,'Scale Backend'!$C$7:$C$11,0),MATCH('Risk Register'!BB66,'Scale Backend'!$E$5:$I$5,0)),INDEX('Scale Backend'!$N$7:$R$11,MATCH('Risk Register'!BA66,'Scale Backend'!$L$7:$L$11,0),MATCH('Risk Register'!BB66,'Scale Backend'!$N$5:$R$5,0))),"")</f>
        <v/>
      </c>
      <c r="BD66" s="15"/>
      <c r="BE66" s="1"/>
      <c r="BF66" s="1"/>
    </row>
    <row r="67" spans="2:58" ht="14.5" x14ac:dyDescent="0.25">
      <c r="B67" s="135" t="s">
        <v>138</v>
      </c>
      <c r="C67" s="164"/>
      <c r="D67" s="163"/>
      <c r="E67" s="156"/>
      <c r="F67" s="133"/>
      <c r="G67" s="133"/>
      <c r="H67" s="155"/>
      <c r="I67" s="162"/>
      <c r="J67" s="133"/>
      <c r="K67" s="133"/>
      <c r="L67" s="156"/>
      <c r="M67" s="156"/>
      <c r="N67" s="156"/>
      <c r="O67" s="156"/>
      <c r="P67" s="156"/>
      <c r="Q67" s="156"/>
      <c r="R67" s="156"/>
      <c r="S67" s="156"/>
      <c r="T67" s="156"/>
      <c r="U67" s="156"/>
      <c r="V67" s="156"/>
      <c r="W67" s="156"/>
      <c r="X67" s="156"/>
      <c r="Y67" s="156"/>
      <c r="Z67" s="137"/>
      <c r="AA67" s="138"/>
      <c r="AB67" s="139" t="str">
        <f>IFERROR(IF('1. Likelihood and Impact Scale'!$L$6="Quantitative",INDEX('Scale Backend'!$E$7:$I$11,MATCH('Risk Register'!Z67,'Scale Backend'!$C$7:$C$11,0),MATCH('Risk Register'!AA67,'Scale Backend'!$E$5:$I$5,0)),INDEX('Scale Backend'!$N$7:$R$11,MATCH('Risk Register'!Z67,'Scale Backend'!$L$7:$L$11,0),MATCH('Risk Register'!AA67,'Scale Backend'!$N$5:$R$5,0))),"")</f>
        <v/>
      </c>
      <c r="AC67" s="150"/>
      <c r="AD67" s="133"/>
      <c r="AE67" s="160"/>
      <c r="AF67" s="160"/>
      <c r="AG67" s="160"/>
      <c r="AH67" s="160"/>
      <c r="AI67" s="160"/>
      <c r="AJ67" s="160"/>
      <c r="AK67" s="160"/>
      <c r="AL67" s="160"/>
      <c r="AM67" s="160"/>
      <c r="AN67" s="160"/>
      <c r="AO67" s="160"/>
      <c r="AP67" s="160"/>
      <c r="AQ67" s="160"/>
      <c r="AR67" s="160"/>
      <c r="AS67" s="160"/>
      <c r="AT67" s="160"/>
      <c r="AU67" s="160"/>
      <c r="AV67" s="160"/>
      <c r="AW67" s="161"/>
      <c r="AX67" s="156"/>
      <c r="AY67" s="152"/>
      <c r="AZ67" s="153"/>
      <c r="BA67" s="140"/>
      <c r="BB67" s="141"/>
      <c r="BC67" s="142" t="str">
        <f>IFERROR(IF('1. Likelihood and Impact Scale'!$L$6="Quantitative",INDEX('Scale Backend'!$E$7:$I$11,MATCH('Risk Register'!BA67,'Scale Backend'!$C$7:$C$11,0),MATCH('Risk Register'!BB67,'Scale Backend'!$E$5:$I$5,0)),INDEX('Scale Backend'!$N$7:$R$11,MATCH('Risk Register'!BA67,'Scale Backend'!$L$7:$L$11,0),MATCH('Risk Register'!BB67,'Scale Backend'!$N$5:$R$5,0))),"")</f>
        <v/>
      </c>
      <c r="BD67" s="15"/>
      <c r="BE67" s="1"/>
      <c r="BF67" s="1"/>
    </row>
    <row r="68" spans="2:58" ht="14.5" x14ac:dyDescent="0.25">
      <c r="B68" s="130" t="s">
        <v>139</v>
      </c>
      <c r="C68" s="164"/>
      <c r="D68" s="163"/>
      <c r="E68" s="156"/>
      <c r="F68" s="133"/>
      <c r="G68" s="133"/>
      <c r="H68" s="155"/>
      <c r="I68" s="162"/>
      <c r="J68" s="133"/>
      <c r="K68" s="133"/>
      <c r="L68" s="156"/>
      <c r="M68" s="156"/>
      <c r="N68" s="156"/>
      <c r="O68" s="156"/>
      <c r="P68" s="156"/>
      <c r="Q68" s="156"/>
      <c r="R68" s="156"/>
      <c r="S68" s="156"/>
      <c r="T68" s="156"/>
      <c r="U68" s="156"/>
      <c r="V68" s="156"/>
      <c r="W68" s="156"/>
      <c r="X68" s="156"/>
      <c r="Y68" s="156"/>
      <c r="Z68" s="137"/>
      <c r="AA68" s="138"/>
      <c r="AB68" s="139" t="str">
        <f>IFERROR(IF('1. Likelihood and Impact Scale'!$L$6="Quantitative",INDEX('Scale Backend'!$E$7:$I$11,MATCH('Risk Register'!Z68,'Scale Backend'!$C$7:$C$11,0),MATCH('Risk Register'!AA68,'Scale Backend'!$E$5:$I$5,0)),INDEX('Scale Backend'!$N$7:$R$11,MATCH('Risk Register'!Z68,'Scale Backend'!$L$7:$L$11,0),MATCH('Risk Register'!AA68,'Scale Backend'!$N$5:$R$5,0))),"")</f>
        <v/>
      </c>
      <c r="AC68" s="150"/>
      <c r="AD68" s="133"/>
      <c r="AE68" s="160"/>
      <c r="AF68" s="160"/>
      <c r="AG68" s="160"/>
      <c r="AH68" s="160"/>
      <c r="AI68" s="160"/>
      <c r="AJ68" s="160"/>
      <c r="AK68" s="160"/>
      <c r="AL68" s="160"/>
      <c r="AM68" s="160"/>
      <c r="AN68" s="160"/>
      <c r="AO68" s="160"/>
      <c r="AP68" s="160"/>
      <c r="AQ68" s="160"/>
      <c r="AR68" s="160"/>
      <c r="AS68" s="160"/>
      <c r="AT68" s="160"/>
      <c r="AU68" s="160"/>
      <c r="AV68" s="160"/>
      <c r="AW68" s="161"/>
      <c r="AX68" s="156"/>
      <c r="AY68" s="152"/>
      <c r="AZ68" s="153"/>
      <c r="BA68" s="140"/>
      <c r="BB68" s="141"/>
      <c r="BC68" s="142" t="str">
        <f>IFERROR(IF('1. Likelihood and Impact Scale'!$L$6="Quantitative",INDEX('Scale Backend'!$E$7:$I$11,MATCH('Risk Register'!BA68,'Scale Backend'!$C$7:$C$11,0),MATCH('Risk Register'!BB68,'Scale Backend'!$E$5:$I$5,0)),INDEX('Scale Backend'!$N$7:$R$11,MATCH('Risk Register'!BA68,'Scale Backend'!$L$7:$L$11,0),MATCH('Risk Register'!BB68,'Scale Backend'!$N$5:$R$5,0))),"")</f>
        <v/>
      </c>
      <c r="BD68" s="15"/>
      <c r="BE68" s="1"/>
      <c r="BF68" s="1"/>
    </row>
    <row r="69" spans="2:58" ht="14.5" x14ac:dyDescent="0.25">
      <c r="B69" s="135" t="s">
        <v>140</v>
      </c>
      <c r="C69" s="154"/>
      <c r="D69" s="163"/>
      <c r="E69" s="156"/>
      <c r="F69" s="133"/>
      <c r="G69" s="133"/>
      <c r="H69" s="155"/>
      <c r="I69" s="162"/>
      <c r="J69" s="133"/>
      <c r="K69" s="133"/>
      <c r="L69" s="156"/>
      <c r="M69" s="156"/>
      <c r="N69" s="156"/>
      <c r="O69" s="156"/>
      <c r="P69" s="156"/>
      <c r="Q69" s="156"/>
      <c r="R69" s="156"/>
      <c r="S69" s="156"/>
      <c r="T69" s="156"/>
      <c r="U69" s="156"/>
      <c r="V69" s="156"/>
      <c r="W69" s="156"/>
      <c r="X69" s="156"/>
      <c r="Y69" s="156"/>
      <c r="Z69" s="137"/>
      <c r="AA69" s="138"/>
      <c r="AB69" s="139" t="str">
        <f>IFERROR(IF('1. Likelihood and Impact Scale'!$L$6="Quantitative",INDEX('Scale Backend'!$E$7:$I$11,MATCH('Risk Register'!Z69,'Scale Backend'!$C$7:$C$11,0),MATCH('Risk Register'!AA69,'Scale Backend'!$E$5:$I$5,0)),INDEX('Scale Backend'!$N$7:$R$11,MATCH('Risk Register'!Z69,'Scale Backend'!$L$7:$L$11,0),MATCH('Risk Register'!AA69,'Scale Backend'!$N$5:$R$5,0))),"")</f>
        <v/>
      </c>
      <c r="AC69" s="150"/>
      <c r="AD69" s="133"/>
      <c r="AE69" s="160"/>
      <c r="AF69" s="160"/>
      <c r="AG69" s="160"/>
      <c r="AH69" s="160"/>
      <c r="AI69" s="160"/>
      <c r="AJ69" s="160"/>
      <c r="AK69" s="160"/>
      <c r="AL69" s="160"/>
      <c r="AM69" s="160"/>
      <c r="AN69" s="160"/>
      <c r="AO69" s="160"/>
      <c r="AP69" s="160"/>
      <c r="AQ69" s="160"/>
      <c r="AR69" s="160"/>
      <c r="AS69" s="160"/>
      <c r="AT69" s="160"/>
      <c r="AU69" s="160"/>
      <c r="AV69" s="160"/>
      <c r="AW69" s="161"/>
      <c r="AX69" s="156"/>
      <c r="AY69" s="152"/>
      <c r="AZ69" s="153"/>
      <c r="BA69" s="140"/>
      <c r="BB69" s="141"/>
      <c r="BC69" s="142" t="str">
        <f>IFERROR(IF('1. Likelihood and Impact Scale'!$L$6="Quantitative",INDEX('Scale Backend'!$E$7:$I$11,MATCH('Risk Register'!BA69,'Scale Backend'!$C$7:$C$11,0),MATCH('Risk Register'!BB69,'Scale Backend'!$E$5:$I$5,0)),INDEX('Scale Backend'!$N$7:$R$11,MATCH('Risk Register'!BA69,'Scale Backend'!$L$7:$L$11,0),MATCH('Risk Register'!BB69,'Scale Backend'!$N$5:$R$5,0))),"")</f>
        <v/>
      </c>
      <c r="BD69" s="15"/>
      <c r="BE69" s="1"/>
      <c r="BF69" s="1"/>
    </row>
    <row r="70" spans="2:58" ht="14.5" x14ac:dyDescent="0.25">
      <c r="B70" s="130" t="s">
        <v>141</v>
      </c>
      <c r="C70" s="154"/>
      <c r="D70" s="163"/>
      <c r="E70" s="156"/>
      <c r="F70" s="133"/>
      <c r="G70" s="133"/>
      <c r="H70" s="155"/>
      <c r="I70" s="162"/>
      <c r="J70" s="133"/>
      <c r="K70" s="133"/>
      <c r="L70" s="156"/>
      <c r="M70" s="156"/>
      <c r="N70" s="156"/>
      <c r="O70" s="156"/>
      <c r="P70" s="156"/>
      <c r="Q70" s="156"/>
      <c r="R70" s="156"/>
      <c r="S70" s="156"/>
      <c r="T70" s="156"/>
      <c r="U70" s="156"/>
      <c r="V70" s="156"/>
      <c r="W70" s="156"/>
      <c r="X70" s="156"/>
      <c r="Y70" s="156"/>
      <c r="Z70" s="137"/>
      <c r="AA70" s="138"/>
      <c r="AB70" s="139" t="str">
        <f>IFERROR(IF('1. Likelihood and Impact Scale'!$L$6="Quantitative",INDEX('Scale Backend'!$E$7:$I$11,MATCH('Risk Register'!Z70,'Scale Backend'!$C$7:$C$11,0),MATCH('Risk Register'!AA70,'Scale Backend'!$E$5:$I$5,0)),INDEX('Scale Backend'!$N$7:$R$11,MATCH('Risk Register'!Z70,'Scale Backend'!$L$7:$L$11,0),MATCH('Risk Register'!AA70,'Scale Backend'!$N$5:$R$5,0))),"")</f>
        <v/>
      </c>
      <c r="AC70" s="150"/>
      <c r="AD70" s="133"/>
      <c r="AE70" s="160"/>
      <c r="AF70" s="160"/>
      <c r="AG70" s="160"/>
      <c r="AH70" s="160"/>
      <c r="AI70" s="160"/>
      <c r="AJ70" s="160"/>
      <c r="AK70" s="160"/>
      <c r="AL70" s="160"/>
      <c r="AM70" s="160"/>
      <c r="AN70" s="160"/>
      <c r="AO70" s="160"/>
      <c r="AP70" s="160"/>
      <c r="AQ70" s="160"/>
      <c r="AR70" s="160"/>
      <c r="AS70" s="160"/>
      <c r="AT70" s="160"/>
      <c r="AU70" s="160"/>
      <c r="AV70" s="160"/>
      <c r="AW70" s="161"/>
      <c r="AX70" s="156"/>
      <c r="AY70" s="152"/>
      <c r="AZ70" s="153"/>
      <c r="BA70" s="140"/>
      <c r="BB70" s="141"/>
      <c r="BC70" s="142" t="str">
        <f>IFERROR(IF('1. Likelihood and Impact Scale'!$L$6="Quantitative",INDEX('Scale Backend'!$E$7:$I$11,MATCH('Risk Register'!BA70,'Scale Backend'!$C$7:$C$11,0),MATCH('Risk Register'!BB70,'Scale Backend'!$E$5:$I$5,0)),INDEX('Scale Backend'!$N$7:$R$11,MATCH('Risk Register'!BA70,'Scale Backend'!$L$7:$L$11,0),MATCH('Risk Register'!BB70,'Scale Backend'!$N$5:$R$5,0))),"")</f>
        <v/>
      </c>
      <c r="BD70" s="15"/>
      <c r="BE70" s="1"/>
      <c r="BF70" s="1"/>
    </row>
    <row r="71" spans="2:58" ht="14.5" x14ac:dyDescent="0.25">
      <c r="B71" s="130" t="s">
        <v>142</v>
      </c>
      <c r="C71" s="154"/>
      <c r="D71" s="163"/>
      <c r="E71" s="156"/>
      <c r="F71" s="133"/>
      <c r="G71" s="133"/>
      <c r="H71" s="155"/>
      <c r="I71" s="162"/>
      <c r="J71" s="133"/>
      <c r="K71" s="133"/>
      <c r="L71" s="156"/>
      <c r="M71" s="156"/>
      <c r="N71" s="156"/>
      <c r="O71" s="156"/>
      <c r="P71" s="156"/>
      <c r="Q71" s="156"/>
      <c r="R71" s="156"/>
      <c r="S71" s="156"/>
      <c r="T71" s="156"/>
      <c r="U71" s="156"/>
      <c r="V71" s="156"/>
      <c r="W71" s="156"/>
      <c r="X71" s="156"/>
      <c r="Y71" s="156"/>
      <c r="Z71" s="137"/>
      <c r="AA71" s="138"/>
      <c r="AB71" s="139" t="str">
        <f>IFERROR(IF('1. Likelihood and Impact Scale'!$L$6="Quantitative",INDEX('Scale Backend'!$E$7:$I$11,MATCH('Risk Register'!Z71,'Scale Backend'!$C$7:$C$11,0),MATCH('Risk Register'!AA71,'Scale Backend'!$E$5:$I$5,0)),INDEX('Scale Backend'!$N$7:$R$11,MATCH('Risk Register'!Z71,'Scale Backend'!$L$7:$L$11,0),MATCH('Risk Register'!AA71,'Scale Backend'!$N$5:$R$5,0))),"")</f>
        <v/>
      </c>
      <c r="AC71" s="150"/>
      <c r="AD71" s="133"/>
      <c r="AE71" s="160"/>
      <c r="AF71" s="160"/>
      <c r="AG71" s="160"/>
      <c r="AH71" s="160"/>
      <c r="AI71" s="160"/>
      <c r="AJ71" s="160"/>
      <c r="AK71" s="160"/>
      <c r="AL71" s="160"/>
      <c r="AM71" s="160"/>
      <c r="AN71" s="160"/>
      <c r="AO71" s="160"/>
      <c r="AP71" s="160"/>
      <c r="AQ71" s="160"/>
      <c r="AR71" s="160"/>
      <c r="AS71" s="160"/>
      <c r="AT71" s="160"/>
      <c r="AU71" s="160"/>
      <c r="AV71" s="160"/>
      <c r="AW71" s="161"/>
      <c r="AX71" s="156"/>
      <c r="AY71" s="152"/>
      <c r="AZ71" s="153"/>
      <c r="BA71" s="140"/>
      <c r="BB71" s="141"/>
      <c r="BC71" s="142" t="str">
        <f>IFERROR(IF('1. Likelihood and Impact Scale'!$L$6="Quantitative",INDEX('Scale Backend'!$E$7:$I$11,MATCH('Risk Register'!BA71,'Scale Backend'!$C$7:$C$11,0),MATCH('Risk Register'!BB71,'Scale Backend'!$E$5:$I$5,0)),INDEX('Scale Backend'!$N$7:$R$11,MATCH('Risk Register'!BA71,'Scale Backend'!$L$7:$L$11,0),MATCH('Risk Register'!BB71,'Scale Backend'!$N$5:$R$5,0))),"")</f>
        <v/>
      </c>
      <c r="BD71" s="15"/>
      <c r="BE71" s="1"/>
      <c r="BF71" s="1"/>
    </row>
    <row r="72" spans="2:58" ht="14.5" x14ac:dyDescent="0.25">
      <c r="B72" s="130" t="s">
        <v>143</v>
      </c>
      <c r="C72" s="164"/>
      <c r="D72" s="163"/>
      <c r="E72" s="156"/>
      <c r="F72" s="133"/>
      <c r="G72" s="133"/>
      <c r="H72" s="155"/>
      <c r="I72" s="162"/>
      <c r="J72" s="133"/>
      <c r="K72" s="133"/>
      <c r="L72" s="156"/>
      <c r="M72" s="156"/>
      <c r="N72" s="156"/>
      <c r="O72" s="156"/>
      <c r="P72" s="156"/>
      <c r="Q72" s="156"/>
      <c r="R72" s="156"/>
      <c r="S72" s="156"/>
      <c r="T72" s="156"/>
      <c r="U72" s="156"/>
      <c r="V72" s="156"/>
      <c r="W72" s="156"/>
      <c r="X72" s="156"/>
      <c r="Y72" s="156"/>
      <c r="Z72" s="137"/>
      <c r="AA72" s="138"/>
      <c r="AB72" s="139" t="str">
        <f>IFERROR(IF('1. Likelihood and Impact Scale'!$L$6="Quantitative",INDEX('Scale Backend'!$E$7:$I$11,MATCH('Risk Register'!Z72,'Scale Backend'!$C$7:$C$11,0),MATCH('Risk Register'!AA72,'Scale Backend'!$E$5:$I$5,0)),INDEX('Scale Backend'!$N$7:$R$11,MATCH('Risk Register'!Z72,'Scale Backend'!$L$7:$L$11,0),MATCH('Risk Register'!AA72,'Scale Backend'!$N$5:$R$5,0))),"")</f>
        <v/>
      </c>
      <c r="AC72" s="150"/>
      <c r="AD72" s="133"/>
      <c r="AE72" s="160"/>
      <c r="AF72" s="160"/>
      <c r="AG72" s="160"/>
      <c r="AH72" s="160"/>
      <c r="AI72" s="160"/>
      <c r="AJ72" s="160"/>
      <c r="AK72" s="160"/>
      <c r="AL72" s="160"/>
      <c r="AM72" s="160"/>
      <c r="AN72" s="160"/>
      <c r="AO72" s="160"/>
      <c r="AP72" s="160"/>
      <c r="AQ72" s="160"/>
      <c r="AR72" s="160"/>
      <c r="AS72" s="160"/>
      <c r="AT72" s="160"/>
      <c r="AU72" s="160"/>
      <c r="AV72" s="160"/>
      <c r="AW72" s="161"/>
      <c r="AX72" s="156"/>
      <c r="AY72" s="152"/>
      <c r="AZ72" s="153"/>
      <c r="BA72" s="140"/>
      <c r="BB72" s="141"/>
      <c r="BC72" s="142" t="str">
        <f>IFERROR(IF('1. Likelihood and Impact Scale'!$L$6="Quantitative",INDEX('Scale Backend'!$E$7:$I$11,MATCH('Risk Register'!BA72,'Scale Backend'!$C$7:$C$11,0),MATCH('Risk Register'!BB72,'Scale Backend'!$E$5:$I$5,0)),INDEX('Scale Backend'!$N$7:$R$11,MATCH('Risk Register'!BA72,'Scale Backend'!$L$7:$L$11,0),MATCH('Risk Register'!BB72,'Scale Backend'!$N$5:$R$5,0))),"")</f>
        <v/>
      </c>
      <c r="BD72" s="15"/>
      <c r="BE72" s="1"/>
      <c r="BF72" s="1"/>
    </row>
    <row r="73" spans="2:58" ht="14.5" x14ac:dyDescent="0.25">
      <c r="B73" s="130" t="s">
        <v>144</v>
      </c>
      <c r="C73" s="164"/>
      <c r="D73" s="163"/>
      <c r="E73" s="156"/>
      <c r="F73" s="133"/>
      <c r="G73" s="133"/>
      <c r="H73" s="155"/>
      <c r="I73" s="162"/>
      <c r="J73" s="133"/>
      <c r="K73" s="133"/>
      <c r="L73" s="156"/>
      <c r="M73" s="156"/>
      <c r="N73" s="156"/>
      <c r="O73" s="156"/>
      <c r="P73" s="156"/>
      <c r="Q73" s="156"/>
      <c r="R73" s="156"/>
      <c r="S73" s="156"/>
      <c r="T73" s="156"/>
      <c r="U73" s="156"/>
      <c r="V73" s="156"/>
      <c r="W73" s="156"/>
      <c r="X73" s="156"/>
      <c r="Y73" s="156"/>
      <c r="Z73" s="137"/>
      <c r="AA73" s="138"/>
      <c r="AB73" s="139" t="str">
        <f>IFERROR(IF('1. Likelihood and Impact Scale'!$L$6="Quantitative",INDEX('Scale Backend'!$E$7:$I$11,MATCH('Risk Register'!Z73,'Scale Backend'!$C$7:$C$11,0),MATCH('Risk Register'!AA73,'Scale Backend'!$E$5:$I$5,0)),INDEX('Scale Backend'!$N$7:$R$11,MATCH('Risk Register'!Z73,'Scale Backend'!$L$7:$L$11,0),MATCH('Risk Register'!AA73,'Scale Backend'!$N$5:$R$5,0))),"")</f>
        <v/>
      </c>
      <c r="AC73" s="150"/>
      <c r="AD73" s="133"/>
      <c r="AE73" s="160"/>
      <c r="AF73" s="160"/>
      <c r="AG73" s="160"/>
      <c r="AH73" s="160"/>
      <c r="AI73" s="160"/>
      <c r="AJ73" s="160"/>
      <c r="AK73" s="160"/>
      <c r="AL73" s="160"/>
      <c r="AM73" s="160"/>
      <c r="AN73" s="160"/>
      <c r="AO73" s="160"/>
      <c r="AP73" s="160"/>
      <c r="AQ73" s="160"/>
      <c r="AR73" s="160"/>
      <c r="AS73" s="160"/>
      <c r="AT73" s="160"/>
      <c r="AU73" s="160"/>
      <c r="AV73" s="160"/>
      <c r="AW73" s="161"/>
      <c r="AX73" s="156"/>
      <c r="AY73" s="152"/>
      <c r="AZ73" s="153"/>
      <c r="BA73" s="140"/>
      <c r="BB73" s="141"/>
      <c r="BC73" s="142" t="str">
        <f>IFERROR(IF('1. Likelihood and Impact Scale'!$L$6="Quantitative",INDEX('Scale Backend'!$E$7:$I$11,MATCH('Risk Register'!BA73,'Scale Backend'!$C$7:$C$11,0),MATCH('Risk Register'!BB73,'Scale Backend'!$E$5:$I$5,0)),INDEX('Scale Backend'!$N$7:$R$11,MATCH('Risk Register'!BA73,'Scale Backend'!$L$7:$L$11,0),MATCH('Risk Register'!BB73,'Scale Backend'!$N$5:$R$5,0))),"")</f>
        <v/>
      </c>
      <c r="BD73" s="15"/>
      <c r="BE73" s="1"/>
      <c r="BF73" s="1"/>
    </row>
    <row r="74" spans="2:58" ht="14.5" x14ac:dyDescent="0.25">
      <c r="B74" s="130" t="s">
        <v>145</v>
      </c>
      <c r="C74" s="154"/>
      <c r="D74" s="163"/>
      <c r="E74" s="156"/>
      <c r="F74" s="133"/>
      <c r="G74" s="133"/>
      <c r="H74" s="155"/>
      <c r="I74" s="162"/>
      <c r="J74" s="133"/>
      <c r="K74" s="133"/>
      <c r="L74" s="156"/>
      <c r="M74" s="156"/>
      <c r="N74" s="156"/>
      <c r="O74" s="156"/>
      <c r="P74" s="156"/>
      <c r="Q74" s="156"/>
      <c r="R74" s="156"/>
      <c r="S74" s="156"/>
      <c r="T74" s="156"/>
      <c r="U74" s="156"/>
      <c r="V74" s="156"/>
      <c r="W74" s="156"/>
      <c r="X74" s="156"/>
      <c r="Y74" s="156"/>
      <c r="Z74" s="137"/>
      <c r="AA74" s="138"/>
      <c r="AB74" s="139" t="str">
        <f>IFERROR(IF('1. Likelihood and Impact Scale'!$L$6="Quantitative",INDEX('Scale Backend'!$E$7:$I$11,MATCH('Risk Register'!Z74,'Scale Backend'!$C$7:$C$11,0),MATCH('Risk Register'!AA74,'Scale Backend'!$E$5:$I$5,0)),INDEX('Scale Backend'!$N$7:$R$11,MATCH('Risk Register'!Z74,'Scale Backend'!$L$7:$L$11,0),MATCH('Risk Register'!AA74,'Scale Backend'!$N$5:$R$5,0))),"")</f>
        <v/>
      </c>
      <c r="AC74" s="150"/>
      <c r="AD74" s="133"/>
      <c r="AE74" s="160"/>
      <c r="AF74" s="160"/>
      <c r="AG74" s="160"/>
      <c r="AH74" s="160"/>
      <c r="AI74" s="160"/>
      <c r="AJ74" s="160"/>
      <c r="AK74" s="160"/>
      <c r="AL74" s="160"/>
      <c r="AM74" s="160"/>
      <c r="AN74" s="160"/>
      <c r="AO74" s="160"/>
      <c r="AP74" s="160"/>
      <c r="AQ74" s="160"/>
      <c r="AR74" s="160"/>
      <c r="AS74" s="160"/>
      <c r="AT74" s="160"/>
      <c r="AU74" s="160"/>
      <c r="AV74" s="160"/>
      <c r="AW74" s="161"/>
      <c r="AX74" s="156"/>
      <c r="AY74" s="152"/>
      <c r="AZ74" s="153"/>
      <c r="BA74" s="140"/>
      <c r="BB74" s="141"/>
      <c r="BC74" s="142" t="str">
        <f>IFERROR(IF('1. Likelihood and Impact Scale'!$L$6="Quantitative",INDEX('Scale Backend'!$E$7:$I$11,MATCH('Risk Register'!BA74,'Scale Backend'!$C$7:$C$11,0),MATCH('Risk Register'!BB74,'Scale Backend'!$E$5:$I$5,0)),INDEX('Scale Backend'!$N$7:$R$11,MATCH('Risk Register'!BA74,'Scale Backend'!$L$7:$L$11,0),MATCH('Risk Register'!BB74,'Scale Backend'!$N$5:$R$5,0))),"")</f>
        <v/>
      </c>
      <c r="BD74" s="15"/>
      <c r="BE74" s="1"/>
      <c r="BF74" s="1"/>
    </row>
    <row r="75" spans="2:58" ht="14.5" x14ac:dyDescent="0.25">
      <c r="B75" s="130" t="s">
        <v>146</v>
      </c>
      <c r="C75" s="154"/>
      <c r="D75" s="163"/>
      <c r="E75" s="156"/>
      <c r="F75" s="133"/>
      <c r="G75" s="133"/>
      <c r="H75" s="155"/>
      <c r="I75" s="162"/>
      <c r="J75" s="133"/>
      <c r="K75" s="133"/>
      <c r="L75" s="156"/>
      <c r="M75" s="156"/>
      <c r="N75" s="156"/>
      <c r="O75" s="156"/>
      <c r="P75" s="156"/>
      <c r="Q75" s="156"/>
      <c r="R75" s="156"/>
      <c r="S75" s="156"/>
      <c r="T75" s="156"/>
      <c r="U75" s="156"/>
      <c r="V75" s="156"/>
      <c r="W75" s="156"/>
      <c r="X75" s="156"/>
      <c r="Y75" s="156"/>
      <c r="Z75" s="137"/>
      <c r="AA75" s="138"/>
      <c r="AB75" s="139" t="str">
        <f>IFERROR(IF('1. Likelihood and Impact Scale'!$L$6="Quantitative",INDEX('Scale Backend'!$E$7:$I$11,MATCH('Risk Register'!Z75,'Scale Backend'!$C$7:$C$11,0),MATCH('Risk Register'!AA75,'Scale Backend'!$E$5:$I$5,0)),INDEX('Scale Backend'!$N$7:$R$11,MATCH('Risk Register'!Z75,'Scale Backend'!$L$7:$L$11,0),MATCH('Risk Register'!AA75,'Scale Backend'!$N$5:$R$5,0))),"")</f>
        <v/>
      </c>
      <c r="AC75" s="150"/>
      <c r="AD75" s="133"/>
      <c r="AE75" s="160"/>
      <c r="AF75" s="160"/>
      <c r="AG75" s="160"/>
      <c r="AH75" s="160"/>
      <c r="AI75" s="160"/>
      <c r="AJ75" s="160"/>
      <c r="AK75" s="160"/>
      <c r="AL75" s="160"/>
      <c r="AM75" s="160"/>
      <c r="AN75" s="160"/>
      <c r="AO75" s="160"/>
      <c r="AP75" s="160"/>
      <c r="AQ75" s="160"/>
      <c r="AR75" s="160"/>
      <c r="AS75" s="160"/>
      <c r="AT75" s="160"/>
      <c r="AU75" s="160"/>
      <c r="AV75" s="160"/>
      <c r="AW75" s="161"/>
      <c r="AX75" s="156"/>
      <c r="AY75" s="152"/>
      <c r="AZ75" s="153"/>
      <c r="BA75" s="140"/>
      <c r="BB75" s="141"/>
      <c r="BC75" s="142" t="str">
        <f>IFERROR(IF('1. Likelihood and Impact Scale'!$L$6="Quantitative",INDEX('Scale Backend'!$E$7:$I$11,MATCH('Risk Register'!BA75,'Scale Backend'!$C$7:$C$11,0),MATCH('Risk Register'!BB75,'Scale Backend'!$E$5:$I$5,0)),INDEX('Scale Backend'!$N$7:$R$11,MATCH('Risk Register'!BA75,'Scale Backend'!$L$7:$L$11,0),MATCH('Risk Register'!BB75,'Scale Backend'!$N$5:$R$5,0))),"")</f>
        <v/>
      </c>
      <c r="BD75" s="15"/>
      <c r="BE75" s="1"/>
      <c r="BF75" s="1"/>
    </row>
    <row r="76" spans="2:58" ht="14.5" x14ac:dyDescent="0.25">
      <c r="B76" s="130" t="s">
        <v>147</v>
      </c>
      <c r="C76" s="154"/>
      <c r="D76" s="163"/>
      <c r="E76" s="156"/>
      <c r="F76" s="133"/>
      <c r="G76" s="133"/>
      <c r="H76" s="155"/>
      <c r="I76" s="162"/>
      <c r="J76" s="133"/>
      <c r="K76" s="133"/>
      <c r="L76" s="156"/>
      <c r="M76" s="156"/>
      <c r="N76" s="156"/>
      <c r="O76" s="156"/>
      <c r="P76" s="156"/>
      <c r="Q76" s="156"/>
      <c r="R76" s="156"/>
      <c r="S76" s="156"/>
      <c r="T76" s="156"/>
      <c r="U76" s="156"/>
      <c r="V76" s="156"/>
      <c r="W76" s="156"/>
      <c r="X76" s="156"/>
      <c r="Y76" s="156"/>
      <c r="Z76" s="137"/>
      <c r="AA76" s="138"/>
      <c r="AB76" s="139" t="str">
        <f>IFERROR(IF('1. Likelihood and Impact Scale'!$L$6="Quantitative",INDEX('Scale Backend'!$E$7:$I$11,MATCH('Risk Register'!Z76,'Scale Backend'!$C$7:$C$11,0),MATCH('Risk Register'!AA76,'Scale Backend'!$E$5:$I$5,0)),INDEX('Scale Backend'!$N$7:$R$11,MATCH('Risk Register'!Z76,'Scale Backend'!$L$7:$L$11,0),MATCH('Risk Register'!AA76,'Scale Backend'!$N$5:$R$5,0))),"")</f>
        <v/>
      </c>
      <c r="AC76" s="150"/>
      <c r="AD76" s="133"/>
      <c r="AE76" s="160"/>
      <c r="AF76" s="160"/>
      <c r="AG76" s="160"/>
      <c r="AH76" s="160"/>
      <c r="AI76" s="160"/>
      <c r="AJ76" s="160"/>
      <c r="AK76" s="160"/>
      <c r="AL76" s="160"/>
      <c r="AM76" s="160"/>
      <c r="AN76" s="160"/>
      <c r="AO76" s="160"/>
      <c r="AP76" s="160"/>
      <c r="AQ76" s="160"/>
      <c r="AR76" s="160"/>
      <c r="AS76" s="160"/>
      <c r="AT76" s="160"/>
      <c r="AU76" s="160"/>
      <c r="AV76" s="160"/>
      <c r="AW76" s="161"/>
      <c r="AX76" s="156"/>
      <c r="AY76" s="152"/>
      <c r="AZ76" s="153"/>
      <c r="BA76" s="140"/>
      <c r="BB76" s="141"/>
      <c r="BC76" s="142" t="str">
        <f>IFERROR(IF('1. Likelihood and Impact Scale'!$L$6="Quantitative",INDEX('Scale Backend'!$E$7:$I$11,MATCH('Risk Register'!BA76,'Scale Backend'!$C$7:$C$11,0),MATCH('Risk Register'!BB76,'Scale Backend'!$E$5:$I$5,0)),INDEX('Scale Backend'!$N$7:$R$11,MATCH('Risk Register'!BA76,'Scale Backend'!$L$7:$L$11,0),MATCH('Risk Register'!BB76,'Scale Backend'!$N$5:$R$5,0))),"")</f>
        <v/>
      </c>
      <c r="BD76" s="15"/>
      <c r="BE76" s="1"/>
      <c r="BF76" s="1"/>
    </row>
    <row r="77" spans="2:58" ht="14.5" x14ac:dyDescent="0.25">
      <c r="B77" s="135" t="s">
        <v>148</v>
      </c>
      <c r="C77" s="164"/>
      <c r="D77" s="163"/>
      <c r="E77" s="156"/>
      <c r="F77" s="133"/>
      <c r="G77" s="133"/>
      <c r="H77" s="155"/>
      <c r="I77" s="162"/>
      <c r="J77" s="133"/>
      <c r="K77" s="133"/>
      <c r="L77" s="156"/>
      <c r="M77" s="156"/>
      <c r="N77" s="156"/>
      <c r="O77" s="156"/>
      <c r="P77" s="156"/>
      <c r="Q77" s="156"/>
      <c r="R77" s="156"/>
      <c r="S77" s="156"/>
      <c r="T77" s="156"/>
      <c r="U77" s="156"/>
      <c r="V77" s="156"/>
      <c r="W77" s="156"/>
      <c r="X77" s="156"/>
      <c r="Y77" s="156"/>
      <c r="Z77" s="137"/>
      <c r="AA77" s="138"/>
      <c r="AB77" s="139" t="str">
        <f>IFERROR(IF('1. Likelihood and Impact Scale'!$L$6="Quantitative",INDEX('Scale Backend'!$E$7:$I$11,MATCH('Risk Register'!Z77,'Scale Backend'!$C$7:$C$11,0),MATCH('Risk Register'!AA77,'Scale Backend'!$E$5:$I$5,0)),INDEX('Scale Backend'!$N$7:$R$11,MATCH('Risk Register'!Z77,'Scale Backend'!$L$7:$L$11,0),MATCH('Risk Register'!AA77,'Scale Backend'!$N$5:$R$5,0))),"")</f>
        <v/>
      </c>
      <c r="AC77" s="150"/>
      <c r="AD77" s="133"/>
      <c r="AE77" s="160"/>
      <c r="AF77" s="160"/>
      <c r="AG77" s="160"/>
      <c r="AH77" s="160"/>
      <c r="AI77" s="160"/>
      <c r="AJ77" s="160"/>
      <c r="AK77" s="160"/>
      <c r="AL77" s="160"/>
      <c r="AM77" s="160"/>
      <c r="AN77" s="160"/>
      <c r="AO77" s="160"/>
      <c r="AP77" s="160"/>
      <c r="AQ77" s="160"/>
      <c r="AR77" s="160"/>
      <c r="AS77" s="160"/>
      <c r="AT77" s="160"/>
      <c r="AU77" s="160"/>
      <c r="AV77" s="160"/>
      <c r="AW77" s="161"/>
      <c r="AX77" s="156"/>
      <c r="AY77" s="152"/>
      <c r="AZ77" s="153"/>
      <c r="BA77" s="140"/>
      <c r="BB77" s="141"/>
      <c r="BC77" s="142" t="str">
        <f>IFERROR(IF('1. Likelihood and Impact Scale'!$L$6="Quantitative",INDEX('Scale Backend'!$E$7:$I$11,MATCH('Risk Register'!BA77,'Scale Backend'!$C$7:$C$11,0),MATCH('Risk Register'!BB77,'Scale Backend'!$E$5:$I$5,0)),INDEX('Scale Backend'!$N$7:$R$11,MATCH('Risk Register'!BA77,'Scale Backend'!$L$7:$L$11,0),MATCH('Risk Register'!BB77,'Scale Backend'!$N$5:$R$5,0))),"")</f>
        <v/>
      </c>
      <c r="BD77" s="15"/>
      <c r="BE77" s="1"/>
      <c r="BF77" s="1"/>
    </row>
    <row r="78" spans="2:58" ht="14.5" x14ac:dyDescent="0.25">
      <c r="B78" s="130" t="s">
        <v>149</v>
      </c>
      <c r="C78" s="164"/>
      <c r="D78" s="163"/>
      <c r="E78" s="156"/>
      <c r="F78" s="133"/>
      <c r="G78" s="133"/>
      <c r="H78" s="155"/>
      <c r="I78" s="162"/>
      <c r="J78" s="133"/>
      <c r="K78" s="133"/>
      <c r="L78" s="156"/>
      <c r="M78" s="156"/>
      <c r="N78" s="156"/>
      <c r="O78" s="156"/>
      <c r="P78" s="156"/>
      <c r="Q78" s="156"/>
      <c r="R78" s="156"/>
      <c r="S78" s="156"/>
      <c r="T78" s="156"/>
      <c r="U78" s="156"/>
      <c r="V78" s="156"/>
      <c r="W78" s="156"/>
      <c r="X78" s="156"/>
      <c r="Y78" s="156"/>
      <c r="Z78" s="137"/>
      <c r="AA78" s="138"/>
      <c r="AB78" s="139" t="str">
        <f>IFERROR(IF('1. Likelihood and Impact Scale'!$L$6="Quantitative",INDEX('Scale Backend'!$E$7:$I$11,MATCH('Risk Register'!Z78,'Scale Backend'!$C$7:$C$11,0),MATCH('Risk Register'!AA78,'Scale Backend'!$E$5:$I$5,0)),INDEX('Scale Backend'!$N$7:$R$11,MATCH('Risk Register'!Z78,'Scale Backend'!$L$7:$L$11,0),MATCH('Risk Register'!AA78,'Scale Backend'!$N$5:$R$5,0))),"")</f>
        <v/>
      </c>
      <c r="AC78" s="150"/>
      <c r="AD78" s="133"/>
      <c r="AE78" s="160"/>
      <c r="AF78" s="160"/>
      <c r="AG78" s="160"/>
      <c r="AH78" s="160"/>
      <c r="AI78" s="160"/>
      <c r="AJ78" s="160"/>
      <c r="AK78" s="160"/>
      <c r="AL78" s="160"/>
      <c r="AM78" s="160"/>
      <c r="AN78" s="160"/>
      <c r="AO78" s="160"/>
      <c r="AP78" s="160"/>
      <c r="AQ78" s="160"/>
      <c r="AR78" s="160"/>
      <c r="AS78" s="160"/>
      <c r="AT78" s="160"/>
      <c r="AU78" s="160"/>
      <c r="AV78" s="160"/>
      <c r="AW78" s="161"/>
      <c r="AX78" s="156"/>
      <c r="AY78" s="152"/>
      <c r="AZ78" s="153"/>
      <c r="BA78" s="140"/>
      <c r="BB78" s="141"/>
      <c r="BC78" s="142" t="str">
        <f>IFERROR(IF('1. Likelihood and Impact Scale'!$L$6="Quantitative",INDEX('Scale Backend'!$E$7:$I$11,MATCH('Risk Register'!BA78,'Scale Backend'!$C$7:$C$11,0),MATCH('Risk Register'!BB78,'Scale Backend'!$E$5:$I$5,0)),INDEX('Scale Backend'!$N$7:$R$11,MATCH('Risk Register'!BA78,'Scale Backend'!$L$7:$L$11,0),MATCH('Risk Register'!BB78,'Scale Backend'!$N$5:$R$5,0))),"")</f>
        <v/>
      </c>
      <c r="BD78" s="15"/>
      <c r="BE78" s="1"/>
      <c r="BF78" s="1"/>
    </row>
    <row r="79" spans="2:58" ht="14.5" x14ac:dyDescent="0.25">
      <c r="B79" s="130" t="s">
        <v>150</v>
      </c>
      <c r="C79" s="164"/>
      <c r="D79" s="163"/>
      <c r="E79" s="156"/>
      <c r="F79" s="133"/>
      <c r="G79" s="133"/>
      <c r="H79" s="155"/>
      <c r="I79" s="162"/>
      <c r="J79" s="133"/>
      <c r="K79" s="133"/>
      <c r="L79" s="156"/>
      <c r="M79" s="156"/>
      <c r="N79" s="156"/>
      <c r="O79" s="156"/>
      <c r="P79" s="156"/>
      <c r="Q79" s="156"/>
      <c r="R79" s="156"/>
      <c r="S79" s="156"/>
      <c r="T79" s="156"/>
      <c r="U79" s="156"/>
      <c r="V79" s="156"/>
      <c r="W79" s="156"/>
      <c r="X79" s="156"/>
      <c r="Y79" s="156"/>
      <c r="Z79" s="137"/>
      <c r="AA79" s="138"/>
      <c r="AB79" s="139" t="str">
        <f>IFERROR(IF('1. Likelihood and Impact Scale'!$L$6="Quantitative",INDEX('Scale Backend'!$E$7:$I$11,MATCH('Risk Register'!Z79,'Scale Backend'!$C$7:$C$11,0),MATCH('Risk Register'!AA79,'Scale Backend'!$E$5:$I$5,0)),INDEX('Scale Backend'!$N$7:$R$11,MATCH('Risk Register'!Z79,'Scale Backend'!$L$7:$L$11,0),MATCH('Risk Register'!AA79,'Scale Backend'!$N$5:$R$5,0))),"")</f>
        <v/>
      </c>
      <c r="AC79" s="150"/>
      <c r="AD79" s="133"/>
      <c r="AE79" s="160"/>
      <c r="AF79" s="160"/>
      <c r="AG79" s="160"/>
      <c r="AH79" s="160"/>
      <c r="AI79" s="160"/>
      <c r="AJ79" s="160"/>
      <c r="AK79" s="160"/>
      <c r="AL79" s="160"/>
      <c r="AM79" s="160"/>
      <c r="AN79" s="160"/>
      <c r="AO79" s="160"/>
      <c r="AP79" s="160"/>
      <c r="AQ79" s="160"/>
      <c r="AR79" s="160"/>
      <c r="AS79" s="160"/>
      <c r="AT79" s="160"/>
      <c r="AU79" s="160"/>
      <c r="AV79" s="160"/>
      <c r="AW79" s="161"/>
      <c r="AX79" s="156"/>
      <c r="AY79" s="152"/>
      <c r="AZ79" s="153"/>
      <c r="BA79" s="140"/>
      <c r="BB79" s="141"/>
      <c r="BC79" s="142" t="str">
        <f>IFERROR(IF('1. Likelihood and Impact Scale'!$L$6="Quantitative",INDEX('Scale Backend'!$E$7:$I$11,MATCH('Risk Register'!BA79,'Scale Backend'!$C$7:$C$11,0),MATCH('Risk Register'!BB79,'Scale Backend'!$E$5:$I$5,0)),INDEX('Scale Backend'!$N$7:$R$11,MATCH('Risk Register'!BA79,'Scale Backend'!$L$7:$L$11,0),MATCH('Risk Register'!BB79,'Scale Backend'!$N$5:$R$5,0))),"")</f>
        <v/>
      </c>
      <c r="BD79" s="15"/>
      <c r="BE79" s="1"/>
      <c r="BF79" s="1"/>
    </row>
    <row r="80" spans="2:58" ht="14.5" x14ac:dyDescent="0.25">
      <c r="B80" s="135" t="s">
        <v>151</v>
      </c>
      <c r="C80" s="164"/>
      <c r="D80" s="163"/>
      <c r="E80" s="156"/>
      <c r="F80" s="133"/>
      <c r="G80" s="133"/>
      <c r="H80" s="155"/>
      <c r="I80" s="162"/>
      <c r="J80" s="133"/>
      <c r="K80" s="133"/>
      <c r="L80" s="156"/>
      <c r="M80" s="156"/>
      <c r="N80" s="156"/>
      <c r="O80" s="156"/>
      <c r="P80" s="156"/>
      <c r="Q80" s="156"/>
      <c r="R80" s="156"/>
      <c r="S80" s="156"/>
      <c r="T80" s="156"/>
      <c r="U80" s="156"/>
      <c r="V80" s="156"/>
      <c r="W80" s="156"/>
      <c r="X80" s="156"/>
      <c r="Y80" s="156"/>
      <c r="Z80" s="137"/>
      <c r="AA80" s="138"/>
      <c r="AB80" s="139" t="str">
        <f>IFERROR(IF('1. Likelihood and Impact Scale'!$L$6="Quantitative",INDEX('Scale Backend'!$E$7:$I$11,MATCH('Risk Register'!Z80,'Scale Backend'!$C$7:$C$11,0),MATCH('Risk Register'!AA80,'Scale Backend'!$E$5:$I$5,0)),INDEX('Scale Backend'!$N$7:$R$11,MATCH('Risk Register'!Z80,'Scale Backend'!$L$7:$L$11,0),MATCH('Risk Register'!AA80,'Scale Backend'!$N$5:$R$5,0))),"")</f>
        <v/>
      </c>
      <c r="AC80" s="150"/>
      <c r="AD80" s="133"/>
      <c r="AE80" s="160"/>
      <c r="AF80" s="160"/>
      <c r="AG80" s="160"/>
      <c r="AH80" s="160"/>
      <c r="AI80" s="160"/>
      <c r="AJ80" s="160"/>
      <c r="AK80" s="160"/>
      <c r="AL80" s="160"/>
      <c r="AM80" s="160"/>
      <c r="AN80" s="160"/>
      <c r="AO80" s="160"/>
      <c r="AP80" s="160"/>
      <c r="AQ80" s="160"/>
      <c r="AR80" s="160"/>
      <c r="AS80" s="160"/>
      <c r="AT80" s="160"/>
      <c r="AU80" s="160"/>
      <c r="AV80" s="160"/>
      <c r="AW80" s="161"/>
      <c r="AX80" s="156"/>
      <c r="AY80" s="152"/>
      <c r="AZ80" s="153"/>
      <c r="BA80" s="140"/>
      <c r="BB80" s="141"/>
      <c r="BC80" s="142" t="str">
        <f>IFERROR(IF('1. Likelihood and Impact Scale'!$L$6="Quantitative",INDEX('Scale Backend'!$E$7:$I$11,MATCH('Risk Register'!BA80,'Scale Backend'!$C$7:$C$11,0),MATCH('Risk Register'!BB80,'Scale Backend'!$E$5:$I$5,0)),INDEX('Scale Backend'!$N$7:$R$11,MATCH('Risk Register'!BA80,'Scale Backend'!$L$7:$L$11,0),MATCH('Risk Register'!BB80,'Scale Backend'!$N$5:$R$5,0))),"")</f>
        <v/>
      </c>
      <c r="BD80" s="15"/>
      <c r="BE80" s="1"/>
      <c r="BF80" s="1"/>
    </row>
    <row r="81" spans="2:58" ht="14.5" x14ac:dyDescent="0.25">
      <c r="B81" s="135" t="s">
        <v>152</v>
      </c>
      <c r="C81" s="164"/>
      <c r="D81" s="163"/>
      <c r="E81" s="156"/>
      <c r="F81" s="133"/>
      <c r="G81" s="133"/>
      <c r="H81" s="155"/>
      <c r="I81" s="162"/>
      <c r="J81" s="133"/>
      <c r="K81" s="133"/>
      <c r="L81" s="156"/>
      <c r="M81" s="156"/>
      <c r="N81" s="156"/>
      <c r="O81" s="156"/>
      <c r="P81" s="156"/>
      <c r="Q81" s="156"/>
      <c r="R81" s="156"/>
      <c r="S81" s="156"/>
      <c r="T81" s="156"/>
      <c r="U81" s="156"/>
      <c r="V81" s="156"/>
      <c r="W81" s="156"/>
      <c r="X81" s="156"/>
      <c r="Y81" s="156"/>
      <c r="Z81" s="137"/>
      <c r="AA81" s="138"/>
      <c r="AB81" s="139" t="str">
        <f>IFERROR(IF('1. Likelihood and Impact Scale'!$L$6="Quantitative",INDEX('Scale Backend'!$E$7:$I$11,MATCH('Risk Register'!Z81,'Scale Backend'!$C$7:$C$11,0),MATCH('Risk Register'!AA81,'Scale Backend'!$E$5:$I$5,0)),INDEX('Scale Backend'!$N$7:$R$11,MATCH('Risk Register'!Z81,'Scale Backend'!$L$7:$L$11,0),MATCH('Risk Register'!AA81,'Scale Backend'!$N$5:$R$5,0))),"")</f>
        <v/>
      </c>
      <c r="AC81" s="150"/>
      <c r="AD81" s="133"/>
      <c r="AE81" s="160"/>
      <c r="AF81" s="160"/>
      <c r="AG81" s="160"/>
      <c r="AH81" s="160"/>
      <c r="AI81" s="160"/>
      <c r="AJ81" s="160"/>
      <c r="AK81" s="160"/>
      <c r="AL81" s="160"/>
      <c r="AM81" s="160"/>
      <c r="AN81" s="160"/>
      <c r="AO81" s="160"/>
      <c r="AP81" s="160"/>
      <c r="AQ81" s="160"/>
      <c r="AR81" s="160"/>
      <c r="AS81" s="160"/>
      <c r="AT81" s="160"/>
      <c r="AU81" s="160"/>
      <c r="AV81" s="160"/>
      <c r="AW81" s="161"/>
      <c r="AX81" s="156"/>
      <c r="AY81" s="152"/>
      <c r="AZ81" s="153"/>
      <c r="BA81" s="140"/>
      <c r="BB81" s="141"/>
      <c r="BC81" s="142" t="str">
        <f>IFERROR(IF('1. Likelihood and Impact Scale'!$L$6="Quantitative",INDEX('Scale Backend'!$E$7:$I$11,MATCH('Risk Register'!BA81,'Scale Backend'!$C$7:$C$11,0),MATCH('Risk Register'!BB81,'Scale Backend'!$E$5:$I$5,0)),INDEX('Scale Backend'!$N$7:$R$11,MATCH('Risk Register'!BA81,'Scale Backend'!$L$7:$L$11,0),MATCH('Risk Register'!BB81,'Scale Backend'!$N$5:$R$5,0))),"")</f>
        <v/>
      </c>
      <c r="BD81" s="15"/>
      <c r="BE81" s="1"/>
      <c r="BF81" s="1"/>
    </row>
    <row r="82" spans="2:58" ht="14.5" x14ac:dyDescent="0.25">
      <c r="B82" s="130" t="s">
        <v>153</v>
      </c>
      <c r="C82" s="154"/>
      <c r="D82" s="163"/>
      <c r="E82" s="156"/>
      <c r="F82" s="133"/>
      <c r="G82" s="133"/>
      <c r="H82" s="155"/>
      <c r="I82" s="162"/>
      <c r="J82" s="133"/>
      <c r="K82" s="133"/>
      <c r="L82" s="156"/>
      <c r="M82" s="156"/>
      <c r="N82" s="156"/>
      <c r="O82" s="156"/>
      <c r="P82" s="156"/>
      <c r="Q82" s="156"/>
      <c r="R82" s="156"/>
      <c r="S82" s="156"/>
      <c r="T82" s="156"/>
      <c r="U82" s="156"/>
      <c r="V82" s="156"/>
      <c r="W82" s="156"/>
      <c r="X82" s="156"/>
      <c r="Y82" s="156"/>
      <c r="Z82" s="137"/>
      <c r="AA82" s="138"/>
      <c r="AB82" s="139" t="str">
        <f>IFERROR(IF('1. Likelihood and Impact Scale'!$L$6="Quantitative",INDEX('Scale Backend'!$E$7:$I$11,MATCH('Risk Register'!Z82,'Scale Backend'!$C$7:$C$11,0),MATCH('Risk Register'!AA82,'Scale Backend'!$E$5:$I$5,0)),INDEX('Scale Backend'!$N$7:$R$11,MATCH('Risk Register'!Z82,'Scale Backend'!$L$7:$L$11,0),MATCH('Risk Register'!AA82,'Scale Backend'!$N$5:$R$5,0))),"")</f>
        <v/>
      </c>
      <c r="AC82" s="150"/>
      <c r="AD82" s="133"/>
      <c r="AE82" s="160"/>
      <c r="AF82" s="160"/>
      <c r="AG82" s="160"/>
      <c r="AH82" s="160"/>
      <c r="AI82" s="160"/>
      <c r="AJ82" s="160"/>
      <c r="AK82" s="160"/>
      <c r="AL82" s="160"/>
      <c r="AM82" s="160"/>
      <c r="AN82" s="160"/>
      <c r="AO82" s="160"/>
      <c r="AP82" s="160"/>
      <c r="AQ82" s="160"/>
      <c r="AR82" s="160"/>
      <c r="AS82" s="160"/>
      <c r="AT82" s="160"/>
      <c r="AU82" s="160"/>
      <c r="AV82" s="160"/>
      <c r="AW82" s="161"/>
      <c r="AX82" s="156"/>
      <c r="AY82" s="152"/>
      <c r="AZ82" s="153"/>
      <c r="BA82" s="140"/>
      <c r="BB82" s="141"/>
      <c r="BC82" s="142" t="str">
        <f>IFERROR(IF('1. Likelihood and Impact Scale'!$L$6="Quantitative",INDEX('Scale Backend'!$E$7:$I$11,MATCH('Risk Register'!BA82,'Scale Backend'!$C$7:$C$11,0),MATCH('Risk Register'!BB82,'Scale Backend'!$E$5:$I$5,0)),INDEX('Scale Backend'!$N$7:$R$11,MATCH('Risk Register'!BA82,'Scale Backend'!$L$7:$L$11,0),MATCH('Risk Register'!BB82,'Scale Backend'!$N$5:$R$5,0))),"")</f>
        <v/>
      </c>
      <c r="BD82" s="15"/>
      <c r="BE82" s="1"/>
      <c r="BF82" s="1"/>
    </row>
    <row r="83" spans="2:58" ht="14.5" x14ac:dyDescent="0.25">
      <c r="B83" s="130" t="s">
        <v>154</v>
      </c>
      <c r="C83" s="154"/>
      <c r="D83" s="163"/>
      <c r="E83" s="156"/>
      <c r="F83" s="133"/>
      <c r="G83" s="133"/>
      <c r="H83" s="155"/>
      <c r="I83" s="162"/>
      <c r="J83" s="133"/>
      <c r="K83" s="133"/>
      <c r="L83" s="156"/>
      <c r="M83" s="156"/>
      <c r="N83" s="156"/>
      <c r="O83" s="156"/>
      <c r="P83" s="156"/>
      <c r="Q83" s="156"/>
      <c r="R83" s="156"/>
      <c r="S83" s="156"/>
      <c r="T83" s="156"/>
      <c r="U83" s="156"/>
      <c r="V83" s="156"/>
      <c r="W83" s="156"/>
      <c r="X83" s="156"/>
      <c r="Y83" s="156"/>
      <c r="Z83" s="137"/>
      <c r="AA83" s="138"/>
      <c r="AB83" s="139" t="str">
        <f>IFERROR(IF('1. Likelihood and Impact Scale'!$L$6="Quantitative",INDEX('Scale Backend'!$E$7:$I$11,MATCH('Risk Register'!Z83,'Scale Backend'!$C$7:$C$11,0),MATCH('Risk Register'!AA83,'Scale Backend'!$E$5:$I$5,0)),INDEX('Scale Backend'!$N$7:$R$11,MATCH('Risk Register'!Z83,'Scale Backend'!$L$7:$L$11,0),MATCH('Risk Register'!AA83,'Scale Backend'!$N$5:$R$5,0))),"")</f>
        <v/>
      </c>
      <c r="AC83" s="150"/>
      <c r="AD83" s="133"/>
      <c r="AE83" s="160"/>
      <c r="AF83" s="160"/>
      <c r="AG83" s="160"/>
      <c r="AH83" s="160"/>
      <c r="AI83" s="160"/>
      <c r="AJ83" s="160"/>
      <c r="AK83" s="160"/>
      <c r="AL83" s="160"/>
      <c r="AM83" s="160"/>
      <c r="AN83" s="160"/>
      <c r="AO83" s="160"/>
      <c r="AP83" s="160"/>
      <c r="AQ83" s="160"/>
      <c r="AR83" s="160"/>
      <c r="AS83" s="160"/>
      <c r="AT83" s="160"/>
      <c r="AU83" s="160"/>
      <c r="AV83" s="160"/>
      <c r="AW83" s="161"/>
      <c r="AX83" s="156"/>
      <c r="AY83" s="152"/>
      <c r="AZ83" s="153"/>
      <c r="BA83" s="140"/>
      <c r="BB83" s="141"/>
      <c r="BC83" s="142" t="str">
        <f>IFERROR(IF('1. Likelihood and Impact Scale'!$L$6="Quantitative",INDEX('Scale Backend'!$E$7:$I$11,MATCH('Risk Register'!BA83,'Scale Backend'!$C$7:$C$11,0),MATCH('Risk Register'!BB83,'Scale Backend'!$E$5:$I$5,0)),INDEX('Scale Backend'!$N$7:$R$11,MATCH('Risk Register'!BA83,'Scale Backend'!$L$7:$L$11,0),MATCH('Risk Register'!BB83,'Scale Backend'!$N$5:$R$5,0))),"")</f>
        <v/>
      </c>
      <c r="BD83" s="15"/>
      <c r="BE83" s="1"/>
      <c r="BF83" s="1"/>
    </row>
    <row r="84" spans="2:58" ht="14.5" x14ac:dyDescent="0.25">
      <c r="B84" s="130" t="s">
        <v>155</v>
      </c>
      <c r="C84" s="154"/>
      <c r="D84" s="163"/>
      <c r="E84" s="156"/>
      <c r="F84" s="133"/>
      <c r="G84" s="133"/>
      <c r="H84" s="155"/>
      <c r="I84" s="162"/>
      <c r="J84" s="133"/>
      <c r="K84" s="133"/>
      <c r="L84" s="156"/>
      <c r="M84" s="156"/>
      <c r="N84" s="156"/>
      <c r="O84" s="156"/>
      <c r="P84" s="156"/>
      <c r="Q84" s="156"/>
      <c r="R84" s="156"/>
      <c r="S84" s="156"/>
      <c r="T84" s="156"/>
      <c r="U84" s="156"/>
      <c r="V84" s="156"/>
      <c r="W84" s="156"/>
      <c r="X84" s="156"/>
      <c r="Y84" s="156"/>
      <c r="Z84" s="137"/>
      <c r="AA84" s="138"/>
      <c r="AB84" s="139" t="str">
        <f>IFERROR(IF('1. Likelihood and Impact Scale'!$L$6="Quantitative",INDEX('Scale Backend'!$E$7:$I$11,MATCH('Risk Register'!Z84,'Scale Backend'!$C$7:$C$11,0),MATCH('Risk Register'!AA84,'Scale Backend'!$E$5:$I$5,0)),INDEX('Scale Backend'!$N$7:$R$11,MATCH('Risk Register'!Z84,'Scale Backend'!$L$7:$L$11,0),MATCH('Risk Register'!AA84,'Scale Backend'!$N$5:$R$5,0))),"")</f>
        <v/>
      </c>
      <c r="AC84" s="150"/>
      <c r="AD84" s="133"/>
      <c r="AE84" s="160"/>
      <c r="AF84" s="160"/>
      <c r="AG84" s="160"/>
      <c r="AH84" s="160"/>
      <c r="AI84" s="160"/>
      <c r="AJ84" s="160"/>
      <c r="AK84" s="160"/>
      <c r="AL84" s="160"/>
      <c r="AM84" s="160"/>
      <c r="AN84" s="160"/>
      <c r="AO84" s="160"/>
      <c r="AP84" s="160"/>
      <c r="AQ84" s="160"/>
      <c r="AR84" s="160"/>
      <c r="AS84" s="160"/>
      <c r="AT84" s="160"/>
      <c r="AU84" s="160"/>
      <c r="AV84" s="160"/>
      <c r="AW84" s="161"/>
      <c r="AX84" s="156"/>
      <c r="AY84" s="152"/>
      <c r="AZ84" s="153"/>
      <c r="BA84" s="140"/>
      <c r="BB84" s="141"/>
      <c r="BC84" s="142" t="str">
        <f>IFERROR(IF('1. Likelihood and Impact Scale'!$L$6="Quantitative",INDEX('Scale Backend'!$E$7:$I$11,MATCH('Risk Register'!BA84,'Scale Backend'!$C$7:$C$11,0),MATCH('Risk Register'!BB84,'Scale Backend'!$E$5:$I$5,0)),INDEX('Scale Backend'!$N$7:$R$11,MATCH('Risk Register'!BA84,'Scale Backend'!$L$7:$L$11,0),MATCH('Risk Register'!BB84,'Scale Backend'!$N$5:$R$5,0))),"")</f>
        <v/>
      </c>
      <c r="BD84" s="15"/>
      <c r="BE84" s="1"/>
      <c r="BF84" s="1"/>
    </row>
    <row r="85" spans="2:58" ht="14.5" x14ac:dyDescent="0.25">
      <c r="B85" s="130" t="s">
        <v>156</v>
      </c>
      <c r="C85" s="164"/>
      <c r="D85" s="163"/>
      <c r="E85" s="156"/>
      <c r="F85" s="133"/>
      <c r="G85" s="133"/>
      <c r="H85" s="155"/>
      <c r="I85" s="162"/>
      <c r="J85" s="133"/>
      <c r="K85" s="133"/>
      <c r="L85" s="156"/>
      <c r="M85" s="156"/>
      <c r="N85" s="156"/>
      <c r="O85" s="156"/>
      <c r="P85" s="156"/>
      <c r="Q85" s="156"/>
      <c r="R85" s="156"/>
      <c r="S85" s="156"/>
      <c r="T85" s="156"/>
      <c r="U85" s="156"/>
      <c r="V85" s="156"/>
      <c r="W85" s="156"/>
      <c r="X85" s="156"/>
      <c r="Y85" s="156"/>
      <c r="Z85" s="137"/>
      <c r="AA85" s="138"/>
      <c r="AB85" s="139" t="str">
        <f>IFERROR(IF('1. Likelihood and Impact Scale'!$L$6="Quantitative",INDEX('Scale Backend'!$E$7:$I$11,MATCH('Risk Register'!Z85,'Scale Backend'!$C$7:$C$11,0),MATCH('Risk Register'!AA85,'Scale Backend'!$E$5:$I$5,0)),INDEX('Scale Backend'!$N$7:$R$11,MATCH('Risk Register'!Z85,'Scale Backend'!$L$7:$L$11,0),MATCH('Risk Register'!AA85,'Scale Backend'!$N$5:$R$5,0))),"")</f>
        <v/>
      </c>
      <c r="AC85" s="150"/>
      <c r="AD85" s="133"/>
      <c r="AE85" s="160"/>
      <c r="AF85" s="160"/>
      <c r="AG85" s="160"/>
      <c r="AH85" s="160"/>
      <c r="AI85" s="160"/>
      <c r="AJ85" s="160"/>
      <c r="AK85" s="160"/>
      <c r="AL85" s="160"/>
      <c r="AM85" s="160"/>
      <c r="AN85" s="160"/>
      <c r="AO85" s="160"/>
      <c r="AP85" s="160"/>
      <c r="AQ85" s="160"/>
      <c r="AR85" s="160"/>
      <c r="AS85" s="160"/>
      <c r="AT85" s="160"/>
      <c r="AU85" s="160"/>
      <c r="AV85" s="160"/>
      <c r="AW85" s="161"/>
      <c r="AX85" s="156"/>
      <c r="AY85" s="152"/>
      <c r="AZ85" s="153"/>
      <c r="BA85" s="140"/>
      <c r="BB85" s="141"/>
      <c r="BC85" s="142" t="str">
        <f>IFERROR(IF('1. Likelihood and Impact Scale'!$L$6="Quantitative",INDEX('Scale Backend'!$E$7:$I$11,MATCH('Risk Register'!BA85,'Scale Backend'!$C$7:$C$11,0),MATCH('Risk Register'!BB85,'Scale Backend'!$E$5:$I$5,0)),INDEX('Scale Backend'!$N$7:$R$11,MATCH('Risk Register'!BA85,'Scale Backend'!$L$7:$L$11,0),MATCH('Risk Register'!BB85,'Scale Backend'!$N$5:$R$5,0))),"")</f>
        <v/>
      </c>
      <c r="BD85" s="15"/>
      <c r="BE85" s="1"/>
      <c r="BF85" s="1"/>
    </row>
    <row r="86" spans="2:58" ht="14.5" x14ac:dyDescent="0.25">
      <c r="B86" s="135" t="s">
        <v>157</v>
      </c>
      <c r="C86" s="164"/>
      <c r="D86" s="163"/>
      <c r="E86" s="156"/>
      <c r="F86" s="133"/>
      <c r="G86" s="133"/>
      <c r="H86" s="155"/>
      <c r="I86" s="162"/>
      <c r="J86" s="133"/>
      <c r="K86" s="133"/>
      <c r="L86" s="156"/>
      <c r="M86" s="156"/>
      <c r="N86" s="156"/>
      <c r="O86" s="156"/>
      <c r="P86" s="156"/>
      <c r="Q86" s="156"/>
      <c r="R86" s="156"/>
      <c r="S86" s="156"/>
      <c r="T86" s="156"/>
      <c r="U86" s="156"/>
      <c r="V86" s="156"/>
      <c r="W86" s="156"/>
      <c r="X86" s="156"/>
      <c r="Y86" s="156"/>
      <c r="Z86" s="137"/>
      <c r="AA86" s="138"/>
      <c r="AB86" s="139" t="str">
        <f>IFERROR(IF('1. Likelihood and Impact Scale'!$L$6="Quantitative",INDEX('Scale Backend'!$E$7:$I$11,MATCH('Risk Register'!Z86,'Scale Backend'!$C$7:$C$11,0),MATCH('Risk Register'!AA86,'Scale Backend'!$E$5:$I$5,0)),INDEX('Scale Backend'!$N$7:$R$11,MATCH('Risk Register'!Z86,'Scale Backend'!$L$7:$L$11,0),MATCH('Risk Register'!AA86,'Scale Backend'!$N$5:$R$5,0))),"")</f>
        <v/>
      </c>
      <c r="AC86" s="150"/>
      <c r="AD86" s="133"/>
      <c r="AE86" s="160"/>
      <c r="AF86" s="160"/>
      <c r="AG86" s="160"/>
      <c r="AH86" s="160"/>
      <c r="AI86" s="160"/>
      <c r="AJ86" s="160"/>
      <c r="AK86" s="160"/>
      <c r="AL86" s="160"/>
      <c r="AM86" s="160"/>
      <c r="AN86" s="160"/>
      <c r="AO86" s="160"/>
      <c r="AP86" s="160"/>
      <c r="AQ86" s="160"/>
      <c r="AR86" s="160"/>
      <c r="AS86" s="160"/>
      <c r="AT86" s="160"/>
      <c r="AU86" s="160"/>
      <c r="AV86" s="160"/>
      <c r="AW86" s="161"/>
      <c r="AX86" s="156"/>
      <c r="AY86" s="152"/>
      <c r="AZ86" s="153"/>
      <c r="BA86" s="140"/>
      <c r="BB86" s="141"/>
      <c r="BC86" s="142" t="str">
        <f>IFERROR(IF('1. Likelihood and Impact Scale'!$L$6="Quantitative",INDEX('Scale Backend'!$E$7:$I$11,MATCH('Risk Register'!BA86,'Scale Backend'!$C$7:$C$11,0),MATCH('Risk Register'!BB86,'Scale Backend'!$E$5:$I$5,0)),INDEX('Scale Backend'!$N$7:$R$11,MATCH('Risk Register'!BA86,'Scale Backend'!$L$7:$L$11,0),MATCH('Risk Register'!BB86,'Scale Backend'!$N$5:$R$5,0))),"")</f>
        <v/>
      </c>
      <c r="BD86" s="15"/>
      <c r="BE86" s="1"/>
      <c r="BF86" s="1"/>
    </row>
    <row r="87" spans="2:58" ht="14.5" x14ac:dyDescent="0.25">
      <c r="B87" s="130" t="s">
        <v>158</v>
      </c>
      <c r="C87" s="164"/>
      <c r="D87" s="163"/>
      <c r="E87" s="156"/>
      <c r="F87" s="133"/>
      <c r="G87" s="133"/>
      <c r="H87" s="155"/>
      <c r="I87" s="162"/>
      <c r="J87" s="133"/>
      <c r="K87" s="133"/>
      <c r="L87" s="156"/>
      <c r="M87" s="156"/>
      <c r="N87" s="156"/>
      <c r="O87" s="156"/>
      <c r="P87" s="156"/>
      <c r="Q87" s="156"/>
      <c r="R87" s="156"/>
      <c r="S87" s="156"/>
      <c r="T87" s="156"/>
      <c r="U87" s="156"/>
      <c r="V87" s="156"/>
      <c r="W87" s="156"/>
      <c r="X87" s="156"/>
      <c r="Y87" s="156"/>
      <c r="Z87" s="137"/>
      <c r="AA87" s="138"/>
      <c r="AB87" s="139" t="str">
        <f>IFERROR(IF('1. Likelihood and Impact Scale'!$L$6="Quantitative",INDEX('Scale Backend'!$E$7:$I$11,MATCH('Risk Register'!Z87,'Scale Backend'!$C$7:$C$11,0),MATCH('Risk Register'!AA87,'Scale Backend'!$E$5:$I$5,0)),INDEX('Scale Backend'!$N$7:$R$11,MATCH('Risk Register'!Z87,'Scale Backend'!$L$7:$L$11,0),MATCH('Risk Register'!AA87,'Scale Backend'!$N$5:$R$5,0))),"")</f>
        <v/>
      </c>
      <c r="AC87" s="150"/>
      <c r="AD87" s="133"/>
      <c r="AE87" s="160"/>
      <c r="AF87" s="160"/>
      <c r="AG87" s="160"/>
      <c r="AH87" s="160"/>
      <c r="AI87" s="160"/>
      <c r="AJ87" s="160"/>
      <c r="AK87" s="160"/>
      <c r="AL87" s="160"/>
      <c r="AM87" s="160"/>
      <c r="AN87" s="160"/>
      <c r="AO87" s="160"/>
      <c r="AP87" s="160"/>
      <c r="AQ87" s="160"/>
      <c r="AR87" s="160"/>
      <c r="AS87" s="160"/>
      <c r="AT87" s="160"/>
      <c r="AU87" s="160"/>
      <c r="AV87" s="160"/>
      <c r="AW87" s="161"/>
      <c r="AX87" s="156"/>
      <c r="AY87" s="152"/>
      <c r="AZ87" s="153"/>
      <c r="BA87" s="140"/>
      <c r="BB87" s="141"/>
      <c r="BC87" s="142" t="str">
        <f>IFERROR(IF('1. Likelihood and Impact Scale'!$L$6="Quantitative",INDEX('Scale Backend'!$E$7:$I$11,MATCH('Risk Register'!BA87,'Scale Backend'!$C$7:$C$11,0),MATCH('Risk Register'!BB87,'Scale Backend'!$E$5:$I$5,0)),INDEX('Scale Backend'!$N$7:$R$11,MATCH('Risk Register'!BA87,'Scale Backend'!$L$7:$L$11,0),MATCH('Risk Register'!BB87,'Scale Backend'!$N$5:$R$5,0))),"")</f>
        <v/>
      </c>
      <c r="BD87" s="15"/>
      <c r="BE87" s="1"/>
      <c r="BF87" s="1"/>
    </row>
    <row r="88" spans="2:58" ht="14.5" x14ac:dyDescent="0.25">
      <c r="B88" s="130" t="s">
        <v>159</v>
      </c>
      <c r="C88" s="164"/>
      <c r="D88" s="163"/>
      <c r="E88" s="156"/>
      <c r="F88" s="133"/>
      <c r="G88" s="133"/>
      <c r="H88" s="155"/>
      <c r="I88" s="162"/>
      <c r="J88" s="133"/>
      <c r="K88" s="133"/>
      <c r="L88" s="156"/>
      <c r="M88" s="156"/>
      <c r="N88" s="156"/>
      <c r="O88" s="156"/>
      <c r="P88" s="156"/>
      <c r="Q88" s="156"/>
      <c r="R88" s="156"/>
      <c r="S88" s="156"/>
      <c r="T88" s="156"/>
      <c r="U88" s="156"/>
      <c r="V88" s="156"/>
      <c r="W88" s="156"/>
      <c r="X88" s="156"/>
      <c r="Y88" s="156"/>
      <c r="Z88" s="137"/>
      <c r="AA88" s="138"/>
      <c r="AB88" s="139" t="str">
        <f>IFERROR(IF('1. Likelihood and Impact Scale'!$L$6="Quantitative",INDEX('Scale Backend'!$E$7:$I$11,MATCH('Risk Register'!Z88,'Scale Backend'!$C$7:$C$11,0),MATCH('Risk Register'!AA88,'Scale Backend'!$E$5:$I$5,0)),INDEX('Scale Backend'!$N$7:$R$11,MATCH('Risk Register'!Z88,'Scale Backend'!$L$7:$L$11,0),MATCH('Risk Register'!AA88,'Scale Backend'!$N$5:$R$5,0))),"")</f>
        <v/>
      </c>
      <c r="AC88" s="150"/>
      <c r="AD88" s="133"/>
      <c r="AE88" s="160"/>
      <c r="AF88" s="160"/>
      <c r="AG88" s="160"/>
      <c r="AH88" s="160"/>
      <c r="AI88" s="160"/>
      <c r="AJ88" s="160"/>
      <c r="AK88" s="160"/>
      <c r="AL88" s="160"/>
      <c r="AM88" s="160"/>
      <c r="AN88" s="160"/>
      <c r="AO88" s="160"/>
      <c r="AP88" s="160"/>
      <c r="AQ88" s="160"/>
      <c r="AR88" s="160"/>
      <c r="AS88" s="160"/>
      <c r="AT88" s="160"/>
      <c r="AU88" s="160"/>
      <c r="AV88" s="160"/>
      <c r="AW88" s="161"/>
      <c r="AX88" s="156"/>
      <c r="AY88" s="152"/>
      <c r="AZ88" s="153"/>
      <c r="BA88" s="140"/>
      <c r="BB88" s="141"/>
      <c r="BC88" s="142" t="str">
        <f>IFERROR(IF('1. Likelihood and Impact Scale'!$L$6="Quantitative",INDEX('Scale Backend'!$E$7:$I$11,MATCH('Risk Register'!BA88,'Scale Backend'!$C$7:$C$11,0),MATCH('Risk Register'!BB88,'Scale Backend'!$E$5:$I$5,0)),INDEX('Scale Backend'!$N$7:$R$11,MATCH('Risk Register'!BA88,'Scale Backend'!$L$7:$L$11,0),MATCH('Risk Register'!BB88,'Scale Backend'!$N$5:$R$5,0))),"")</f>
        <v/>
      </c>
      <c r="BD88" s="15"/>
      <c r="BE88" s="1"/>
      <c r="BF88" s="1"/>
    </row>
    <row r="89" spans="2:58" ht="14.5" x14ac:dyDescent="0.25">
      <c r="B89" s="130" t="s">
        <v>160</v>
      </c>
      <c r="C89" s="164"/>
      <c r="D89" s="163"/>
      <c r="E89" s="156"/>
      <c r="F89" s="133"/>
      <c r="G89" s="133"/>
      <c r="H89" s="155"/>
      <c r="I89" s="162"/>
      <c r="J89" s="133"/>
      <c r="K89" s="133"/>
      <c r="L89" s="156"/>
      <c r="M89" s="156"/>
      <c r="N89" s="156"/>
      <c r="O89" s="156"/>
      <c r="P89" s="156"/>
      <c r="Q89" s="156"/>
      <c r="R89" s="156"/>
      <c r="S89" s="156"/>
      <c r="T89" s="156"/>
      <c r="U89" s="156"/>
      <c r="V89" s="156"/>
      <c r="W89" s="156"/>
      <c r="X89" s="156"/>
      <c r="Y89" s="156"/>
      <c r="Z89" s="137"/>
      <c r="AA89" s="138"/>
      <c r="AB89" s="139" t="str">
        <f>IFERROR(IF('1. Likelihood and Impact Scale'!$L$6="Quantitative",INDEX('Scale Backend'!$E$7:$I$11,MATCH('Risk Register'!Z89,'Scale Backend'!$C$7:$C$11,0),MATCH('Risk Register'!AA89,'Scale Backend'!$E$5:$I$5,0)),INDEX('Scale Backend'!$N$7:$R$11,MATCH('Risk Register'!Z89,'Scale Backend'!$L$7:$L$11,0),MATCH('Risk Register'!AA89,'Scale Backend'!$N$5:$R$5,0))),"")</f>
        <v/>
      </c>
      <c r="AC89" s="150"/>
      <c r="AD89" s="133"/>
      <c r="AE89" s="160"/>
      <c r="AF89" s="160"/>
      <c r="AG89" s="160"/>
      <c r="AH89" s="160"/>
      <c r="AI89" s="160"/>
      <c r="AJ89" s="160"/>
      <c r="AK89" s="160"/>
      <c r="AL89" s="160"/>
      <c r="AM89" s="160"/>
      <c r="AN89" s="160"/>
      <c r="AO89" s="160"/>
      <c r="AP89" s="160"/>
      <c r="AQ89" s="160"/>
      <c r="AR89" s="160"/>
      <c r="AS89" s="160"/>
      <c r="AT89" s="160"/>
      <c r="AU89" s="160"/>
      <c r="AV89" s="160"/>
      <c r="AW89" s="161"/>
      <c r="AX89" s="156"/>
      <c r="AY89" s="152"/>
      <c r="AZ89" s="153"/>
      <c r="BA89" s="140"/>
      <c r="BB89" s="141"/>
      <c r="BC89" s="142" t="str">
        <f>IFERROR(IF('1. Likelihood and Impact Scale'!$L$6="Quantitative",INDEX('Scale Backend'!$E$7:$I$11,MATCH('Risk Register'!BA89,'Scale Backend'!$C$7:$C$11,0),MATCH('Risk Register'!BB89,'Scale Backend'!$E$5:$I$5,0)),INDEX('Scale Backend'!$N$7:$R$11,MATCH('Risk Register'!BA89,'Scale Backend'!$L$7:$L$11,0),MATCH('Risk Register'!BB89,'Scale Backend'!$N$5:$R$5,0))),"")</f>
        <v/>
      </c>
      <c r="BD89" s="15"/>
      <c r="BE89" s="1"/>
      <c r="BF89" s="1"/>
    </row>
    <row r="90" spans="2:58" ht="14.5" x14ac:dyDescent="0.25">
      <c r="B90" s="130" t="s">
        <v>161</v>
      </c>
      <c r="C90" s="164"/>
      <c r="D90" s="163"/>
      <c r="E90" s="156"/>
      <c r="F90" s="133"/>
      <c r="G90" s="133"/>
      <c r="H90" s="155"/>
      <c r="I90" s="162"/>
      <c r="J90" s="133"/>
      <c r="K90" s="133"/>
      <c r="L90" s="156"/>
      <c r="M90" s="156"/>
      <c r="N90" s="156"/>
      <c r="O90" s="156"/>
      <c r="P90" s="156"/>
      <c r="Q90" s="156"/>
      <c r="R90" s="156"/>
      <c r="S90" s="156"/>
      <c r="T90" s="156"/>
      <c r="U90" s="156"/>
      <c r="V90" s="156"/>
      <c r="W90" s="156"/>
      <c r="X90" s="156"/>
      <c r="Y90" s="156"/>
      <c r="Z90" s="137"/>
      <c r="AA90" s="138"/>
      <c r="AB90" s="139" t="str">
        <f>IFERROR(IF('1. Likelihood and Impact Scale'!$L$6="Quantitative",INDEX('Scale Backend'!$E$7:$I$11,MATCH('Risk Register'!Z90,'Scale Backend'!$C$7:$C$11,0),MATCH('Risk Register'!AA90,'Scale Backend'!$E$5:$I$5,0)),INDEX('Scale Backend'!$N$7:$R$11,MATCH('Risk Register'!Z90,'Scale Backend'!$L$7:$L$11,0),MATCH('Risk Register'!AA90,'Scale Backend'!$N$5:$R$5,0))),"")</f>
        <v/>
      </c>
      <c r="AC90" s="150"/>
      <c r="AD90" s="133"/>
      <c r="AE90" s="160"/>
      <c r="AF90" s="160"/>
      <c r="AG90" s="160"/>
      <c r="AH90" s="160"/>
      <c r="AI90" s="160"/>
      <c r="AJ90" s="160"/>
      <c r="AK90" s="160"/>
      <c r="AL90" s="160"/>
      <c r="AM90" s="160"/>
      <c r="AN90" s="160"/>
      <c r="AO90" s="160"/>
      <c r="AP90" s="160"/>
      <c r="AQ90" s="160"/>
      <c r="AR90" s="160"/>
      <c r="AS90" s="160"/>
      <c r="AT90" s="160"/>
      <c r="AU90" s="160"/>
      <c r="AV90" s="160"/>
      <c r="AW90" s="161"/>
      <c r="AX90" s="156"/>
      <c r="AY90" s="152"/>
      <c r="AZ90" s="153"/>
      <c r="BA90" s="140"/>
      <c r="BB90" s="141"/>
      <c r="BC90" s="142" t="str">
        <f>IFERROR(IF('1. Likelihood and Impact Scale'!$L$6="Quantitative",INDEX('Scale Backend'!$E$7:$I$11,MATCH('Risk Register'!BA90,'Scale Backend'!$C$7:$C$11,0),MATCH('Risk Register'!BB90,'Scale Backend'!$E$5:$I$5,0)),INDEX('Scale Backend'!$N$7:$R$11,MATCH('Risk Register'!BA90,'Scale Backend'!$L$7:$L$11,0),MATCH('Risk Register'!BB90,'Scale Backend'!$N$5:$R$5,0))),"")</f>
        <v/>
      </c>
      <c r="BD90" s="15"/>
      <c r="BE90" s="1"/>
      <c r="BF90" s="1"/>
    </row>
    <row r="91" spans="2:58" ht="14.5" x14ac:dyDescent="0.25">
      <c r="B91" s="135" t="s">
        <v>162</v>
      </c>
      <c r="C91" s="164"/>
      <c r="D91" s="163"/>
      <c r="E91" s="156"/>
      <c r="F91" s="133"/>
      <c r="G91" s="133"/>
      <c r="H91" s="155"/>
      <c r="I91" s="162"/>
      <c r="J91" s="133"/>
      <c r="K91" s="133"/>
      <c r="L91" s="156"/>
      <c r="M91" s="156"/>
      <c r="N91" s="156"/>
      <c r="O91" s="156"/>
      <c r="P91" s="156"/>
      <c r="Q91" s="156"/>
      <c r="R91" s="156"/>
      <c r="S91" s="156"/>
      <c r="T91" s="156"/>
      <c r="U91" s="156"/>
      <c r="V91" s="156"/>
      <c r="W91" s="156"/>
      <c r="X91" s="156"/>
      <c r="Y91" s="156"/>
      <c r="Z91" s="137"/>
      <c r="AA91" s="138"/>
      <c r="AB91" s="139" t="str">
        <f>IFERROR(IF('1. Likelihood and Impact Scale'!$L$6="Quantitative",INDEX('Scale Backend'!$E$7:$I$11,MATCH('Risk Register'!Z91,'Scale Backend'!$C$7:$C$11,0),MATCH('Risk Register'!AA91,'Scale Backend'!$E$5:$I$5,0)),INDEX('Scale Backend'!$N$7:$R$11,MATCH('Risk Register'!Z91,'Scale Backend'!$L$7:$L$11,0),MATCH('Risk Register'!AA91,'Scale Backend'!$N$5:$R$5,0))),"")</f>
        <v/>
      </c>
      <c r="AC91" s="150"/>
      <c r="AD91" s="133"/>
      <c r="AE91" s="160"/>
      <c r="AF91" s="160"/>
      <c r="AG91" s="160"/>
      <c r="AH91" s="160"/>
      <c r="AI91" s="160"/>
      <c r="AJ91" s="160"/>
      <c r="AK91" s="160"/>
      <c r="AL91" s="160"/>
      <c r="AM91" s="160"/>
      <c r="AN91" s="160"/>
      <c r="AO91" s="160"/>
      <c r="AP91" s="160"/>
      <c r="AQ91" s="160"/>
      <c r="AR91" s="160"/>
      <c r="AS91" s="160"/>
      <c r="AT91" s="160"/>
      <c r="AU91" s="160"/>
      <c r="AV91" s="160"/>
      <c r="AW91" s="161"/>
      <c r="AX91" s="156"/>
      <c r="AY91" s="152"/>
      <c r="AZ91" s="153"/>
      <c r="BA91" s="140"/>
      <c r="BB91" s="141"/>
      <c r="BC91" s="142" t="str">
        <f>IFERROR(IF('1. Likelihood and Impact Scale'!$L$6="Quantitative",INDEX('Scale Backend'!$E$7:$I$11,MATCH('Risk Register'!BA91,'Scale Backend'!$C$7:$C$11,0),MATCH('Risk Register'!BB91,'Scale Backend'!$E$5:$I$5,0)),INDEX('Scale Backend'!$N$7:$R$11,MATCH('Risk Register'!BA91,'Scale Backend'!$L$7:$L$11,0),MATCH('Risk Register'!BB91,'Scale Backend'!$N$5:$R$5,0))),"")</f>
        <v/>
      </c>
      <c r="BD91" s="15"/>
      <c r="BE91" s="1"/>
      <c r="BF91" s="1"/>
    </row>
    <row r="92" spans="2:58" ht="14.5" x14ac:dyDescent="0.25">
      <c r="B92" s="130" t="s">
        <v>163</v>
      </c>
      <c r="C92" s="164"/>
      <c r="D92" s="163"/>
      <c r="E92" s="156"/>
      <c r="F92" s="133"/>
      <c r="G92" s="133"/>
      <c r="H92" s="155"/>
      <c r="I92" s="162"/>
      <c r="J92" s="133"/>
      <c r="K92" s="133"/>
      <c r="L92" s="156"/>
      <c r="M92" s="156"/>
      <c r="N92" s="156"/>
      <c r="O92" s="156"/>
      <c r="P92" s="156"/>
      <c r="Q92" s="156"/>
      <c r="R92" s="156"/>
      <c r="S92" s="156"/>
      <c r="T92" s="156"/>
      <c r="U92" s="156"/>
      <c r="V92" s="156"/>
      <c r="W92" s="156"/>
      <c r="X92" s="156"/>
      <c r="Y92" s="156"/>
      <c r="Z92" s="137"/>
      <c r="AA92" s="138"/>
      <c r="AB92" s="139" t="str">
        <f>IFERROR(IF('1. Likelihood and Impact Scale'!$L$6="Quantitative",INDEX('Scale Backend'!$E$7:$I$11,MATCH('Risk Register'!Z92,'Scale Backend'!$C$7:$C$11,0),MATCH('Risk Register'!AA92,'Scale Backend'!$E$5:$I$5,0)),INDEX('Scale Backend'!$N$7:$R$11,MATCH('Risk Register'!Z92,'Scale Backend'!$L$7:$L$11,0),MATCH('Risk Register'!AA92,'Scale Backend'!$N$5:$R$5,0))),"")</f>
        <v/>
      </c>
      <c r="AC92" s="150"/>
      <c r="AD92" s="133"/>
      <c r="AE92" s="160"/>
      <c r="AF92" s="160"/>
      <c r="AG92" s="160"/>
      <c r="AH92" s="160"/>
      <c r="AI92" s="160"/>
      <c r="AJ92" s="160"/>
      <c r="AK92" s="160"/>
      <c r="AL92" s="160"/>
      <c r="AM92" s="160"/>
      <c r="AN92" s="160"/>
      <c r="AO92" s="160"/>
      <c r="AP92" s="160"/>
      <c r="AQ92" s="160"/>
      <c r="AR92" s="160"/>
      <c r="AS92" s="160"/>
      <c r="AT92" s="160"/>
      <c r="AU92" s="160"/>
      <c r="AV92" s="160"/>
      <c r="AW92" s="161"/>
      <c r="AX92" s="156"/>
      <c r="AY92" s="152"/>
      <c r="AZ92" s="153"/>
      <c r="BA92" s="140"/>
      <c r="BB92" s="141"/>
      <c r="BC92" s="142" t="str">
        <f>IFERROR(IF('1. Likelihood and Impact Scale'!$L$6="Quantitative",INDEX('Scale Backend'!$E$7:$I$11,MATCH('Risk Register'!BA92,'Scale Backend'!$C$7:$C$11,0),MATCH('Risk Register'!BB92,'Scale Backend'!$E$5:$I$5,0)),INDEX('Scale Backend'!$N$7:$R$11,MATCH('Risk Register'!BA92,'Scale Backend'!$L$7:$L$11,0),MATCH('Risk Register'!BB92,'Scale Backend'!$N$5:$R$5,0))),"")</f>
        <v/>
      </c>
      <c r="BD92" s="15"/>
      <c r="BE92" s="1"/>
      <c r="BF92" s="1"/>
    </row>
    <row r="93" spans="2:58" ht="14.5" x14ac:dyDescent="0.25">
      <c r="B93" s="130" t="s">
        <v>164</v>
      </c>
      <c r="C93" s="164"/>
      <c r="D93" s="163"/>
      <c r="E93" s="156"/>
      <c r="F93" s="133"/>
      <c r="G93" s="133"/>
      <c r="H93" s="155"/>
      <c r="I93" s="162"/>
      <c r="J93" s="133"/>
      <c r="K93" s="133"/>
      <c r="L93" s="156"/>
      <c r="M93" s="156"/>
      <c r="N93" s="156"/>
      <c r="O93" s="156"/>
      <c r="P93" s="156"/>
      <c r="Q93" s="156"/>
      <c r="R93" s="156"/>
      <c r="S93" s="156"/>
      <c r="T93" s="156"/>
      <c r="U93" s="156"/>
      <c r="V93" s="156"/>
      <c r="W93" s="156"/>
      <c r="X93" s="156"/>
      <c r="Y93" s="156"/>
      <c r="Z93" s="137"/>
      <c r="AA93" s="138"/>
      <c r="AB93" s="139" t="str">
        <f>IFERROR(IF('1. Likelihood and Impact Scale'!$L$6="Quantitative",INDEX('Scale Backend'!$E$7:$I$11,MATCH('Risk Register'!Z93,'Scale Backend'!$C$7:$C$11,0),MATCH('Risk Register'!AA93,'Scale Backend'!$E$5:$I$5,0)),INDEX('Scale Backend'!$N$7:$R$11,MATCH('Risk Register'!Z93,'Scale Backend'!$L$7:$L$11,0),MATCH('Risk Register'!AA93,'Scale Backend'!$N$5:$R$5,0))),"")</f>
        <v/>
      </c>
      <c r="AC93" s="150"/>
      <c r="AD93" s="133"/>
      <c r="AE93" s="160"/>
      <c r="AF93" s="160"/>
      <c r="AG93" s="160"/>
      <c r="AH93" s="160"/>
      <c r="AI93" s="160"/>
      <c r="AJ93" s="160"/>
      <c r="AK93" s="160"/>
      <c r="AL93" s="160"/>
      <c r="AM93" s="160"/>
      <c r="AN93" s="160"/>
      <c r="AO93" s="160"/>
      <c r="AP93" s="160"/>
      <c r="AQ93" s="160"/>
      <c r="AR93" s="160"/>
      <c r="AS93" s="160"/>
      <c r="AT93" s="160"/>
      <c r="AU93" s="160"/>
      <c r="AV93" s="160"/>
      <c r="AW93" s="161"/>
      <c r="AX93" s="156"/>
      <c r="AY93" s="152"/>
      <c r="AZ93" s="153"/>
      <c r="BA93" s="140"/>
      <c r="BB93" s="141"/>
      <c r="BC93" s="142" t="str">
        <f>IFERROR(IF('1. Likelihood and Impact Scale'!$L$6="Quantitative",INDEX('Scale Backend'!$E$7:$I$11,MATCH('Risk Register'!BA93,'Scale Backend'!$C$7:$C$11,0),MATCH('Risk Register'!BB93,'Scale Backend'!$E$5:$I$5,0)),INDEX('Scale Backend'!$N$7:$R$11,MATCH('Risk Register'!BA93,'Scale Backend'!$L$7:$L$11,0),MATCH('Risk Register'!BB93,'Scale Backend'!$N$5:$R$5,0))),"")</f>
        <v/>
      </c>
      <c r="BD93" s="15"/>
      <c r="BE93" s="1"/>
      <c r="BF93" s="1"/>
    </row>
    <row r="94" spans="2:58" ht="14.5" x14ac:dyDescent="0.25">
      <c r="B94" s="130" t="s">
        <v>165</v>
      </c>
      <c r="C94" s="164"/>
      <c r="D94" s="163"/>
      <c r="E94" s="156"/>
      <c r="F94" s="133"/>
      <c r="G94" s="133"/>
      <c r="H94" s="155"/>
      <c r="I94" s="162"/>
      <c r="J94" s="133"/>
      <c r="K94" s="133"/>
      <c r="L94" s="156"/>
      <c r="M94" s="156"/>
      <c r="N94" s="156"/>
      <c r="O94" s="156"/>
      <c r="P94" s="156"/>
      <c r="Q94" s="156"/>
      <c r="R94" s="156"/>
      <c r="S94" s="156"/>
      <c r="T94" s="156"/>
      <c r="U94" s="156"/>
      <c r="V94" s="156"/>
      <c r="W94" s="156"/>
      <c r="X94" s="156"/>
      <c r="Y94" s="156"/>
      <c r="Z94" s="137"/>
      <c r="AA94" s="138"/>
      <c r="AB94" s="139" t="str">
        <f>IFERROR(IF('1. Likelihood and Impact Scale'!$L$6="Quantitative",INDEX('Scale Backend'!$E$7:$I$11,MATCH('Risk Register'!Z94,'Scale Backend'!$C$7:$C$11,0),MATCH('Risk Register'!AA94,'Scale Backend'!$E$5:$I$5,0)),INDEX('Scale Backend'!$N$7:$R$11,MATCH('Risk Register'!Z94,'Scale Backend'!$L$7:$L$11,0),MATCH('Risk Register'!AA94,'Scale Backend'!$N$5:$R$5,0))),"")</f>
        <v/>
      </c>
      <c r="AC94" s="150"/>
      <c r="AD94" s="133"/>
      <c r="AE94" s="160"/>
      <c r="AF94" s="160"/>
      <c r="AG94" s="160"/>
      <c r="AH94" s="160"/>
      <c r="AI94" s="160"/>
      <c r="AJ94" s="160"/>
      <c r="AK94" s="160"/>
      <c r="AL94" s="160"/>
      <c r="AM94" s="160"/>
      <c r="AN94" s="160"/>
      <c r="AO94" s="160"/>
      <c r="AP94" s="160"/>
      <c r="AQ94" s="160"/>
      <c r="AR94" s="160"/>
      <c r="AS94" s="160"/>
      <c r="AT94" s="160"/>
      <c r="AU94" s="160"/>
      <c r="AV94" s="160"/>
      <c r="AW94" s="161"/>
      <c r="AX94" s="156"/>
      <c r="AY94" s="152"/>
      <c r="AZ94" s="153"/>
      <c r="BA94" s="140"/>
      <c r="BB94" s="141"/>
      <c r="BC94" s="142" t="str">
        <f>IFERROR(IF('1. Likelihood and Impact Scale'!$L$6="Quantitative",INDEX('Scale Backend'!$E$7:$I$11,MATCH('Risk Register'!BA94,'Scale Backend'!$C$7:$C$11,0),MATCH('Risk Register'!BB94,'Scale Backend'!$E$5:$I$5,0)),INDEX('Scale Backend'!$N$7:$R$11,MATCH('Risk Register'!BA94,'Scale Backend'!$L$7:$L$11,0),MATCH('Risk Register'!BB94,'Scale Backend'!$N$5:$R$5,0))),"")</f>
        <v/>
      </c>
      <c r="BD94" s="15"/>
      <c r="BE94" s="1"/>
      <c r="BF94" s="1"/>
    </row>
    <row r="95" spans="2:58" ht="14.5" x14ac:dyDescent="0.25">
      <c r="B95" s="130" t="s">
        <v>166</v>
      </c>
      <c r="C95" s="164"/>
      <c r="D95" s="163"/>
      <c r="E95" s="156"/>
      <c r="F95" s="133"/>
      <c r="G95" s="133"/>
      <c r="H95" s="155"/>
      <c r="I95" s="162"/>
      <c r="J95" s="133"/>
      <c r="K95" s="133"/>
      <c r="L95" s="156"/>
      <c r="M95" s="156"/>
      <c r="N95" s="156"/>
      <c r="O95" s="156"/>
      <c r="P95" s="156"/>
      <c r="Q95" s="156"/>
      <c r="R95" s="156"/>
      <c r="S95" s="156"/>
      <c r="T95" s="156"/>
      <c r="U95" s="156"/>
      <c r="V95" s="156"/>
      <c r="W95" s="156"/>
      <c r="X95" s="156"/>
      <c r="Y95" s="156"/>
      <c r="Z95" s="137"/>
      <c r="AA95" s="138"/>
      <c r="AB95" s="139" t="str">
        <f>IFERROR(IF('1. Likelihood and Impact Scale'!$L$6="Quantitative",INDEX('Scale Backend'!$E$7:$I$11,MATCH('Risk Register'!Z95,'Scale Backend'!$C$7:$C$11,0),MATCH('Risk Register'!AA95,'Scale Backend'!$E$5:$I$5,0)),INDEX('Scale Backend'!$N$7:$R$11,MATCH('Risk Register'!Z95,'Scale Backend'!$L$7:$L$11,0),MATCH('Risk Register'!AA95,'Scale Backend'!$N$5:$R$5,0))),"")</f>
        <v/>
      </c>
      <c r="AC95" s="150"/>
      <c r="AD95" s="133"/>
      <c r="AE95" s="160"/>
      <c r="AF95" s="160"/>
      <c r="AG95" s="160"/>
      <c r="AH95" s="160"/>
      <c r="AI95" s="160"/>
      <c r="AJ95" s="160"/>
      <c r="AK95" s="160"/>
      <c r="AL95" s="160"/>
      <c r="AM95" s="160"/>
      <c r="AN95" s="160"/>
      <c r="AO95" s="160"/>
      <c r="AP95" s="160"/>
      <c r="AQ95" s="160"/>
      <c r="AR95" s="160"/>
      <c r="AS95" s="160"/>
      <c r="AT95" s="160"/>
      <c r="AU95" s="160"/>
      <c r="AV95" s="160"/>
      <c r="AW95" s="161"/>
      <c r="AX95" s="156"/>
      <c r="AY95" s="152"/>
      <c r="AZ95" s="153"/>
      <c r="BA95" s="140"/>
      <c r="BB95" s="141"/>
      <c r="BC95" s="142" t="str">
        <f>IFERROR(IF('1. Likelihood and Impact Scale'!$L$6="Quantitative",INDEX('Scale Backend'!$E$7:$I$11,MATCH('Risk Register'!BA95,'Scale Backend'!$C$7:$C$11,0),MATCH('Risk Register'!BB95,'Scale Backend'!$E$5:$I$5,0)),INDEX('Scale Backend'!$N$7:$R$11,MATCH('Risk Register'!BA95,'Scale Backend'!$L$7:$L$11,0),MATCH('Risk Register'!BB95,'Scale Backend'!$N$5:$R$5,0))),"")</f>
        <v/>
      </c>
      <c r="BD95" s="15"/>
      <c r="BE95" s="1"/>
      <c r="BF95" s="1"/>
    </row>
    <row r="96" spans="2:58" ht="14.5" x14ac:dyDescent="0.25">
      <c r="B96" s="135" t="s">
        <v>167</v>
      </c>
      <c r="C96" s="164"/>
      <c r="D96" s="163"/>
      <c r="E96" s="156"/>
      <c r="F96" s="133"/>
      <c r="G96" s="133"/>
      <c r="H96" s="155"/>
      <c r="I96" s="162"/>
      <c r="J96" s="133"/>
      <c r="K96" s="133"/>
      <c r="L96" s="156"/>
      <c r="M96" s="156"/>
      <c r="N96" s="156"/>
      <c r="O96" s="156"/>
      <c r="P96" s="156"/>
      <c r="Q96" s="156"/>
      <c r="R96" s="156"/>
      <c r="S96" s="156"/>
      <c r="T96" s="156"/>
      <c r="U96" s="156"/>
      <c r="V96" s="156"/>
      <c r="W96" s="156"/>
      <c r="X96" s="156"/>
      <c r="Y96" s="156"/>
      <c r="Z96" s="137"/>
      <c r="AA96" s="138"/>
      <c r="AB96" s="139" t="str">
        <f>IFERROR(IF('1. Likelihood and Impact Scale'!$L$6="Quantitative",INDEX('Scale Backend'!$E$7:$I$11,MATCH('Risk Register'!Z96,'Scale Backend'!$C$7:$C$11,0),MATCH('Risk Register'!AA96,'Scale Backend'!$E$5:$I$5,0)),INDEX('Scale Backend'!$N$7:$R$11,MATCH('Risk Register'!Z96,'Scale Backend'!$L$7:$L$11,0),MATCH('Risk Register'!AA96,'Scale Backend'!$N$5:$R$5,0))),"")</f>
        <v/>
      </c>
      <c r="AC96" s="150"/>
      <c r="AD96" s="133"/>
      <c r="AE96" s="160"/>
      <c r="AF96" s="160"/>
      <c r="AG96" s="160"/>
      <c r="AH96" s="160"/>
      <c r="AI96" s="160"/>
      <c r="AJ96" s="160"/>
      <c r="AK96" s="160"/>
      <c r="AL96" s="160"/>
      <c r="AM96" s="160"/>
      <c r="AN96" s="160"/>
      <c r="AO96" s="160"/>
      <c r="AP96" s="160"/>
      <c r="AQ96" s="160"/>
      <c r="AR96" s="160"/>
      <c r="AS96" s="160"/>
      <c r="AT96" s="160"/>
      <c r="AU96" s="160"/>
      <c r="AV96" s="160"/>
      <c r="AW96" s="161"/>
      <c r="AX96" s="156"/>
      <c r="AY96" s="152"/>
      <c r="AZ96" s="153"/>
      <c r="BA96" s="140"/>
      <c r="BB96" s="141"/>
      <c r="BC96" s="142" t="str">
        <f>IFERROR(IF('1. Likelihood and Impact Scale'!$L$6="Quantitative",INDEX('Scale Backend'!$E$7:$I$11,MATCH('Risk Register'!BA96,'Scale Backend'!$C$7:$C$11,0),MATCH('Risk Register'!BB96,'Scale Backend'!$E$5:$I$5,0)),INDEX('Scale Backend'!$N$7:$R$11,MATCH('Risk Register'!BA96,'Scale Backend'!$L$7:$L$11,0),MATCH('Risk Register'!BB96,'Scale Backend'!$N$5:$R$5,0))),"")</f>
        <v/>
      </c>
      <c r="BD96" s="15"/>
      <c r="BE96" s="1"/>
      <c r="BF96" s="1"/>
    </row>
    <row r="97" spans="2:58" ht="14.5" x14ac:dyDescent="0.25">
      <c r="B97" s="130" t="s">
        <v>168</v>
      </c>
      <c r="C97" s="164"/>
      <c r="D97" s="163"/>
      <c r="E97" s="156"/>
      <c r="F97" s="133"/>
      <c r="G97" s="133"/>
      <c r="H97" s="155"/>
      <c r="I97" s="162"/>
      <c r="J97" s="133"/>
      <c r="K97" s="133"/>
      <c r="L97" s="156"/>
      <c r="M97" s="156"/>
      <c r="N97" s="156"/>
      <c r="O97" s="156"/>
      <c r="P97" s="156"/>
      <c r="Q97" s="156"/>
      <c r="R97" s="156"/>
      <c r="S97" s="156"/>
      <c r="T97" s="156"/>
      <c r="U97" s="156"/>
      <c r="V97" s="156"/>
      <c r="W97" s="156"/>
      <c r="X97" s="156"/>
      <c r="Y97" s="156"/>
      <c r="Z97" s="137"/>
      <c r="AA97" s="138"/>
      <c r="AB97" s="139" t="str">
        <f>IFERROR(IF('1. Likelihood and Impact Scale'!$L$6="Quantitative",INDEX('Scale Backend'!$E$7:$I$11,MATCH('Risk Register'!Z97,'Scale Backend'!$C$7:$C$11,0),MATCH('Risk Register'!AA97,'Scale Backend'!$E$5:$I$5,0)),INDEX('Scale Backend'!$N$7:$R$11,MATCH('Risk Register'!Z97,'Scale Backend'!$L$7:$L$11,0),MATCH('Risk Register'!AA97,'Scale Backend'!$N$5:$R$5,0))),"")</f>
        <v/>
      </c>
      <c r="AC97" s="150"/>
      <c r="AD97" s="133"/>
      <c r="AE97" s="160"/>
      <c r="AF97" s="160"/>
      <c r="AG97" s="160"/>
      <c r="AH97" s="160"/>
      <c r="AI97" s="160"/>
      <c r="AJ97" s="160"/>
      <c r="AK97" s="160"/>
      <c r="AL97" s="160"/>
      <c r="AM97" s="160"/>
      <c r="AN97" s="160"/>
      <c r="AO97" s="160"/>
      <c r="AP97" s="160"/>
      <c r="AQ97" s="160"/>
      <c r="AR97" s="160"/>
      <c r="AS97" s="160"/>
      <c r="AT97" s="160"/>
      <c r="AU97" s="160"/>
      <c r="AV97" s="160"/>
      <c r="AW97" s="161"/>
      <c r="AX97" s="156"/>
      <c r="AY97" s="152"/>
      <c r="AZ97" s="153"/>
      <c r="BA97" s="140"/>
      <c r="BB97" s="141"/>
      <c r="BC97" s="142" t="str">
        <f>IFERROR(IF('1. Likelihood and Impact Scale'!$L$6="Quantitative",INDEX('Scale Backend'!$E$7:$I$11,MATCH('Risk Register'!BA97,'Scale Backend'!$C$7:$C$11,0),MATCH('Risk Register'!BB97,'Scale Backend'!$E$5:$I$5,0)),INDEX('Scale Backend'!$N$7:$R$11,MATCH('Risk Register'!BA97,'Scale Backend'!$L$7:$L$11,0),MATCH('Risk Register'!BB97,'Scale Backend'!$N$5:$R$5,0))),"")</f>
        <v/>
      </c>
      <c r="BD97" s="15"/>
      <c r="BE97" s="1"/>
      <c r="BF97" s="1"/>
    </row>
    <row r="98" spans="2:58" ht="14.5" x14ac:dyDescent="0.25">
      <c r="B98" s="130" t="s">
        <v>169</v>
      </c>
      <c r="C98" s="164"/>
      <c r="D98" s="163"/>
      <c r="E98" s="156"/>
      <c r="F98" s="133"/>
      <c r="G98" s="133"/>
      <c r="H98" s="155"/>
      <c r="I98" s="162"/>
      <c r="J98" s="133"/>
      <c r="K98" s="133"/>
      <c r="L98" s="156"/>
      <c r="M98" s="156"/>
      <c r="N98" s="156"/>
      <c r="O98" s="156"/>
      <c r="P98" s="156"/>
      <c r="Q98" s="156"/>
      <c r="R98" s="156"/>
      <c r="S98" s="156"/>
      <c r="T98" s="156"/>
      <c r="U98" s="156"/>
      <c r="V98" s="156"/>
      <c r="W98" s="156"/>
      <c r="X98" s="156"/>
      <c r="Y98" s="156"/>
      <c r="Z98" s="137"/>
      <c r="AA98" s="138"/>
      <c r="AB98" s="139" t="str">
        <f>IFERROR(IF('1. Likelihood and Impact Scale'!$L$6="Quantitative",INDEX('Scale Backend'!$E$7:$I$11,MATCH('Risk Register'!Z98,'Scale Backend'!$C$7:$C$11,0),MATCH('Risk Register'!AA98,'Scale Backend'!$E$5:$I$5,0)),INDEX('Scale Backend'!$N$7:$R$11,MATCH('Risk Register'!Z98,'Scale Backend'!$L$7:$L$11,0),MATCH('Risk Register'!AA98,'Scale Backend'!$N$5:$R$5,0))),"")</f>
        <v/>
      </c>
      <c r="AC98" s="150"/>
      <c r="AD98" s="133"/>
      <c r="AE98" s="160"/>
      <c r="AF98" s="160"/>
      <c r="AG98" s="160"/>
      <c r="AH98" s="160"/>
      <c r="AI98" s="160"/>
      <c r="AJ98" s="160"/>
      <c r="AK98" s="160"/>
      <c r="AL98" s="160"/>
      <c r="AM98" s="160"/>
      <c r="AN98" s="160"/>
      <c r="AO98" s="160"/>
      <c r="AP98" s="160"/>
      <c r="AQ98" s="160"/>
      <c r="AR98" s="160"/>
      <c r="AS98" s="160"/>
      <c r="AT98" s="160"/>
      <c r="AU98" s="160"/>
      <c r="AV98" s="160"/>
      <c r="AW98" s="161"/>
      <c r="AX98" s="156"/>
      <c r="AY98" s="152"/>
      <c r="AZ98" s="153"/>
      <c r="BA98" s="140"/>
      <c r="BB98" s="141"/>
      <c r="BC98" s="142" t="str">
        <f>IFERROR(IF('1. Likelihood and Impact Scale'!$L$6="Quantitative",INDEX('Scale Backend'!$E$7:$I$11,MATCH('Risk Register'!BA98,'Scale Backend'!$C$7:$C$11,0),MATCH('Risk Register'!BB98,'Scale Backend'!$E$5:$I$5,0)),INDEX('Scale Backend'!$N$7:$R$11,MATCH('Risk Register'!BA98,'Scale Backend'!$L$7:$L$11,0),MATCH('Risk Register'!BB98,'Scale Backend'!$N$5:$R$5,0))),"")</f>
        <v/>
      </c>
      <c r="BD98" s="15"/>
      <c r="BE98" s="1"/>
      <c r="BF98" s="1"/>
    </row>
    <row r="99" spans="2:58" ht="14.5" x14ac:dyDescent="0.25">
      <c r="B99" s="130" t="s">
        <v>170</v>
      </c>
      <c r="C99" s="164"/>
      <c r="D99" s="163"/>
      <c r="E99" s="156"/>
      <c r="F99" s="133"/>
      <c r="G99" s="133"/>
      <c r="H99" s="155"/>
      <c r="I99" s="162"/>
      <c r="J99" s="133"/>
      <c r="K99" s="133"/>
      <c r="L99" s="156"/>
      <c r="M99" s="156"/>
      <c r="N99" s="156"/>
      <c r="O99" s="156"/>
      <c r="P99" s="156"/>
      <c r="Q99" s="156"/>
      <c r="R99" s="156"/>
      <c r="S99" s="156"/>
      <c r="T99" s="156"/>
      <c r="U99" s="156"/>
      <c r="V99" s="156"/>
      <c r="W99" s="156"/>
      <c r="X99" s="156"/>
      <c r="Y99" s="156"/>
      <c r="Z99" s="137"/>
      <c r="AA99" s="138"/>
      <c r="AB99" s="139" t="str">
        <f>IFERROR(IF('1. Likelihood and Impact Scale'!$L$6="Quantitative",INDEX('Scale Backend'!$E$7:$I$11,MATCH('Risk Register'!Z99,'Scale Backend'!$C$7:$C$11,0),MATCH('Risk Register'!AA99,'Scale Backend'!$E$5:$I$5,0)),INDEX('Scale Backend'!$N$7:$R$11,MATCH('Risk Register'!Z99,'Scale Backend'!$L$7:$L$11,0),MATCH('Risk Register'!AA99,'Scale Backend'!$N$5:$R$5,0))),"")</f>
        <v/>
      </c>
      <c r="AC99" s="150"/>
      <c r="AD99" s="133"/>
      <c r="AE99" s="160"/>
      <c r="AF99" s="160"/>
      <c r="AG99" s="160"/>
      <c r="AH99" s="160"/>
      <c r="AI99" s="160"/>
      <c r="AJ99" s="160"/>
      <c r="AK99" s="160"/>
      <c r="AL99" s="160"/>
      <c r="AM99" s="160"/>
      <c r="AN99" s="160"/>
      <c r="AO99" s="160"/>
      <c r="AP99" s="160"/>
      <c r="AQ99" s="160"/>
      <c r="AR99" s="160"/>
      <c r="AS99" s="160"/>
      <c r="AT99" s="160"/>
      <c r="AU99" s="160"/>
      <c r="AV99" s="160"/>
      <c r="AW99" s="161"/>
      <c r="AX99" s="156"/>
      <c r="AY99" s="152"/>
      <c r="AZ99" s="153"/>
      <c r="BA99" s="140"/>
      <c r="BB99" s="141"/>
      <c r="BC99" s="142" t="str">
        <f>IFERROR(IF('1. Likelihood and Impact Scale'!$L$6="Quantitative",INDEX('Scale Backend'!$E$7:$I$11,MATCH('Risk Register'!BA99,'Scale Backend'!$C$7:$C$11,0),MATCH('Risk Register'!BB99,'Scale Backend'!$E$5:$I$5,0)),INDEX('Scale Backend'!$N$7:$R$11,MATCH('Risk Register'!BA99,'Scale Backend'!$L$7:$L$11,0),MATCH('Risk Register'!BB99,'Scale Backend'!$N$5:$R$5,0))),"")</f>
        <v/>
      </c>
      <c r="BD99" s="15"/>
      <c r="BE99" s="1"/>
      <c r="BF99" s="1"/>
    </row>
    <row r="100" spans="2:58" ht="14.5" x14ac:dyDescent="0.25">
      <c r="B100" s="130" t="s">
        <v>171</v>
      </c>
      <c r="C100" s="154"/>
      <c r="D100" s="163"/>
      <c r="E100" s="156"/>
      <c r="F100" s="133"/>
      <c r="G100" s="133"/>
      <c r="H100" s="156"/>
      <c r="I100" s="162"/>
      <c r="J100" s="133"/>
      <c r="K100" s="133"/>
      <c r="L100" s="156"/>
      <c r="M100" s="156"/>
      <c r="N100" s="156"/>
      <c r="O100" s="156"/>
      <c r="P100" s="156"/>
      <c r="Q100" s="156"/>
      <c r="R100" s="156"/>
      <c r="S100" s="156"/>
      <c r="T100" s="156"/>
      <c r="U100" s="156"/>
      <c r="V100" s="156"/>
      <c r="W100" s="156"/>
      <c r="X100" s="156"/>
      <c r="Y100" s="156"/>
      <c r="Z100" s="137"/>
      <c r="AA100" s="138"/>
      <c r="AB100" s="139" t="str">
        <f>IFERROR(IF('1. Likelihood and Impact Scale'!$L$6="Quantitative",INDEX('Scale Backend'!$E$7:$I$11,MATCH('Risk Register'!Z100,'Scale Backend'!$C$7:$C$11,0),MATCH('Risk Register'!AA100,'Scale Backend'!$E$5:$I$5,0)),INDEX('Scale Backend'!$N$7:$R$11,MATCH('Risk Register'!Z100,'Scale Backend'!$L$7:$L$11,0),MATCH('Risk Register'!AA100,'Scale Backend'!$N$5:$R$5,0))),"")</f>
        <v/>
      </c>
      <c r="AC100" s="150"/>
      <c r="AD100" s="133"/>
      <c r="AE100" s="160"/>
      <c r="AF100" s="160"/>
      <c r="AG100" s="160"/>
      <c r="AH100" s="160"/>
      <c r="AI100" s="160"/>
      <c r="AJ100" s="160"/>
      <c r="AK100" s="160"/>
      <c r="AL100" s="160"/>
      <c r="AM100" s="160"/>
      <c r="AN100" s="160"/>
      <c r="AO100" s="160"/>
      <c r="AP100" s="160"/>
      <c r="AQ100" s="160"/>
      <c r="AR100" s="160"/>
      <c r="AS100" s="160"/>
      <c r="AT100" s="160"/>
      <c r="AU100" s="160"/>
      <c r="AV100" s="160"/>
      <c r="AW100" s="161"/>
      <c r="AX100" s="156"/>
      <c r="AY100" s="152"/>
      <c r="AZ100" s="153"/>
      <c r="BA100" s="140"/>
      <c r="BB100" s="141"/>
      <c r="BC100" s="142" t="str">
        <f>IFERROR(IF('1. Likelihood and Impact Scale'!$L$6="Quantitative",INDEX('Scale Backend'!$E$7:$I$11,MATCH('Risk Register'!BA100,'Scale Backend'!$C$7:$C$11,0),MATCH('Risk Register'!BB100,'Scale Backend'!$E$5:$I$5,0)),INDEX('Scale Backend'!$N$7:$R$11,MATCH('Risk Register'!BA100,'Scale Backend'!$L$7:$L$11,0),MATCH('Risk Register'!BB100,'Scale Backend'!$N$5:$R$5,0))),"")</f>
        <v/>
      </c>
      <c r="BD100" s="15"/>
      <c r="BE100" s="1"/>
      <c r="BF100" s="1"/>
    </row>
    <row r="101" spans="2:58" ht="14.5" x14ac:dyDescent="0.25">
      <c r="B101" s="130" t="s">
        <v>172</v>
      </c>
      <c r="C101" s="154"/>
      <c r="D101" s="163"/>
      <c r="E101" s="156"/>
      <c r="F101" s="133"/>
      <c r="G101" s="133"/>
      <c r="H101" s="155"/>
      <c r="I101" s="162"/>
      <c r="J101" s="133"/>
      <c r="K101" s="133"/>
      <c r="L101" s="156"/>
      <c r="M101" s="156"/>
      <c r="N101" s="156"/>
      <c r="O101" s="156"/>
      <c r="P101" s="156"/>
      <c r="Q101" s="156"/>
      <c r="R101" s="156"/>
      <c r="S101" s="156"/>
      <c r="T101" s="156"/>
      <c r="U101" s="156"/>
      <c r="V101" s="156"/>
      <c r="W101" s="156"/>
      <c r="X101" s="156"/>
      <c r="Y101" s="156"/>
      <c r="Z101" s="137"/>
      <c r="AA101" s="138"/>
      <c r="AB101" s="139" t="str">
        <f>IFERROR(IF('1. Likelihood and Impact Scale'!$L$6="Quantitative",INDEX('Scale Backend'!$E$7:$I$11,MATCH('Risk Register'!Z101,'Scale Backend'!$C$7:$C$11,0),MATCH('Risk Register'!AA101,'Scale Backend'!$E$5:$I$5,0)),INDEX('Scale Backend'!$N$7:$R$11,MATCH('Risk Register'!Z101,'Scale Backend'!$L$7:$L$11,0),MATCH('Risk Register'!AA101,'Scale Backend'!$N$5:$R$5,0))),"")</f>
        <v/>
      </c>
      <c r="AC101" s="150"/>
      <c r="AD101" s="133"/>
      <c r="AE101" s="160"/>
      <c r="AF101" s="160"/>
      <c r="AG101" s="160"/>
      <c r="AH101" s="160"/>
      <c r="AI101" s="160"/>
      <c r="AJ101" s="160"/>
      <c r="AK101" s="160"/>
      <c r="AL101" s="160"/>
      <c r="AM101" s="160"/>
      <c r="AN101" s="160"/>
      <c r="AO101" s="160"/>
      <c r="AP101" s="160"/>
      <c r="AQ101" s="160"/>
      <c r="AR101" s="160"/>
      <c r="AS101" s="160"/>
      <c r="AT101" s="160"/>
      <c r="AU101" s="160"/>
      <c r="AV101" s="160"/>
      <c r="AW101" s="161"/>
      <c r="AX101" s="156"/>
      <c r="AY101" s="152"/>
      <c r="AZ101" s="153"/>
      <c r="BA101" s="140"/>
      <c r="BB101" s="141"/>
      <c r="BC101" s="142" t="str">
        <f>IFERROR(IF('1. Likelihood and Impact Scale'!$L$6="Quantitative",INDEX('Scale Backend'!$E$7:$I$11,MATCH('Risk Register'!BA101,'Scale Backend'!$C$7:$C$11,0),MATCH('Risk Register'!BB101,'Scale Backend'!$E$5:$I$5,0)),INDEX('Scale Backend'!$N$7:$R$11,MATCH('Risk Register'!BA101,'Scale Backend'!$L$7:$L$11,0),MATCH('Risk Register'!BB101,'Scale Backend'!$N$5:$R$5,0))),"")</f>
        <v/>
      </c>
      <c r="BD101" s="15"/>
      <c r="BE101" s="1"/>
      <c r="BF101" s="1"/>
    </row>
    <row r="102" spans="2:58" ht="14.5" x14ac:dyDescent="0.25">
      <c r="B102" s="135" t="s">
        <v>173</v>
      </c>
      <c r="C102" s="154"/>
      <c r="D102" s="163"/>
      <c r="E102" s="156"/>
      <c r="F102" s="133"/>
      <c r="G102" s="133"/>
      <c r="H102" s="155"/>
      <c r="I102" s="162"/>
      <c r="J102" s="133"/>
      <c r="K102" s="133"/>
      <c r="L102" s="156"/>
      <c r="M102" s="156"/>
      <c r="N102" s="156"/>
      <c r="O102" s="156"/>
      <c r="P102" s="156"/>
      <c r="Q102" s="156"/>
      <c r="R102" s="156"/>
      <c r="S102" s="156"/>
      <c r="T102" s="156"/>
      <c r="U102" s="156"/>
      <c r="V102" s="156"/>
      <c r="W102" s="156"/>
      <c r="X102" s="156"/>
      <c r="Y102" s="156"/>
      <c r="Z102" s="137"/>
      <c r="AA102" s="138"/>
      <c r="AB102" s="139" t="str">
        <f>IFERROR(IF('1. Likelihood and Impact Scale'!$L$6="Quantitative",INDEX('Scale Backend'!$E$7:$I$11,MATCH('Risk Register'!Z102,'Scale Backend'!$C$7:$C$11,0),MATCH('Risk Register'!AA102,'Scale Backend'!$E$5:$I$5,0)),INDEX('Scale Backend'!$N$7:$R$11,MATCH('Risk Register'!Z102,'Scale Backend'!$L$7:$L$11,0),MATCH('Risk Register'!AA102,'Scale Backend'!$N$5:$R$5,0))),"")</f>
        <v/>
      </c>
      <c r="AC102" s="150"/>
      <c r="AD102" s="133"/>
      <c r="AE102" s="160"/>
      <c r="AF102" s="160"/>
      <c r="AG102" s="160"/>
      <c r="AH102" s="160"/>
      <c r="AI102" s="160"/>
      <c r="AJ102" s="160"/>
      <c r="AK102" s="160"/>
      <c r="AL102" s="160"/>
      <c r="AM102" s="160"/>
      <c r="AN102" s="160"/>
      <c r="AO102" s="160"/>
      <c r="AP102" s="160"/>
      <c r="AQ102" s="160"/>
      <c r="AR102" s="160"/>
      <c r="AS102" s="160"/>
      <c r="AT102" s="160"/>
      <c r="AU102" s="160"/>
      <c r="AV102" s="160"/>
      <c r="AW102" s="161"/>
      <c r="AX102" s="156"/>
      <c r="AY102" s="152"/>
      <c r="AZ102" s="153"/>
      <c r="BA102" s="140"/>
      <c r="BB102" s="141"/>
      <c r="BC102" s="142" t="str">
        <f>IFERROR(IF('1. Likelihood and Impact Scale'!$L$6="Quantitative",INDEX('Scale Backend'!$E$7:$I$11,MATCH('Risk Register'!BA102,'Scale Backend'!$C$7:$C$11,0),MATCH('Risk Register'!BB102,'Scale Backend'!$E$5:$I$5,0)),INDEX('Scale Backend'!$N$7:$R$11,MATCH('Risk Register'!BA102,'Scale Backend'!$L$7:$L$11,0),MATCH('Risk Register'!BB102,'Scale Backend'!$N$5:$R$5,0))),"")</f>
        <v/>
      </c>
      <c r="BD102" s="15"/>
      <c r="BE102" s="1"/>
      <c r="BF102" s="1"/>
    </row>
    <row r="103" spans="2:58" ht="14.5" x14ac:dyDescent="0.25">
      <c r="B103" s="130" t="s">
        <v>174</v>
      </c>
      <c r="C103" s="154"/>
      <c r="D103" s="163"/>
      <c r="E103" s="156"/>
      <c r="F103" s="133"/>
      <c r="G103" s="133"/>
      <c r="H103" s="155"/>
      <c r="I103" s="162"/>
      <c r="J103" s="133"/>
      <c r="K103" s="133"/>
      <c r="L103" s="156"/>
      <c r="M103" s="156"/>
      <c r="N103" s="156"/>
      <c r="O103" s="156"/>
      <c r="P103" s="156"/>
      <c r="Q103" s="156"/>
      <c r="R103" s="156"/>
      <c r="S103" s="156"/>
      <c r="T103" s="156"/>
      <c r="U103" s="156"/>
      <c r="V103" s="156"/>
      <c r="W103" s="156"/>
      <c r="X103" s="156"/>
      <c r="Y103" s="156"/>
      <c r="Z103" s="137"/>
      <c r="AA103" s="138"/>
      <c r="AB103" s="139" t="str">
        <f>IFERROR(IF('1. Likelihood and Impact Scale'!$L$6="Quantitative",INDEX('Scale Backend'!$E$7:$I$11,MATCH('Risk Register'!Z103,'Scale Backend'!$C$7:$C$11,0),MATCH('Risk Register'!AA103,'Scale Backend'!$E$5:$I$5,0)),INDEX('Scale Backend'!$N$7:$R$11,MATCH('Risk Register'!Z103,'Scale Backend'!$L$7:$L$11,0),MATCH('Risk Register'!AA103,'Scale Backend'!$N$5:$R$5,0))),"")</f>
        <v/>
      </c>
      <c r="AC103" s="150"/>
      <c r="AD103" s="133"/>
      <c r="AE103" s="160"/>
      <c r="AF103" s="160"/>
      <c r="AG103" s="160"/>
      <c r="AH103" s="160"/>
      <c r="AI103" s="160"/>
      <c r="AJ103" s="160"/>
      <c r="AK103" s="160"/>
      <c r="AL103" s="160"/>
      <c r="AM103" s="160"/>
      <c r="AN103" s="160"/>
      <c r="AO103" s="160"/>
      <c r="AP103" s="160"/>
      <c r="AQ103" s="160"/>
      <c r="AR103" s="160"/>
      <c r="AS103" s="160"/>
      <c r="AT103" s="160"/>
      <c r="AU103" s="160"/>
      <c r="AV103" s="160"/>
      <c r="AW103" s="161"/>
      <c r="AX103" s="156"/>
      <c r="AY103" s="152"/>
      <c r="AZ103" s="153"/>
      <c r="BA103" s="140"/>
      <c r="BB103" s="141"/>
      <c r="BC103" s="142" t="str">
        <f>IFERROR(IF('1. Likelihood and Impact Scale'!$L$6="Quantitative",INDEX('Scale Backend'!$E$7:$I$11,MATCH('Risk Register'!BA103,'Scale Backend'!$C$7:$C$11,0),MATCH('Risk Register'!BB103,'Scale Backend'!$E$5:$I$5,0)),INDEX('Scale Backend'!$N$7:$R$11,MATCH('Risk Register'!BA103,'Scale Backend'!$L$7:$L$11,0),MATCH('Risk Register'!BB103,'Scale Backend'!$N$5:$R$5,0))),"")</f>
        <v/>
      </c>
      <c r="BD103" s="15"/>
      <c r="BE103" s="1"/>
      <c r="BF103" s="1"/>
    </row>
    <row r="104" spans="2:58" ht="14.5" x14ac:dyDescent="0.25">
      <c r="B104" s="135" t="s">
        <v>175</v>
      </c>
      <c r="C104" s="154"/>
      <c r="D104" s="163"/>
      <c r="E104" s="156"/>
      <c r="F104" s="133"/>
      <c r="G104" s="133"/>
      <c r="H104" s="155"/>
      <c r="I104" s="162"/>
      <c r="J104" s="133"/>
      <c r="K104" s="133"/>
      <c r="L104" s="156"/>
      <c r="M104" s="156"/>
      <c r="N104" s="156"/>
      <c r="O104" s="156"/>
      <c r="P104" s="156"/>
      <c r="Q104" s="156"/>
      <c r="R104" s="156"/>
      <c r="S104" s="156"/>
      <c r="T104" s="156"/>
      <c r="U104" s="156"/>
      <c r="V104" s="156"/>
      <c r="W104" s="156"/>
      <c r="X104" s="156"/>
      <c r="Y104" s="156"/>
      <c r="Z104" s="137"/>
      <c r="AA104" s="138"/>
      <c r="AB104" s="139" t="str">
        <f>IFERROR(IF('1. Likelihood and Impact Scale'!$L$6="Quantitative",INDEX('Scale Backend'!$E$7:$I$11,MATCH('Risk Register'!Z104,'Scale Backend'!$C$7:$C$11,0),MATCH('Risk Register'!AA104,'Scale Backend'!$E$5:$I$5,0)),INDEX('Scale Backend'!$N$7:$R$11,MATCH('Risk Register'!Z104,'Scale Backend'!$L$7:$L$11,0),MATCH('Risk Register'!AA104,'Scale Backend'!$N$5:$R$5,0))),"")</f>
        <v/>
      </c>
      <c r="AC104" s="150"/>
      <c r="AD104" s="133"/>
      <c r="AE104" s="160"/>
      <c r="AF104" s="160"/>
      <c r="AG104" s="160"/>
      <c r="AH104" s="160"/>
      <c r="AI104" s="160"/>
      <c r="AJ104" s="160"/>
      <c r="AK104" s="160"/>
      <c r="AL104" s="160"/>
      <c r="AM104" s="160"/>
      <c r="AN104" s="160"/>
      <c r="AO104" s="160"/>
      <c r="AP104" s="160"/>
      <c r="AQ104" s="160"/>
      <c r="AR104" s="160"/>
      <c r="AS104" s="160"/>
      <c r="AT104" s="160"/>
      <c r="AU104" s="160"/>
      <c r="AV104" s="160"/>
      <c r="AW104" s="161"/>
      <c r="AX104" s="156"/>
      <c r="AY104" s="152"/>
      <c r="AZ104" s="153"/>
      <c r="BA104" s="140"/>
      <c r="BB104" s="141"/>
      <c r="BC104" s="142" t="str">
        <f>IFERROR(IF('1. Likelihood and Impact Scale'!$L$6="Quantitative",INDEX('Scale Backend'!$E$7:$I$11,MATCH('Risk Register'!BA104,'Scale Backend'!$C$7:$C$11,0),MATCH('Risk Register'!BB104,'Scale Backend'!$E$5:$I$5,0)),INDEX('Scale Backend'!$N$7:$R$11,MATCH('Risk Register'!BA104,'Scale Backend'!$L$7:$L$11,0),MATCH('Risk Register'!BB104,'Scale Backend'!$N$5:$R$5,0))),"")</f>
        <v/>
      </c>
      <c r="BD104" s="15"/>
      <c r="BE104" s="1"/>
      <c r="BF104" s="1"/>
    </row>
    <row r="105" spans="2:58" ht="14.5" x14ac:dyDescent="0.25">
      <c r="B105" s="130" t="s">
        <v>176</v>
      </c>
      <c r="C105" s="154"/>
      <c r="D105" s="163"/>
      <c r="E105" s="156"/>
      <c r="F105" s="133"/>
      <c r="G105" s="133"/>
      <c r="H105" s="155"/>
      <c r="I105" s="162"/>
      <c r="J105" s="133"/>
      <c r="K105" s="133"/>
      <c r="L105" s="156"/>
      <c r="M105" s="156"/>
      <c r="N105" s="156"/>
      <c r="O105" s="156"/>
      <c r="P105" s="156"/>
      <c r="Q105" s="156"/>
      <c r="R105" s="156"/>
      <c r="S105" s="156"/>
      <c r="T105" s="156"/>
      <c r="U105" s="156"/>
      <c r="V105" s="156"/>
      <c r="W105" s="156"/>
      <c r="X105" s="156"/>
      <c r="Y105" s="156"/>
      <c r="Z105" s="137"/>
      <c r="AA105" s="138"/>
      <c r="AB105" s="139" t="str">
        <f>IFERROR(IF('1. Likelihood and Impact Scale'!$L$6="Quantitative",INDEX('Scale Backend'!$E$7:$I$11,MATCH('Risk Register'!Z105,'Scale Backend'!$C$7:$C$11,0),MATCH('Risk Register'!AA105,'Scale Backend'!$E$5:$I$5,0)),INDEX('Scale Backend'!$N$7:$R$11,MATCH('Risk Register'!Z105,'Scale Backend'!$L$7:$L$11,0),MATCH('Risk Register'!AA105,'Scale Backend'!$N$5:$R$5,0))),"")</f>
        <v/>
      </c>
      <c r="AC105" s="150"/>
      <c r="AD105" s="133"/>
      <c r="AE105" s="160"/>
      <c r="AF105" s="160"/>
      <c r="AG105" s="160"/>
      <c r="AH105" s="160"/>
      <c r="AI105" s="160"/>
      <c r="AJ105" s="160"/>
      <c r="AK105" s="160"/>
      <c r="AL105" s="160"/>
      <c r="AM105" s="160"/>
      <c r="AN105" s="160"/>
      <c r="AO105" s="160"/>
      <c r="AP105" s="160"/>
      <c r="AQ105" s="160"/>
      <c r="AR105" s="160"/>
      <c r="AS105" s="160"/>
      <c r="AT105" s="160"/>
      <c r="AU105" s="160"/>
      <c r="AV105" s="160"/>
      <c r="AW105" s="161"/>
      <c r="AX105" s="156"/>
      <c r="AY105" s="152"/>
      <c r="AZ105" s="153"/>
      <c r="BA105" s="140"/>
      <c r="BB105" s="141"/>
      <c r="BC105" s="142" t="str">
        <f>IFERROR(IF('1. Likelihood and Impact Scale'!$L$6="Quantitative",INDEX('Scale Backend'!$E$7:$I$11,MATCH('Risk Register'!BA105,'Scale Backend'!$C$7:$C$11,0),MATCH('Risk Register'!BB105,'Scale Backend'!$E$5:$I$5,0)),INDEX('Scale Backend'!$N$7:$R$11,MATCH('Risk Register'!BA105,'Scale Backend'!$L$7:$L$11,0),MATCH('Risk Register'!BB105,'Scale Backend'!$N$5:$R$5,0))),"")</f>
        <v/>
      </c>
      <c r="BD105" s="15"/>
      <c r="BE105" s="1"/>
      <c r="BF105" s="1"/>
    </row>
    <row r="106" spans="2:58" ht="14.5" x14ac:dyDescent="0.25">
      <c r="B106" s="130" t="s">
        <v>177</v>
      </c>
      <c r="C106" s="154"/>
      <c r="D106" s="163"/>
      <c r="E106" s="156"/>
      <c r="F106" s="133"/>
      <c r="G106" s="133"/>
      <c r="H106" s="155"/>
      <c r="I106" s="162"/>
      <c r="J106" s="133"/>
      <c r="K106" s="133"/>
      <c r="L106" s="156"/>
      <c r="M106" s="156"/>
      <c r="N106" s="156"/>
      <c r="O106" s="156"/>
      <c r="P106" s="156"/>
      <c r="Q106" s="156"/>
      <c r="R106" s="156"/>
      <c r="S106" s="156"/>
      <c r="T106" s="156"/>
      <c r="U106" s="156"/>
      <c r="V106" s="156"/>
      <c r="W106" s="156"/>
      <c r="X106" s="156"/>
      <c r="Y106" s="156"/>
      <c r="Z106" s="137"/>
      <c r="AA106" s="138"/>
      <c r="AB106" s="139" t="str">
        <f>IFERROR(IF('1. Likelihood and Impact Scale'!$L$6="Quantitative",INDEX('Scale Backend'!$E$7:$I$11,MATCH('Risk Register'!Z106,'Scale Backend'!$C$7:$C$11,0),MATCH('Risk Register'!AA106,'Scale Backend'!$E$5:$I$5,0)),INDEX('Scale Backend'!$N$7:$R$11,MATCH('Risk Register'!Z106,'Scale Backend'!$L$7:$L$11,0),MATCH('Risk Register'!AA106,'Scale Backend'!$N$5:$R$5,0))),"")</f>
        <v/>
      </c>
      <c r="AC106" s="150"/>
      <c r="AD106" s="133"/>
      <c r="AE106" s="160"/>
      <c r="AF106" s="160"/>
      <c r="AG106" s="160"/>
      <c r="AH106" s="160"/>
      <c r="AI106" s="160"/>
      <c r="AJ106" s="160"/>
      <c r="AK106" s="160"/>
      <c r="AL106" s="160"/>
      <c r="AM106" s="160"/>
      <c r="AN106" s="160"/>
      <c r="AO106" s="160"/>
      <c r="AP106" s="160"/>
      <c r="AQ106" s="160"/>
      <c r="AR106" s="160"/>
      <c r="AS106" s="160"/>
      <c r="AT106" s="160"/>
      <c r="AU106" s="160"/>
      <c r="AV106" s="160"/>
      <c r="AW106" s="161"/>
      <c r="AX106" s="156"/>
      <c r="AY106" s="152"/>
      <c r="AZ106" s="153"/>
      <c r="BA106" s="140"/>
      <c r="BB106" s="141"/>
      <c r="BC106" s="142" t="str">
        <f>IFERROR(IF('1. Likelihood and Impact Scale'!$L$6="Quantitative",INDEX('Scale Backend'!$E$7:$I$11,MATCH('Risk Register'!BA106,'Scale Backend'!$C$7:$C$11,0),MATCH('Risk Register'!BB106,'Scale Backend'!$E$5:$I$5,0)),INDEX('Scale Backend'!$N$7:$R$11,MATCH('Risk Register'!BA106,'Scale Backend'!$L$7:$L$11,0),MATCH('Risk Register'!BB106,'Scale Backend'!$N$5:$R$5,0))),"")</f>
        <v/>
      </c>
      <c r="BD106" s="15"/>
      <c r="BE106" s="1"/>
      <c r="BF106" s="1"/>
    </row>
    <row r="107" spans="2:58" ht="14.5" x14ac:dyDescent="0.25">
      <c r="B107" s="135" t="s">
        <v>178</v>
      </c>
      <c r="C107" s="154"/>
      <c r="D107" s="163"/>
      <c r="E107" s="156"/>
      <c r="F107" s="133"/>
      <c r="G107" s="133"/>
      <c r="H107" s="155"/>
      <c r="I107" s="162"/>
      <c r="J107" s="133"/>
      <c r="K107" s="133"/>
      <c r="L107" s="156"/>
      <c r="M107" s="156"/>
      <c r="N107" s="156"/>
      <c r="O107" s="156"/>
      <c r="P107" s="156"/>
      <c r="Q107" s="156"/>
      <c r="R107" s="156"/>
      <c r="S107" s="156"/>
      <c r="T107" s="156"/>
      <c r="U107" s="156"/>
      <c r="V107" s="156"/>
      <c r="W107" s="156"/>
      <c r="X107" s="156"/>
      <c r="Y107" s="156"/>
      <c r="Z107" s="137"/>
      <c r="AA107" s="138"/>
      <c r="AB107" s="139" t="str">
        <f>IFERROR(IF('1. Likelihood and Impact Scale'!$L$6="Quantitative",INDEX('Scale Backend'!$E$7:$I$11,MATCH('Risk Register'!Z107,'Scale Backend'!$C$7:$C$11,0),MATCH('Risk Register'!AA107,'Scale Backend'!$E$5:$I$5,0)),INDEX('Scale Backend'!$N$7:$R$11,MATCH('Risk Register'!Z107,'Scale Backend'!$L$7:$L$11,0),MATCH('Risk Register'!AA107,'Scale Backend'!$N$5:$R$5,0))),"")</f>
        <v/>
      </c>
      <c r="AC107" s="150"/>
      <c r="AD107" s="133"/>
      <c r="AE107" s="160"/>
      <c r="AF107" s="160"/>
      <c r="AG107" s="160"/>
      <c r="AH107" s="160"/>
      <c r="AI107" s="160"/>
      <c r="AJ107" s="160"/>
      <c r="AK107" s="160"/>
      <c r="AL107" s="160"/>
      <c r="AM107" s="160"/>
      <c r="AN107" s="160"/>
      <c r="AO107" s="160"/>
      <c r="AP107" s="160"/>
      <c r="AQ107" s="160"/>
      <c r="AR107" s="160"/>
      <c r="AS107" s="160"/>
      <c r="AT107" s="160"/>
      <c r="AU107" s="160"/>
      <c r="AV107" s="160"/>
      <c r="AW107" s="161"/>
      <c r="AX107" s="156"/>
      <c r="AY107" s="152"/>
      <c r="AZ107" s="153"/>
      <c r="BA107" s="140"/>
      <c r="BB107" s="141"/>
      <c r="BC107" s="142" t="str">
        <f>IFERROR(IF('1. Likelihood and Impact Scale'!$L$6="Quantitative",INDEX('Scale Backend'!$E$7:$I$11,MATCH('Risk Register'!BA107,'Scale Backend'!$C$7:$C$11,0),MATCH('Risk Register'!BB107,'Scale Backend'!$E$5:$I$5,0)),INDEX('Scale Backend'!$N$7:$R$11,MATCH('Risk Register'!BA107,'Scale Backend'!$L$7:$L$11,0),MATCH('Risk Register'!BB107,'Scale Backend'!$N$5:$R$5,0))),"")</f>
        <v/>
      </c>
      <c r="BD107" s="15"/>
      <c r="BE107" s="1"/>
      <c r="BF107" s="1"/>
    </row>
    <row r="108" spans="2:58" ht="14.5" x14ac:dyDescent="0.25">
      <c r="B108" s="130" t="s">
        <v>179</v>
      </c>
      <c r="C108" s="154"/>
      <c r="D108" s="163"/>
      <c r="E108" s="156"/>
      <c r="F108" s="133"/>
      <c r="G108" s="133"/>
      <c r="H108" s="155"/>
      <c r="I108" s="162"/>
      <c r="J108" s="133"/>
      <c r="K108" s="133"/>
      <c r="L108" s="156"/>
      <c r="M108" s="156"/>
      <c r="N108" s="156"/>
      <c r="O108" s="156"/>
      <c r="P108" s="156"/>
      <c r="Q108" s="156"/>
      <c r="R108" s="156"/>
      <c r="S108" s="156"/>
      <c r="T108" s="156"/>
      <c r="U108" s="156"/>
      <c r="V108" s="156"/>
      <c r="W108" s="156"/>
      <c r="X108" s="156"/>
      <c r="Y108" s="156"/>
      <c r="Z108" s="137"/>
      <c r="AA108" s="138"/>
      <c r="AB108" s="139" t="str">
        <f>IFERROR(IF('1. Likelihood and Impact Scale'!$L$6="Quantitative",INDEX('Scale Backend'!$E$7:$I$11,MATCH('Risk Register'!Z108,'Scale Backend'!$C$7:$C$11,0),MATCH('Risk Register'!AA108,'Scale Backend'!$E$5:$I$5,0)),INDEX('Scale Backend'!$N$7:$R$11,MATCH('Risk Register'!Z108,'Scale Backend'!$L$7:$L$11,0),MATCH('Risk Register'!AA108,'Scale Backend'!$N$5:$R$5,0))),"")</f>
        <v/>
      </c>
      <c r="AC108" s="150"/>
      <c r="AD108" s="133"/>
      <c r="AE108" s="160"/>
      <c r="AF108" s="160"/>
      <c r="AG108" s="160"/>
      <c r="AH108" s="160"/>
      <c r="AI108" s="160"/>
      <c r="AJ108" s="160"/>
      <c r="AK108" s="160"/>
      <c r="AL108" s="160"/>
      <c r="AM108" s="160"/>
      <c r="AN108" s="160"/>
      <c r="AO108" s="160"/>
      <c r="AP108" s="160"/>
      <c r="AQ108" s="160"/>
      <c r="AR108" s="160"/>
      <c r="AS108" s="160"/>
      <c r="AT108" s="160"/>
      <c r="AU108" s="160"/>
      <c r="AV108" s="160"/>
      <c r="AW108" s="161"/>
      <c r="AX108" s="156"/>
      <c r="AY108" s="152"/>
      <c r="AZ108" s="153"/>
      <c r="BA108" s="140"/>
      <c r="BB108" s="141"/>
      <c r="BC108" s="142" t="str">
        <f>IFERROR(IF('1. Likelihood and Impact Scale'!$L$6="Quantitative",INDEX('Scale Backend'!$E$7:$I$11,MATCH('Risk Register'!BA108,'Scale Backend'!$C$7:$C$11,0),MATCH('Risk Register'!BB108,'Scale Backend'!$E$5:$I$5,0)),INDEX('Scale Backend'!$N$7:$R$11,MATCH('Risk Register'!BA108,'Scale Backend'!$L$7:$L$11,0),MATCH('Risk Register'!BB108,'Scale Backend'!$N$5:$R$5,0))),"")</f>
        <v/>
      </c>
      <c r="BD108" s="15"/>
      <c r="BE108" s="1"/>
      <c r="BF108" s="1"/>
    </row>
    <row r="109" spans="2:58" ht="14.5" x14ac:dyDescent="0.25">
      <c r="B109" s="135" t="s">
        <v>180</v>
      </c>
      <c r="C109" s="154"/>
      <c r="D109" s="163"/>
      <c r="E109" s="156"/>
      <c r="F109" s="133"/>
      <c r="G109" s="133"/>
      <c r="H109" s="155"/>
      <c r="I109" s="162"/>
      <c r="J109" s="133"/>
      <c r="K109" s="133"/>
      <c r="L109" s="156"/>
      <c r="M109" s="156"/>
      <c r="N109" s="156"/>
      <c r="O109" s="156"/>
      <c r="P109" s="156"/>
      <c r="Q109" s="156"/>
      <c r="R109" s="156"/>
      <c r="S109" s="156"/>
      <c r="T109" s="156"/>
      <c r="U109" s="156"/>
      <c r="V109" s="156"/>
      <c r="W109" s="156"/>
      <c r="X109" s="156"/>
      <c r="Y109" s="156"/>
      <c r="Z109" s="137"/>
      <c r="AA109" s="138"/>
      <c r="AB109" s="139" t="str">
        <f>IFERROR(IF('1. Likelihood and Impact Scale'!$L$6="Quantitative",INDEX('Scale Backend'!$E$7:$I$11,MATCH('Risk Register'!Z109,'Scale Backend'!$C$7:$C$11,0),MATCH('Risk Register'!AA109,'Scale Backend'!$E$5:$I$5,0)),INDEX('Scale Backend'!$N$7:$R$11,MATCH('Risk Register'!Z109,'Scale Backend'!$L$7:$L$11,0),MATCH('Risk Register'!AA109,'Scale Backend'!$N$5:$R$5,0))),"")</f>
        <v/>
      </c>
      <c r="AC109" s="150"/>
      <c r="AD109" s="133"/>
      <c r="AE109" s="160"/>
      <c r="AF109" s="160"/>
      <c r="AG109" s="160"/>
      <c r="AH109" s="160"/>
      <c r="AI109" s="160"/>
      <c r="AJ109" s="160"/>
      <c r="AK109" s="160"/>
      <c r="AL109" s="160"/>
      <c r="AM109" s="160"/>
      <c r="AN109" s="160"/>
      <c r="AO109" s="160"/>
      <c r="AP109" s="160"/>
      <c r="AQ109" s="160"/>
      <c r="AR109" s="160"/>
      <c r="AS109" s="160"/>
      <c r="AT109" s="160"/>
      <c r="AU109" s="160"/>
      <c r="AV109" s="160"/>
      <c r="AW109" s="161"/>
      <c r="AX109" s="156"/>
      <c r="AY109" s="152"/>
      <c r="AZ109" s="153"/>
      <c r="BA109" s="140"/>
      <c r="BB109" s="141"/>
      <c r="BC109" s="142" t="str">
        <f>IFERROR(IF('1. Likelihood and Impact Scale'!$L$6="Quantitative",INDEX('Scale Backend'!$E$7:$I$11,MATCH('Risk Register'!BA109,'Scale Backend'!$C$7:$C$11,0),MATCH('Risk Register'!BB109,'Scale Backend'!$E$5:$I$5,0)),INDEX('Scale Backend'!$N$7:$R$11,MATCH('Risk Register'!BA109,'Scale Backend'!$L$7:$L$11,0),MATCH('Risk Register'!BB109,'Scale Backend'!$N$5:$R$5,0))),"")</f>
        <v/>
      </c>
      <c r="BD109" s="15"/>
      <c r="BE109" s="1"/>
      <c r="BF109" s="1"/>
    </row>
    <row r="110" spans="2:58" ht="12.75" customHeight="1" x14ac:dyDescent="0.25">
      <c r="B110" s="130" t="s">
        <v>181</v>
      </c>
      <c r="C110" s="154"/>
      <c r="D110" s="163"/>
      <c r="E110" s="156"/>
      <c r="F110" s="133"/>
      <c r="G110" s="133"/>
      <c r="H110" s="155"/>
      <c r="I110" s="162"/>
      <c r="J110" s="133"/>
      <c r="K110" s="133"/>
      <c r="L110" s="156"/>
      <c r="M110" s="156"/>
      <c r="N110" s="156"/>
      <c r="O110" s="156"/>
      <c r="P110" s="156"/>
      <c r="Q110" s="156"/>
      <c r="R110" s="156"/>
      <c r="S110" s="156"/>
      <c r="T110" s="156"/>
      <c r="U110" s="156"/>
      <c r="V110" s="156"/>
      <c r="W110" s="156"/>
      <c r="X110" s="156"/>
      <c r="Y110" s="156"/>
      <c r="Z110" s="137"/>
      <c r="AA110" s="138"/>
      <c r="AB110" s="139" t="str">
        <f>IFERROR(IF('1. Likelihood and Impact Scale'!$L$6="Quantitative",INDEX('Scale Backend'!$E$7:$I$11,MATCH('Risk Register'!Z110,'Scale Backend'!$C$7:$C$11,0),MATCH('Risk Register'!AA110,'Scale Backend'!$E$5:$I$5,0)),INDEX('Scale Backend'!$N$7:$R$11,MATCH('Risk Register'!Z110,'Scale Backend'!$L$7:$L$11,0),MATCH('Risk Register'!AA110,'Scale Backend'!$N$5:$R$5,0))),"")</f>
        <v/>
      </c>
      <c r="AC110" s="150"/>
      <c r="AD110" s="133"/>
      <c r="AE110" s="160"/>
      <c r="AF110" s="160"/>
      <c r="AG110" s="160"/>
      <c r="AH110" s="160"/>
      <c r="AI110" s="160"/>
      <c r="AJ110" s="160"/>
      <c r="AK110" s="160"/>
      <c r="AL110" s="160"/>
      <c r="AM110" s="160"/>
      <c r="AN110" s="160"/>
      <c r="AO110" s="160"/>
      <c r="AP110" s="160"/>
      <c r="AQ110" s="160"/>
      <c r="AR110" s="160"/>
      <c r="AS110" s="160"/>
      <c r="AT110" s="160"/>
      <c r="AU110" s="160"/>
      <c r="AV110" s="160"/>
      <c r="AW110" s="161"/>
      <c r="AX110" s="156"/>
      <c r="AY110" s="152"/>
      <c r="AZ110" s="153"/>
      <c r="BA110" s="140"/>
      <c r="BB110" s="141"/>
      <c r="BC110" s="142" t="str">
        <f>IFERROR(IF('1. Likelihood and Impact Scale'!$L$6="Quantitative",INDEX('Scale Backend'!$E$7:$I$11,MATCH('Risk Register'!BA110,'Scale Backend'!$C$7:$C$11,0),MATCH('Risk Register'!BB110,'Scale Backend'!$E$5:$I$5,0)),INDEX('Scale Backend'!$N$7:$R$11,MATCH('Risk Register'!BA110,'Scale Backend'!$L$7:$L$11,0),MATCH('Risk Register'!BB110,'Scale Backend'!$N$5:$R$5,0))),"")</f>
        <v/>
      </c>
      <c r="BD110" s="15"/>
      <c r="BE110" s="1"/>
      <c r="BF110" s="1"/>
    </row>
    <row r="111" spans="2:58" ht="12.75" customHeight="1" x14ac:dyDescent="0.25">
      <c r="B111" s="130" t="s">
        <v>182</v>
      </c>
      <c r="C111" s="154"/>
      <c r="D111" s="163"/>
      <c r="E111" s="156"/>
      <c r="F111" s="133"/>
      <c r="G111" s="133"/>
      <c r="H111" s="155"/>
      <c r="I111" s="162"/>
      <c r="J111" s="133"/>
      <c r="K111" s="133"/>
      <c r="L111" s="156"/>
      <c r="M111" s="156"/>
      <c r="N111" s="156"/>
      <c r="O111" s="156"/>
      <c r="P111" s="156"/>
      <c r="Q111" s="156"/>
      <c r="R111" s="156"/>
      <c r="S111" s="156"/>
      <c r="T111" s="156"/>
      <c r="U111" s="156"/>
      <c r="V111" s="156"/>
      <c r="W111" s="156"/>
      <c r="X111" s="156"/>
      <c r="Y111" s="156"/>
      <c r="Z111" s="137"/>
      <c r="AA111" s="138"/>
      <c r="AB111" s="139" t="str">
        <f>IFERROR(IF('1. Likelihood and Impact Scale'!$L$6="Quantitative",INDEX('Scale Backend'!$E$7:$I$11,MATCH('Risk Register'!Z111,'Scale Backend'!$C$7:$C$11,0),MATCH('Risk Register'!AA111,'Scale Backend'!$E$5:$I$5,0)),INDEX('Scale Backend'!$N$7:$R$11,MATCH('Risk Register'!Z111,'Scale Backend'!$L$7:$L$11,0),MATCH('Risk Register'!AA111,'Scale Backend'!$N$5:$R$5,0))),"")</f>
        <v/>
      </c>
      <c r="AC111" s="150"/>
      <c r="AD111" s="133"/>
      <c r="AE111" s="160"/>
      <c r="AF111" s="160"/>
      <c r="AG111" s="160"/>
      <c r="AH111" s="160"/>
      <c r="AI111" s="160"/>
      <c r="AJ111" s="160"/>
      <c r="AK111" s="160"/>
      <c r="AL111" s="160"/>
      <c r="AM111" s="160"/>
      <c r="AN111" s="160"/>
      <c r="AO111" s="160"/>
      <c r="AP111" s="160"/>
      <c r="AQ111" s="160"/>
      <c r="AR111" s="160"/>
      <c r="AS111" s="160"/>
      <c r="AT111" s="160"/>
      <c r="AU111" s="160"/>
      <c r="AV111" s="160"/>
      <c r="AW111" s="161"/>
      <c r="AX111" s="156"/>
      <c r="AY111" s="152"/>
      <c r="AZ111" s="153"/>
      <c r="BA111" s="140"/>
      <c r="BB111" s="141"/>
      <c r="BC111" s="142" t="str">
        <f>IFERROR(IF('1. Likelihood and Impact Scale'!$L$6="Quantitative",INDEX('Scale Backend'!$E$7:$I$11,MATCH('Risk Register'!BA111,'Scale Backend'!$C$7:$C$11,0),MATCH('Risk Register'!BB111,'Scale Backend'!$E$5:$I$5,0)),INDEX('Scale Backend'!$N$7:$R$11,MATCH('Risk Register'!BA111,'Scale Backend'!$L$7:$L$11,0),MATCH('Risk Register'!BB111,'Scale Backend'!$N$5:$R$5,0))),"")</f>
        <v/>
      </c>
      <c r="BD111" s="15"/>
      <c r="BE111" s="1"/>
      <c r="BF111" s="1"/>
    </row>
    <row r="112" spans="2:58" ht="12.75" customHeight="1" x14ac:dyDescent="0.25">
      <c r="B112" s="135" t="s">
        <v>183</v>
      </c>
      <c r="C112" s="154"/>
      <c r="D112" s="163"/>
      <c r="E112" s="156"/>
      <c r="F112" s="133"/>
      <c r="G112" s="133"/>
      <c r="H112" s="155"/>
      <c r="I112" s="162"/>
      <c r="J112" s="133"/>
      <c r="K112" s="133"/>
      <c r="L112" s="156"/>
      <c r="M112" s="156"/>
      <c r="N112" s="156"/>
      <c r="O112" s="156"/>
      <c r="P112" s="156"/>
      <c r="Q112" s="156"/>
      <c r="R112" s="156"/>
      <c r="S112" s="156"/>
      <c r="T112" s="156"/>
      <c r="U112" s="156"/>
      <c r="V112" s="156"/>
      <c r="W112" s="156"/>
      <c r="X112" s="156"/>
      <c r="Y112" s="156"/>
      <c r="Z112" s="137"/>
      <c r="AA112" s="138"/>
      <c r="AB112" s="139" t="str">
        <f>IFERROR(IF('1. Likelihood and Impact Scale'!$L$6="Quantitative",INDEX('Scale Backend'!$E$7:$I$11,MATCH('Risk Register'!Z112,'Scale Backend'!$C$7:$C$11,0),MATCH('Risk Register'!AA112,'Scale Backend'!$E$5:$I$5,0)),INDEX('Scale Backend'!$N$7:$R$11,MATCH('Risk Register'!Z112,'Scale Backend'!$L$7:$L$11,0),MATCH('Risk Register'!AA112,'Scale Backend'!$N$5:$R$5,0))),"")</f>
        <v/>
      </c>
      <c r="AC112" s="150"/>
      <c r="AD112" s="133"/>
      <c r="AE112" s="160"/>
      <c r="AF112" s="160"/>
      <c r="AG112" s="160"/>
      <c r="AH112" s="160"/>
      <c r="AI112" s="160"/>
      <c r="AJ112" s="160"/>
      <c r="AK112" s="160"/>
      <c r="AL112" s="160"/>
      <c r="AM112" s="160"/>
      <c r="AN112" s="160"/>
      <c r="AO112" s="160"/>
      <c r="AP112" s="160"/>
      <c r="AQ112" s="160"/>
      <c r="AR112" s="160"/>
      <c r="AS112" s="160"/>
      <c r="AT112" s="160"/>
      <c r="AU112" s="160"/>
      <c r="AV112" s="160"/>
      <c r="AW112" s="161"/>
      <c r="AX112" s="156"/>
      <c r="AY112" s="152"/>
      <c r="AZ112" s="153"/>
      <c r="BA112" s="140"/>
      <c r="BB112" s="141"/>
      <c r="BC112" s="142" t="str">
        <f>IFERROR(IF('1. Likelihood and Impact Scale'!$L$6="Quantitative",INDEX('Scale Backend'!$E$7:$I$11,MATCH('Risk Register'!BA112,'Scale Backend'!$C$7:$C$11,0),MATCH('Risk Register'!BB112,'Scale Backend'!$E$5:$I$5,0)),INDEX('Scale Backend'!$N$7:$R$11,MATCH('Risk Register'!BA112,'Scale Backend'!$L$7:$L$11,0),MATCH('Risk Register'!BB112,'Scale Backend'!$N$5:$R$5,0))),"")</f>
        <v/>
      </c>
      <c r="BD112" s="15"/>
      <c r="BE112" s="1"/>
      <c r="BF112" s="1"/>
    </row>
    <row r="113" spans="2:58" ht="14.5" x14ac:dyDescent="0.25">
      <c r="B113" s="130" t="s">
        <v>184</v>
      </c>
      <c r="C113" s="154"/>
      <c r="D113" s="163"/>
      <c r="E113" s="156"/>
      <c r="F113" s="133"/>
      <c r="G113" s="133"/>
      <c r="H113" s="155"/>
      <c r="I113" s="162"/>
      <c r="J113" s="133"/>
      <c r="K113" s="133"/>
      <c r="L113" s="156"/>
      <c r="M113" s="156"/>
      <c r="N113" s="156"/>
      <c r="O113" s="156"/>
      <c r="P113" s="156"/>
      <c r="Q113" s="156"/>
      <c r="R113" s="156"/>
      <c r="S113" s="156"/>
      <c r="T113" s="156"/>
      <c r="U113" s="156"/>
      <c r="V113" s="156"/>
      <c r="W113" s="156"/>
      <c r="X113" s="156"/>
      <c r="Y113" s="156"/>
      <c r="Z113" s="137"/>
      <c r="AA113" s="138"/>
      <c r="AB113" s="139" t="str">
        <f>IFERROR(IF('1. Likelihood and Impact Scale'!$L$6="Quantitative",INDEX('Scale Backend'!$E$7:$I$11,MATCH('Risk Register'!Z113,'Scale Backend'!$C$7:$C$11,0),MATCH('Risk Register'!AA113,'Scale Backend'!$E$5:$I$5,0)),INDEX('Scale Backend'!$N$7:$R$11,MATCH('Risk Register'!Z113,'Scale Backend'!$L$7:$L$11,0),MATCH('Risk Register'!AA113,'Scale Backend'!$N$5:$R$5,0))),"")</f>
        <v/>
      </c>
      <c r="AC113" s="150"/>
      <c r="AD113" s="133"/>
      <c r="AE113" s="160"/>
      <c r="AF113" s="160"/>
      <c r="AG113" s="160"/>
      <c r="AH113" s="160"/>
      <c r="AI113" s="160"/>
      <c r="AJ113" s="160"/>
      <c r="AK113" s="160"/>
      <c r="AL113" s="160"/>
      <c r="AM113" s="160"/>
      <c r="AN113" s="160"/>
      <c r="AO113" s="160"/>
      <c r="AP113" s="160"/>
      <c r="AQ113" s="160"/>
      <c r="AR113" s="160"/>
      <c r="AS113" s="160"/>
      <c r="AT113" s="160"/>
      <c r="AU113" s="160"/>
      <c r="AV113" s="160"/>
      <c r="AW113" s="161"/>
      <c r="AX113" s="156"/>
      <c r="AY113" s="152"/>
      <c r="AZ113" s="153"/>
      <c r="BA113" s="140"/>
      <c r="BB113" s="141"/>
      <c r="BC113" s="142" t="str">
        <f>IFERROR(IF('1. Likelihood and Impact Scale'!$L$6="Quantitative",INDEX('Scale Backend'!$E$7:$I$11,MATCH('Risk Register'!BA113,'Scale Backend'!$C$7:$C$11,0),MATCH('Risk Register'!BB113,'Scale Backend'!$E$5:$I$5,0)),INDEX('Scale Backend'!$N$7:$R$11,MATCH('Risk Register'!BA113,'Scale Backend'!$L$7:$L$11,0),MATCH('Risk Register'!BB113,'Scale Backend'!$N$5:$R$5,0))),"")</f>
        <v/>
      </c>
      <c r="BD113" s="15"/>
      <c r="BE113" s="1"/>
      <c r="BF113" s="1"/>
    </row>
    <row r="114" spans="2:58" ht="14.5" x14ac:dyDescent="0.25">
      <c r="B114" s="130" t="s">
        <v>185</v>
      </c>
      <c r="C114" s="154"/>
      <c r="D114" s="163"/>
      <c r="E114" s="156"/>
      <c r="F114" s="133"/>
      <c r="G114" s="133"/>
      <c r="H114" s="155"/>
      <c r="I114" s="162"/>
      <c r="J114" s="133"/>
      <c r="K114" s="133"/>
      <c r="L114" s="156"/>
      <c r="M114" s="156"/>
      <c r="N114" s="156"/>
      <c r="O114" s="156"/>
      <c r="P114" s="156"/>
      <c r="Q114" s="156"/>
      <c r="R114" s="156"/>
      <c r="S114" s="156"/>
      <c r="T114" s="156"/>
      <c r="U114" s="156"/>
      <c r="V114" s="156"/>
      <c r="W114" s="156"/>
      <c r="X114" s="156"/>
      <c r="Y114" s="156"/>
      <c r="Z114" s="137"/>
      <c r="AA114" s="138"/>
      <c r="AB114" s="139" t="str">
        <f>IFERROR(IF('1. Likelihood and Impact Scale'!$L$6="Quantitative",INDEX('Scale Backend'!$E$7:$I$11,MATCH('Risk Register'!Z114,'Scale Backend'!$C$7:$C$11,0),MATCH('Risk Register'!AA114,'Scale Backend'!$E$5:$I$5,0)),INDEX('Scale Backend'!$N$7:$R$11,MATCH('Risk Register'!Z114,'Scale Backend'!$L$7:$L$11,0),MATCH('Risk Register'!AA114,'Scale Backend'!$N$5:$R$5,0))),"")</f>
        <v/>
      </c>
      <c r="AC114" s="150"/>
      <c r="AD114" s="133"/>
      <c r="AE114" s="160"/>
      <c r="AF114" s="160"/>
      <c r="AG114" s="160"/>
      <c r="AH114" s="160"/>
      <c r="AI114" s="160"/>
      <c r="AJ114" s="160"/>
      <c r="AK114" s="160"/>
      <c r="AL114" s="160"/>
      <c r="AM114" s="160"/>
      <c r="AN114" s="160"/>
      <c r="AO114" s="160"/>
      <c r="AP114" s="160"/>
      <c r="AQ114" s="160"/>
      <c r="AR114" s="160"/>
      <c r="AS114" s="160"/>
      <c r="AT114" s="160"/>
      <c r="AU114" s="160"/>
      <c r="AV114" s="160"/>
      <c r="AW114" s="161"/>
      <c r="AX114" s="156"/>
      <c r="AY114" s="152"/>
      <c r="AZ114" s="153"/>
      <c r="BA114" s="140"/>
      <c r="BB114" s="141"/>
      <c r="BC114" s="142" t="str">
        <f>IFERROR(IF('1. Likelihood and Impact Scale'!$L$6="Quantitative",INDEX('Scale Backend'!$E$7:$I$11,MATCH('Risk Register'!BA114,'Scale Backend'!$C$7:$C$11,0),MATCH('Risk Register'!BB114,'Scale Backend'!$E$5:$I$5,0)),INDEX('Scale Backend'!$N$7:$R$11,MATCH('Risk Register'!BA114,'Scale Backend'!$L$7:$L$11,0),MATCH('Risk Register'!BB114,'Scale Backend'!$N$5:$R$5,0))),"")</f>
        <v/>
      </c>
      <c r="BD114" s="15"/>
      <c r="BE114" s="1"/>
      <c r="BF114" s="1"/>
    </row>
    <row r="115" spans="2:58" ht="14.5" x14ac:dyDescent="0.25">
      <c r="B115" s="135" t="s">
        <v>186</v>
      </c>
      <c r="C115" s="154"/>
      <c r="D115" s="163"/>
      <c r="E115" s="156"/>
      <c r="F115" s="133"/>
      <c r="G115" s="133"/>
      <c r="H115" s="155"/>
      <c r="I115" s="162"/>
      <c r="J115" s="133"/>
      <c r="K115" s="133"/>
      <c r="L115" s="156"/>
      <c r="M115" s="156"/>
      <c r="N115" s="156"/>
      <c r="O115" s="156"/>
      <c r="P115" s="156"/>
      <c r="Q115" s="156"/>
      <c r="R115" s="156"/>
      <c r="S115" s="156"/>
      <c r="T115" s="156"/>
      <c r="U115" s="156"/>
      <c r="V115" s="156"/>
      <c r="W115" s="156"/>
      <c r="X115" s="156"/>
      <c r="Y115" s="156"/>
      <c r="Z115" s="137"/>
      <c r="AA115" s="138"/>
      <c r="AB115" s="139" t="str">
        <f>IFERROR(IF('1. Likelihood and Impact Scale'!$L$6="Quantitative",INDEX('Scale Backend'!$E$7:$I$11,MATCH('Risk Register'!Z115,'Scale Backend'!$C$7:$C$11,0),MATCH('Risk Register'!AA115,'Scale Backend'!$E$5:$I$5,0)),INDEX('Scale Backend'!$N$7:$R$11,MATCH('Risk Register'!Z115,'Scale Backend'!$L$7:$L$11,0),MATCH('Risk Register'!AA115,'Scale Backend'!$N$5:$R$5,0))),"")</f>
        <v/>
      </c>
      <c r="AC115" s="150"/>
      <c r="AD115" s="133"/>
      <c r="AE115" s="160"/>
      <c r="AF115" s="160"/>
      <c r="AG115" s="160"/>
      <c r="AH115" s="160"/>
      <c r="AI115" s="160"/>
      <c r="AJ115" s="160"/>
      <c r="AK115" s="160"/>
      <c r="AL115" s="160"/>
      <c r="AM115" s="160"/>
      <c r="AN115" s="160"/>
      <c r="AO115" s="160"/>
      <c r="AP115" s="160"/>
      <c r="AQ115" s="160"/>
      <c r="AR115" s="160"/>
      <c r="AS115" s="160"/>
      <c r="AT115" s="160"/>
      <c r="AU115" s="160"/>
      <c r="AV115" s="160"/>
      <c r="AW115" s="161"/>
      <c r="AX115" s="156"/>
      <c r="AY115" s="152"/>
      <c r="AZ115" s="153"/>
      <c r="BA115" s="140"/>
      <c r="BB115" s="141"/>
      <c r="BC115" s="142" t="str">
        <f>IFERROR(IF('1. Likelihood and Impact Scale'!$L$6="Quantitative",INDEX('Scale Backend'!$E$7:$I$11,MATCH('Risk Register'!BA115,'Scale Backend'!$C$7:$C$11,0),MATCH('Risk Register'!BB115,'Scale Backend'!$E$5:$I$5,0)),INDEX('Scale Backend'!$N$7:$R$11,MATCH('Risk Register'!BA115,'Scale Backend'!$L$7:$L$11,0),MATCH('Risk Register'!BB115,'Scale Backend'!$N$5:$R$5,0))),"")</f>
        <v/>
      </c>
      <c r="BD115" s="15"/>
      <c r="BE115" s="1"/>
      <c r="BF115" s="1"/>
    </row>
    <row r="116" spans="2:58" ht="14.5" x14ac:dyDescent="0.25">
      <c r="B116" s="130" t="s">
        <v>187</v>
      </c>
      <c r="C116" s="154"/>
      <c r="D116" s="163"/>
      <c r="E116" s="156"/>
      <c r="F116" s="133"/>
      <c r="G116" s="133"/>
      <c r="H116" s="155"/>
      <c r="I116" s="162"/>
      <c r="J116" s="133"/>
      <c r="K116" s="133"/>
      <c r="L116" s="156"/>
      <c r="M116" s="156"/>
      <c r="N116" s="156"/>
      <c r="O116" s="156"/>
      <c r="P116" s="156"/>
      <c r="Q116" s="156"/>
      <c r="R116" s="156"/>
      <c r="S116" s="156"/>
      <c r="T116" s="156"/>
      <c r="U116" s="156"/>
      <c r="V116" s="156"/>
      <c r="W116" s="156"/>
      <c r="X116" s="156"/>
      <c r="Y116" s="156"/>
      <c r="Z116" s="137"/>
      <c r="AA116" s="138"/>
      <c r="AB116" s="139" t="str">
        <f>IFERROR(IF('1. Likelihood and Impact Scale'!$L$6="Quantitative",INDEX('Scale Backend'!$E$7:$I$11,MATCH('Risk Register'!Z116,'Scale Backend'!$C$7:$C$11,0),MATCH('Risk Register'!AA116,'Scale Backend'!$E$5:$I$5,0)),INDEX('Scale Backend'!$N$7:$R$11,MATCH('Risk Register'!Z116,'Scale Backend'!$L$7:$L$11,0),MATCH('Risk Register'!AA116,'Scale Backend'!$N$5:$R$5,0))),"")</f>
        <v/>
      </c>
      <c r="AC116" s="150"/>
      <c r="AD116" s="133"/>
      <c r="AE116" s="160"/>
      <c r="AF116" s="160"/>
      <c r="AG116" s="160"/>
      <c r="AH116" s="160"/>
      <c r="AI116" s="160"/>
      <c r="AJ116" s="160"/>
      <c r="AK116" s="160"/>
      <c r="AL116" s="160"/>
      <c r="AM116" s="160"/>
      <c r="AN116" s="160"/>
      <c r="AO116" s="160"/>
      <c r="AP116" s="160"/>
      <c r="AQ116" s="160"/>
      <c r="AR116" s="160"/>
      <c r="AS116" s="160"/>
      <c r="AT116" s="160"/>
      <c r="AU116" s="160"/>
      <c r="AV116" s="160"/>
      <c r="AW116" s="161"/>
      <c r="AX116" s="156"/>
      <c r="AY116" s="152"/>
      <c r="AZ116" s="153"/>
      <c r="BA116" s="140"/>
      <c r="BB116" s="141"/>
      <c r="BC116" s="142" t="str">
        <f>IFERROR(IF('1. Likelihood and Impact Scale'!$L$6="Quantitative",INDEX('Scale Backend'!$E$7:$I$11,MATCH('Risk Register'!BA116,'Scale Backend'!$C$7:$C$11,0),MATCH('Risk Register'!BB116,'Scale Backend'!$E$5:$I$5,0)),INDEX('Scale Backend'!$N$7:$R$11,MATCH('Risk Register'!BA116,'Scale Backend'!$L$7:$L$11,0),MATCH('Risk Register'!BB116,'Scale Backend'!$N$5:$R$5,0))),"")</f>
        <v/>
      </c>
      <c r="BD116" s="15"/>
      <c r="BE116" s="1"/>
      <c r="BF116" s="1"/>
    </row>
    <row r="117" spans="2:58" ht="14.5" x14ac:dyDescent="0.25">
      <c r="B117" s="135" t="s">
        <v>188</v>
      </c>
      <c r="C117" s="154"/>
      <c r="D117" s="163"/>
      <c r="E117" s="156"/>
      <c r="F117" s="133"/>
      <c r="G117" s="133"/>
      <c r="H117" s="155"/>
      <c r="I117" s="162"/>
      <c r="J117" s="133"/>
      <c r="K117" s="133"/>
      <c r="L117" s="156"/>
      <c r="M117" s="156"/>
      <c r="N117" s="156"/>
      <c r="O117" s="156"/>
      <c r="P117" s="156"/>
      <c r="Q117" s="156"/>
      <c r="R117" s="156"/>
      <c r="S117" s="156"/>
      <c r="T117" s="156"/>
      <c r="U117" s="156"/>
      <c r="V117" s="156"/>
      <c r="W117" s="156"/>
      <c r="X117" s="156"/>
      <c r="Y117" s="156"/>
      <c r="Z117" s="137"/>
      <c r="AA117" s="138"/>
      <c r="AB117" s="139" t="str">
        <f>IFERROR(IF('1. Likelihood and Impact Scale'!$L$6="Quantitative",INDEX('Scale Backend'!$E$7:$I$11,MATCH('Risk Register'!Z117,'Scale Backend'!$C$7:$C$11,0),MATCH('Risk Register'!AA117,'Scale Backend'!$E$5:$I$5,0)),INDEX('Scale Backend'!$N$7:$R$11,MATCH('Risk Register'!Z117,'Scale Backend'!$L$7:$L$11,0),MATCH('Risk Register'!AA117,'Scale Backend'!$N$5:$R$5,0))),"")</f>
        <v/>
      </c>
      <c r="AC117" s="150"/>
      <c r="AD117" s="133"/>
      <c r="AE117" s="160"/>
      <c r="AF117" s="160"/>
      <c r="AG117" s="160"/>
      <c r="AH117" s="160"/>
      <c r="AI117" s="160"/>
      <c r="AJ117" s="160"/>
      <c r="AK117" s="160"/>
      <c r="AL117" s="160"/>
      <c r="AM117" s="160"/>
      <c r="AN117" s="160"/>
      <c r="AO117" s="160"/>
      <c r="AP117" s="160"/>
      <c r="AQ117" s="160"/>
      <c r="AR117" s="160"/>
      <c r="AS117" s="160"/>
      <c r="AT117" s="160"/>
      <c r="AU117" s="160"/>
      <c r="AV117" s="160"/>
      <c r="AW117" s="161"/>
      <c r="AX117" s="156"/>
      <c r="AY117" s="152"/>
      <c r="AZ117" s="153"/>
      <c r="BA117" s="140"/>
      <c r="BB117" s="141"/>
      <c r="BC117" s="142" t="str">
        <f>IFERROR(IF('1. Likelihood and Impact Scale'!$L$6="Quantitative",INDEX('Scale Backend'!$E$7:$I$11,MATCH('Risk Register'!BA117,'Scale Backend'!$C$7:$C$11,0),MATCH('Risk Register'!BB117,'Scale Backend'!$E$5:$I$5,0)),INDEX('Scale Backend'!$N$7:$R$11,MATCH('Risk Register'!BA117,'Scale Backend'!$L$7:$L$11,0),MATCH('Risk Register'!BB117,'Scale Backend'!$N$5:$R$5,0))),"")</f>
        <v/>
      </c>
      <c r="BD117" s="15"/>
      <c r="BE117" s="1"/>
      <c r="BF117" s="1"/>
    </row>
    <row r="118" spans="2:58" ht="14.5" x14ac:dyDescent="0.25">
      <c r="B118" s="130" t="s">
        <v>189</v>
      </c>
      <c r="C118" s="154"/>
      <c r="D118" s="163"/>
      <c r="E118" s="156"/>
      <c r="F118" s="133"/>
      <c r="G118" s="133"/>
      <c r="H118" s="155"/>
      <c r="I118" s="162"/>
      <c r="J118" s="133"/>
      <c r="K118" s="133"/>
      <c r="L118" s="156"/>
      <c r="M118" s="156"/>
      <c r="N118" s="156"/>
      <c r="O118" s="156"/>
      <c r="P118" s="156"/>
      <c r="Q118" s="156"/>
      <c r="R118" s="156"/>
      <c r="S118" s="156"/>
      <c r="T118" s="156"/>
      <c r="U118" s="156"/>
      <c r="V118" s="156"/>
      <c r="W118" s="156"/>
      <c r="X118" s="156"/>
      <c r="Y118" s="156"/>
      <c r="Z118" s="137"/>
      <c r="AA118" s="138"/>
      <c r="AB118" s="139" t="str">
        <f>IFERROR(IF('1. Likelihood and Impact Scale'!$L$6="Quantitative",INDEX('Scale Backend'!$E$7:$I$11,MATCH('Risk Register'!Z118,'Scale Backend'!$C$7:$C$11,0),MATCH('Risk Register'!AA118,'Scale Backend'!$E$5:$I$5,0)),INDEX('Scale Backend'!$N$7:$R$11,MATCH('Risk Register'!Z118,'Scale Backend'!$L$7:$L$11,0),MATCH('Risk Register'!AA118,'Scale Backend'!$N$5:$R$5,0))),"")</f>
        <v/>
      </c>
      <c r="AC118" s="150"/>
      <c r="AD118" s="133"/>
      <c r="AE118" s="160"/>
      <c r="AF118" s="160"/>
      <c r="AG118" s="160"/>
      <c r="AH118" s="160"/>
      <c r="AI118" s="160"/>
      <c r="AJ118" s="160"/>
      <c r="AK118" s="160"/>
      <c r="AL118" s="160"/>
      <c r="AM118" s="160"/>
      <c r="AN118" s="160"/>
      <c r="AO118" s="160"/>
      <c r="AP118" s="160"/>
      <c r="AQ118" s="160"/>
      <c r="AR118" s="160"/>
      <c r="AS118" s="160"/>
      <c r="AT118" s="160"/>
      <c r="AU118" s="160"/>
      <c r="AV118" s="160"/>
      <c r="AW118" s="161"/>
      <c r="AX118" s="156"/>
      <c r="AY118" s="152"/>
      <c r="AZ118" s="153"/>
      <c r="BA118" s="140"/>
      <c r="BB118" s="141"/>
      <c r="BC118" s="142" t="str">
        <f>IFERROR(IF('1. Likelihood and Impact Scale'!$L$6="Quantitative",INDEX('Scale Backend'!$E$7:$I$11,MATCH('Risk Register'!BA118,'Scale Backend'!$C$7:$C$11,0),MATCH('Risk Register'!BB118,'Scale Backend'!$E$5:$I$5,0)),INDEX('Scale Backend'!$N$7:$R$11,MATCH('Risk Register'!BA118,'Scale Backend'!$L$7:$L$11,0),MATCH('Risk Register'!BB118,'Scale Backend'!$N$5:$R$5,0))),"")</f>
        <v/>
      </c>
      <c r="BD118" s="15"/>
      <c r="BE118" s="1"/>
      <c r="BF118" s="1"/>
    </row>
    <row r="119" spans="2:58" ht="14.5" x14ac:dyDescent="0.25">
      <c r="B119" s="130" t="s">
        <v>190</v>
      </c>
      <c r="C119" s="154"/>
      <c r="D119" s="163"/>
      <c r="E119" s="156"/>
      <c r="F119" s="133"/>
      <c r="G119" s="133"/>
      <c r="H119" s="155"/>
      <c r="I119" s="162"/>
      <c r="J119" s="133"/>
      <c r="K119" s="133"/>
      <c r="L119" s="156"/>
      <c r="M119" s="156"/>
      <c r="N119" s="156"/>
      <c r="O119" s="156"/>
      <c r="P119" s="156"/>
      <c r="Q119" s="156"/>
      <c r="R119" s="156"/>
      <c r="S119" s="156"/>
      <c r="T119" s="156"/>
      <c r="U119" s="156"/>
      <c r="V119" s="156"/>
      <c r="W119" s="156"/>
      <c r="X119" s="156"/>
      <c r="Y119" s="156"/>
      <c r="Z119" s="137"/>
      <c r="AA119" s="138"/>
      <c r="AB119" s="139" t="str">
        <f>IFERROR(IF('1. Likelihood and Impact Scale'!$L$6="Quantitative",INDEX('Scale Backend'!$E$7:$I$11,MATCH('Risk Register'!Z119,'Scale Backend'!$C$7:$C$11,0),MATCH('Risk Register'!AA119,'Scale Backend'!$E$5:$I$5,0)),INDEX('Scale Backend'!$N$7:$R$11,MATCH('Risk Register'!Z119,'Scale Backend'!$L$7:$L$11,0),MATCH('Risk Register'!AA119,'Scale Backend'!$N$5:$R$5,0))),"")</f>
        <v/>
      </c>
      <c r="AC119" s="150"/>
      <c r="AD119" s="133"/>
      <c r="AE119" s="160"/>
      <c r="AF119" s="160"/>
      <c r="AG119" s="160"/>
      <c r="AH119" s="160"/>
      <c r="AI119" s="160"/>
      <c r="AJ119" s="160"/>
      <c r="AK119" s="160"/>
      <c r="AL119" s="160"/>
      <c r="AM119" s="160"/>
      <c r="AN119" s="160"/>
      <c r="AO119" s="160"/>
      <c r="AP119" s="160"/>
      <c r="AQ119" s="160"/>
      <c r="AR119" s="160"/>
      <c r="AS119" s="160"/>
      <c r="AT119" s="160"/>
      <c r="AU119" s="160"/>
      <c r="AV119" s="160"/>
      <c r="AW119" s="161"/>
      <c r="AX119" s="156"/>
      <c r="AY119" s="152"/>
      <c r="AZ119" s="153"/>
      <c r="BA119" s="140"/>
      <c r="BB119" s="141"/>
      <c r="BC119" s="142" t="str">
        <f>IFERROR(IF('1. Likelihood and Impact Scale'!$L$6="Quantitative",INDEX('Scale Backend'!$E$7:$I$11,MATCH('Risk Register'!BA119,'Scale Backend'!$C$7:$C$11,0),MATCH('Risk Register'!BB119,'Scale Backend'!$E$5:$I$5,0)),INDEX('Scale Backend'!$N$7:$R$11,MATCH('Risk Register'!BA119,'Scale Backend'!$L$7:$L$11,0),MATCH('Risk Register'!BB119,'Scale Backend'!$N$5:$R$5,0))),"")</f>
        <v/>
      </c>
      <c r="BD119" s="15"/>
      <c r="BE119" s="1"/>
      <c r="BF119" s="1"/>
    </row>
    <row r="120" spans="2:58" ht="14.5" x14ac:dyDescent="0.25">
      <c r="B120" s="135" t="s">
        <v>191</v>
      </c>
      <c r="C120" s="154"/>
      <c r="D120" s="163"/>
      <c r="E120" s="156"/>
      <c r="F120" s="133"/>
      <c r="G120" s="133"/>
      <c r="H120" s="155"/>
      <c r="I120" s="162"/>
      <c r="J120" s="133"/>
      <c r="K120" s="133"/>
      <c r="L120" s="156"/>
      <c r="M120" s="156"/>
      <c r="N120" s="156"/>
      <c r="O120" s="156"/>
      <c r="P120" s="156"/>
      <c r="Q120" s="156"/>
      <c r="R120" s="156"/>
      <c r="S120" s="156"/>
      <c r="T120" s="156"/>
      <c r="U120" s="156"/>
      <c r="V120" s="156"/>
      <c r="W120" s="156"/>
      <c r="X120" s="156"/>
      <c r="Y120" s="156"/>
      <c r="Z120" s="137"/>
      <c r="AA120" s="138"/>
      <c r="AB120" s="139" t="str">
        <f>IFERROR(IF('1. Likelihood and Impact Scale'!$L$6="Quantitative",INDEX('Scale Backend'!$E$7:$I$11,MATCH('Risk Register'!Z120,'Scale Backend'!$C$7:$C$11,0),MATCH('Risk Register'!AA120,'Scale Backend'!$E$5:$I$5,0)),INDEX('Scale Backend'!$N$7:$R$11,MATCH('Risk Register'!Z120,'Scale Backend'!$L$7:$L$11,0),MATCH('Risk Register'!AA120,'Scale Backend'!$N$5:$R$5,0))),"")</f>
        <v/>
      </c>
      <c r="AC120" s="150"/>
      <c r="AD120" s="133"/>
      <c r="AE120" s="160"/>
      <c r="AF120" s="160"/>
      <c r="AG120" s="160"/>
      <c r="AH120" s="160"/>
      <c r="AI120" s="160"/>
      <c r="AJ120" s="160"/>
      <c r="AK120" s="160"/>
      <c r="AL120" s="160"/>
      <c r="AM120" s="160"/>
      <c r="AN120" s="160"/>
      <c r="AO120" s="160"/>
      <c r="AP120" s="160"/>
      <c r="AQ120" s="160"/>
      <c r="AR120" s="160"/>
      <c r="AS120" s="160"/>
      <c r="AT120" s="160"/>
      <c r="AU120" s="160"/>
      <c r="AV120" s="160"/>
      <c r="AW120" s="161"/>
      <c r="AX120" s="156"/>
      <c r="AY120" s="152"/>
      <c r="AZ120" s="153"/>
      <c r="BA120" s="140"/>
      <c r="BB120" s="141"/>
      <c r="BC120" s="142" t="str">
        <f>IFERROR(IF('1. Likelihood and Impact Scale'!$L$6="Quantitative",INDEX('Scale Backend'!$E$7:$I$11,MATCH('Risk Register'!BA120,'Scale Backend'!$C$7:$C$11,0),MATCH('Risk Register'!BB120,'Scale Backend'!$E$5:$I$5,0)),INDEX('Scale Backend'!$N$7:$R$11,MATCH('Risk Register'!BA120,'Scale Backend'!$L$7:$L$11,0),MATCH('Risk Register'!BB120,'Scale Backend'!$N$5:$R$5,0))),"")</f>
        <v/>
      </c>
      <c r="BD120" s="15"/>
      <c r="BE120" s="1"/>
      <c r="BF120" s="1"/>
    </row>
    <row r="121" spans="2:58" ht="14.5" x14ac:dyDescent="0.25">
      <c r="B121" s="130" t="s">
        <v>192</v>
      </c>
      <c r="C121" s="154"/>
      <c r="D121" s="163"/>
      <c r="E121" s="156"/>
      <c r="F121" s="133"/>
      <c r="G121" s="133"/>
      <c r="H121" s="155"/>
      <c r="I121" s="162"/>
      <c r="J121" s="133"/>
      <c r="K121" s="133"/>
      <c r="L121" s="156"/>
      <c r="M121" s="156"/>
      <c r="N121" s="156"/>
      <c r="O121" s="156"/>
      <c r="P121" s="156"/>
      <c r="Q121" s="156"/>
      <c r="R121" s="156"/>
      <c r="S121" s="156"/>
      <c r="T121" s="156"/>
      <c r="U121" s="156"/>
      <c r="V121" s="156"/>
      <c r="W121" s="156"/>
      <c r="X121" s="156"/>
      <c r="Y121" s="156"/>
      <c r="Z121" s="137"/>
      <c r="AA121" s="138"/>
      <c r="AB121" s="139" t="str">
        <f>IFERROR(IF('1. Likelihood and Impact Scale'!$L$6="Quantitative",INDEX('Scale Backend'!$E$7:$I$11,MATCH('Risk Register'!Z121,'Scale Backend'!$C$7:$C$11,0),MATCH('Risk Register'!AA121,'Scale Backend'!$E$5:$I$5,0)),INDEX('Scale Backend'!$N$7:$R$11,MATCH('Risk Register'!Z121,'Scale Backend'!$L$7:$L$11,0),MATCH('Risk Register'!AA121,'Scale Backend'!$N$5:$R$5,0))),"")</f>
        <v/>
      </c>
      <c r="AC121" s="150"/>
      <c r="AD121" s="133"/>
      <c r="AE121" s="160"/>
      <c r="AF121" s="160"/>
      <c r="AG121" s="160"/>
      <c r="AH121" s="160"/>
      <c r="AI121" s="160"/>
      <c r="AJ121" s="160"/>
      <c r="AK121" s="160"/>
      <c r="AL121" s="160"/>
      <c r="AM121" s="160"/>
      <c r="AN121" s="160"/>
      <c r="AO121" s="160"/>
      <c r="AP121" s="160"/>
      <c r="AQ121" s="160"/>
      <c r="AR121" s="160"/>
      <c r="AS121" s="160"/>
      <c r="AT121" s="160"/>
      <c r="AU121" s="160"/>
      <c r="AV121" s="160"/>
      <c r="AW121" s="161"/>
      <c r="AX121" s="156"/>
      <c r="AY121" s="152"/>
      <c r="AZ121" s="153"/>
      <c r="BA121" s="140"/>
      <c r="BB121" s="141"/>
      <c r="BC121" s="142" t="str">
        <f>IFERROR(IF('1. Likelihood and Impact Scale'!$L$6="Quantitative",INDEX('Scale Backend'!$E$7:$I$11,MATCH('Risk Register'!BA121,'Scale Backend'!$C$7:$C$11,0),MATCH('Risk Register'!BB121,'Scale Backend'!$E$5:$I$5,0)),INDEX('Scale Backend'!$N$7:$R$11,MATCH('Risk Register'!BA121,'Scale Backend'!$L$7:$L$11,0),MATCH('Risk Register'!BB121,'Scale Backend'!$N$5:$R$5,0))),"")</f>
        <v/>
      </c>
      <c r="BD121" s="15"/>
      <c r="BE121" s="1"/>
      <c r="BF121" s="1"/>
    </row>
    <row r="122" spans="2:58" ht="14.5" x14ac:dyDescent="0.25">
      <c r="B122" s="130" t="s">
        <v>193</v>
      </c>
      <c r="C122" s="154"/>
      <c r="D122" s="163"/>
      <c r="E122" s="156"/>
      <c r="F122" s="133"/>
      <c r="G122" s="133"/>
      <c r="H122" s="155"/>
      <c r="I122" s="162"/>
      <c r="J122" s="133"/>
      <c r="K122" s="133"/>
      <c r="L122" s="156"/>
      <c r="M122" s="156"/>
      <c r="N122" s="156"/>
      <c r="O122" s="156"/>
      <c r="P122" s="156"/>
      <c r="Q122" s="156"/>
      <c r="R122" s="156"/>
      <c r="S122" s="156"/>
      <c r="T122" s="156"/>
      <c r="U122" s="156"/>
      <c r="V122" s="156"/>
      <c r="W122" s="156"/>
      <c r="X122" s="156"/>
      <c r="Y122" s="156"/>
      <c r="Z122" s="137"/>
      <c r="AA122" s="138"/>
      <c r="AB122" s="139" t="str">
        <f>IFERROR(IF('1. Likelihood and Impact Scale'!$L$6="Quantitative",INDEX('Scale Backend'!$E$7:$I$11,MATCH('Risk Register'!Z122,'Scale Backend'!$C$7:$C$11,0),MATCH('Risk Register'!AA122,'Scale Backend'!$E$5:$I$5,0)),INDEX('Scale Backend'!$N$7:$R$11,MATCH('Risk Register'!Z122,'Scale Backend'!$L$7:$L$11,0),MATCH('Risk Register'!AA122,'Scale Backend'!$N$5:$R$5,0))),"")</f>
        <v/>
      </c>
      <c r="AC122" s="150"/>
      <c r="AD122" s="133"/>
      <c r="AE122" s="160"/>
      <c r="AF122" s="160"/>
      <c r="AG122" s="160"/>
      <c r="AH122" s="160"/>
      <c r="AI122" s="160"/>
      <c r="AJ122" s="160"/>
      <c r="AK122" s="160"/>
      <c r="AL122" s="160"/>
      <c r="AM122" s="160"/>
      <c r="AN122" s="160"/>
      <c r="AO122" s="160"/>
      <c r="AP122" s="160"/>
      <c r="AQ122" s="160"/>
      <c r="AR122" s="160"/>
      <c r="AS122" s="160"/>
      <c r="AT122" s="160"/>
      <c r="AU122" s="160"/>
      <c r="AV122" s="160"/>
      <c r="AW122" s="161"/>
      <c r="AX122" s="156"/>
      <c r="AY122" s="152"/>
      <c r="AZ122" s="153"/>
      <c r="BA122" s="140"/>
      <c r="BB122" s="141"/>
      <c r="BC122" s="142" t="str">
        <f>IFERROR(IF('1. Likelihood and Impact Scale'!$L$6="Quantitative",INDEX('Scale Backend'!$E$7:$I$11,MATCH('Risk Register'!BA122,'Scale Backend'!$C$7:$C$11,0),MATCH('Risk Register'!BB122,'Scale Backend'!$E$5:$I$5,0)),INDEX('Scale Backend'!$N$7:$R$11,MATCH('Risk Register'!BA122,'Scale Backend'!$L$7:$L$11,0),MATCH('Risk Register'!BB122,'Scale Backend'!$N$5:$R$5,0))),"")</f>
        <v/>
      </c>
      <c r="BD122" s="15"/>
      <c r="BE122" s="1"/>
      <c r="BF122" s="1"/>
    </row>
    <row r="123" spans="2:58" ht="14.5" x14ac:dyDescent="0.25">
      <c r="B123" s="135" t="s">
        <v>194</v>
      </c>
      <c r="C123" s="154"/>
      <c r="D123" s="163"/>
      <c r="E123" s="156"/>
      <c r="F123" s="133"/>
      <c r="G123" s="133"/>
      <c r="H123" s="155"/>
      <c r="I123" s="162"/>
      <c r="J123" s="133"/>
      <c r="K123" s="133"/>
      <c r="L123" s="156"/>
      <c r="M123" s="156"/>
      <c r="N123" s="156"/>
      <c r="O123" s="156"/>
      <c r="P123" s="156"/>
      <c r="Q123" s="156"/>
      <c r="R123" s="156"/>
      <c r="S123" s="156"/>
      <c r="T123" s="156"/>
      <c r="U123" s="156"/>
      <c r="V123" s="156"/>
      <c r="W123" s="156"/>
      <c r="X123" s="156"/>
      <c r="Y123" s="156"/>
      <c r="Z123" s="137"/>
      <c r="AA123" s="138"/>
      <c r="AB123" s="139" t="str">
        <f>IFERROR(IF('1. Likelihood and Impact Scale'!$L$6="Quantitative",INDEX('Scale Backend'!$E$7:$I$11,MATCH('Risk Register'!Z123,'Scale Backend'!$C$7:$C$11,0),MATCH('Risk Register'!AA123,'Scale Backend'!$E$5:$I$5,0)),INDEX('Scale Backend'!$N$7:$R$11,MATCH('Risk Register'!Z123,'Scale Backend'!$L$7:$L$11,0),MATCH('Risk Register'!AA123,'Scale Backend'!$N$5:$R$5,0))),"")</f>
        <v/>
      </c>
      <c r="AC123" s="150"/>
      <c r="AD123" s="133"/>
      <c r="AE123" s="160"/>
      <c r="AF123" s="160"/>
      <c r="AG123" s="160"/>
      <c r="AH123" s="160"/>
      <c r="AI123" s="160"/>
      <c r="AJ123" s="160"/>
      <c r="AK123" s="160"/>
      <c r="AL123" s="160"/>
      <c r="AM123" s="160"/>
      <c r="AN123" s="160"/>
      <c r="AO123" s="160"/>
      <c r="AP123" s="160"/>
      <c r="AQ123" s="160"/>
      <c r="AR123" s="160"/>
      <c r="AS123" s="160"/>
      <c r="AT123" s="160"/>
      <c r="AU123" s="160"/>
      <c r="AV123" s="160"/>
      <c r="AW123" s="161"/>
      <c r="AX123" s="156"/>
      <c r="AY123" s="152"/>
      <c r="AZ123" s="153"/>
      <c r="BA123" s="140"/>
      <c r="BB123" s="141"/>
      <c r="BC123" s="142" t="str">
        <f>IFERROR(IF('1. Likelihood and Impact Scale'!$L$6="Quantitative",INDEX('Scale Backend'!$E$7:$I$11,MATCH('Risk Register'!BA123,'Scale Backend'!$C$7:$C$11,0),MATCH('Risk Register'!BB123,'Scale Backend'!$E$5:$I$5,0)),INDEX('Scale Backend'!$N$7:$R$11,MATCH('Risk Register'!BA123,'Scale Backend'!$L$7:$L$11,0),MATCH('Risk Register'!BB123,'Scale Backend'!$N$5:$R$5,0))),"")</f>
        <v/>
      </c>
      <c r="BD123" s="15"/>
      <c r="BE123" s="1"/>
      <c r="BF123" s="1"/>
    </row>
    <row r="124" spans="2:58" ht="14.5" x14ac:dyDescent="0.25">
      <c r="B124" s="130" t="s">
        <v>195</v>
      </c>
      <c r="C124" s="154"/>
      <c r="D124" s="163"/>
      <c r="E124" s="156"/>
      <c r="F124" s="133"/>
      <c r="G124" s="133"/>
      <c r="H124" s="155"/>
      <c r="I124" s="162"/>
      <c r="J124" s="133"/>
      <c r="K124" s="133"/>
      <c r="L124" s="156"/>
      <c r="M124" s="156"/>
      <c r="N124" s="156"/>
      <c r="O124" s="156"/>
      <c r="P124" s="156"/>
      <c r="Q124" s="156"/>
      <c r="R124" s="156"/>
      <c r="S124" s="156"/>
      <c r="T124" s="156"/>
      <c r="U124" s="156"/>
      <c r="V124" s="156"/>
      <c r="W124" s="156"/>
      <c r="X124" s="156"/>
      <c r="Y124" s="156"/>
      <c r="Z124" s="137"/>
      <c r="AA124" s="138"/>
      <c r="AB124" s="139" t="str">
        <f>IFERROR(IF('1. Likelihood and Impact Scale'!$L$6="Quantitative",INDEX('Scale Backend'!$E$7:$I$11,MATCH('Risk Register'!Z124,'Scale Backend'!$C$7:$C$11,0),MATCH('Risk Register'!AA124,'Scale Backend'!$E$5:$I$5,0)),INDEX('Scale Backend'!$N$7:$R$11,MATCH('Risk Register'!Z124,'Scale Backend'!$L$7:$L$11,0),MATCH('Risk Register'!AA124,'Scale Backend'!$N$5:$R$5,0))),"")</f>
        <v/>
      </c>
      <c r="AC124" s="150"/>
      <c r="AD124" s="133"/>
      <c r="AE124" s="160"/>
      <c r="AF124" s="160"/>
      <c r="AG124" s="160"/>
      <c r="AH124" s="160"/>
      <c r="AI124" s="160"/>
      <c r="AJ124" s="160"/>
      <c r="AK124" s="160"/>
      <c r="AL124" s="160"/>
      <c r="AM124" s="160"/>
      <c r="AN124" s="160"/>
      <c r="AO124" s="160"/>
      <c r="AP124" s="160"/>
      <c r="AQ124" s="160"/>
      <c r="AR124" s="160"/>
      <c r="AS124" s="160"/>
      <c r="AT124" s="160"/>
      <c r="AU124" s="160"/>
      <c r="AV124" s="160"/>
      <c r="AW124" s="161"/>
      <c r="AX124" s="156"/>
      <c r="AY124" s="152"/>
      <c r="AZ124" s="153"/>
      <c r="BA124" s="140"/>
      <c r="BB124" s="141"/>
      <c r="BC124" s="142" t="str">
        <f>IFERROR(IF('1. Likelihood and Impact Scale'!$L$6="Quantitative",INDEX('Scale Backend'!$E$7:$I$11,MATCH('Risk Register'!BA124,'Scale Backend'!$C$7:$C$11,0),MATCH('Risk Register'!BB124,'Scale Backend'!$E$5:$I$5,0)),INDEX('Scale Backend'!$N$7:$R$11,MATCH('Risk Register'!BA124,'Scale Backend'!$L$7:$L$11,0),MATCH('Risk Register'!BB124,'Scale Backend'!$N$5:$R$5,0))),"")</f>
        <v/>
      </c>
      <c r="BD124" s="15"/>
      <c r="BE124" s="1"/>
      <c r="BF124" s="1"/>
    </row>
    <row r="125" spans="2:58" ht="14.5" x14ac:dyDescent="0.25">
      <c r="B125" s="130" t="s">
        <v>196</v>
      </c>
      <c r="C125" s="154"/>
      <c r="D125" s="163"/>
      <c r="E125" s="156"/>
      <c r="F125" s="133"/>
      <c r="G125" s="133"/>
      <c r="H125" s="155"/>
      <c r="I125" s="162"/>
      <c r="J125" s="133"/>
      <c r="K125" s="133"/>
      <c r="L125" s="156"/>
      <c r="M125" s="156"/>
      <c r="N125" s="156"/>
      <c r="O125" s="156"/>
      <c r="P125" s="156"/>
      <c r="Q125" s="156"/>
      <c r="R125" s="156"/>
      <c r="S125" s="156"/>
      <c r="T125" s="156"/>
      <c r="U125" s="156"/>
      <c r="V125" s="156"/>
      <c r="W125" s="156"/>
      <c r="X125" s="156"/>
      <c r="Y125" s="156"/>
      <c r="Z125" s="137"/>
      <c r="AA125" s="138"/>
      <c r="AB125" s="139" t="str">
        <f>IFERROR(IF('1. Likelihood and Impact Scale'!$L$6="Quantitative",INDEX('Scale Backend'!$E$7:$I$11,MATCH('Risk Register'!Z125,'Scale Backend'!$C$7:$C$11,0),MATCH('Risk Register'!AA125,'Scale Backend'!$E$5:$I$5,0)),INDEX('Scale Backend'!$N$7:$R$11,MATCH('Risk Register'!Z125,'Scale Backend'!$L$7:$L$11,0),MATCH('Risk Register'!AA125,'Scale Backend'!$N$5:$R$5,0))),"")</f>
        <v/>
      </c>
      <c r="AC125" s="150"/>
      <c r="AD125" s="133"/>
      <c r="AE125" s="160"/>
      <c r="AF125" s="160"/>
      <c r="AG125" s="160"/>
      <c r="AH125" s="160"/>
      <c r="AI125" s="160"/>
      <c r="AJ125" s="160"/>
      <c r="AK125" s="160"/>
      <c r="AL125" s="160"/>
      <c r="AM125" s="160"/>
      <c r="AN125" s="160"/>
      <c r="AO125" s="160"/>
      <c r="AP125" s="160"/>
      <c r="AQ125" s="160"/>
      <c r="AR125" s="160"/>
      <c r="AS125" s="160"/>
      <c r="AT125" s="160"/>
      <c r="AU125" s="160"/>
      <c r="AV125" s="160"/>
      <c r="AW125" s="161"/>
      <c r="AX125" s="156"/>
      <c r="AY125" s="152"/>
      <c r="AZ125" s="153"/>
      <c r="BA125" s="140"/>
      <c r="BB125" s="141"/>
      <c r="BC125" s="142" t="str">
        <f>IFERROR(IF('1. Likelihood and Impact Scale'!$L$6="Quantitative",INDEX('Scale Backend'!$E$7:$I$11,MATCH('Risk Register'!BA125,'Scale Backend'!$C$7:$C$11,0),MATCH('Risk Register'!BB125,'Scale Backend'!$E$5:$I$5,0)),INDEX('Scale Backend'!$N$7:$R$11,MATCH('Risk Register'!BA125,'Scale Backend'!$L$7:$L$11,0),MATCH('Risk Register'!BB125,'Scale Backend'!$N$5:$R$5,0))),"")</f>
        <v/>
      </c>
      <c r="BD125" s="15"/>
      <c r="BE125" s="1"/>
      <c r="BF125" s="1"/>
    </row>
    <row r="126" spans="2:58" ht="14.5" x14ac:dyDescent="0.25">
      <c r="B126" s="130" t="s">
        <v>197</v>
      </c>
      <c r="C126" s="154"/>
      <c r="D126" s="163"/>
      <c r="E126" s="156"/>
      <c r="F126" s="133"/>
      <c r="G126" s="133"/>
      <c r="H126" s="155"/>
      <c r="I126" s="162"/>
      <c r="J126" s="133"/>
      <c r="K126" s="133"/>
      <c r="L126" s="156"/>
      <c r="M126" s="156"/>
      <c r="N126" s="156"/>
      <c r="O126" s="156"/>
      <c r="P126" s="156"/>
      <c r="Q126" s="156"/>
      <c r="R126" s="156"/>
      <c r="S126" s="156"/>
      <c r="T126" s="156"/>
      <c r="U126" s="156"/>
      <c r="V126" s="156"/>
      <c r="W126" s="156"/>
      <c r="X126" s="156"/>
      <c r="Y126" s="156"/>
      <c r="Z126" s="137"/>
      <c r="AA126" s="138"/>
      <c r="AB126" s="139" t="str">
        <f>IFERROR(IF('1. Likelihood and Impact Scale'!$L$6="Quantitative",INDEX('Scale Backend'!$E$7:$I$11,MATCH('Risk Register'!Z126,'Scale Backend'!$C$7:$C$11,0),MATCH('Risk Register'!AA126,'Scale Backend'!$E$5:$I$5,0)),INDEX('Scale Backend'!$N$7:$R$11,MATCH('Risk Register'!Z126,'Scale Backend'!$L$7:$L$11,0),MATCH('Risk Register'!AA126,'Scale Backend'!$N$5:$R$5,0))),"")</f>
        <v/>
      </c>
      <c r="AC126" s="150"/>
      <c r="AD126" s="133"/>
      <c r="AE126" s="160"/>
      <c r="AF126" s="160"/>
      <c r="AG126" s="160"/>
      <c r="AH126" s="160"/>
      <c r="AI126" s="160"/>
      <c r="AJ126" s="160"/>
      <c r="AK126" s="160"/>
      <c r="AL126" s="160"/>
      <c r="AM126" s="160"/>
      <c r="AN126" s="160"/>
      <c r="AO126" s="160"/>
      <c r="AP126" s="160"/>
      <c r="AQ126" s="160"/>
      <c r="AR126" s="160"/>
      <c r="AS126" s="160"/>
      <c r="AT126" s="160"/>
      <c r="AU126" s="160"/>
      <c r="AV126" s="160"/>
      <c r="AW126" s="161"/>
      <c r="AX126" s="156"/>
      <c r="AY126" s="152"/>
      <c r="AZ126" s="153"/>
      <c r="BA126" s="140"/>
      <c r="BB126" s="141"/>
      <c r="BC126" s="142" t="str">
        <f>IFERROR(IF('1. Likelihood and Impact Scale'!$L$6="Quantitative",INDEX('Scale Backend'!$E$7:$I$11,MATCH('Risk Register'!BA126,'Scale Backend'!$C$7:$C$11,0),MATCH('Risk Register'!BB126,'Scale Backend'!$E$5:$I$5,0)),INDEX('Scale Backend'!$N$7:$R$11,MATCH('Risk Register'!BA126,'Scale Backend'!$L$7:$L$11,0),MATCH('Risk Register'!BB126,'Scale Backend'!$N$5:$R$5,0))),"")</f>
        <v/>
      </c>
      <c r="BD126" s="15"/>
      <c r="BE126" s="1"/>
      <c r="BF126" s="1"/>
    </row>
    <row r="127" spans="2:58" ht="14.5" x14ac:dyDescent="0.25">
      <c r="B127" s="130" t="s">
        <v>198</v>
      </c>
      <c r="C127" s="154"/>
      <c r="D127" s="163"/>
      <c r="E127" s="156"/>
      <c r="F127" s="133"/>
      <c r="G127" s="133"/>
      <c r="H127" s="155"/>
      <c r="I127" s="162"/>
      <c r="J127" s="133"/>
      <c r="K127" s="133"/>
      <c r="L127" s="156"/>
      <c r="M127" s="156"/>
      <c r="N127" s="156"/>
      <c r="O127" s="156"/>
      <c r="P127" s="156"/>
      <c r="Q127" s="156"/>
      <c r="R127" s="156"/>
      <c r="S127" s="156"/>
      <c r="T127" s="156"/>
      <c r="U127" s="156"/>
      <c r="V127" s="156"/>
      <c r="W127" s="156"/>
      <c r="X127" s="156"/>
      <c r="Y127" s="156"/>
      <c r="Z127" s="137"/>
      <c r="AA127" s="138"/>
      <c r="AB127" s="139" t="str">
        <f>IFERROR(IF('1. Likelihood and Impact Scale'!$L$6="Quantitative",INDEX('Scale Backend'!$E$7:$I$11,MATCH('Risk Register'!Z127,'Scale Backend'!$C$7:$C$11,0),MATCH('Risk Register'!AA127,'Scale Backend'!$E$5:$I$5,0)),INDEX('Scale Backend'!$N$7:$R$11,MATCH('Risk Register'!Z127,'Scale Backend'!$L$7:$L$11,0),MATCH('Risk Register'!AA127,'Scale Backend'!$N$5:$R$5,0))),"")</f>
        <v/>
      </c>
      <c r="AC127" s="150"/>
      <c r="AD127" s="133"/>
      <c r="AE127" s="160"/>
      <c r="AF127" s="160"/>
      <c r="AG127" s="160"/>
      <c r="AH127" s="160"/>
      <c r="AI127" s="160"/>
      <c r="AJ127" s="160"/>
      <c r="AK127" s="160"/>
      <c r="AL127" s="160"/>
      <c r="AM127" s="160"/>
      <c r="AN127" s="160"/>
      <c r="AO127" s="160"/>
      <c r="AP127" s="160"/>
      <c r="AQ127" s="160"/>
      <c r="AR127" s="160"/>
      <c r="AS127" s="160"/>
      <c r="AT127" s="160"/>
      <c r="AU127" s="160"/>
      <c r="AV127" s="160"/>
      <c r="AW127" s="161"/>
      <c r="AX127" s="156"/>
      <c r="AY127" s="152"/>
      <c r="AZ127" s="153"/>
      <c r="BA127" s="140"/>
      <c r="BB127" s="141"/>
      <c r="BC127" s="142" t="str">
        <f>IFERROR(IF('1. Likelihood and Impact Scale'!$L$6="Quantitative",INDEX('Scale Backend'!$E$7:$I$11,MATCH('Risk Register'!BA127,'Scale Backend'!$C$7:$C$11,0),MATCH('Risk Register'!BB127,'Scale Backend'!$E$5:$I$5,0)),INDEX('Scale Backend'!$N$7:$R$11,MATCH('Risk Register'!BA127,'Scale Backend'!$L$7:$L$11,0),MATCH('Risk Register'!BB127,'Scale Backend'!$N$5:$R$5,0))),"")</f>
        <v/>
      </c>
      <c r="BD127" s="15"/>
      <c r="BE127" s="1"/>
      <c r="BF127" s="1"/>
    </row>
    <row r="128" spans="2:58" ht="14.5" x14ac:dyDescent="0.25">
      <c r="B128" s="135" t="s">
        <v>199</v>
      </c>
      <c r="C128" s="154"/>
      <c r="D128" s="163"/>
      <c r="E128" s="156"/>
      <c r="F128" s="133"/>
      <c r="G128" s="133"/>
      <c r="H128" s="155"/>
      <c r="I128" s="162"/>
      <c r="J128" s="133"/>
      <c r="K128" s="133"/>
      <c r="L128" s="156"/>
      <c r="M128" s="156"/>
      <c r="N128" s="156"/>
      <c r="O128" s="156"/>
      <c r="P128" s="156"/>
      <c r="Q128" s="156"/>
      <c r="R128" s="156"/>
      <c r="S128" s="156"/>
      <c r="T128" s="156"/>
      <c r="U128" s="156"/>
      <c r="V128" s="156"/>
      <c r="W128" s="156"/>
      <c r="X128" s="156"/>
      <c r="Y128" s="156"/>
      <c r="Z128" s="137"/>
      <c r="AA128" s="138"/>
      <c r="AB128" s="139" t="str">
        <f>IFERROR(IF('1. Likelihood and Impact Scale'!$L$6="Quantitative",INDEX('Scale Backend'!$E$7:$I$11,MATCH('Risk Register'!Z128,'Scale Backend'!$C$7:$C$11,0),MATCH('Risk Register'!AA128,'Scale Backend'!$E$5:$I$5,0)),INDEX('Scale Backend'!$N$7:$R$11,MATCH('Risk Register'!Z128,'Scale Backend'!$L$7:$L$11,0),MATCH('Risk Register'!AA128,'Scale Backend'!$N$5:$R$5,0))),"")</f>
        <v/>
      </c>
      <c r="AC128" s="150"/>
      <c r="AD128" s="133"/>
      <c r="AE128" s="160"/>
      <c r="AF128" s="160"/>
      <c r="AG128" s="160"/>
      <c r="AH128" s="160"/>
      <c r="AI128" s="160"/>
      <c r="AJ128" s="160"/>
      <c r="AK128" s="160"/>
      <c r="AL128" s="160"/>
      <c r="AM128" s="160"/>
      <c r="AN128" s="160"/>
      <c r="AO128" s="160"/>
      <c r="AP128" s="160"/>
      <c r="AQ128" s="160"/>
      <c r="AR128" s="160"/>
      <c r="AS128" s="160"/>
      <c r="AT128" s="160"/>
      <c r="AU128" s="160"/>
      <c r="AV128" s="160"/>
      <c r="AW128" s="161"/>
      <c r="AX128" s="156"/>
      <c r="AY128" s="152"/>
      <c r="AZ128" s="153"/>
      <c r="BA128" s="140"/>
      <c r="BB128" s="141"/>
      <c r="BC128" s="142" t="str">
        <f>IFERROR(IF('1. Likelihood and Impact Scale'!$L$6="Quantitative",INDEX('Scale Backend'!$E$7:$I$11,MATCH('Risk Register'!BA128,'Scale Backend'!$C$7:$C$11,0),MATCH('Risk Register'!BB128,'Scale Backend'!$E$5:$I$5,0)),INDEX('Scale Backend'!$N$7:$R$11,MATCH('Risk Register'!BA128,'Scale Backend'!$L$7:$L$11,0),MATCH('Risk Register'!BB128,'Scale Backend'!$N$5:$R$5,0))),"")</f>
        <v/>
      </c>
      <c r="BD128" s="15"/>
      <c r="BE128" s="1"/>
      <c r="BF128" s="1"/>
    </row>
    <row r="129" spans="2:58" ht="14.5" x14ac:dyDescent="0.25">
      <c r="B129" s="130" t="s">
        <v>200</v>
      </c>
      <c r="C129" s="154"/>
      <c r="D129" s="163"/>
      <c r="E129" s="156"/>
      <c r="F129" s="133"/>
      <c r="G129" s="133"/>
      <c r="H129" s="155"/>
      <c r="I129" s="162"/>
      <c r="J129" s="133"/>
      <c r="K129" s="133"/>
      <c r="L129" s="156"/>
      <c r="M129" s="156"/>
      <c r="N129" s="156"/>
      <c r="O129" s="156"/>
      <c r="P129" s="156"/>
      <c r="Q129" s="156"/>
      <c r="R129" s="156"/>
      <c r="S129" s="156"/>
      <c r="T129" s="156"/>
      <c r="U129" s="156"/>
      <c r="V129" s="156"/>
      <c r="W129" s="156"/>
      <c r="X129" s="156"/>
      <c r="Y129" s="156"/>
      <c r="Z129" s="137"/>
      <c r="AA129" s="138"/>
      <c r="AB129" s="139" t="str">
        <f>IFERROR(IF('1. Likelihood and Impact Scale'!$L$6="Quantitative",INDEX('Scale Backend'!$E$7:$I$11,MATCH('Risk Register'!Z129,'Scale Backend'!$C$7:$C$11,0),MATCH('Risk Register'!AA129,'Scale Backend'!$E$5:$I$5,0)),INDEX('Scale Backend'!$N$7:$R$11,MATCH('Risk Register'!Z129,'Scale Backend'!$L$7:$L$11,0),MATCH('Risk Register'!AA129,'Scale Backend'!$N$5:$R$5,0))),"")</f>
        <v/>
      </c>
      <c r="AC129" s="150"/>
      <c r="AD129" s="133"/>
      <c r="AE129" s="160"/>
      <c r="AF129" s="160"/>
      <c r="AG129" s="160"/>
      <c r="AH129" s="160"/>
      <c r="AI129" s="160"/>
      <c r="AJ129" s="160"/>
      <c r="AK129" s="160"/>
      <c r="AL129" s="160"/>
      <c r="AM129" s="160"/>
      <c r="AN129" s="160"/>
      <c r="AO129" s="160"/>
      <c r="AP129" s="160"/>
      <c r="AQ129" s="160"/>
      <c r="AR129" s="160"/>
      <c r="AS129" s="160"/>
      <c r="AT129" s="160"/>
      <c r="AU129" s="160"/>
      <c r="AV129" s="160"/>
      <c r="AW129" s="161"/>
      <c r="AX129" s="156"/>
      <c r="AY129" s="152"/>
      <c r="AZ129" s="153"/>
      <c r="BA129" s="140"/>
      <c r="BB129" s="141"/>
      <c r="BC129" s="142" t="str">
        <f>IFERROR(IF('1. Likelihood and Impact Scale'!$L$6="Quantitative",INDEX('Scale Backend'!$E$7:$I$11,MATCH('Risk Register'!BA129,'Scale Backend'!$C$7:$C$11,0),MATCH('Risk Register'!BB129,'Scale Backend'!$E$5:$I$5,0)),INDEX('Scale Backend'!$N$7:$R$11,MATCH('Risk Register'!BA129,'Scale Backend'!$L$7:$L$11,0),MATCH('Risk Register'!BB129,'Scale Backend'!$N$5:$R$5,0))),"")</f>
        <v/>
      </c>
      <c r="BD129" s="15"/>
      <c r="BE129" s="1"/>
      <c r="BF129" s="1"/>
    </row>
    <row r="130" spans="2:58" ht="14.5" x14ac:dyDescent="0.25">
      <c r="B130" s="130" t="s">
        <v>201</v>
      </c>
      <c r="C130" s="154"/>
      <c r="D130" s="163"/>
      <c r="E130" s="156"/>
      <c r="F130" s="133"/>
      <c r="G130" s="133"/>
      <c r="H130" s="155"/>
      <c r="I130" s="162"/>
      <c r="J130" s="133"/>
      <c r="K130" s="133"/>
      <c r="L130" s="156"/>
      <c r="M130" s="156"/>
      <c r="N130" s="156"/>
      <c r="O130" s="156"/>
      <c r="P130" s="156"/>
      <c r="Q130" s="156"/>
      <c r="R130" s="156"/>
      <c r="S130" s="156"/>
      <c r="T130" s="156"/>
      <c r="U130" s="156"/>
      <c r="V130" s="156"/>
      <c r="W130" s="156"/>
      <c r="X130" s="156"/>
      <c r="Y130" s="156"/>
      <c r="Z130" s="137"/>
      <c r="AA130" s="138"/>
      <c r="AB130" s="139" t="str">
        <f>IFERROR(IF('1. Likelihood and Impact Scale'!$L$6="Quantitative",INDEX('Scale Backend'!$E$7:$I$11,MATCH('Risk Register'!Z130,'Scale Backend'!$C$7:$C$11,0),MATCH('Risk Register'!AA130,'Scale Backend'!$E$5:$I$5,0)),INDEX('Scale Backend'!$N$7:$R$11,MATCH('Risk Register'!Z130,'Scale Backend'!$L$7:$L$11,0),MATCH('Risk Register'!AA130,'Scale Backend'!$N$5:$R$5,0))),"")</f>
        <v/>
      </c>
      <c r="AC130" s="150"/>
      <c r="AD130" s="133"/>
      <c r="AE130" s="160"/>
      <c r="AF130" s="160"/>
      <c r="AG130" s="160"/>
      <c r="AH130" s="160"/>
      <c r="AI130" s="160"/>
      <c r="AJ130" s="160"/>
      <c r="AK130" s="160"/>
      <c r="AL130" s="160"/>
      <c r="AM130" s="160"/>
      <c r="AN130" s="160"/>
      <c r="AO130" s="160"/>
      <c r="AP130" s="160"/>
      <c r="AQ130" s="160"/>
      <c r="AR130" s="160"/>
      <c r="AS130" s="160"/>
      <c r="AT130" s="160"/>
      <c r="AU130" s="160"/>
      <c r="AV130" s="160"/>
      <c r="AW130" s="161"/>
      <c r="AX130" s="156"/>
      <c r="AY130" s="152"/>
      <c r="AZ130" s="153"/>
      <c r="BA130" s="140"/>
      <c r="BB130" s="141"/>
      <c r="BC130" s="142" t="str">
        <f>IFERROR(IF('1. Likelihood and Impact Scale'!$L$6="Quantitative",INDEX('Scale Backend'!$E$7:$I$11,MATCH('Risk Register'!BA130,'Scale Backend'!$C$7:$C$11,0),MATCH('Risk Register'!BB130,'Scale Backend'!$E$5:$I$5,0)),INDEX('Scale Backend'!$N$7:$R$11,MATCH('Risk Register'!BA130,'Scale Backend'!$L$7:$L$11,0),MATCH('Risk Register'!BB130,'Scale Backend'!$N$5:$R$5,0))),"")</f>
        <v/>
      </c>
      <c r="BD130" s="15"/>
      <c r="BE130" s="1"/>
      <c r="BF130" s="1"/>
    </row>
    <row r="131" spans="2:58" ht="14.5" x14ac:dyDescent="0.25">
      <c r="B131" s="130" t="s">
        <v>202</v>
      </c>
      <c r="C131" s="154"/>
      <c r="D131" s="163"/>
      <c r="E131" s="156"/>
      <c r="F131" s="133"/>
      <c r="G131" s="133"/>
      <c r="H131" s="155"/>
      <c r="I131" s="162"/>
      <c r="J131" s="133"/>
      <c r="K131" s="133"/>
      <c r="L131" s="156"/>
      <c r="M131" s="156"/>
      <c r="N131" s="156"/>
      <c r="O131" s="156"/>
      <c r="P131" s="156"/>
      <c r="Q131" s="156"/>
      <c r="R131" s="156"/>
      <c r="S131" s="156"/>
      <c r="T131" s="156"/>
      <c r="U131" s="156"/>
      <c r="V131" s="156"/>
      <c r="W131" s="156"/>
      <c r="X131" s="156"/>
      <c r="Y131" s="156"/>
      <c r="Z131" s="137"/>
      <c r="AA131" s="138"/>
      <c r="AB131" s="139" t="str">
        <f>IFERROR(IF('1. Likelihood and Impact Scale'!$L$6="Quantitative",INDEX('Scale Backend'!$E$7:$I$11,MATCH('Risk Register'!Z131,'Scale Backend'!$C$7:$C$11,0),MATCH('Risk Register'!AA131,'Scale Backend'!$E$5:$I$5,0)),INDEX('Scale Backend'!$N$7:$R$11,MATCH('Risk Register'!Z131,'Scale Backend'!$L$7:$L$11,0),MATCH('Risk Register'!AA131,'Scale Backend'!$N$5:$R$5,0))),"")</f>
        <v/>
      </c>
      <c r="AC131" s="150"/>
      <c r="AD131" s="133"/>
      <c r="AE131" s="160"/>
      <c r="AF131" s="160"/>
      <c r="AG131" s="160"/>
      <c r="AH131" s="160"/>
      <c r="AI131" s="160"/>
      <c r="AJ131" s="160"/>
      <c r="AK131" s="160"/>
      <c r="AL131" s="160"/>
      <c r="AM131" s="160"/>
      <c r="AN131" s="160"/>
      <c r="AO131" s="160"/>
      <c r="AP131" s="160"/>
      <c r="AQ131" s="160"/>
      <c r="AR131" s="160"/>
      <c r="AS131" s="160"/>
      <c r="AT131" s="160"/>
      <c r="AU131" s="160"/>
      <c r="AV131" s="160"/>
      <c r="AW131" s="161"/>
      <c r="AX131" s="156"/>
      <c r="AY131" s="152"/>
      <c r="AZ131" s="153"/>
      <c r="BA131" s="140"/>
      <c r="BB131" s="141"/>
      <c r="BC131" s="142" t="str">
        <f>IFERROR(IF('1. Likelihood and Impact Scale'!$L$6="Quantitative",INDEX('Scale Backend'!$E$7:$I$11,MATCH('Risk Register'!BA131,'Scale Backend'!$C$7:$C$11,0),MATCH('Risk Register'!BB131,'Scale Backend'!$E$5:$I$5,0)),INDEX('Scale Backend'!$N$7:$R$11,MATCH('Risk Register'!BA131,'Scale Backend'!$L$7:$L$11,0),MATCH('Risk Register'!BB131,'Scale Backend'!$N$5:$R$5,0))),"")</f>
        <v/>
      </c>
      <c r="BD131" s="15"/>
      <c r="BE131" s="1"/>
      <c r="BF131" s="1"/>
    </row>
    <row r="132" spans="2:58" ht="14.5" x14ac:dyDescent="0.25">
      <c r="B132" s="135" t="s">
        <v>203</v>
      </c>
      <c r="C132" s="154"/>
      <c r="D132" s="163"/>
      <c r="E132" s="156"/>
      <c r="F132" s="133"/>
      <c r="G132" s="133"/>
      <c r="H132" s="155"/>
      <c r="I132" s="162"/>
      <c r="J132" s="133"/>
      <c r="K132" s="133"/>
      <c r="L132" s="156"/>
      <c r="M132" s="156"/>
      <c r="N132" s="156"/>
      <c r="O132" s="156"/>
      <c r="P132" s="156"/>
      <c r="Q132" s="156"/>
      <c r="R132" s="156"/>
      <c r="S132" s="156"/>
      <c r="T132" s="156"/>
      <c r="U132" s="156"/>
      <c r="V132" s="156"/>
      <c r="W132" s="156"/>
      <c r="X132" s="156"/>
      <c r="Y132" s="156"/>
      <c r="Z132" s="137"/>
      <c r="AA132" s="138"/>
      <c r="AB132" s="139" t="str">
        <f>IFERROR(IF('1. Likelihood and Impact Scale'!$L$6="Quantitative",INDEX('Scale Backend'!$E$7:$I$11,MATCH('Risk Register'!Z132,'Scale Backend'!$C$7:$C$11,0),MATCH('Risk Register'!AA132,'Scale Backend'!$E$5:$I$5,0)),INDEX('Scale Backend'!$N$7:$R$11,MATCH('Risk Register'!Z132,'Scale Backend'!$L$7:$L$11,0),MATCH('Risk Register'!AA132,'Scale Backend'!$N$5:$R$5,0))),"")</f>
        <v/>
      </c>
      <c r="AC132" s="150"/>
      <c r="AD132" s="133"/>
      <c r="AE132" s="160"/>
      <c r="AF132" s="160"/>
      <c r="AG132" s="160"/>
      <c r="AH132" s="160"/>
      <c r="AI132" s="160"/>
      <c r="AJ132" s="160"/>
      <c r="AK132" s="160"/>
      <c r="AL132" s="160"/>
      <c r="AM132" s="160"/>
      <c r="AN132" s="160"/>
      <c r="AO132" s="160"/>
      <c r="AP132" s="160"/>
      <c r="AQ132" s="160"/>
      <c r="AR132" s="160"/>
      <c r="AS132" s="160"/>
      <c r="AT132" s="160"/>
      <c r="AU132" s="160"/>
      <c r="AV132" s="160"/>
      <c r="AW132" s="161"/>
      <c r="AX132" s="156"/>
      <c r="AY132" s="152"/>
      <c r="AZ132" s="153"/>
      <c r="BA132" s="140"/>
      <c r="BB132" s="141"/>
      <c r="BC132" s="142" t="str">
        <f>IFERROR(IF('1. Likelihood and Impact Scale'!$L$6="Quantitative",INDEX('Scale Backend'!$E$7:$I$11,MATCH('Risk Register'!BA132,'Scale Backend'!$C$7:$C$11,0),MATCH('Risk Register'!BB132,'Scale Backend'!$E$5:$I$5,0)),INDEX('Scale Backend'!$N$7:$R$11,MATCH('Risk Register'!BA132,'Scale Backend'!$L$7:$L$11,0),MATCH('Risk Register'!BB132,'Scale Backend'!$N$5:$R$5,0))),"")</f>
        <v/>
      </c>
      <c r="BD132" s="15"/>
      <c r="BE132" s="1"/>
      <c r="BF132" s="1"/>
    </row>
    <row r="133" spans="2:58" ht="14.5" x14ac:dyDescent="0.25">
      <c r="B133" s="130" t="s">
        <v>204</v>
      </c>
      <c r="C133" s="154"/>
      <c r="D133" s="163"/>
      <c r="E133" s="156"/>
      <c r="F133" s="133"/>
      <c r="G133" s="133"/>
      <c r="H133" s="155"/>
      <c r="I133" s="162"/>
      <c r="J133" s="133"/>
      <c r="K133" s="133"/>
      <c r="L133" s="156"/>
      <c r="M133" s="156"/>
      <c r="N133" s="156"/>
      <c r="O133" s="156"/>
      <c r="P133" s="156"/>
      <c r="Q133" s="156"/>
      <c r="R133" s="156"/>
      <c r="S133" s="156"/>
      <c r="T133" s="156"/>
      <c r="U133" s="156"/>
      <c r="V133" s="156"/>
      <c r="W133" s="156"/>
      <c r="X133" s="156"/>
      <c r="Y133" s="156"/>
      <c r="Z133" s="137"/>
      <c r="AA133" s="138"/>
      <c r="AB133" s="139" t="str">
        <f>IFERROR(IF('1. Likelihood and Impact Scale'!$L$6="Quantitative",INDEX('Scale Backend'!$E$7:$I$11,MATCH('Risk Register'!Z133,'Scale Backend'!$C$7:$C$11,0),MATCH('Risk Register'!AA133,'Scale Backend'!$E$5:$I$5,0)),INDEX('Scale Backend'!$N$7:$R$11,MATCH('Risk Register'!Z133,'Scale Backend'!$L$7:$L$11,0),MATCH('Risk Register'!AA133,'Scale Backend'!$N$5:$R$5,0))),"")</f>
        <v/>
      </c>
      <c r="AC133" s="150"/>
      <c r="AD133" s="133"/>
      <c r="AE133" s="160"/>
      <c r="AF133" s="160"/>
      <c r="AG133" s="160"/>
      <c r="AH133" s="160"/>
      <c r="AI133" s="160"/>
      <c r="AJ133" s="160"/>
      <c r="AK133" s="160"/>
      <c r="AL133" s="160"/>
      <c r="AM133" s="160"/>
      <c r="AN133" s="160"/>
      <c r="AO133" s="160"/>
      <c r="AP133" s="160"/>
      <c r="AQ133" s="160"/>
      <c r="AR133" s="160"/>
      <c r="AS133" s="160"/>
      <c r="AT133" s="160"/>
      <c r="AU133" s="160"/>
      <c r="AV133" s="160"/>
      <c r="AW133" s="161"/>
      <c r="AX133" s="156"/>
      <c r="AY133" s="152"/>
      <c r="AZ133" s="153"/>
      <c r="BA133" s="140"/>
      <c r="BB133" s="141"/>
      <c r="BC133" s="142" t="str">
        <f>IFERROR(IF('1. Likelihood and Impact Scale'!$L$6="Quantitative",INDEX('Scale Backend'!$E$7:$I$11,MATCH('Risk Register'!BA133,'Scale Backend'!$C$7:$C$11,0),MATCH('Risk Register'!BB133,'Scale Backend'!$E$5:$I$5,0)),INDEX('Scale Backend'!$N$7:$R$11,MATCH('Risk Register'!BA133,'Scale Backend'!$L$7:$L$11,0),MATCH('Risk Register'!BB133,'Scale Backend'!$N$5:$R$5,0))),"")</f>
        <v/>
      </c>
      <c r="BD133" s="15"/>
      <c r="BE133" s="1"/>
      <c r="BF133" s="1"/>
    </row>
    <row r="134" spans="2:58" ht="14.5" x14ac:dyDescent="0.25">
      <c r="B134" s="130" t="s">
        <v>205</v>
      </c>
      <c r="C134" s="154"/>
      <c r="D134" s="163"/>
      <c r="E134" s="156"/>
      <c r="F134" s="133"/>
      <c r="G134" s="133"/>
      <c r="H134" s="155"/>
      <c r="I134" s="162"/>
      <c r="J134" s="133"/>
      <c r="K134" s="133"/>
      <c r="L134" s="156"/>
      <c r="M134" s="156"/>
      <c r="N134" s="156"/>
      <c r="O134" s="156"/>
      <c r="P134" s="156"/>
      <c r="Q134" s="156"/>
      <c r="R134" s="156"/>
      <c r="S134" s="156"/>
      <c r="T134" s="156"/>
      <c r="U134" s="156"/>
      <c r="V134" s="156"/>
      <c r="W134" s="156"/>
      <c r="X134" s="156"/>
      <c r="Y134" s="156"/>
      <c r="Z134" s="137"/>
      <c r="AA134" s="138"/>
      <c r="AB134" s="139" t="str">
        <f>IFERROR(IF('1. Likelihood and Impact Scale'!$L$6="Quantitative",INDEX('Scale Backend'!$E$7:$I$11,MATCH('Risk Register'!Z134,'Scale Backend'!$C$7:$C$11,0),MATCH('Risk Register'!AA134,'Scale Backend'!$E$5:$I$5,0)),INDEX('Scale Backend'!$N$7:$R$11,MATCH('Risk Register'!Z134,'Scale Backend'!$L$7:$L$11,0),MATCH('Risk Register'!AA134,'Scale Backend'!$N$5:$R$5,0))),"")</f>
        <v/>
      </c>
      <c r="AC134" s="150"/>
      <c r="AD134" s="133"/>
      <c r="AE134" s="160"/>
      <c r="AF134" s="160"/>
      <c r="AG134" s="160"/>
      <c r="AH134" s="160"/>
      <c r="AI134" s="160"/>
      <c r="AJ134" s="160"/>
      <c r="AK134" s="160"/>
      <c r="AL134" s="160"/>
      <c r="AM134" s="160"/>
      <c r="AN134" s="160"/>
      <c r="AO134" s="160"/>
      <c r="AP134" s="160"/>
      <c r="AQ134" s="160"/>
      <c r="AR134" s="160"/>
      <c r="AS134" s="160"/>
      <c r="AT134" s="160"/>
      <c r="AU134" s="160"/>
      <c r="AV134" s="160"/>
      <c r="AW134" s="161"/>
      <c r="AX134" s="156"/>
      <c r="AY134" s="152"/>
      <c r="AZ134" s="153"/>
      <c r="BA134" s="140"/>
      <c r="BB134" s="141"/>
      <c r="BC134" s="142" t="str">
        <f>IFERROR(IF('1. Likelihood and Impact Scale'!$L$6="Quantitative",INDEX('Scale Backend'!$E$7:$I$11,MATCH('Risk Register'!BA134,'Scale Backend'!$C$7:$C$11,0),MATCH('Risk Register'!BB134,'Scale Backend'!$E$5:$I$5,0)),INDEX('Scale Backend'!$N$7:$R$11,MATCH('Risk Register'!BA134,'Scale Backend'!$L$7:$L$11,0),MATCH('Risk Register'!BB134,'Scale Backend'!$N$5:$R$5,0))),"")</f>
        <v/>
      </c>
      <c r="BD134" s="15"/>
      <c r="BE134" s="1"/>
      <c r="BF134" s="1"/>
    </row>
    <row r="135" spans="2:58" ht="14.5" x14ac:dyDescent="0.25">
      <c r="B135" s="130" t="s">
        <v>206</v>
      </c>
      <c r="C135" s="154"/>
      <c r="D135" s="163"/>
      <c r="E135" s="156"/>
      <c r="F135" s="133"/>
      <c r="G135" s="133"/>
      <c r="H135" s="155"/>
      <c r="I135" s="162"/>
      <c r="J135" s="133"/>
      <c r="K135" s="133"/>
      <c r="L135" s="156"/>
      <c r="M135" s="156"/>
      <c r="N135" s="156"/>
      <c r="O135" s="156"/>
      <c r="P135" s="156"/>
      <c r="Q135" s="156"/>
      <c r="R135" s="156"/>
      <c r="S135" s="156"/>
      <c r="T135" s="156"/>
      <c r="U135" s="156"/>
      <c r="V135" s="156"/>
      <c r="W135" s="156"/>
      <c r="X135" s="156"/>
      <c r="Y135" s="156"/>
      <c r="Z135" s="137"/>
      <c r="AA135" s="138"/>
      <c r="AB135" s="139" t="str">
        <f>IFERROR(IF('1. Likelihood and Impact Scale'!$L$6="Quantitative",INDEX('Scale Backend'!$E$7:$I$11,MATCH('Risk Register'!Z135,'Scale Backend'!$C$7:$C$11,0),MATCH('Risk Register'!AA135,'Scale Backend'!$E$5:$I$5,0)),INDEX('Scale Backend'!$N$7:$R$11,MATCH('Risk Register'!Z135,'Scale Backend'!$L$7:$L$11,0),MATCH('Risk Register'!AA135,'Scale Backend'!$N$5:$R$5,0))),"")</f>
        <v/>
      </c>
      <c r="AC135" s="150"/>
      <c r="AD135" s="133"/>
      <c r="AE135" s="160"/>
      <c r="AF135" s="160"/>
      <c r="AG135" s="160"/>
      <c r="AH135" s="160"/>
      <c r="AI135" s="160"/>
      <c r="AJ135" s="160"/>
      <c r="AK135" s="160"/>
      <c r="AL135" s="160"/>
      <c r="AM135" s="160"/>
      <c r="AN135" s="160"/>
      <c r="AO135" s="160"/>
      <c r="AP135" s="160"/>
      <c r="AQ135" s="160"/>
      <c r="AR135" s="160"/>
      <c r="AS135" s="160"/>
      <c r="AT135" s="160"/>
      <c r="AU135" s="160"/>
      <c r="AV135" s="160"/>
      <c r="AW135" s="161"/>
      <c r="AX135" s="156"/>
      <c r="AY135" s="152"/>
      <c r="AZ135" s="153"/>
      <c r="BA135" s="140"/>
      <c r="BB135" s="141"/>
      <c r="BC135" s="142" t="str">
        <f>IFERROR(IF('1. Likelihood and Impact Scale'!$L$6="Quantitative",INDEX('Scale Backend'!$E$7:$I$11,MATCH('Risk Register'!BA135,'Scale Backend'!$C$7:$C$11,0),MATCH('Risk Register'!BB135,'Scale Backend'!$E$5:$I$5,0)),INDEX('Scale Backend'!$N$7:$R$11,MATCH('Risk Register'!BA135,'Scale Backend'!$L$7:$L$11,0),MATCH('Risk Register'!BB135,'Scale Backend'!$N$5:$R$5,0))),"")</f>
        <v/>
      </c>
      <c r="BD135" s="15"/>
      <c r="BE135" s="1"/>
      <c r="BF135" s="1"/>
    </row>
    <row r="136" spans="2:58" ht="12.75" customHeight="1" x14ac:dyDescent="0.25">
      <c r="B136" s="135" t="s">
        <v>207</v>
      </c>
      <c r="C136" s="154"/>
      <c r="D136" s="163"/>
      <c r="E136" s="156"/>
      <c r="F136" s="133"/>
      <c r="G136" s="133"/>
      <c r="H136" s="155"/>
      <c r="I136" s="162"/>
      <c r="J136" s="133"/>
      <c r="K136" s="133"/>
      <c r="L136" s="156"/>
      <c r="M136" s="156"/>
      <c r="N136" s="156"/>
      <c r="O136" s="156"/>
      <c r="P136" s="156"/>
      <c r="Q136" s="156"/>
      <c r="R136" s="156"/>
      <c r="S136" s="156"/>
      <c r="T136" s="156"/>
      <c r="U136" s="156"/>
      <c r="V136" s="156"/>
      <c r="W136" s="156"/>
      <c r="X136" s="156"/>
      <c r="Y136" s="156"/>
      <c r="Z136" s="137"/>
      <c r="AA136" s="138"/>
      <c r="AB136" s="139" t="str">
        <f>IFERROR(IF('1. Likelihood and Impact Scale'!$L$6="Quantitative",INDEX('Scale Backend'!$E$7:$I$11,MATCH('Risk Register'!Z136,'Scale Backend'!$C$7:$C$11,0),MATCH('Risk Register'!AA136,'Scale Backend'!$E$5:$I$5,0)),INDEX('Scale Backend'!$N$7:$R$11,MATCH('Risk Register'!Z136,'Scale Backend'!$L$7:$L$11,0),MATCH('Risk Register'!AA136,'Scale Backend'!$N$5:$R$5,0))),"")</f>
        <v/>
      </c>
      <c r="AC136" s="150"/>
      <c r="AD136" s="133"/>
      <c r="AE136" s="160"/>
      <c r="AF136" s="160"/>
      <c r="AG136" s="160"/>
      <c r="AH136" s="160"/>
      <c r="AI136" s="160"/>
      <c r="AJ136" s="160"/>
      <c r="AK136" s="160"/>
      <c r="AL136" s="160"/>
      <c r="AM136" s="160"/>
      <c r="AN136" s="160"/>
      <c r="AO136" s="160"/>
      <c r="AP136" s="160"/>
      <c r="AQ136" s="160"/>
      <c r="AR136" s="160"/>
      <c r="AS136" s="160"/>
      <c r="AT136" s="160"/>
      <c r="AU136" s="160"/>
      <c r="AV136" s="160"/>
      <c r="AW136" s="161"/>
      <c r="AX136" s="156"/>
      <c r="AY136" s="152"/>
      <c r="AZ136" s="153"/>
      <c r="BA136" s="140"/>
      <c r="BB136" s="141"/>
      <c r="BC136" s="142" t="str">
        <f>IFERROR(IF('1. Likelihood and Impact Scale'!$L$6="Quantitative",INDEX('Scale Backend'!$E$7:$I$11,MATCH('Risk Register'!BA136,'Scale Backend'!$C$7:$C$11,0),MATCH('Risk Register'!BB136,'Scale Backend'!$E$5:$I$5,0)),INDEX('Scale Backend'!$N$7:$R$11,MATCH('Risk Register'!BA136,'Scale Backend'!$L$7:$L$11,0),MATCH('Risk Register'!BB136,'Scale Backend'!$N$5:$R$5,0))),"")</f>
        <v/>
      </c>
      <c r="BD136" s="15"/>
      <c r="BE136" s="1"/>
      <c r="BF136" s="1"/>
    </row>
    <row r="137" spans="2:58" ht="12.75" customHeight="1" x14ac:dyDescent="0.25">
      <c r="B137" s="130" t="s">
        <v>208</v>
      </c>
      <c r="C137" s="154"/>
      <c r="D137" s="163"/>
      <c r="E137" s="156"/>
      <c r="F137" s="133"/>
      <c r="G137" s="133"/>
      <c r="H137" s="155"/>
      <c r="I137" s="162"/>
      <c r="J137" s="133"/>
      <c r="K137" s="133"/>
      <c r="L137" s="156"/>
      <c r="M137" s="156"/>
      <c r="N137" s="156"/>
      <c r="O137" s="156"/>
      <c r="P137" s="156"/>
      <c r="Q137" s="156"/>
      <c r="R137" s="156"/>
      <c r="S137" s="156"/>
      <c r="T137" s="156"/>
      <c r="U137" s="156"/>
      <c r="V137" s="156"/>
      <c r="W137" s="156"/>
      <c r="X137" s="156"/>
      <c r="Y137" s="156"/>
      <c r="Z137" s="137"/>
      <c r="AA137" s="138"/>
      <c r="AB137" s="139" t="str">
        <f>IFERROR(IF('1. Likelihood and Impact Scale'!$L$6="Quantitative",INDEX('Scale Backend'!$E$7:$I$11,MATCH('Risk Register'!Z137,'Scale Backend'!$C$7:$C$11,0),MATCH('Risk Register'!AA137,'Scale Backend'!$E$5:$I$5,0)),INDEX('Scale Backend'!$N$7:$R$11,MATCH('Risk Register'!Z137,'Scale Backend'!$L$7:$L$11,0),MATCH('Risk Register'!AA137,'Scale Backend'!$N$5:$R$5,0))),"")</f>
        <v/>
      </c>
      <c r="AC137" s="150"/>
      <c r="AD137" s="133"/>
      <c r="AE137" s="160"/>
      <c r="AF137" s="160"/>
      <c r="AG137" s="160"/>
      <c r="AH137" s="160"/>
      <c r="AI137" s="160"/>
      <c r="AJ137" s="160"/>
      <c r="AK137" s="160"/>
      <c r="AL137" s="160"/>
      <c r="AM137" s="160"/>
      <c r="AN137" s="160"/>
      <c r="AO137" s="160"/>
      <c r="AP137" s="160"/>
      <c r="AQ137" s="160"/>
      <c r="AR137" s="160"/>
      <c r="AS137" s="160"/>
      <c r="AT137" s="160"/>
      <c r="AU137" s="160"/>
      <c r="AV137" s="160"/>
      <c r="AW137" s="161"/>
      <c r="AX137" s="156"/>
      <c r="AY137" s="152"/>
      <c r="AZ137" s="153"/>
      <c r="BA137" s="140"/>
      <c r="BB137" s="141"/>
      <c r="BC137" s="142" t="str">
        <f>IFERROR(IF('1. Likelihood and Impact Scale'!$L$6="Quantitative",INDEX('Scale Backend'!$E$7:$I$11,MATCH('Risk Register'!BA137,'Scale Backend'!$C$7:$C$11,0),MATCH('Risk Register'!BB137,'Scale Backend'!$E$5:$I$5,0)),INDEX('Scale Backend'!$N$7:$R$11,MATCH('Risk Register'!BA137,'Scale Backend'!$L$7:$L$11,0),MATCH('Risk Register'!BB137,'Scale Backend'!$N$5:$R$5,0))),"")</f>
        <v/>
      </c>
      <c r="BD137" s="15"/>
      <c r="BE137" s="1"/>
      <c r="BF137" s="1"/>
    </row>
    <row r="138" spans="2:58" ht="12.75" customHeight="1" x14ac:dyDescent="0.25">
      <c r="B138" s="130" t="s">
        <v>209</v>
      </c>
      <c r="C138" s="154"/>
      <c r="D138" s="163"/>
      <c r="E138" s="156"/>
      <c r="F138" s="133"/>
      <c r="G138" s="133"/>
      <c r="H138" s="155"/>
      <c r="I138" s="162"/>
      <c r="J138" s="133"/>
      <c r="K138" s="133"/>
      <c r="L138" s="156"/>
      <c r="M138" s="156"/>
      <c r="N138" s="156"/>
      <c r="O138" s="156"/>
      <c r="P138" s="156"/>
      <c r="Q138" s="156"/>
      <c r="R138" s="156"/>
      <c r="S138" s="156"/>
      <c r="T138" s="156"/>
      <c r="U138" s="156"/>
      <c r="V138" s="156"/>
      <c r="W138" s="156"/>
      <c r="X138" s="156"/>
      <c r="Y138" s="156"/>
      <c r="Z138" s="137"/>
      <c r="AA138" s="138"/>
      <c r="AB138" s="139" t="str">
        <f>IFERROR(IF('1. Likelihood and Impact Scale'!$L$6="Quantitative",INDEX('Scale Backend'!$E$7:$I$11,MATCH('Risk Register'!Z138,'Scale Backend'!$C$7:$C$11,0),MATCH('Risk Register'!AA138,'Scale Backend'!$E$5:$I$5,0)),INDEX('Scale Backend'!$N$7:$R$11,MATCH('Risk Register'!Z138,'Scale Backend'!$L$7:$L$11,0),MATCH('Risk Register'!AA138,'Scale Backend'!$N$5:$R$5,0))),"")</f>
        <v/>
      </c>
      <c r="AC138" s="150"/>
      <c r="AD138" s="133"/>
      <c r="AE138" s="160"/>
      <c r="AF138" s="160"/>
      <c r="AG138" s="160"/>
      <c r="AH138" s="160"/>
      <c r="AI138" s="160"/>
      <c r="AJ138" s="160"/>
      <c r="AK138" s="160"/>
      <c r="AL138" s="160"/>
      <c r="AM138" s="160"/>
      <c r="AN138" s="160"/>
      <c r="AO138" s="160"/>
      <c r="AP138" s="160"/>
      <c r="AQ138" s="160"/>
      <c r="AR138" s="160"/>
      <c r="AS138" s="160"/>
      <c r="AT138" s="160"/>
      <c r="AU138" s="160"/>
      <c r="AV138" s="160"/>
      <c r="AW138" s="161"/>
      <c r="AX138" s="156"/>
      <c r="AY138" s="152"/>
      <c r="AZ138" s="153"/>
      <c r="BA138" s="140"/>
      <c r="BB138" s="141"/>
      <c r="BC138" s="142" t="str">
        <f>IFERROR(IF('1. Likelihood and Impact Scale'!$L$6="Quantitative",INDEX('Scale Backend'!$E$7:$I$11,MATCH('Risk Register'!BA138,'Scale Backend'!$C$7:$C$11,0),MATCH('Risk Register'!BB138,'Scale Backend'!$E$5:$I$5,0)),INDEX('Scale Backend'!$N$7:$R$11,MATCH('Risk Register'!BA138,'Scale Backend'!$L$7:$L$11,0),MATCH('Risk Register'!BB138,'Scale Backend'!$N$5:$R$5,0))),"")</f>
        <v/>
      </c>
      <c r="BD138" s="15"/>
      <c r="BE138" s="1"/>
      <c r="BF138" s="1"/>
    </row>
    <row r="139" spans="2:58" ht="12.75" customHeight="1" x14ac:dyDescent="0.25">
      <c r="B139" s="135" t="s">
        <v>210</v>
      </c>
      <c r="C139" s="154"/>
      <c r="D139" s="163"/>
      <c r="E139" s="156"/>
      <c r="F139" s="133"/>
      <c r="G139" s="133"/>
      <c r="H139" s="155"/>
      <c r="I139" s="162"/>
      <c r="J139" s="133"/>
      <c r="K139" s="133"/>
      <c r="L139" s="156"/>
      <c r="M139" s="156"/>
      <c r="N139" s="156"/>
      <c r="O139" s="156"/>
      <c r="P139" s="156"/>
      <c r="Q139" s="156"/>
      <c r="R139" s="156"/>
      <c r="S139" s="156"/>
      <c r="T139" s="156"/>
      <c r="U139" s="156"/>
      <c r="V139" s="156"/>
      <c r="W139" s="156"/>
      <c r="X139" s="156"/>
      <c r="Y139" s="156"/>
      <c r="Z139" s="137"/>
      <c r="AA139" s="138"/>
      <c r="AB139" s="139" t="str">
        <f>IFERROR(IF('1. Likelihood and Impact Scale'!$L$6="Quantitative",INDEX('Scale Backend'!$E$7:$I$11,MATCH('Risk Register'!Z139,'Scale Backend'!$C$7:$C$11,0),MATCH('Risk Register'!AA139,'Scale Backend'!$E$5:$I$5,0)),INDEX('Scale Backend'!$N$7:$R$11,MATCH('Risk Register'!Z139,'Scale Backend'!$L$7:$L$11,0),MATCH('Risk Register'!AA139,'Scale Backend'!$N$5:$R$5,0))),"")</f>
        <v/>
      </c>
      <c r="AC139" s="150"/>
      <c r="AD139" s="133"/>
      <c r="AE139" s="160"/>
      <c r="AF139" s="160"/>
      <c r="AG139" s="160"/>
      <c r="AH139" s="160"/>
      <c r="AI139" s="160"/>
      <c r="AJ139" s="160"/>
      <c r="AK139" s="160"/>
      <c r="AL139" s="160"/>
      <c r="AM139" s="160"/>
      <c r="AN139" s="160"/>
      <c r="AO139" s="160"/>
      <c r="AP139" s="160"/>
      <c r="AQ139" s="160"/>
      <c r="AR139" s="160"/>
      <c r="AS139" s="160"/>
      <c r="AT139" s="160"/>
      <c r="AU139" s="160"/>
      <c r="AV139" s="160"/>
      <c r="AW139" s="161"/>
      <c r="AX139" s="156"/>
      <c r="AY139" s="152"/>
      <c r="AZ139" s="153"/>
      <c r="BA139" s="140"/>
      <c r="BB139" s="141"/>
      <c r="BC139" s="142" t="str">
        <f>IFERROR(IF('1. Likelihood and Impact Scale'!$L$6="Quantitative",INDEX('Scale Backend'!$E$7:$I$11,MATCH('Risk Register'!BA139,'Scale Backend'!$C$7:$C$11,0),MATCH('Risk Register'!BB139,'Scale Backend'!$E$5:$I$5,0)),INDEX('Scale Backend'!$N$7:$R$11,MATCH('Risk Register'!BA139,'Scale Backend'!$L$7:$L$11,0),MATCH('Risk Register'!BB139,'Scale Backend'!$N$5:$R$5,0))),"")</f>
        <v/>
      </c>
      <c r="BD139" s="15"/>
      <c r="BE139" s="1"/>
      <c r="BF139" s="1"/>
    </row>
    <row r="140" spans="2:58" ht="12.75" customHeight="1" x14ac:dyDescent="0.25">
      <c r="B140" s="130" t="s">
        <v>211</v>
      </c>
      <c r="C140" s="154"/>
      <c r="D140" s="163"/>
      <c r="E140" s="156"/>
      <c r="F140" s="133"/>
      <c r="G140" s="133"/>
      <c r="H140" s="155"/>
      <c r="I140" s="162"/>
      <c r="J140" s="133"/>
      <c r="K140" s="133"/>
      <c r="L140" s="156"/>
      <c r="M140" s="156"/>
      <c r="N140" s="156"/>
      <c r="O140" s="156"/>
      <c r="P140" s="156"/>
      <c r="Q140" s="156"/>
      <c r="R140" s="156"/>
      <c r="S140" s="156"/>
      <c r="T140" s="156"/>
      <c r="U140" s="156"/>
      <c r="V140" s="156"/>
      <c r="W140" s="156"/>
      <c r="X140" s="156"/>
      <c r="Y140" s="156"/>
      <c r="Z140" s="137"/>
      <c r="AA140" s="138"/>
      <c r="AB140" s="139" t="str">
        <f>IFERROR(IF('1. Likelihood and Impact Scale'!$L$6="Quantitative",INDEX('Scale Backend'!$E$7:$I$11,MATCH('Risk Register'!Z140,'Scale Backend'!$C$7:$C$11,0),MATCH('Risk Register'!AA140,'Scale Backend'!$E$5:$I$5,0)),INDEX('Scale Backend'!$N$7:$R$11,MATCH('Risk Register'!Z140,'Scale Backend'!$L$7:$L$11,0),MATCH('Risk Register'!AA140,'Scale Backend'!$N$5:$R$5,0))),"")</f>
        <v/>
      </c>
      <c r="AC140" s="150"/>
      <c r="AD140" s="133"/>
      <c r="AE140" s="160"/>
      <c r="AF140" s="160"/>
      <c r="AG140" s="160"/>
      <c r="AH140" s="160"/>
      <c r="AI140" s="160"/>
      <c r="AJ140" s="160"/>
      <c r="AK140" s="160"/>
      <c r="AL140" s="160"/>
      <c r="AM140" s="160"/>
      <c r="AN140" s="160"/>
      <c r="AO140" s="160"/>
      <c r="AP140" s="160"/>
      <c r="AQ140" s="160"/>
      <c r="AR140" s="160"/>
      <c r="AS140" s="160"/>
      <c r="AT140" s="160"/>
      <c r="AU140" s="160"/>
      <c r="AV140" s="160"/>
      <c r="AW140" s="161"/>
      <c r="AX140" s="156"/>
      <c r="AY140" s="152"/>
      <c r="AZ140" s="153"/>
      <c r="BA140" s="140"/>
      <c r="BB140" s="141"/>
      <c r="BC140" s="142" t="str">
        <f>IFERROR(IF('1. Likelihood and Impact Scale'!$L$6="Quantitative",INDEX('Scale Backend'!$E$7:$I$11,MATCH('Risk Register'!BA140,'Scale Backend'!$C$7:$C$11,0),MATCH('Risk Register'!BB140,'Scale Backend'!$E$5:$I$5,0)),INDEX('Scale Backend'!$N$7:$R$11,MATCH('Risk Register'!BA140,'Scale Backend'!$L$7:$L$11,0),MATCH('Risk Register'!BB140,'Scale Backend'!$N$5:$R$5,0))),"")</f>
        <v/>
      </c>
      <c r="BD140" s="15"/>
      <c r="BE140" s="1"/>
      <c r="BF140" s="1"/>
    </row>
    <row r="141" spans="2:58" ht="14.5" x14ac:dyDescent="0.25">
      <c r="B141" s="130" t="s">
        <v>212</v>
      </c>
      <c r="C141" s="154"/>
      <c r="D141" s="163"/>
      <c r="E141" s="156"/>
      <c r="F141" s="133"/>
      <c r="G141" s="133"/>
      <c r="H141" s="155"/>
      <c r="I141" s="162"/>
      <c r="J141" s="133"/>
      <c r="K141" s="133"/>
      <c r="L141" s="156"/>
      <c r="M141" s="156"/>
      <c r="N141" s="156"/>
      <c r="O141" s="156"/>
      <c r="P141" s="156"/>
      <c r="Q141" s="156"/>
      <c r="R141" s="156"/>
      <c r="S141" s="156"/>
      <c r="T141" s="156"/>
      <c r="U141" s="156"/>
      <c r="V141" s="156"/>
      <c r="W141" s="156"/>
      <c r="X141" s="156"/>
      <c r="Y141" s="156"/>
      <c r="Z141" s="137"/>
      <c r="AA141" s="138"/>
      <c r="AB141" s="139" t="str">
        <f>IFERROR(IF('1. Likelihood and Impact Scale'!$L$6="Quantitative",INDEX('Scale Backend'!$E$7:$I$11,MATCH('Risk Register'!Z141,'Scale Backend'!$C$7:$C$11,0),MATCH('Risk Register'!AA141,'Scale Backend'!$E$5:$I$5,0)),INDEX('Scale Backend'!$N$7:$R$11,MATCH('Risk Register'!Z141,'Scale Backend'!$L$7:$L$11,0),MATCH('Risk Register'!AA141,'Scale Backend'!$N$5:$R$5,0))),"")</f>
        <v/>
      </c>
      <c r="AC141" s="150"/>
      <c r="AD141" s="133"/>
      <c r="AE141" s="160"/>
      <c r="AF141" s="160"/>
      <c r="AG141" s="160"/>
      <c r="AH141" s="160"/>
      <c r="AI141" s="160"/>
      <c r="AJ141" s="160"/>
      <c r="AK141" s="160"/>
      <c r="AL141" s="160"/>
      <c r="AM141" s="160"/>
      <c r="AN141" s="160"/>
      <c r="AO141" s="160"/>
      <c r="AP141" s="160"/>
      <c r="AQ141" s="160"/>
      <c r="AR141" s="160"/>
      <c r="AS141" s="160"/>
      <c r="AT141" s="160"/>
      <c r="AU141" s="160"/>
      <c r="AV141" s="160"/>
      <c r="AW141" s="161"/>
      <c r="AX141" s="156"/>
      <c r="AY141" s="152"/>
      <c r="AZ141" s="153"/>
      <c r="BA141" s="140"/>
      <c r="BB141" s="141"/>
      <c r="BC141" s="142" t="str">
        <f>IFERROR(IF('1. Likelihood and Impact Scale'!$L$6="Quantitative",INDEX('Scale Backend'!$E$7:$I$11,MATCH('Risk Register'!BA141,'Scale Backend'!$C$7:$C$11,0),MATCH('Risk Register'!BB141,'Scale Backend'!$E$5:$I$5,0)),INDEX('Scale Backend'!$N$7:$R$11,MATCH('Risk Register'!BA141,'Scale Backend'!$L$7:$L$11,0),MATCH('Risk Register'!BB141,'Scale Backend'!$N$5:$R$5,0))),"")</f>
        <v/>
      </c>
      <c r="BD141" s="15"/>
      <c r="BE141" s="1"/>
      <c r="BF141" s="1"/>
    </row>
    <row r="142" spans="2:58" ht="14.5" x14ac:dyDescent="0.25">
      <c r="B142" s="135" t="s">
        <v>213</v>
      </c>
      <c r="C142" s="154"/>
      <c r="D142" s="163"/>
      <c r="E142" s="156"/>
      <c r="F142" s="133"/>
      <c r="G142" s="133"/>
      <c r="H142" s="155"/>
      <c r="I142" s="162"/>
      <c r="J142" s="133"/>
      <c r="K142" s="133"/>
      <c r="L142" s="156"/>
      <c r="M142" s="156"/>
      <c r="N142" s="156"/>
      <c r="O142" s="156"/>
      <c r="P142" s="156"/>
      <c r="Q142" s="156"/>
      <c r="R142" s="156"/>
      <c r="S142" s="156"/>
      <c r="T142" s="156"/>
      <c r="U142" s="156"/>
      <c r="V142" s="156"/>
      <c r="W142" s="156"/>
      <c r="X142" s="156"/>
      <c r="Y142" s="156"/>
      <c r="Z142" s="137"/>
      <c r="AA142" s="138"/>
      <c r="AB142" s="139" t="str">
        <f>IFERROR(IF('1. Likelihood and Impact Scale'!$L$6="Quantitative",INDEX('Scale Backend'!$E$7:$I$11,MATCH('Risk Register'!Z142,'Scale Backend'!$C$7:$C$11,0),MATCH('Risk Register'!AA142,'Scale Backend'!$E$5:$I$5,0)),INDEX('Scale Backend'!$N$7:$R$11,MATCH('Risk Register'!Z142,'Scale Backend'!$L$7:$L$11,0),MATCH('Risk Register'!AA142,'Scale Backend'!$N$5:$R$5,0))),"")</f>
        <v/>
      </c>
      <c r="AC142" s="150"/>
      <c r="AD142" s="133"/>
      <c r="AE142" s="160"/>
      <c r="AF142" s="160"/>
      <c r="AG142" s="160"/>
      <c r="AH142" s="160"/>
      <c r="AI142" s="160"/>
      <c r="AJ142" s="160"/>
      <c r="AK142" s="160"/>
      <c r="AL142" s="160"/>
      <c r="AM142" s="160"/>
      <c r="AN142" s="160"/>
      <c r="AO142" s="160"/>
      <c r="AP142" s="160"/>
      <c r="AQ142" s="160"/>
      <c r="AR142" s="160"/>
      <c r="AS142" s="160"/>
      <c r="AT142" s="160"/>
      <c r="AU142" s="160"/>
      <c r="AV142" s="160"/>
      <c r="AW142" s="161"/>
      <c r="AX142" s="156"/>
      <c r="AY142" s="152"/>
      <c r="AZ142" s="153"/>
      <c r="BA142" s="140"/>
      <c r="BB142" s="141"/>
      <c r="BC142" s="142" t="str">
        <f>IFERROR(IF('1. Likelihood and Impact Scale'!$L$6="Quantitative",INDEX('Scale Backend'!$E$7:$I$11,MATCH('Risk Register'!BA142,'Scale Backend'!$C$7:$C$11,0),MATCH('Risk Register'!BB142,'Scale Backend'!$E$5:$I$5,0)),INDEX('Scale Backend'!$N$7:$R$11,MATCH('Risk Register'!BA142,'Scale Backend'!$L$7:$L$11,0),MATCH('Risk Register'!BB142,'Scale Backend'!$N$5:$R$5,0))),"")</f>
        <v/>
      </c>
      <c r="BD142" s="15"/>
      <c r="BE142" s="1"/>
      <c r="BF142" s="1"/>
    </row>
    <row r="143" spans="2:58" ht="12.75" customHeight="1" x14ac:dyDescent="0.25">
      <c r="B143" s="130" t="s">
        <v>214</v>
      </c>
      <c r="C143" s="154"/>
      <c r="D143" s="163"/>
      <c r="E143" s="156"/>
      <c r="F143" s="133"/>
      <c r="G143" s="133"/>
      <c r="H143" s="155"/>
      <c r="I143" s="162"/>
      <c r="J143" s="133"/>
      <c r="K143" s="133"/>
      <c r="L143" s="156"/>
      <c r="M143" s="156"/>
      <c r="N143" s="156"/>
      <c r="O143" s="156"/>
      <c r="P143" s="156"/>
      <c r="Q143" s="156"/>
      <c r="R143" s="156"/>
      <c r="S143" s="156"/>
      <c r="T143" s="156"/>
      <c r="U143" s="156"/>
      <c r="V143" s="156"/>
      <c r="W143" s="156"/>
      <c r="X143" s="156"/>
      <c r="Y143" s="156"/>
      <c r="Z143" s="137"/>
      <c r="AA143" s="138"/>
      <c r="AB143" s="139" t="str">
        <f>IFERROR(IF('1. Likelihood and Impact Scale'!$L$6="Quantitative",INDEX('Scale Backend'!$E$7:$I$11,MATCH('Risk Register'!Z143,'Scale Backend'!$C$7:$C$11,0),MATCH('Risk Register'!AA143,'Scale Backend'!$E$5:$I$5,0)),INDEX('Scale Backend'!$N$7:$R$11,MATCH('Risk Register'!Z143,'Scale Backend'!$L$7:$L$11,0),MATCH('Risk Register'!AA143,'Scale Backend'!$N$5:$R$5,0))),"")</f>
        <v/>
      </c>
      <c r="AC143" s="150"/>
      <c r="AD143" s="133"/>
      <c r="AE143" s="160"/>
      <c r="AF143" s="160"/>
      <c r="AG143" s="160"/>
      <c r="AH143" s="160"/>
      <c r="AI143" s="160"/>
      <c r="AJ143" s="160"/>
      <c r="AK143" s="160"/>
      <c r="AL143" s="160"/>
      <c r="AM143" s="160"/>
      <c r="AN143" s="160"/>
      <c r="AO143" s="160"/>
      <c r="AP143" s="160"/>
      <c r="AQ143" s="160"/>
      <c r="AR143" s="160"/>
      <c r="AS143" s="160"/>
      <c r="AT143" s="160"/>
      <c r="AU143" s="160"/>
      <c r="AV143" s="160"/>
      <c r="AW143" s="161"/>
      <c r="AX143" s="156"/>
      <c r="AY143" s="152"/>
      <c r="AZ143" s="153"/>
      <c r="BA143" s="140"/>
      <c r="BB143" s="141"/>
      <c r="BC143" s="142" t="str">
        <f>IFERROR(IF('1. Likelihood and Impact Scale'!$L$6="Quantitative",INDEX('Scale Backend'!$E$7:$I$11,MATCH('Risk Register'!BA143,'Scale Backend'!$C$7:$C$11,0),MATCH('Risk Register'!BB143,'Scale Backend'!$E$5:$I$5,0)),INDEX('Scale Backend'!$N$7:$R$11,MATCH('Risk Register'!BA143,'Scale Backend'!$L$7:$L$11,0),MATCH('Risk Register'!BB143,'Scale Backend'!$N$5:$R$5,0))),"")</f>
        <v/>
      </c>
      <c r="BD143" s="15"/>
      <c r="BE143" s="1"/>
      <c r="BF143" s="1"/>
    </row>
    <row r="144" spans="2:58" ht="12.75" customHeight="1" x14ac:dyDescent="0.25">
      <c r="B144" s="130" t="s">
        <v>215</v>
      </c>
      <c r="C144" s="154"/>
      <c r="D144" s="163"/>
      <c r="E144" s="156"/>
      <c r="F144" s="133"/>
      <c r="G144" s="133"/>
      <c r="H144" s="155"/>
      <c r="I144" s="162"/>
      <c r="J144" s="133"/>
      <c r="K144" s="133"/>
      <c r="L144" s="156"/>
      <c r="M144" s="156"/>
      <c r="N144" s="156"/>
      <c r="O144" s="156"/>
      <c r="P144" s="156"/>
      <c r="Q144" s="156"/>
      <c r="R144" s="156"/>
      <c r="S144" s="156"/>
      <c r="T144" s="156"/>
      <c r="U144" s="156"/>
      <c r="V144" s="156"/>
      <c r="W144" s="156"/>
      <c r="X144" s="156"/>
      <c r="Y144" s="156"/>
      <c r="Z144" s="137"/>
      <c r="AA144" s="138"/>
      <c r="AB144" s="139" t="str">
        <f>IFERROR(IF('1. Likelihood and Impact Scale'!$L$6="Quantitative",INDEX('Scale Backend'!$E$7:$I$11,MATCH('Risk Register'!Z144,'Scale Backend'!$C$7:$C$11,0),MATCH('Risk Register'!AA144,'Scale Backend'!$E$5:$I$5,0)),INDEX('Scale Backend'!$N$7:$R$11,MATCH('Risk Register'!Z144,'Scale Backend'!$L$7:$L$11,0),MATCH('Risk Register'!AA144,'Scale Backend'!$N$5:$R$5,0))),"")</f>
        <v/>
      </c>
      <c r="AC144" s="150"/>
      <c r="AD144" s="133"/>
      <c r="AE144" s="160"/>
      <c r="AF144" s="160"/>
      <c r="AG144" s="160"/>
      <c r="AH144" s="160"/>
      <c r="AI144" s="160"/>
      <c r="AJ144" s="160"/>
      <c r="AK144" s="160"/>
      <c r="AL144" s="160"/>
      <c r="AM144" s="160"/>
      <c r="AN144" s="160"/>
      <c r="AO144" s="160"/>
      <c r="AP144" s="160"/>
      <c r="AQ144" s="160"/>
      <c r="AR144" s="160"/>
      <c r="AS144" s="160"/>
      <c r="AT144" s="160"/>
      <c r="AU144" s="160"/>
      <c r="AV144" s="160"/>
      <c r="AW144" s="161"/>
      <c r="AX144" s="156"/>
      <c r="AY144" s="152"/>
      <c r="AZ144" s="153"/>
      <c r="BA144" s="140"/>
      <c r="BB144" s="141"/>
      <c r="BC144" s="142" t="str">
        <f>IFERROR(IF('1. Likelihood and Impact Scale'!$L$6="Quantitative",INDEX('Scale Backend'!$E$7:$I$11,MATCH('Risk Register'!BA144,'Scale Backend'!$C$7:$C$11,0),MATCH('Risk Register'!BB144,'Scale Backend'!$E$5:$I$5,0)),INDEX('Scale Backend'!$N$7:$R$11,MATCH('Risk Register'!BA144,'Scale Backend'!$L$7:$L$11,0),MATCH('Risk Register'!BB144,'Scale Backend'!$N$5:$R$5,0))),"")</f>
        <v/>
      </c>
      <c r="BD144" s="15"/>
      <c r="BE144" s="1"/>
      <c r="BF144" s="1"/>
    </row>
    <row r="145" spans="2:58" ht="12.75" customHeight="1" x14ac:dyDescent="0.25">
      <c r="B145" s="135" t="s">
        <v>216</v>
      </c>
      <c r="C145" s="154"/>
      <c r="D145" s="163"/>
      <c r="E145" s="156"/>
      <c r="F145" s="133"/>
      <c r="G145" s="133"/>
      <c r="H145" s="155"/>
      <c r="I145" s="162"/>
      <c r="J145" s="133"/>
      <c r="K145" s="133"/>
      <c r="L145" s="156"/>
      <c r="M145" s="156"/>
      <c r="N145" s="156"/>
      <c r="O145" s="156"/>
      <c r="P145" s="156"/>
      <c r="Q145" s="156"/>
      <c r="R145" s="156"/>
      <c r="S145" s="156"/>
      <c r="T145" s="156"/>
      <c r="U145" s="156"/>
      <c r="V145" s="156"/>
      <c r="W145" s="156"/>
      <c r="X145" s="156"/>
      <c r="Y145" s="156"/>
      <c r="Z145" s="137"/>
      <c r="AA145" s="138"/>
      <c r="AB145" s="139" t="str">
        <f>IFERROR(IF('1. Likelihood and Impact Scale'!$L$6="Quantitative",INDEX('Scale Backend'!$E$7:$I$11,MATCH('Risk Register'!Z145,'Scale Backend'!$C$7:$C$11,0),MATCH('Risk Register'!AA145,'Scale Backend'!$E$5:$I$5,0)),INDEX('Scale Backend'!$N$7:$R$11,MATCH('Risk Register'!Z145,'Scale Backend'!$L$7:$L$11,0),MATCH('Risk Register'!AA145,'Scale Backend'!$N$5:$R$5,0))),"")</f>
        <v/>
      </c>
      <c r="AC145" s="150"/>
      <c r="AD145" s="133"/>
      <c r="AE145" s="160"/>
      <c r="AF145" s="160"/>
      <c r="AG145" s="160"/>
      <c r="AH145" s="160"/>
      <c r="AI145" s="160"/>
      <c r="AJ145" s="160"/>
      <c r="AK145" s="160"/>
      <c r="AL145" s="160"/>
      <c r="AM145" s="160"/>
      <c r="AN145" s="160"/>
      <c r="AO145" s="160"/>
      <c r="AP145" s="160"/>
      <c r="AQ145" s="160"/>
      <c r="AR145" s="160"/>
      <c r="AS145" s="160"/>
      <c r="AT145" s="160"/>
      <c r="AU145" s="160"/>
      <c r="AV145" s="160"/>
      <c r="AW145" s="161"/>
      <c r="AX145" s="156"/>
      <c r="AY145" s="152"/>
      <c r="AZ145" s="153"/>
      <c r="BA145" s="140"/>
      <c r="BB145" s="141"/>
      <c r="BC145" s="142" t="str">
        <f>IFERROR(IF('1. Likelihood and Impact Scale'!$L$6="Quantitative",INDEX('Scale Backend'!$E$7:$I$11,MATCH('Risk Register'!BA145,'Scale Backend'!$C$7:$C$11,0),MATCH('Risk Register'!BB145,'Scale Backend'!$E$5:$I$5,0)),INDEX('Scale Backend'!$N$7:$R$11,MATCH('Risk Register'!BA145,'Scale Backend'!$L$7:$L$11,0),MATCH('Risk Register'!BB145,'Scale Backend'!$N$5:$R$5,0))),"")</f>
        <v/>
      </c>
      <c r="BD145" s="15"/>
      <c r="BE145" s="1"/>
      <c r="BF145" s="1"/>
    </row>
    <row r="146" spans="2:58" ht="12.75" customHeight="1" x14ac:dyDescent="0.25">
      <c r="B146" s="130" t="s">
        <v>217</v>
      </c>
      <c r="C146" s="154"/>
      <c r="D146" s="163"/>
      <c r="E146" s="156"/>
      <c r="F146" s="133"/>
      <c r="G146" s="133"/>
      <c r="H146" s="155"/>
      <c r="I146" s="162"/>
      <c r="J146" s="133"/>
      <c r="K146" s="133"/>
      <c r="L146" s="156"/>
      <c r="M146" s="156"/>
      <c r="N146" s="156"/>
      <c r="O146" s="156"/>
      <c r="P146" s="156"/>
      <c r="Q146" s="156"/>
      <c r="R146" s="156"/>
      <c r="S146" s="156"/>
      <c r="T146" s="156"/>
      <c r="U146" s="156"/>
      <c r="V146" s="156"/>
      <c r="W146" s="156"/>
      <c r="X146" s="156"/>
      <c r="Y146" s="156"/>
      <c r="Z146" s="137"/>
      <c r="AA146" s="138"/>
      <c r="AB146" s="139" t="str">
        <f>IFERROR(IF('1. Likelihood and Impact Scale'!$L$6="Quantitative",INDEX('Scale Backend'!$E$7:$I$11,MATCH('Risk Register'!Z146,'Scale Backend'!$C$7:$C$11,0),MATCH('Risk Register'!AA146,'Scale Backend'!$E$5:$I$5,0)),INDEX('Scale Backend'!$N$7:$R$11,MATCH('Risk Register'!Z146,'Scale Backend'!$L$7:$L$11,0),MATCH('Risk Register'!AA146,'Scale Backend'!$N$5:$R$5,0))),"")</f>
        <v/>
      </c>
      <c r="AC146" s="150"/>
      <c r="AD146" s="133"/>
      <c r="AE146" s="160"/>
      <c r="AF146" s="160"/>
      <c r="AG146" s="160"/>
      <c r="AH146" s="160"/>
      <c r="AI146" s="160"/>
      <c r="AJ146" s="160"/>
      <c r="AK146" s="160"/>
      <c r="AL146" s="160"/>
      <c r="AM146" s="160"/>
      <c r="AN146" s="160"/>
      <c r="AO146" s="160"/>
      <c r="AP146" s="160"/>
      <c r="AQ146" s="160"/>
      <c r="AR146" s="160"/>
      <c r="AS146" s="160"/>
      <c r="AT146" s="160"/>
      <c r="AU146" s="160"/>
      <c r="AV146" s="160"/>
      <c r="AW146" s="161"/>
      <c r="AX146" s="156"/>
      <c r="AY146" s="152"/>
      <c r="AZ146" s="153"/>
      <c r="BA146" s="140"/>
      <c r="BB146" s="141"/>
      <c r="BC146" s="142" t="str">
        <f>IFERROR(IF('1. Likelihood and Impact Scale'!$L$6="Quantitative",INDEX('Scale Backend'!$E$7:$I$11,MATCH('Risk Register'!BA146,'Scale Backend'!$C$7:$C$11,0),MATCH('Risk Register'!BB146,'Scale Backend'!$E$5:$I$5,0)),INDEX('Scale Backend'!$N$7:$R$11,MATCH('Risk Register'!BA146,'Scale Backend'!$L$7:$L$11,0),MATCH('Risk Register'!BB146,'Scale Backend'!$N$5:$R$5,0))),"")</f>
        <v/>
      </c>
      <c r="BD146" s="15"/>
      <c r="BE146" s="1"/>
      <c r="BF146" s="1"/>
    </row>
    <row r="147" spans="2:58" ht="12.75" customHeight="1" x14ac:dyDescent="0.25">
      <c r="B147" s="130" t="s">
        <v>218</v>
      </c>
      <c r="C147" s="154"/>
      <c r="D147" s="163"/>
      <c r="E147" s="156"/>
      <c r="F147" s="133"/>
      <c r="G147" s="133"/>
      <c r="H147" s="155"/>
      <c r="I147" s="162"/>
      <c r="J147" s="133"/>
      <c r="K147" s="133"/>
      <c r="L147" s="156"/>
      <c r="M147" s="156"/>
      <c r="N147" s="156"/>
      <c r="O147" s="156"/>
      <c r="P147" s="156"/>
      <c r="Q147" s="156"/>
      <c r="R147" s="156"/>
      <c r="S147" s="156"/>
      <c r="T147" s="156"/>
      <c r="U147" s="156"/>
      <c r="V147" s="156"/>
      <c r="W147" s="156"/>
      <c r="X147" s="156"/>
      <c r="Y147" s="156"/>
      <c r="Z147" s="137"/>
      <c r="AA147" s="138"/>
      <c r="AB147" s="139" t="str">
        <f>IFERROR(IF('1. Likelihood and Impact Scale'!$L$6="Quantitative",INDEX('Scale Backend'!$E$7:$I$11,MATCH('Risk Register'!Z147,'Scale Backend'!$C$7:$C$11,0),MATCH('Risk Register'!AA147,'Scale Backend'!$E$5:$I$5,0)),INDEX('Scale Backend'!$N$7:$R$11,MATCH('Risk Register'!Z147,'Scale Backend'!$L$7:$L$11,0),MATCH('Risk Register'!AA147,'Scale Backend'!$N$5:$R$5,0))),"")</f>
        <v/>
      </c>
      <c r="AC147" s="150"/>
      <c r="AD147" s="133"/>
      <c r="AE147" s="160"/>
      <c r="AF147" s="160"/>
      <c r="AG147" s="160"/>
      <c r="AH147" s="160"/>
      <c r="AI147" s="160"/>
      <c r="AJ147" s="160"/>
      <c r="AK147" s="160"/>
      <c r="AL147" s="160"/>
      <c r="AM147" s="160"/>
      <c r="AN147" s="160"/>
      <c r="AO147" s="160"/>
      <c r="AP147" s="160"/>
      <c r="AQ147" s="160"/>
      <c r="AR147" s="160"/>
      <c r="AS147" s="160"/>
      <c r="AT147" s="160"/>
      <c r="AU147" s="160"/>
      <c r="AV147" s="160"/>
      <c r="AW147" s="161"/>
      <c r="AX147" s="156"/>
      <c r="AY147" s="152"/>
      <c r="AZ147" s="153"/>
      <c r="BA147" s="140"/>
      <c r="BB147" s="141"/>
      <c r="BC147" s="142" t="str">
        <f>IFERROR(IF('1. Likelihood and Impact Scale'!$L$6="Quantitative",INDEX('Scale Backend'!$E$7:$I$11,MATCH('Risk Register'!BA147,'Scale Backend'!$C$7:$C$11,0),MATCH('Risk Register'!BB147,'Scale Backend'!$E$5:$I$5,0)),INDEX('Scale Backend'!$N$7:$R$11,MATCH('Risk Register'!BA147,'Scale Backend'!$L$7:$L$11,0),MATCH('Risk Register'!BB147,'Scale Backend'!$N$5:$R$5,0))),"")</f>
        <v/>
      </c>
      <c r="BD147" s="15"/>
      <c r="BE147" s="1"/>
      <c r="BF147" s="1"/>
    </row>
    <row r="148" spans="2:58" ht="12.75" customHeight="1" x14ac:dyDescent="0.25">
      <c r="B148" s="135" t="s">
        <v>219</v>
      </c>
      <c r="C148" s="154"/>
      <c r="D148" s="163"/>
      <c r="E148" s="156"/>
      <c r="F148" s="133"/>
      <c r="G148" s="133"/>
      <c r="H148" s="155"/>
      <c r="I148" s="162"/>
      <c r="J148" s="133"/>
      <c r="K148" s="133"/>
      <c r="L148" s="156"/>
      <c r="M148" s="156"/>
      <c r="N148" s="156"/>
      <c r="O148" s="156"/>
      <c r="P148" s="156"/>
      <c r="Q148" s="156"/>
      <c r="R148" s="156"/>
      <c r="S148" s="156"/>
      <c r="T148" s="156"/>
      <c r="U148" s="156"/>
      <c r="V148" s="156"/>
      <c r="W148" s="156"/>
      <c r="X148" s="156"/>
      <c r="Y148" s="156"/>
      <c r="Z148" s="137"/>
      <c r="AA148" s="138"/>
      <c r="AB148" s="139" t="str">
        <f>IFERROR(IF('1. Likelihood and Impact Scale'!$L$6="Quantitative",INDEX('Scale Backend'!$E$7:$I$11,MATCH('Risk Register'!Z148,'Scale Backend'!$C$7:$C$11,0),MATCH('Risk Register'!AA148,'Scale Backend'!$E$5:$I$5,0)),INDEX('Scale Backend'!$N$7:$R$11,MATCH('Risk Register'!Z148,'Scale Backend'!$L$7:$L$11,0),MATCH('Risk Register'!AA148,'Scale Backend'!$N$5:$R$5,0))),"")</f>
        <v/>
      </c>
      <c r="AC148" s="150"/>
      <c r="AD148" s="133"/>
      <c r="AE148" s="160"/>
      <c r="AF148" s="160"/>
      <c r="AG148" s="160"/>
      <c r="AH148" s="160"/>
      <c r="AI148" s="160"/>
      <c r="AJ148" s="160"/>
      <c r="AK148" s="160"/>
      <c r="AL148" s="160"/>
      <c r="AM148" s="160"/>
      <c r="AN148" s="160"/>
      <c r="AO148" s="160"/>
      <c r="AP148" s="160"/>
      <c r="AQ148" s="160"/>
      <c r="AR148" s="160"/>
      <c r="AS148" s="160"/>
      <c r="AT148" s="160"/>
      <c r="AU148" s="160"/>
      <c r="AV148" s="160"/>
      <c r="AW148" s="161"/>
      <c r="AX148" s="156"/>
      <c r="AY148" s="152"/>
      <c r="AZ148" s="153"/>
      <c r="BA148" s="140"/>
      <c r="BB148" s="141"/>
      <c r="BC148" s="142" t="str">
        <f>IFERROR(IF('1. Likelihood and Impact Scale'!$L$6="Quantitative",INDEX('Scale Backend'!$E$7:$I$11,MATCH('Risk Register'!BA148,'Scale Backend'!$C$7:$C$11,0),MATCH('Risk Register'!BB148,'Scale Backend'!$E$5:$I$5,0)),INDEX('Scale Backend'!$N$7:$R$11,MATCH('Risk Register'!BA148,'Scale Backend'!$L$7:$L$11,0),MATCH('Risk Register'!BB148,'Scale Backend'!$N$5:$R$5,0))),"")</f>
        <v/>
      </c>
      <c r="BD148" s="15"/>
      <c r="BE148" s="1"/>
      <c r="BF148" s="1"/>
    </row>
    <row r="149" spans="2:58" ht="12.75" customHeight="1" x14ac:dyDescent="0.25">
      <c r="B149" s="130" t="s">
        <v>220</v>
      </c>
      <c r="C149" s="154"/>
      <c r="D149" s="163"/>
      <c r="E149" s="156"/>
      <c r="F149" s="133"/>
      <c r="G149" s="133"/>
      <c r="H149" s="155"/>
      <c r="I149" s="162"/>
      <c r="J149" s="133"/>
      <c r="K149" s="133"/>
      <c r="L149" s="156"/>
      <c r="M149" s="156"/>
      <c r="N149" s="156"/>
      <c r="O149" s="156"/>
      <c r="P149" s="156"/>
      <c r="Q149" s="156"/>
      <c r="R149" s="156"/>
      <c r="S149" s="156"/>
      <c r="T149" s="156"/>
      <c r="U149" s="156"/>
      <c r="V149" s="156"/>
      <c r="W149" s="156"/>
      <c r="X149" s="156"/>
      <c r="Y149" s="156"/>
      <c r="Z149" s="137"/>
      <c r="AA149" s="138"/>
      <c r="AB149" s="139" t="str">
        <f>IFERROR(IF('1. Likelihood and Impact Scale'!$L$6="Quantitative",INDEX('Scale Backend'!$E$7:$I$11,MATCH('Risk Register'!Z149,'Scale Backend'!$C$7:$C$11,0),MATCH('Risk Register'!AA149,'Scale Backend'!$E$5:$I$5,0)),INDEX('Scale Backend'!$N$7:$R$11,MATCH('Risk Register'!Z149,'Scale Backend'!$L$7:$L$11,0),MATCH('Risk Register'!AA149,'Scale Backend'!$N$5:$R$5,0))),"")</f>
        <v/>
      </c>
      <c r="AC149" s="150"/>
      <c r="AD149" s="133"/>
      <c r="AE149" s="160"/>
      <c r="AF149" s="160"/>
      <c r="AG149" s="160"/>
      <c r="AH149" s="160"/>
      <c r="AI149" s="160"/>
      <c r="AJ149" s="160"/>
      <c r="AK149" s="160"/>
      <c r="AL149" s="160"/>
      <c r="AM149" s="160"/>
      <c r="AN149" s="160"/>
      <c r="AO149" s="160"/>
      <c r="AP149" s="160"/>
      <c r="AQ149" s="160"/>
      <c r="AR149" s="160"/>
      <c r="AS149" s="160"/>
      <c r="AT149" s="160"/>
      <c r="AU149" s="160"/>
      <c r="AV149" s="160"/>
      <c r="AW149" s="161"/>
      <c r="AX149" s="156"/>
      <c r="AY149" s="152"/>
      <c r="AZ149" s="153"/>
      <c r="BA149" s="140"/>
      <c r="BB149" s="141"/>
      <c r="BC149" s="142" t="str">
        <f>IFERROR(IF('1. Likelihood and Impact Scale'!$L$6="Quantitative",INDEX('Scale Backend'!$E$7:$I$11,MATCH('Risk Register'!BA149,'Scale Backend'!$C$7:$C$11,0),MATCH('Risk Register'!BB149,'Scale Backend'!$E$5:$I$5,0)),INDEX('Scale Backend'!$N$7:$R$11,MATCH('Risk Register'!BA149,'Scale Backend'!$L$7:$L$11,0),MATCH('Risk Register'!BB149,'Scale Backend'!$N$5:$R$5,0))),"")</f>
        <v/>
      </c>
      <c r="BD149" s="15"/>
      <c r="BE149" s="1"/>
      <c r="BF149" s="1"/>
    </row>
    <row r="150" spans="2:58" ht="14.5" x14ac:dyDescent="0.25">
      <c r="B150" s="130" t="s">
        <v>221</v>
      </c>
      <c r="C150" s="154"/>
      <c r="D150" s="163"/>
      <c r="E150" s="156"/>
      <c r="F150" s="133"/>
      <c r="G150" s="133"/>
      <c r="H150" s="155"/>
      <c r="I150" s="162"/>
      <c r="J150" s="133"/>
      <c r="K150" s="133"/>
      <c r="L150" s="156"/>
      <c r="M150" s="156"/>
      <c r="N150" s="156"/>
      <c r="O150" s="156"/>
      <c r="P150" s="156"/>
      <c r="Q150" s="156"/>
      <c r="R150" s="156"/>
      <c r="S150" s="156"/>
      <c r="T150" s="156"/>
      <c r="U150" s="156"/>
      <c r="V150" s="156"/>
      <c r="W150" s="156"/>
      <c r="X150" s="156"/>
      <c r="Y150" s="156"/>
      <c r="Z150" s="137"/>
      <c r="AA150" s="138"/>
      <c r="AB150" s="139" t="str">
        <f>IFERROR(IF('1. Likelihood and Impact Scale'!$L$6="Quantitative",INDEX('Scale Backend'!$E$7:$I$11,MATCH('Risk Register'!Z150,'Scale Backend'!$C$7:$C$11,0),MATCH('Risk Register'!AA150,'Scale Backend'!$E$5:$I$5,0)),INDEX('Scale Backend'!$N$7:$R$11,MATCH('Risk Register'!Z150,'Scale Backend'!$L$7:$L$11,0),MATCH('Risk Register'!AA150,'Scale Backend'!$N$5:$R$5,0))),"")</f>
        <v/>
      </c>
      <c r="AC150" s="150"/>
      <c r="AD150" s="133"/>
      <c r="AE150" s="160"/>
      <c r="AF150" s="160"/>
      <c r="AG150" s="160"/>
      <c r="AH150" s="160"/>
      <c r="AI150" s="160"/>
      <c r="AJ150" s="160"/>
      <c r="AK150" s="160"/>
      <c r="AL150" s="160"/>
      <c r="AM150" s="160"/>
      <c r="AN150" s="160"/>
      <c r="AO150" s="160"/>
      <c r="AP150" s="160"/>
      <c r="AQ150" s="160"/>
      <c r="AR150" s="160"/>
      <c r="AS150" s="160"/>
      <c r="AT150" s="160"/>
      <c r="AU150" s="160"/>
      <c r="AV150" s="160"/>
      <c r="AW150" s="161"/>
      <c r="AX150" s="156"/>
      <c r="AY150" s="152"/>
      <c r="AZ150" s="153"/>
      <c r="BA150" s="140"/>
      <c r="BB150" s="141"/>
      <c r="BC150" s="142" t="str">
        <f>IFERROR(IF('1. Likelihood and Impact Scale'!$L$6="Quantitative",INDEX('Scale Backend'!$E$7:$I$11,MATCH('Risk Register'!BA150,'Scale Backend'!$C$7:$C$11,0),MATCH('Risk Register'!BB150,'Scale Backend'!$E$5:$I$5,0)),INDEX('Scale Backend'!$N$7:$R$11,MATCH('Risk Register'!BA150,'Scale Backend'!$L$7:$L$11,0),MATCH('Risk Register'!BB150,'Scale Backend'!$N$5:$R$5,0))),"")</f>
        <v/>
      </c>
      <c r="BD150" s="15"/>
      <c r="BE150" s="1"/>
      <c r="BF150" s="1"/>
    </row>
    <row r="151" spans="2:58" ht="14.5" x14ac:dyDescent="0.25">
      <c r="B151" s="135" t="s">
        <v>222</v>
      </c>
      <c r="C151" s="154"/>
      <c r="D151" s="163"/>
      <c r="E151" s="156"/>
      <c r="F151" s="133"/>
      <c r="G151" s="133"/>
      <c r="H151" s="155"/>
      <c r="I151" s="162"/>
      <c r="J151" s="133"/>
      <c r="K151" s="133"/>
      <c r="L151" s="156"/>
      <c r="M151" s="156"/>
      <c r="N151" s="156"/>
      <c r="O151" s="156"/>
      <c r="P151" s="156"/>
      <c r="Q151" s="156"/>
      <c r="R151" s="156"/>
      <c r="S151" s="156"/>
      <c r="T151" s="156"/>
      <c r="U151" s="156"/>
      <c r="V151" s="156"/>
      <c r="W151" s="156"/>
      <c r="X151" s="156"/>
      <c r="Y151" s="156"/>
      <c r="Z151" s="137"/>
      <c r="AA151" s="138"/>
      <c r="AB151" s="139" t="str">
        <f>IFERROR(IF('1. Likelihood and Impact Scale'!$L$6="Quantitative",INDEX('Scale Backend'!$E$7:$I$11,MATCH('Risk Register'!Z151,'Scale Backend'!$C$7:$C$11,0),MATCH('Risk Register'!AA151,'Scale Backend'!$E$5:$I$5,0)),INDEX('Scale Backend'!$N$7:$R$11,MATCH('Risk Register'!Z151,'Scale Backend'!$L$7:$L$11,0),MATCH('Risk Register'!AA151,'Scale Backend'!$N$5:$R$5,0))),"")</f>
        <v/>
      </c>
      <c r="AC151" s="150"/>
      <c r="AD151" s="133"/>
      <c r="AE151" s="160"/>
      <c r="AF151" s="160"/>
      <c r="AG151" s="160"/>
      <c r="AH151" s="160"/>
      <c r="AI151" s="160"/>
      <c r="AJ151" s="160"/>
      <c r="AK151" s="160"/>
      <c r="AL151" s="160"/>
      <c r="AM151" s="160"/>
      <c r="AN151" s="160"/>
      <c r="AO151" s="160"/>
      <c r="AP151" s="160"/>
      <c r="AQ151" s="160"/>
      <c r="AR151" s="160"/>
      <c r="AS151" s="160"/>
      <c r="AT151" s="160"/>
      <c r="AU151" s="160"/>
      <c r="AV151" s="160"/>
      <c r="AW151" s="161"/>
      <c r="AX151" s="156"/>
      <c r="AY151" s="152"/>
      <c r="AZ151" s="153"/>
      <c r="BA151" s="140"/>
      <c r="BB151" s="141"/>
      <c r="BC151" s="142" t="str">
        <f>IFERROR(IF('1. Likelihood and Impact Scale'!$L$6="Quantitative",INDEX('Scale Backend'!$E$7:$I$11,MATCH('Risk Register'!BA151,'Scale Backend'!$C$7:$C$11,0),MATCH('Risk Register'!BB151,'Scale Backend'!$E$5:$I$5,0)),INDEX('Scale Backend'!$N$7:$R$11,MATCH('Risk Register'!BA151,'Scale Backend'!$L$7:$L$11,0),MATCH('Risk Register'!BB151,'Scale Backend'!$N$5:$R$5,0))),"")</f>
        <v/>
      </c>
      <c r="BD151" s="15"/>
      <c r="BE151" s="1"/>
      <c r="BF151" s="1"/>
    </row>
    <row r="152" spans="2:58" ht="14.5" x14ac:dyDescent="0.25">
      <c r="B152" s="130" t="s">
        <v>223</v>
      </c>
      <c r="C152" s="154"/>
      <c r="D152" s="163"/>
      <c r="E152" s="156"/>
      <c r="F152" s="133"/>
      <c r="G152" s="133"/>
      <c r="H152" s="155"/>
      <c r="I152" s="162"/>
      <c r="J152" s="133"/>
      <c r="K152" s="133"/>
      <c r="L152" s="156"/>
      <c r="M152" s="156"/>
      <c r="N152" s="156"/>
      <c r="O152" s="156"/>
      <c r="P152" s="156"/>
      <c r="Q152" s="156"/>
      <c r="R152" s="156"/>
      <c r="S152" s="156"/>
      <c r="T152" s="156"/>
      <c r="U152" s="156"/>
      <c r="V152" s="156"/>
      <c r="W152" s="156"/>
      <c r="X152" s="156"/>
      <c r="Y152" s="156"/>
      <c r="Z152" s="137"/>
      <c r="AA152" s="138"/>
      <c r="AB152" s="139" t="str">
        <f>IFERROR(IF('1. Likelihood and Impact Scale'!$L$6="Quantitative",INDEX('Scale Backend'!$E$7:$I$11,MATCH('Risk Register'!Z152,'Scale Backend'!$C$7:$C$11,0),MATCH('Risk Register'!AA152,'Scale Backend'!$E$5:$I$5,0)),INDEX('Scale Backend'!$N$7:$R$11,MATCH('Risk Register'!Z152,'Scale Backend'!$L$7:$L$11,0),MATCH('Risk Register'!AA152,'Scale Backend'!$N$5:$R$5,0))),"")</f>
        <v/>
      </c>
      <c r="AC152" s="150"/>
      <c r="AD152" s="133"/>
      <c r="AE152" s="160"/>
      <c r="AF152" s="160"/>
      <c r="AG152" s="160"/>
      <c r="AH152" s="160"/>
      <c r="AI152" s="160"/>
      <c r="AJ152" s="160"/>
      <c r="AK152" s="160"/>
      <c r="AL152" s="160"/>
      <c r="AM152" s="160"/>
      <c r="AN152" s="160"/>
      <c r="AO152" s="160"/>
      <c r="AP152" s="160"/>
      <c r="AQ152" s="160"/>
      <c r="AR152" s="160"/>
      <c r="AS152" s="160"/>
      <c r="AT152" s="160"/>
      <c r="AU152" s="160"/>
      <c r="AV152" s="160"/>
      <c r="AW152" s="161"/>
      <c r="AX152" s="156"/>
      <c r="AY152" s="152"/>
      <c r="AZ152" s="153"/>
      <c r="BA152" s="140"/>
      <c r="BB152" s="141"/>
      <c r="BC152" s="142" t="str">
        <f>IFERROR(IF('1. Likelihood and Impact Scale'!$L$6="Quantitative",INDEX('Scale Backend'!$E$7:$I$11,MATCH('Risk Register'!BA152,'Scale Backend'!$C$7:$C$11,0),MATCH('Risk Register'!BB152,'Scale Backend'!$E$5:$I$5,0)),INDEX('Scale Backend'!$N$7:$R$11,MATCH('Risk Register'!BA152,'Scale Backend'!$L$7:$L$11,0),MATCH('Risk Register'!BB152,'Scale Backend'!$N$5:$R$5,0))),"")</f>
        <v/>
      </c>
      <c r="BD152" s="15"/>
      <c r="BE152" s="1"/>
      <c r="BF152" s="1"/>
    </row>
    <row r="153" spans="2:58" ht="14.5" x14ac:dyDescent="0.25">
      <c r="B153" s="130" t="s">
        <v>224</v>
      </c>
      <c r="C153" s="154"/>
      <c r="D153" s="163"/>
      <c r="E153" s="156"/>
      <c r="F153" s="133"/>
      <c r="G153" s="133"/>
      <c r="H153" s="155"/>
      <c r="I153" s="162"/>
      <c r="J153" s="133"/>
      <c r="K153" s="133"/>
      <c r="L153" s="156"/>
      <c r="M153" s="156"/>
      <c r="N153" s="156"/>
      <c r="O153" s="156"/>
      <c r="P153" s="156"/>
      <c r="Q153" s="156"/>
      <c r="R153" s="156"/>
      <c r="S153" s="156"/>
      <c r="T153" s="156"/>
      <c r="U153" s="156"/>
      <c r="V153" s="156"/>
      <c r="W153" s="156"/>
      <c r="X153" s="156"/>
      <c r="Y153" s="156"/>
      <c r="Z153" s="137"/>
      <c r="AA153" s="138"/>
      <c r="AB153" s="139" t="str">
        <f>IFERROR(IF('1. Likelihood and Impact Scale'!$L$6="Quantitative",INDEX('Scale Backend'!$E$7:$I$11,MATCH('Risk Register'!Z153,'Scale Backend'!$C$7:$C$11,0),MATCH('Risk Register'!AA153,'Scale Backend'!$E$5:$I$5,0)),INDEX('Scale Backend'!$N$7:$R$11,MATCH('Risk Register'!Z153,'Scale Backend'!$L$7:$L$11,0),MATCH('Risk Register'!AA153,'Scale Backend'!$N$5:$R$5,0))),"")</f>
        <v/>
      </c>
      <c r="AC153" s="150"/>
      <c r="AD153" s="133"/>
      <c r="AE153" s="160"/>
      <c r="AF153" s="160"/>
      <c r="AG153" s="160"/>
      <c r="AH153" s="160"/>
      <c r="AI153" s="160"/>
      <c r="AJ153" s="160"/>
      <c r="AK153" s="160"/>
      <c r="AL153" s="160"/>
      <c r="AM153" s="160"/>
      <c r="AN153" s="160"/>
      <c r="AO153" s="160"/>
      <c r="AP153" s="160"/>
      <c r="AQ153" s="160"/>
      <c r="AR153" s="160"/>
      <c r="AS153" s="160"/>
      <c r="AT153" s="160"/>
      <c r="AU153" s="160"/>
      <c r="AV153" s="160"/>
      <c r="AW153" s="161"/>
      <c r="AX153" s="156"/>
      <c r="AY153" s="152"/>
      <c r="AZ153" s="153"/>
      <c r="BA153" s="140"/>
      <c r="BB153" s="141"/>
      <c r="BC153" s="142" t="str">
        <f>IFERROR(IF('1. Likelihood and Impact Scale'!$L$6="Quantitative",INDEX('Scale Backend'!$E$7:$I$11,MATCH('Risk Register'!BA153,'Scale Backend'!$C$7:$C$11,0),MATCH('Risk Register'!BB153,'Scale Backend'!$E$5:$I$5,0)),INDEX('Scale Backend'!$N$7:$R$11,MATCH('Risk Register'!BA153,'Scale Backend'!$L$7:$L$11,0),MATCH('Risk Register'!BB153,'Scale Backend'!$N$5:$R$5,0))),"")</f>
        <v/>
      </c>
      <c r="BD153" s="15"/>
      <c r="BE153" s="1"/>
      <c r="BF153" s="1"/>
    </row>
    <row r="154" spans="2:58" ht="14.5" x14ac:dyDescent="0.25">
      <c r="B154" s="130" t="s">
        <v>225</v>
      </c>
      <c r="C154" s="154"/>
      <c r="D154" s="163"/>
      <c r="E154" s="156"/>
      <c r="F154" s="133"/>
      <c r="G154" s="133"/>
      <c r="H154" s="155"/>
      <c r="I154" s="162"/>
      <c r="J154" s="133"/>
      <c r="K154" s="133"/>
      <c r="L154" s="156"/>
      <c r="M154" s="156"/>
      <c r="N154" s="156"/>
      <c r="O154" s="156"/>
      <c r="P154" s="156"/>
      <c r="Q154" s="156"/>
      <c r="R154" s="156"/>
      <c r="S154" s="156"/>
      <c r="T154" s="156"/>
      <c r="U154" s="156"/>
      <c r="V154" s="156"/>
      <c r="W154" s="156"/>
      <c r="X154" s="156"/>
      <c r="Y154" s="156"/>
      <c r="Z154" s="137"/>
      <c r="AA154" s="138"/>
      <c r="AB154" s="139" t="str">
        <f>IFERROR(IF('1. Likelihood and Impact Scale'!$L$6="Quantitative",INDEX('Scale Backend'!$E$7:$I$11,MATCH('Risk Register'!Z154,'Scale Backend'!$C$7:$C$11,0),MATCH('Risk Register'!AA154,'Scale Backend'!$E$5:$I$5,0)),INDEX('Scale Backend'!$N$7:$R$11,MATCH('Risk Register'!Z154,'Scale Backend'!$L$7:$L$11,0),MATCH('Risk Register'!AA154,'Scale Backend'!$N$5:$R$5,0))),"")</f>
        <v/>
      </c>
      <c r="AC154" s="150"/>
      <c r="AD154" s="133"/>
      <c r="AE154" s="160"/>
      <c r="AF154" s="160"/>
      <c r="AG154" s="160"/>
      <c r="AH154" s="160"/>
      <c r="AI154" s="160"/>
      <c r="AJ154" s="160"/>
      <c r="AK154" s="160"/>
      <c r="AL154" s="160"/>
      <c r="AM154" s="160"/>
      <c r="AN154" s="160"/>
      <c r="AO154" s="160"/>
      <c r="AP154" s="160"/>
      <c r="AQ154" s="160"/>
      <c r="AR154" s="160"/>
      <c r="AS154" s="160"/>
      <c r="AT154" s="160"/>
      <c r="AU154" s="160"/>
      <c r="AV154" s="160"/>
      <c r="AW154" s="161"/>
      <c r="AX154" s="156"/>
      <c r="AY154" s="152"/>
      <c r="AZ154" s="153"/>
      <c r="BA154" s="140"/>
      <c r="BB154" s="141"/>
      <c r="BC154" s="142" t="str">
        <f>IFERROR(IF('1. Likelihood and Impact Scale'!$L$6="Quantitative",INDEX('Scale Backend'!$E$7:$I$11,MATCH('Risk Register'!BA154,'Scale Backend'!$C$7:$C$11,0),MATCH('Risk Register'!BB154,'Scale Backend'!$E$5:$I$5,0)),INDEX('Scale Backend'!$N$7:$R$11,MATCH('Risk Register'!BA154,'Scale Backend'!$L$7:$L$11,0),MATCH('Risk Register'!BB154,'Scale Backend'!$N$5:$R$5,0))),"")</f>
        <v/>
      </c>
      <c r="BD154" s="15"/>
      <c r="BE154" s="1"/>
      <c r="BF154" s="1"/>
    </row>
    <row r="155" spans="2:58" ht="14.5" x14ac:dyDescent="0.25">
      <c r="B155" s="130" t="s">
        <v>226</v>
      </c>
      <c r="C155" s="154"/>
      <c r="D155" s="163"/>
      <c r="E155" s="156"/>
      <c r="F155" s="133"/>
      <c r="G155" s="133"/>
      <c r="H155" s="155"/>
      <c r="I155" s="162"/>
      <c r="J155" s="133"/>
      <c r="K155" s="133"/>
      <c r="L155" s="156"/>
      <c r="M155" s="156"/>
      <c r="N155" s="156"/>
      <c r="O155" s="156"/>
      <c r="P155" s="156"/>
      <c r="Q155" s="156"/>
      <c r="R155" s="156"/>
      <c r="S155" s="156"/>
      <c r="T155" s="156"/>
      <c r="U155" s="156"/>
      <c r="V155" s="156"/>
      <c r="W155" s="156"/>
      <c r="X155" s="156"/>
      <c r="Y155" s="156"/>
      <c r="Z155" s="137"/>
      <c r="AA155" s="138"/>
      <c r="AB155" s="139" t="str">
        <f>IFERROR(IF('1. Likelihood and Impact Scale'!$L$6="Quantitative",INDEX('Scale Backend'!$E$7:$I$11,MATCH('Risk Register'!Z155,'Scale Backend'!$C$7:$C$11,0),MATCH('Risk Register'!AA155,'Scale Backend'!$E$5:$I$5,0)),INDEX('Scale Backend'!$N$7:$R$11,MATCH('Risk Register'!Z155,'Scale Backend'!$L$7:$L$11,0),MATCH('Risk Register'!AA155,'Scale Backend'!$N$5:$R$5,0))),"")</f>
        <v/>
      </c>
      <c r="AC155" s="150"/>
      <c r="AD155" s="133"/>
      <c r="AE155" s="160"/>
      <c r="AF155" s="160"/>
      <c r="AG155" s="160"/>
      <c r="AH155" s="160"/>
      <c r="AI155" s="160"/>
      <c r="AJ155" s="160"/>
      <c r="AK155" s="160"/>
      <c r="AL155" s="160"/>
      <c r="AM155" s="160"/>
      <c r="AN155" s="160"/>
      <c r="AO155" s="160"/>
      <c r="AP155" s="160"/>
      <c r="AQ155" s="160"/>
      <c r="AR155" s="160"/>
      <c r="AS155" s="160"/>
      <c r="AT155" s="160"/>
      <c r="AU155" s="160"/>
      <c r="AV155" s="160"/>
      <c r="AW155" s="161"/>
      <c r="AX155" s="156"/>
      <c r="AY155" s="152"/>
      <c r="AZ155" s="153"/>
      <c r="BA155" s="140"/>
      <c r="BB155" s="141"/>
      <c r="BC155" s="142" t="str">
        <f>IFERROR(IF('1. Likelihood and Impact Scale'!$L$6="Quantitative",INDEX('Scale Backend'!$E$7:$I$11,MATCH('Risk Register'!BA155,'Scale Backend'!$C$7:$C$11,0),MATCH('Risk Register'!BB155,'Scale Backend'!$E$5:$I$5,0)),INDEX('Scale Backend'!$N$7:$R$11,MATCH('Risk Register'!BA155,'Scale Backend'!$L$7:$L$11,0),MATCH('Risk Register'!BB155,'Scale Backend'!$N$5:$R$5,0))),"")</f>
        <v/>
      </c>
      <c r="BD155" s="15"/>
      <c r="BE155" s="1"/>
      <c r="BF155" s="1"/>
    </row>
    <row r="156" spans="2:58" ht="14.5" x14ac:dyDescent="0.25">
      <c r="B156" s="130" t="s">
        <v>227</v>
      </c>
      <c r="C156" s="154"/>
      <c r="D156" s="163"/>
      <c r="E156" s="156"/>
      <c r="F156" s="133"/>
      <c r="G156" s="133"/>
      <c r="H156" s="155"/>
      <c r="I156" s="162"/>
      <c r="J156" s="133"/>
      <c r="K156" s="133"/>
      <c r="L156" s="156"/>
      <c r="M156" s="156"/>
      <c r="N156" s="156"/>
      <c r="O156" s="156"/>
      <c r="P156" s="156"/>
      <c r="Q156" s="156"/>
      <c r="R156" s="156"/>
      <c r="S156" s="156"/>
      <c r="T156" s="156"/>
      <c r="U156" s="156"/>
      <c r="V156" s="156"/>
      <c r="W156" s="156"/>
      <c r="X156" s="156"/>
      <c r="Y156" s="156"/>
      <c r="Z156" s="137"/>
      <c r="AA156" s="138"/>
      <c r="AB156" s="139" t="str">
        <f>IFERROR(IF('1. Likelihood and Impact Scale'!$L$6="Quantitative",INDEX('Scale Backend'!$E$7:$I$11,MATCH('Risk Register'!Z156,'Scale Backend'!$C$7:$C$11,0),MATCH('Risk Register'!AA156,'Scale Backend'!$E$5:$I$5,0)),INDEX('Scale Backend'!$N$7:$R$11,MATCH('Risk Register'!Z156,'Scale Backend'!$L$7:$L$11,0),MATCH('Risk Register'!AA156,'Scale Backend'!$N$5:$R$5,0))),"")</f>
        <v/>
      </c>
      <c r="AC156" s="150"/>
      <c r="AD156" s="133"/>
      <c r="AE156" s="160"/>
      <c r="AF156" s="160"/>
      <c r="AG156" s="160"/>
      <c r="AH156" s="160"/>
      <c r="AI156" s="160"/>
      <c r="AJ156" s="160"/>
      <c r="AK156" s="160"/>
      <c r="AL156" s="160"/>
      <c r="AM156" s="160"/>
      <c r="AN156" s="160"/>
      <c r="AO156" s="160"/>
      <c r="AP156" s="160"/>
      <c r="AQ156" s="160"/>
      <c r="AR156" s="160"/>
      <c r="AS156" s="160"/>
      <c r="AT156" s="160"/>
      <c r="AU156" s="160"/>
      <c r="AV156" s="160"/>
      <c r="AW156" s="161"/>
      <c r="AX156" s="156"/>
      <c r="AY156" s="152"/>
      <c r="AZ156" s="153"/>
      <c r="BA156" s="140"/>
      <c r="BB156" s="141"/>
      <c r="BC156" s="142" t="str">
        <f>IFERROR(IF('1. Likelihood and Impact Scale'!$L$6="Quantitative",INDEX('Scale Backend'!$E$7:$I$11,MATCH('Risk Register'!BA156,'Scale Backend'!$C$7:$C$11,0),MATCH('Risk Register'!BB156,'Scale Backend'!$E$5:$I$5,0)),INDEX('Scale Backend'!$N$7:$R$11,MATCH('Risk Register'!BA156,'Scale Backend'!$L$7:$L$11,0),MATCH('Risk Register'!BB156,'Scale Backend'!$N$5:$R$5,0))),"")</f>
        <v/>
      </c>
      <c r="BD156" s="15"/>
      <c r="BE156" s="1"/>
      <c r="BF156" s="1"/>
    </row>
    <row r="157" spans="2:58" ht="14.5" x14ac:dyDescent="0.25">
      <c r="B157" s="135" t="s">
        <v>228</v>
      </c>
      <c r="C157" s="154"/>
      <c r="D157" s="163"/>
      <c r="E157" s="156"/>
      <c r="F157" s="133"/>
      <c r="G157" s="133"/>
      <c r="H157" s="155"/>
      <c r="I157" s="162"/>
      <c r="J157" s="133"/>
      <c r="K157" s="133"/>
      <c r="L157" s="156"/>
      <c r="M157" s="156"/>
      <c r="N157" s="156"/>
      <c r="O157" s="156"/>
      <c r="P157" s="156"/>
      <c r="Q157" s="156"/>
      <c r="R157" s="156"/>
      <c r="S157" s="156"/>
      <c r="T157" s="156"/>
      <c r="U157" s="156"/>
      <c r="V157" s="156"/>
      <c r="W157" s="156"/>
      <c r="X157" s="156"/>
      <c r="Y157" s="156"/>
      <c r="Z157" s="137"/>
      <c r="AA157" s="138"/>
      <c r="AB157" s="139" t="str">
        <f>IFERROR(IF('1. Likelihood and Impact Scale'!$L$6="Quantitative",INDEX('Scale Backend'!$E$7:$I$11,MATCH('Risk Register'!Z157,'Scale Backend'!$C$7:$C$11,0),MATCH('Risk Register'!AA157,'Scale Backend'!$E$5:$I$5,0)),INDEX('Scale Backend'!$N$7:$R$11,MATCH('Risk Register'!Z157,'Scale Backend'!$L$7:$L$11,0),MATCH('Risk Register'!AA157,'Scale Backend'!$N$5:$R$5,0))),"")</f>
        <v/>
      </c>
      <c r="AC157" s="150"/>
      <c r="AD157" s="133"/>
      <c r="AE157" s="160"/>
      <c r="AF157" s="160"/>
      <c r="AG157" s="160"/>
      <c r="AH157" s="160"/>
      <c r="AI157" s="160"/>
      <c r="AJ157" s="160"/>
      <c r="AK157" s="160"/>
      <c r="AL157" s="160"/>
      <c r="AM157" s="160"/>
      <c r="AN157" s="160"/>
      <c r="AO157" s="160"/>
      <c r="AP157" s="160"/>
      <c r="AQ157" s="160"/>
      <c r="AR157" s="160"/>
      <c r="AS157" s="160"/>
      <c r="AT157" s="160"/>
      <c r="AU157" s="160"/>
      <c r="AV157" s="160"/>
      <c r="AW157" s="161"/>
      <c r="AX157" s="156"/>
      <c r="AY157" s="152"/>
      <c r="AZ157" s="153"/>
      <c r="BA157" s="140"/>
      <c r="BB157" s="141"/>
      <c r="BC157" s="142" t="str">
        <f>IFERROR(IF('1. Likelihood and Impact Scale'!$L$6="Quantitative",INDEX('Scale Backend'!$E$7:$I$11,MATCH('Risk Register'!BA157,'Scale Backend'!$C$7:$C$11,0),MATCH('Risk Register'!BB157,'Scale Backend'!$E$5:$I$5,0)),INDEX('Scale Backend'!$N$7:$R$11,MATCH('Risk Register'!BA157,'Scale Backend'!$L$7:$L$11,0),MATCH('Risk Register'!BB157,'Scale Backend'!$N$5:$R$5,0))),"")</f>
        <v/>
      </c>
      <c r="BD157" s="15"/>
      <c r="BE157" s="1"/>
      <c r="BF157" s="1"/>
    </row>
    <row r="158" spans="2:58" ht="15" thickBot="1" x14ac:dyDescent="0.3">
      <c r="B158" s="136" t="s">
        <v>229</v>
      </c>
      <c r="C158" s="154"/>
      <c r="D158" s="165"/>
      <c r="E158" s="166"/>
      <c r="F158" s="167"/>
      <c r="G158" s="167"/>
      <c r="H158" s="168"/>
      <c r="I158" s="169"/>
      <c r="J158" s="167"/>
      <c r="K158" s="167"/>
      <c r="L158" s="166"/>
      <c r="M158" s="166"/>
      <c r="N158" s="166"/>
      <c r="O158" s="166"/>
      <c r="P158" s="166"/>
      <c r="Q158" s="166"/>
      <c r="R158" s="166"/>
      <c r="S158" s="166"/>
      <c r="T158" s="166"/>
      <c r="U158" s="166"/>
      <c r="V158" s="166"/>
      <c r="W158" s="166"/>
      <c r="X158" s="166"/>
      <c r="Y158" s="166"/>
      <c r="Z158" s="143"/>
      <c r="AA158" s="144"/>
      <c r="AB158" s="145" t="str">
        <f>IFERROR(IF('1. Likelihood and Impact Scale'!$L$6="Quantitative",INDEX('Scale Backend'!$E$7:$I$11,MATCH('Risk Register'!Z158,'Scale Backend'!$C$7:$C$11,0),MATCH('Risk Register'!AA158,'Scale Backend'!$E$5:$I$5,0)),INDEX('Scale Backend'!$N$7:$R$11,MATCH('Risk Register'!Z158,'Scale Backend'!$L$7:$L$11,0),MATCH('Risk Register'!AA158,'Scale Backend'!$N$5:$R$5,0))),"")</f>
        <v/>
      </c>
      <c r="AC158" s="170"/>
      <c r="AD158" s="167"/>
      <c r="AE158" s="171"/>
      <c r="AF158" s="171"/>
      <c r="AG158" s="171"/>
      <c r="AH158" s="171"/>
      <c r="AI158" s="171"/>
      <c r="AJ158" s="171"/>
      <c r="AK158" s="171"/>
      <c r="AL158" s="171"/>
      <c r="AM158" s="171"/>
      <c r="AN158" s="171"/>
      <c r="AO158" s="171"/>
      <c r="AP158" s="171"/>
      <c r="AQ158" s="171"/>
      <c r="AR158" s="171"/>
      <c r="AS158" s="171"/>
      <c r="AT158" s="171"/>
      <c r="AU158" s="171"/>
      <c r="AV158" s="171"/>
      <c r="AW158" s="172"/>
      <c r="AX158" s="166"/>
      <c r="AY158" s="173"/>
      <c r="AZ158" s="174"/>
      <c r="BA158" s="146"/>
      <c r="BB158" s="147"/>
      <c r="BC158" s="148" t="str">
        <f>IFERROR(IF('1. Likelihood and Impact Scale'!$L$6="Quantitative",INDEX('Scale Backend'!$E$7:$I$11,MATCH('Risk Register'!BA158,'Scale Backend'!$C$7:$C$11,0),MATCH('Risk Register'!BB158,'Scale Backend'!$E$5:$I$5,0)),INDEX('Scale Backend'!$N$7:$R$11,MATCH('Risk Register'!BA158,'Scale Backend'!$L$7:$L$11,0),MATCH('Risk Register'!BB158,'Scale Backend'!$N$5:$R$5,0))),"")</f>
        <v/>
      </c>
      <c r="BD158" s="15"/>
      <c r="BE158" s="1"/>
      <c r="BF158" s="1"/>
    </row>
  </sheetData>
  <autoFilter ref="B7:BB158" xr:uid="{00000000-0009-0000-0000-000001000000}"/>
  <dataConsolidate/>
  <mergeCells count="35">
    <mergeCell ref="B2:BC2"/>
    <mergeCell ref="B3:H3"/>
    <mergeCell ref="F6:F7"/>
    <mergeCell ref="G6:G7"/>
    <mergeCell ref="H6:H7"/>
    <mergeCell ref="I6:I7"/>
    <mergeCell ref="J6:L6"/>
    <mergeCell ref="AC6:AC7"/>
    <mergeCell ref="AD6:AD7"/>
    <mergeCell ref="BA6:BA7"/>
    <mergeCell ref="BB6:BB7"/>
    <mergeCell ref="BC6:BC7"/>
    <mergeCell ref="AX6:AX7"/>
    <mergeCell ref="AY6:AY7"/>
    <mergeCell ref="AZ6:AZ7"/>
    <mergeCell ref="AE6:AG6"/>
    <mergeCell ref="B4:B5"/>
    <mergeCell ref="C4:H5"/>
    <mergeCell ref="I4:AC5"/>
    <mergeCell ref="AD5:AT5"/>
    <mergeCell ref="Z6:AB6"/>
    <mergeCell ref="M6:S6"/>
    <mergeCell ref="T6:Y6"/>
    <mergeCell ref="B6:B7"/>
    <mergeCell ref="C6:C7"/>
    <mergeCell ref="D6:D7"/>
    <mergeCell ref="E6:E7"/>
    <mergeCell ref="AH6:AN6"/>
    <mergeCell ref="AO6:AT6"/>
    <mergeCell ref="AX4:AZ5"/>
    <mergeCell ref="BA4:BC5"/>
    <mergeCell ref="AU5:AU7"/>
    <mergeCell ref="AV5:AV7"/>
    <mergeCell ref="AW5:AW7"/>
    <mergeCell ref="AD4:AW4"/>
  </mergeCells>
  <conditionalFormatting sqref="AB8:AB158 BC8:BC158">
    <cfRule type="beginsWith" dxfId="4" priority="6" operator="beginsWith" text="Very High">
      <formula>LEFT(AB8,LEN("Very High"))="Very High"</formula>
    </cfRule>
    <cfRule type="beginsWith" dxfId="3" priority="7" operator="beginsWith" text="High">
      <formula>LEFT(AB8,LEN("High"))="High"</formula>
    </cfRule>
    <cfRule type="beginsWith" dxfId="2" priority="8" operator="beginsWith" text="Moderate">
      <formula>LEFT(AB8,LEN("Moderate"))="Moderate"</formula>
    </cfRule>
    <cfRule type="beginsWith" dxfId="1" priority="9" operator="beginsWith" text="Low">
      <formula>LEFT(AB8,LEN("Low"))="Low"</formula>
    </cfRule>
    <cfRule type="beginsWith" dxfId="0" priority="10" operator="beginsWith" text="Very Low">
      <formula>LEFT(AB8,LEN("Very Low"))="Very Low"</formula>
    </cfRule>
  </conditionalFormatting>
  <dataValidations count="9">
    <dataValidation allowBlank="1" showInputMessage="1" sqref="G8:G158" xr:uid="{9FA73B89-ED11-40CB-A229-484A3B74AE93}"/>
    <dataValidation type="list" allowBlank="1" showInputMessage="1" sqref="BB8:BB158" xr:uid="{9AC0A56C-E8BB-49DF-9918-A46B5A087A3A}">
      <formula1>Impact</formula1>
    </dataValidation>
    <dataValidation type="list" allowBlank="1" showInputMessage="1" sqref="BA8:BA158" xr:uid="{FFA49021-50AA-4C15-9C27-CA37A19313FC}">
      <formula1>Likelihood</formula1>
    </dataValidation>
    <dataValidation type="list" allowBlank="1" showInputMessage="1" showErrorMessage="1" sqref="AC8:AC158" xr:uid="{CE09ADAA-F33F-413A-BF49-64BF5C2E0BD8}">
      <formula1>RiskAction</formula1>
    </dataValidation>
    <dataValidation type="list" allowBlank="1" showInputMessage="1" showErrorMessage="1" sqref="AA8:AA158" xr:uid="{5F79A17A-388E-409A-89DF-19A20BEBC1D9}">
      <formula1>Impact</formula1>
    </dataValidation>
    <dataValidation type="list" allowBlank="1" showInputMessage="1" showErrorMessage="1" sqref="Z8:Z158" xr:uid="{02F5C89D-49C7-45B5-A447-E4C1152F6917}">
      <formula1>Likelihood</formula1>
    </dataValidation>
    <dataValidation type="list" allowBlank="1" showInputMessage="1" sqref="F103:F158 F8:F101" xr:uid="{B8DEEAC7-B87F-4C8E-985C-0BB4C56E88E6}">
      <formula1>"IT Reputational Risk, IT Financial Risk, IT Strategic Risk, Operational Risk, Availability Risk, Performance Risk, Compliance Risk, Security Risk, Digital Risk, Third-Party Risk, Other"</formula1>
    </dataValidation>
    <dataValidation type="list" allowBlank="1" showInputMessage="1" sqref="F102 H100 E8:E158" xr:uid="{0DAF6488-54C1-41E8-9A27-64CEC7639CC4}">
      <formula1>"Reputational Risk, Health Hazard Risk, Financial Risk, Strategic Risk, Operational Risk, Compliance Risk, IT Risk, Other"</formula1>
    </dataValidation>
    <dataValidation type="list" allowBlank="1" showInputMessage="1" showErrorMessage="1" sqref="H101:H158 H8:H99" xr:uid="{C189D884-5957-4291-8949-77C6867930CD}">
      <formula1>RiskCat</formula1>
    </dataValidation>
  </dataValidations>
  <pageMargins left="0.75" right="0.75" top="1" bottom="1" header="0.5" footer="0.5"/>
  <pageSetup orientation="portrait" r:id="rId1"/>
  <headerFooter alignWithMargins="0">
    <oddHeader>&amp;L&amp;"Calibri"&amp;10&amp;K000000 Confidential&amp;1#_x000D_</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1" operator="between" id="{873AA1B6-D872-40D5-BBDE-939F68AC2A1F}">
            <xm:f>'1. Likelihood and Impact Scale'!$L$19</xm:f>
            <xm:f>'1. Likelihood and Impact Scale'!$L$20</xm:f>
            <x14:dxf>
              <fill>
                <patternFill>
                  <bgColor rgb="FFFF0000"/>
                </patternFill>
              </fill>
            </x14:dxf>
          </x14:cfRule>
          <x14:cfRule type="cellIs" priority="2" operator="between" id="{ED0135B1-3756-41CA-A295-9F02CF8885E8}">
            <xm:f>'1. Likelihood and Impact Scale'!$K$19</xm:f>
            <xm:f>'1. Likelihood and Impact Scale'!$K$20</xm:f>
            <x14:dxf>
              <fill>
                <patternFill>
                  <bgColor rgb="FFFFC000"/>
                </patternFill>
              </fill>
            </x14:dxf>
          </x14:cfRule>
          <x14:cfRule type="cellIs" priority="3" operator="between" id="{BA210964-F3F8-4F0C-B168-85A562EE9CC5}">
            <xm:f>'1. Likelihood and Impact Scale'!$J$19</xm:f>
            <xm:f>'1. Likelihood and Impact Scale'!$J$20</xm:f>
            <x14:dxf>
              <fill>
                <patternFill>
                  <bgColor rgb="FFFFFF00"/>
                </patternFill>
              </fill>
            </x14:dxf>
          </x14:cfRule>
          <x14:cfRule type="cellIs" priority="4" operator="between" id="{FA0D3C88-79BD-4F36-AF2E-D9AC1E3939BE}">
            <xm:f>'1. Likelihood and Impact Scale'!$I$19</xm:f>
            <xm:f>'1. Likelihood and Impact Scale'!$I$20</xm:f>
            <x14:dxf>
              <fill>
                <patternFill>
                  <bgColor rgb="FF92D050"/>
                </patternFill>
              </fill>
            </x14:dxf>
          </x14:cfRule>
          <x14:cfRule type="cellIs" priority="5" operator="between" id="{DC3381E7-8657-4307-B29F-AF368209CA65}">
            <xm:f>'1. Likelihood and Impact Scale'!$H$19</xm:f>
            <xm:f>'1. Likelihood and Impact Scale'!$H$20</xm:f>
            <x14:dxf>
              <fill>
                <patternFill>
                  <bgColor rgb="FF00B050"/>
                </patternFill>
              </fill>
            </x14:dxf>
          </x14:cfRule>
          <xm:sqref>AB8:AB158 BC8:BC158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B37B6-DDD7-4B8B-AC53-ECDD02F2CCB8}">
  <sheetPr>
    <tabColor theme="9" tint="-0.499984740745262"/>
  </sheetPr>
  <dimension ref="B1:F21"/>
  <sheetViews>
    <sheetView workbookViewId="0">
      <selection activeCell="J23" sqref="J23"/>
    </sheetView>
  </sheetViews>
  <sheetFormatPr defaultRowHeight="14.5" x14ac:dyDescent="0.35"/>
  <cols>
    <col min="6" max="6" width="24.81640625" customWidth="1"/>
  </cols>
  <sheetData>
    <row r="1" spans="2:6" ht="15" thickBot="1" x14ac:dyDescent="0.4"/>
    <row r="2" spans="2:6" ht="15.5" x14ac:dyDescent="0.35">
      <c r="B2" s="307" t="s">
        <v>230</v>
      </c>
      <c r="C2" s="308"/>
      <c r="D2" s="309"/>
      <c r="F2" s="67" t="s">
        <v>245</v>
      </c>
    </row>
    <row r="3" spans="2:6" x14ac:dyDescent="0.35">
      <c r="B3" s="310" t="s">
        <v>231</v>
      </c>
      <c r="C3" s="311"/>
      <c r="D3" s="312"/>
      <c r="F3" s="68" t="s">
        <v>246</v>
      </c>
    </row>
    <row r="4" spans="2:6" x14ac:dyDescent="0.35">
      <c r="B4" s="310" t="s">
        <v>232</v>
      </c>
      <c r="C4" s="311" t="s">
        <v>232</v>
      </c>
      <c r="D4" s="312" t="s">
        <v>233</v>
      </c>
      <c r="F4" s="68" t="s">
        <v>247</v>
      </c>
    </row>
    <row r="5" spans="2:6" x14ac:dyDescent="0.35">
      <c r="B5" s="310" t="s">
        <v>234</v>
      </c>
      <c r="C5" s="311" t="s">
        <v>234</v>
      </c>
      <c r="D5" s="312" t="s">
        <v>233</v>
      </c>
      <c r="F5" s="68" t="s">
        <v>248</v>
      </c>
    </row>
    <row r="6" spans="2:6" x14ac:dyDescent="0.35">
      <c r="B6" s="310" t="s">
        <v>235</v>
      </c>
      <c r="C6" s="311" t="s">
        <v>235</v>
      </c>
      <c r="D6" s="312" t="s">
        <v>233</v>
      </c>
      <c r="F6" s="68" t="s">
        <v>249</v>
      </c>
    </row>
    <row r="7" spans="2:6" x14ac:dyDescent="0.35">
      <c r="B7" s="310" t="s">
        <v>236</v>
      </c>
      <c r="C7" s="311" t="s">
        <v>236</v>
      </c>
      <c r="D7" s="312" t="s">
        <v>233</v>
      </c>
      <c r="F7" s="68" t="s">
        <v>250</v>
      </c>
    </row>
    <row r="8" spans="2:6" x14ac:dyDescent="0.35">
      <c r="B8" s="310" t="s">
        <v>237</v>
      </c>
      <c r="C8" s="311" t="s">
        <v>237</v>
      </c>
      <c r="D8" s="312" t="s">
        <v>233</v>
      </c>
      <c r="F8" s="68" t="s">
        <v>251</v>
      </c>
    </row>
    <row r="9" spans="2:6" ht="15" thickBot="1" x14ac:dyDescent="0.4">
      <c r="B9" s="310" t="s">
        <v>238</v>
      </c>
      <c r="C9" s="311" t="s">
        <v>238</v>
      </c>
      <c r="D9" s="312" t="s">
        <v>233</v>
      </c>
      <c r="F9" s="69" t="s">
        <v>252</v>
      </c>
    </row>
    <row r="10" spans="2:6" x14ac:dyDescent="0.35">
      <c r="B10" s="310" t="s">
        <v>239</v>
      </c>
      <c r="C10" s="311" t="s">
        <v>239</v>
      </c>
      <c r="D10" s="312" t="s">
        <v>233</v>
      </c>
    </row>
    <row r="11" spans="2:6" x14ac:dyDescent="0.35">
      <c r="B11" s="310" t="s">
        <v>240</v>
      </c>
      <c r="C11" s="311" t="s">
        <v>240</v>
      </c>
      <c r="D11" s="312" t="s">
        <v>233</v>
      </c>
    </row>
    <row r="12" spans="2:6" x14ac:dyDescent="0.35">
      <c r="B12" s="310" t="s">
        <v>241</v>
      </c>
      <c r="C12" s="311" t="s">
        <v>241</v>
      </c>
      <c r="D12" s="312" t="s">
        <v>233</v>
      </c>
    </row>
    <row r="13" spans="2:6" x14ac:dyDescent="0.35">
      <c r="B13" s="310" t="s">
        <v>242</v>
      </c>
      <c r="C13" s="311" t="s">
        <v>242</v>
      </c>
      <c r="D13" s="312" t="s">
        <v>233</v>
      </c>
    </row>
    <row r="14" spans="2:6" x14ac:dyDescent="0.35">
      <c r="B14" s="310" t="s">
        <v>243</v>
      </c>
      <c r="C14" s="311" t="s">
        <v>243</v>
      </c>
      <c r="D14" s="312" t="s">
        <v>233</v>
      </c>
    </row>
    <row r="15" spans="2:6" x14ac:dyDescent="0.35">
      <c r="B15" s="310"/>
      <c r="C15" s="311"/>
      <c r="D15" s="312" t="s">
        <v>233</v>
      </c>
    </row>
    <row r="16" spans="2:6" x14ac:dyDescent="0.35">
      <c r="B16" s="310"/>
      <c r="C16" s="311"/>
      <c r="D16" s="312" t="s">
        <v>233</v>
      </c>
    </row>
    <row r="17" spans="2:4" x14ac:dyDescent="0.35">
      <c r="B17" s="310"/>
      <c r="C17" s="311"/>
      <c r="D17" s="312" t="s">
        <v>233</v>
      </c>
    </row>
    <row r="18" spans="2:4" x14ac:dyDescent="0.35">
      <c r="B18" s="310"/>
      <c r="C18" s="311"/>
      <c r="D18" s="312" t="s">
        <v>233</v>
      </c>
    </row>
    <row r="19" spans="2:4" x14ac:dyDescent="0.35">
      <c r="B19" s="310"/>
      <c r="C19" s="311"/>
      <c r="D19" s="312" t="s">
        <v>233</v>
      </c>
    </row>
    <row r="20" spans="2:4" x14ac:dyDescent="0.35">
      <c r="B20" s="310"/>
      <c r="C20" s="311"/>
      <c r="D20" s="312" t="s">
        <v>233</v>
      </c>
    </row>
    <row r="21" spans="2:4" ht="15" thickBot="1" x14ac:dyDescent="0.4">
      <c r="B21" s="313"/>
      <c r="C21" s="314"/>
      <c r="D21" s="315" t="s">
        <v>233</v>
      </c>
    </row>
  </sheetData>
  <mergeCells count="20">
    <mergeCell ref="B20:D20"/>
    <mergeCell ref="B21:D21"/>
    <mergeCell ref="B16:D16"/>
    <mergeCell ref="B18:D18"/>
    <mergeCell ref="B12:D12"/>
    <mergeCell ref="B13:D13"/>
    <mergeCell ref="B14:D14"/>
    <mergeCell ref="B15:D15"/>
    <mergeCell ref="B19:D19"/>
    <mergeCell ref="B17:D17"/>
    <mergeCell ref="B7:D7"/>
    <mergeCell ref="B8:D8"/>
    <mergeCell ref="B9:D9"/>
    <mergeCell ref="B10:D10"/>
    <mergeCell ref="B11:D11"/>
    <mergeCell ref="B2:D2"/>
    <mergeCell ref="B3:D3"/>
    <mergeCell ref="B4:D4"/>
    <mergeCell ref="B5:D5"/>
    <mergeCell ref="B6: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Introduction</vt:lpstr>
      <vt:lpstr>1. Likelihood and Impact Scale</vt:lpstr>
      <vt:lpstr>Scale Backend</vt:lpstr>
      <vt:lpstr>Risk Register</vt:lpstr>
      <vt:lpstr>Risk Register Backend</vt:lpstr>
      <vt:lpstr>Impact</vt:lpstr>
      <vt:lpstr>Likelihood</vt:lpstr>
      <vt:lpstr>RiskAction</vt:lpstr>
      <vt:lpstr>RiskCat</vt:lpstr>
      <vt:lpstr>'Risk Register'!RiskTol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2022-04-01T19:56:07Z</dcterms:created>
  <dcterms:modified xsi:type="dcterms:W3CDTF">2023-04-25T01:16:03Z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24214e-5322-4789-8422-cbe411bc3a74_Enabled">
    <vt:lpwstr>true</vt:lpwstr>
  </property>
  <property fmtid="{D5CDD505-2E9C-101B-9397-08002B2CF9AE}" pid="3" name="MSIP_Label_7d24214e-5322-4789-8422-cbe411bc3a74_SetDate">
    <vt:lpwstr>2022-04-01T19:56:35Z</vt:lpwstr>
  </property>
  <property fmtid="{D5CDD505-2E9C-101B-9397-08002B2CF9AE}" pid="4" name="MSIP_Label_7d24214e-5322-4789-8422-cbe411bc3a74_Method">
    <vt:lpwstr>Privileged</vt:lpwstr>
  </property>
  <property fmtid="{D5CDD505-2E9C-101B-9397-08002B2CF9AE}" pid="5" name="MSIP_Label_7d24214e-5322-4789-8422-cbe411bc3a74_Name">
    <vt:lpwstr>7d24214e-5322-4789-8422-cbe411bc3a74</vt:lpwstr>
  </property>
  <property fmtid="{D5CDD505-2E9C-101B-9397-08002B2CF9AE}" pid="6" name="MSIP_Label_7d24214e-5322-4789-8422-cbe411bc3a74_SiteId">
    <vt:lpwstr>113d1920-a1e0-48cf-a70a-868cbb03f3f6</vt:lpwstr>
  </property>
  <property fmtid="{D5CDD505-2E9C-101B-9397-08002B2CF9AE}" pid="7" name="MSIP_Label_7d24214e-5322-4789-8422-cbe411bc3a74_ActionId">
    <vt:lpwstr>e4debc8a-9246-4c84-9408-852b08ef67d2</vt:lpwstr>
  </property>
  <property fmtid="{D5CDD505-2E9C-101B-9397-08002B2CF9AE}" pid="8" name="MSIP_Label_7d24214e-5322-4789-8422-cbe411bc3a74_ContentBits">
    <vt:lpwstr>0</vt:lpwstr>
  </property>
</Properties>
</file>