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ethro\Residency\Projects\STREAM-URO SCORE\To submit\JAMA Network Open\Revisions\"/>
    </mc:Choice>
  </mc:AlternateContent>
  <xr:revisionPtr revIDLastSave="0" documentId="13_ncr:1_{99DAD6F5-F3A6-4F4E-A517-492E0B14977F}" xr6:coauthVersionLast="47" xr6:coauthVersionMax="47" xr10:uidLastSave="{00000000-0000-0000-0000-000000000000}"/>
  <bookViews>
    <workbookView xWindow="1520" yWindow="1980" windowWidth="28800" windowHeight="15560" xr2:uid="{1210327F-29F4-40F0-A2FF-6D2506A46126}"/>
  </bookViews>
  <sheets>
    <sheet name="APPRAISE-AI" sheetId="1"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5" i="1" l="1"/>
  <c r="E93" i="1"/>
  <c r="E90" i="1"/>
  <c r="E88" i="1"/>
  <c r="E86" i="1"/>
  <c r="E80" i="1"/>
  <c r="E73" i="1"/>
  <c r="E71" i="1"/>
  <c r="E67" i="1"/>
  <c r="E63" i="1"/>
  <c r="E59" i="1"/>
  <c r="E53" i="1"/>
  <c r="E50" i="1"/>
  <c r="E46" i="1"/>
  <c r="E42" i="1"/>
  <c r="E38" i="1"/>
  <c r="E108" i="1" s="1"/>
  <c r="E31" i="1"/>
  <c r="E28" i="1"/>
  <c r="E24" i="1"/>
  <c r="E16" i="1"/>
  <c r="E12" i="1"/>
  <c r="E9" i="1"/>
  <c r="E4" i="1"/>
  <c r="F95" i="1"/>
  <c r="D95" i="1"/>
  <c r="F93" i="1"/>
  <c r="D93" i="1"/>
  <c r="F90" i="1"/>
  <c r="D90" i="1"/>
  <c r="F88" i="1"/>
  <c r="D88" i="1"/>
  <c r="F86" i="1"/>
  <c r="D86" i="1"/>
  <c r="F80" i="1"/>
  <c r="D80" i="1"/>
  <c r="F73" i="1"/>
  <c r="D73" i="1"/>
  <c r="F71" i="1"/>
  <c r="D71" i="1"/>
  <c r="F67" i="1"/>
  <c r="D67" i="1"/>
  <c r="F63" i="1"/>
  <c r="D63" i="1"/>
  <c r="F59" i="1"/>
  <c r="D59" i="1"/>
  <c r="F53" i="1"/>
  <c r="D53" i="1"/>
  <c r="F50" i="1"/>
  <c r="D50" i="1"/>
  <c r="F46" i="1"/>
  <c r="D46" i="1"/>
  <c r="F42" i="1"/>
  <c r="D42" i="1"/>
  <c r="F38" i="1"/>
  <c r="D38" i="1"/>
  <c r="F31" i="1"/>
  <c r="D31" i="1"/>
  <c r="F28" i="1"/>
  <c r="D28" i="1"/>
  <c r="F24" i="1"/>
  <c r="D24" i="1"/>
  <c r="F16" i="1"/>
  <c r="D16" i="1"/>
  <c r="F12" i="1"/>
  <c r="D12" i="1"/>
  <c r="F9" i="1"/>
  <c r="D9" i="1"/>
  <c r="F4" i="1"/>
  <c r="D4" i="1"/>
  <c r="C53" i="1"/>
  <c r="C31" i="1"/>
  <c r="C28" i="1"/>
  <c r="C16" i="1"/>
  <c r="E106" i="1" l="1"/>
  <c r="E110" i="1"/>
  <c r="E111" i="1"/>
  <c r="E109" i="1"/>
  <c r="E107" i="1"/>
  <c r="E104" i="1"/>
  <c r="E105" i="1" s="1"/>
  <c r="F110" i="1"/>
  <c r="D108" i="1"/>
  <c r="D110" i="1"/>
  <c r="F104" i="1"/>
  <c r="F105" i="1" s="1"/>
  <c r="F111" i="1"/>
  <c r="D106" i="1"/>
  <c r="F108" i="1"/>
  <c r="D109" i="1"/>
  <c r="F109" i="1"/>
  <c r="D107" i="1"/>
  <c r="D104" i="1"/>
  <c r="D105" i="1" s="1"/>
  <c r="F107" i="1"/>
  <c r="D111" i="1"/>
  <c r="F106" i="1"/>
  <c r="K83" i="1"/>
  <c r="J83" i="1"/>
  <c r="I83" i="1"/>
  <c r="I53" i="1"/>
  <c r="C95" i="1"/>
  <c r="C71" i="1"/>
  <c r="C67" i="1"/>
  <c r="C38" i="1"/>
  <c r="C93" i="1"/>
  <c r="C90" i="1"/>
  <c r="K90" i="1" s="1"/>
  <c r="C88" i="1"/>
  <c r="C86" i="1"/>
  <c r="K86" i="1" s="1"/>
  <c r="C80" i="1"/>
  <c r="C73" i="1"/>
  <c r="K73" i="1" s="1"/>
  <c r="C63" i="1"/>
  <c r="C59" i="1"/>
  <c r="K59" i="1" s="1"/>
  <c r="C50" i="1"/>
  <c r="K50" i="1" s="1"/>
  <c r="C46" i="1"/>
  <c r="C42" i="1"/>
  <c r="C24" i="1"/>
  <c r="C12" i="1"/>
  <c r="C9" i="1"/>
  <c r="C4" i="1"/>
  <c r="K88" i="1" l="1"/>
  <c r="I46" i="1"/>
  <c r="K24" i="1"/>
  <c r="K80" i="1"/>
  <c r="K4" i="1"/>
  <c r="K93" i="1"/>
  <c r="K42" i="1"/>
  <c r="K12" i="1"/>
  <c r="K9" i="1"/>
  <c r="K63" i="1"/>
  <c r="K16" i="1"/>
  <c r="K38" i="1"/>
  <c r="K46" i="1"/>
  <c r="J24" i="1"/>
  <c r="I93" i="1"/>
  <c r="K53" i="1"/>
  <c r="K67" i="1"/>
  <c r="K71" i="1"/>
  <c r="K31" i="1"/>
  <c r="K28" i="1"/>
  <c r="K95" i="1"/>
  <c r="I4" i="1"/>
  <c r="I31" i="1"/>
  <c r="I59" i="1"/>
  <c r="I63" i="1"/>
  <c r="I50" i="1"/>
  <c r="J9" i="1"/>
  <c r="I86" i="1"/>
  <c r="I88" i="1"/>
  <c r="I90" i="1"/>
  <c r="I42" i="1"/>
  <c r="J12" i="1"/>
  <c r="J16" i="1"/>
  <c r="I38" i="1"/>
  <c r="J67" i="1"/>
  <c r="J71" i="1"/>
  <c r="I9" i="1"/>
  <c r="I67" i="1"/>
  <c r="J73" i="1"/>
  <c r="I12" i="1"/>
  <c r="I71" i="1"/>
  <c r="J31" i="1"/>
  <c r="J86" i="1"/>
  <c r="I16" i="1"/>
  <c r="I73" i="1"/>
  <c r="J38" i="1"/>
  <c r="J88" i="1"/>
  <c r="I24" i="1"/>
  <c r="J42" i="1"/>
  <c r="J90" i="1"/>
  <c r="J46" i="1"/>
  <c r="J93" i="1"/>
  <c r="J50" i="1"/>
  <c r="J53" i="1"/>
  <c r="J59" i="1"/>
  <c r="J4" i="1"/>
  <c r="J63" i="1"/>
  <c r="C110" i="1"/>
  <c r="I28" i="1"/>
  <c r="J28" i="1"/>
  <c r="J80" i="1"/>
  <c r="I80" i="1"/>
  <c r="J95" i="1"/>
  <c r="I95" i="1"/>
  <c r="C108" i="1"/>
  <c r="C109" i="1"/>
  <c r="C111" i="1"/>
  <c r="C107" i="1"/>
  <c r="C104" i="1"/>
  <c r="C106" i="1"/>
  <c r="I110" i="1" l="1"/>
  <c r="J110" i="1"/>
  <c r="K110" i="1"/>
  <c r="I106" i="1"/>
  <c r="J106" i="1"/>
  <c r="K106" i="1"/>
  <c r="I108" i="1"/>
  <c r="J108" i="1"/>
  <c r="K108" i="1"/>
  <c r="I109" i="1"/>
  <c r="J109" i="1"/>
  <c r="K109" i="1"/>
  <c r="K107" i="1"/>
  <c r="J107" i="1"/>
  <c r="I107" i="1"/>
  <c r="C105" i="1"/>
  <c r="K104" i="1"/>
  <c r="K105" i="1" s="1"/>
  <c r="J104" i="1"/>
  <c r="I104" i="1"/>
  <c r="I105" i="1" s="1"/>
  <c r="I111" i="1"/>
  <c r="J111" i="1"/>
  <c r="K111" i="1"/>
</calcChain>
</file>

<file path=xl/sharedStrings.xml><?xml version="1.0" encoding="utf-8"?>
<sst xmlns="http://schemas.openxmlformats.org/spreadsheetml/2006/main" count="243" uniqueCount="168">
  <si>
    <t>Title</t>
  </si>
  <si>
    <t>i</t>
  </si>
  <si>
    <t>ii</t>
  </si>
  <si>
    <t>The words artificial intelligence, AI, machine learning, deep learning, or other terminology related to artificial intelligence are reported in the title</t>
  </si>
  <si>
    <t>The outcome of interest predicted by the AI model is reported in the title</t>
  </si>
  <si>
    <t>iii</t>
  </si>
  <si>
    <t>The target population in which the AI model will be used is reported in the title</t>
  </si>
  <si>
    <t>Introduction</t>
  </si>
  <si>
    <t>A synthesis of existing AI models that predict the same outcome is provided. If there are no existing models, this should be stated</t>
  </si>
  <si>
    <t>The clinical context and rationale for developing/updating an AI model(s) to address the clinical problem are presented</t>
  </si>
  <si>
    <t>The objectives are presented</t>
  </si>
  <si>
    <t>The target population and outcome of interest are stated</t>
  </si>
  <si>
    <t>Methods</t>
  </si>
  <si>
    <t>How many institutions were included in the dataset?</t>
  </si>
  <si>
    <t>Number of institutions</t>
  </si>
  <si>
    <t>Points</t>
  </si>
  <si>
    <t>Single institution</t>
  </si>
  <si>
    <t>Multiple institutions</t>
  </si>
  <si>
    <t>Institutions from multiple (&gt; 1) countries</t>
  </si>
  <si>
    <t>Community-based or rural hospital(s)</t>
  </si>
  <si>
    <t>Low/middle income patient populations</t>
  </si>
  <si>
    <t>General</t>
  </si>
  <si>
    <t>Not applicable</t>
  </si>
  <si>
    <t>Was the length of follow-up reported, if applicable?</t>
  </si>
  <si>
    <r>
      <t xml:space="preserve">Was the study period (start </t>
    </r>
    <r>
      <rPr>
        <u/>
        <sz val="11"/>
        <color theme="1"/>
        <rFont val="Calibri"/>
        <family val="2"/>
        <scheme val="minor"/>
      </rPr>
      <t>and</t>
    </r>
    <r>
      <rPr>
        <sz val="11"/>
        <color theme="1"/>
        <rFont val="Calibri"/>
        <family val="2"/>
        <scheme val="minor"/>
      </rPr>
      <t xml:space="preserve"> end dates) reported?</t>
    </r>
  </si>
  <si>
    <t>Not reported</t>
  </si>
  <si>
    <t>Identify the report as an AI application to a specific clinical question. [Max score 1]</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</si>
  <si>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</si>
  <si>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</si>
  <si>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</si>
  <si>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Rationale provided for choice of candidate features (e.g., based on prior research, clinical relevance, available data, etc.)</t>
  </si>
  <si>
    <t>Handling of missing data</t>
  </si>
  <si>
    <t>Removal of samples with missing data (i.e., complete case analysis)</t>
  </si>
  <si>
    <t>Explicit modeling of missing data without justification</t>
  </si>
  <si>
    <t>Explicit modeling of missing data with appropriate justification (e.g., directly through AI model, multiple imputation, or other statistical approaches)</t>
  </si>
  <si>
    <t>iv</t>
  </si>
  <si>
    <t>v</t>
  </si>
  <si>
    <t>Y</t>
  </si>
  <si>
    <t>N</t>
  </si>
  <si>
    <t>NA</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</si>
  <si>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</si>
  <si>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</si>
  <si>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t>What was the method of data splitting used?</t>
  </si>
  <si>
    <t>What was the method used to evaluate model generalizability</t>
  </si>
  <si>
    <t>Were there any concerns of data leakage (i.e., data preprocessing performed prior to data splitting, training and testing on the same data)?</t>
  </si>
  <si>
    <t>Data splitting</t>
  </si>
  <si>
    <t>Random split (i.e., random 80:20 train-test split)</t>
  </si>
  <si>
    <t>Temporal split (i.e., for a dataset from 2010-2020, train model with data from 2010-2018, and test on data from 2019-2020)</t>
  </si>
  <si>
    <t>Held-out validation cohort (e.g., cross-validation, leave-one-out cross validation, external validation)</t>
  </si>
  <si>
    <t>Model generalizability</t>
  </si>
  <si>
    <t>Internal validation (i.e., separate cohort not used for model training from the same institution)</t>
  </si>
  <si>
    <t>Prospective validation</t>
  </si>
  <si>
    <t>External validation (i.e, separate cohort not used for model training from a different institution)</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</si>
  <si>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</si>
  <si>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</si>
  <si>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</si>
  <si>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</si>
  <si>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</si>
  <si>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</si>
  <si>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</si>
  <si>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</si>
  <si>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</si>
  <si>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</si>
  <si>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Type of AI model(s) reported (e.g., random forest, support vector machine, convolutional neural network)</t>
  </si>
  <si>
    <t>Software version(s) reported (e.g., scikit-learn 1.1.2)</t>
  </si>
  <si>
    <r>
      <rPr>
        <b/>
        <u/>
        <sz val="11"/>
        <color theme="1"/>
        <rFont val="Calibri"/>
        <family val="2"/>
        <scheme val="minor"/>
      </rPr>
      <t>Model description</t>
    </r>
    <r>
      <rPr>
        <b/>
        <sz val="11"/>
        <color theme="1"/>
        <rFont val="Calibri"/>
        <family val="2"/>
        <scheme val="minor"/>
      </rPr>
      <t>: Describe the AI model(s) and software version(s) investigated. [Max score 2]</t>
    </r>
  </si>
  <si>
    <t>Hyperparameter search strategy is described (e.g., random-, grid-search, etc.)</t>
  </si>
  <si>
    <t>Optimization metric is specified (e.g., accuracy, AUROC, etc.)</t>
  </si>
  <si>
    <t>Hyperparameters that are tuned are listed (e.g., number of trees, max depth, number of neurons)</t>
  </si>
  <si>
    <t>Results</t>
  </si>
  <si>
    <t>Summary statistics of each cohort provided to show similarities and differences among cohorts</t>
  </si>
  <si>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</si>
  <si>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</si>
  <si>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</si>
  <si>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</si>
  <si>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t>Total cohort size, number of samples with missing data, and follow-up time (if applicable) are reported</t>
  </si>
  <si>
    <t>Details and rationale for criteria are provided</t>
  </si>
  <si>
    <t>Inclusion criteria are provided</t>
  </si>
  <si>
    <t>Exclusion criteria are provided</t>
  </si>
  <si>
    <t>Discrimination</t>
  </si>
  <si>
    <t>Rationale provided for which metric is most clinically relevant for the problem at hand</t>
  </si>
  <si>
    <t>Calibration</t>
  </si>
  <si>
    <t>Calibration plot</t>
  </si>
  <si>
    <t>Statistical summary of calibration only (e.g., calibration slope, O/E ration, Hosmer-Lemeshow test)</t>
  </si>
  <si>
    <t>Measure(s) without statistical significance</t>
  </si>
  <si>
    <t>Measure(s) with statistical significance (e.g., confidence interval, standard error, p-value)</t>
  </si>
  <si>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</si>
  <si>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</si>
  <si>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t>Clinical utility</t>
  </si>
  <si>
    <t>Decision curve analysis</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</si>
  <si>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</si>
  <si>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</si>
  <si>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t>vi</t>
  </si>
  <si>
    <t>Sensitivity or specificity reported for a specified threshold</t>
  </si>
  <si>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</si>
  <si>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</si>
  <si>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Discussion</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</si>
  <si>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</si>
  <si>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</si>
  <si>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</si>
  <si>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Patient-specific: Performance (e.g., AUROC) is evaluated across at least one subgroup</t>
  </si>
  <si>
    <t>Patient-specific: Clinical utility (e.g., sensitivity or specificity for a specified threshold) is evaluated across at least one subgroup</t>
  </si>
  <si>
    <t>Analysis of predictive errors is reported</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</si>
  <si>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</si>
  <si>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</si>
  <si>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</si>
  <si>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Task-specific: More than one subgroup is evaluated in either model performance or clinical utility</t>
  </si>
  <si>
    <t>Analysis of surprise errors is reported</t>
  </si>
  <si>
    <t>Potential application(s) to clinical practice and future directions are discussed</t>
  </si>
  <si>
    <r>
      <rPr>
        <b/>
        <u/>
        <sz val="11"/>
        <color theme="1"/>
        <rFont val="Calibri"/>
        <family val="2"/>
        <scheme val="minor"/>
      </rPr>
      <t>Critical analysis</t>
    </r>
    <r>
      <rPr>
        <b/>
        <sz val="11"/>
        <color theme="1"/>
        <rFont val="Calibri"/>
        <family val="2"/>
        <scheme val="minor"/>
      </rPr>
      <t>: Describe main findings and limitations of the study. [Max score 5]</t>
    </r>
  </si>
  <si>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</si>
  <si>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Limitations are discussed</t>
  </si>
  <si>
    <t>Other Information</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</si>
  <si>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</si>
  <si>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All relevant disclosures are reported</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</si>
  <si>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</si>
  <si>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Data availability</t>
  </si>
  <si>
    <t>Available on request</t>
  </si>
  <si>
    <r>
      <t xml:space="preserve">Data availability: How can other researchers access the data used in the study?
</t>
    </r>
    <r>
      <rPr>
        <i/>
        <sz val="11"/>
        <color theme="1"/>
        <rFont val="Calibri"/>
        <family val="2"/>
        <scheme val="minor"/>
      </rPr>
      <t>Data availability needs to be explicitly stated to receive points</t>
    </r>
  </si>
  <si>
    <t>Available on an established data sharing repository (e.g., MIMIC)</t>
  </si>
  <si>
    <t>Not available/not reported</t>
  </si>
  <si>
    <t>Trained model available to generate prediction in bulk (i.e., from a dataset)</t>
  </si>
  <si>
    <t>Complete source code available</t>
  </si>
  <si>
    <t>Executable end-to-end (e.g., dependency file, documentation on how to run the code) available</t>
  </si>
  <si>
    <t>Reproducibility (out of 23)</t>
  </si>
  <si>
    <t>Reporting Quality (out of 12)</t>
  </si>
  <si>
    <t>Clinical Relevance (out of 4)</t>
  </si>
  <si>
    <t>Data Quality (out of 21)</t>
  </si>
  <si>
    <t>Methodological Conduct (out of 20)</t>
  </si>
  <si>
    <t>Robustness of Results (out of 20)</t>
  </si>
  <si>
    <t>Mean score per APPRAISE-AI item</t>
  </si>
  <si>
    <t>Standard deviation per APPRAISE-AI item</t>
  </si>
  <si>
    <r>
      <t xml:space="preserve">[Last Study ID, additional columns should be added to the </t>
    </r>
    <r>
      <rPr>
        <b/>
        <u/>
        <sz val="11"/>
        <color theme="1"/>
        <rFont val="Calibri"/>
        <family val="2"/>
        <scheme val="minor"/>
      </rPr>
      <t>LEFT</t>
    </r>
    <r>
      <rPr>
        <sz val="11"/>
        <color theme="1"/>
        <rFont val="Calibri"/>
        <family val="2"/>
        <scheme val="minor"/>
      </rPr>
      <t xml:space="preserve"> of this]</t>
    </r>
  </si>
  <si>
    <t>Mean</t>
  </si>
  <si>
    <t>Standard Deviation</t>
  </si>
  <si>
    <t>Median score per APPRAISE-AI item</t>
  </si>
  <si>
    <t>Median</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</si>
  <si>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</si>
  <si>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t>Single, non-expert</t>
  </si>
  <si>
    <t>Single, expert</t>
  </si>
  <si>
    <t>Multiple (&gt;1), non-experts (e.g., crowd-sourced)</t>
  </si>
  <si>
    <t>Multiple (&gt;1), experts</t>
  </si>
  <si>
    <t>Time-windows for abstracted features are specified (e.g., chest x-rays used to predict hospital-acquired pneumonia must be taken at least 6 hours prior to the diagnosis, vital signs recorded within the past 12 hours will be used to predict sepsis)</t>
  </si>
  <si>
    <t>Search space for hyperparameters are provided</t>
  </si>
  <si>
    <t>Hyperparameter tuning</t>
  </si>
  <si>
    <t>Reported for some of the listed hyperparameters, while others are missing or unclear</t>
  </si>
  <si>
    <t>Reported for all listed hyperparameters, or reported for some and explicitly states that the others were set to their default values</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</si>
  <si>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</si>
  <si>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Data Quality (out of 24)</t>
  </si>
  <si>
    <t>Reproducibility (out of 20)</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</si>
  <si>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</si>
  <si>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</si>
  <si>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Article title</t>
  </si>
  <si>
    <t>DOI link</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</si>
  <si>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</si>
  <si>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</si>
  <si>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Overall APPRAISE-AI score (out of 100)</t>
  </si>
  <si>
    <t>Quality based on overall APPRAISE-AI score</t>
  </si>
  <si>
    <r>
      <rPr>
        <b/>
        <u/>
        <sz val="11"/>
        <color theme="1"/>
        <rFont val="Calibri"/>
        <family val="2"/>
        <scheme val="minor"/>
      </rPr>
      <t>Transparency</t>
    </r>
    <r>
      <rPr>
        <b/>
        <sz val="11"/>
        <color theme="1"/>
        <rFont val="Calibri"/>
        <family val="2"/>
        <scheme val="minor"/>
      </rPr>
      <t>: Share the data, data dictionary, source code, or release an application that runs the code. [Max score 10]</t>
    </r>
  </si>
  <si>
    <r>
      <t xml:space="preserve">Ground truth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</si>
  <si>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How was the ground truth determined?</t>
  </si>
  <si>
    <r>
      <rPr>
        <b/>
        <u/>
        <sz val="11"/>
        <color theme="1"/>
        <rFont val="Calibri"/>
        <family val="2"/>
        <scheme val="minor"/>
      </rPr>
      <t>Ground truth</t>
    </r>
    <r>
      <rPr>
        <b/>
        <sz val="11"/>
        <color theme="1"/>
        <rFont val="Calibri"/>
        <family val="2"/>
        <scheme val="minor"/>
      </rPr>
      <t>: Define the ground truth of interest. Describe how it was collected (e.g., manual annotation by experts) and encoded (e.g., binary, categorical, dichotomized continuous, continuous variable, etc.). [Max score 6]</t>
    </r>
  </si>
  <si>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ground truth of interest. [Max score 4]</t>
    </r>
  </si>
  <si>
    <t>Incidence of ground truth(s) of interest is reported</t>
  </si>
  <si>
    <t>An overall interpretation of the results is presented, which may include:
- New predictors of the ground truth of interest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</si>
  <si>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t>Data dictionary: A description is provided for all features and ground truth, with consideration of the following:
- Data type (i.e., categorical or numerical)
- Method of collection or measurement (e.g., serum hemoglobin in g/dL)
- Range of values (e.g., yes or no, 0.5-250 g/dL)</t>
  </si>
  <si>
    <t>Quality of ground truth</t>
  </si>
  <si>
    <t>Objective, well-captured ground truth (e.g., in-hospital 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</si>
</sst>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0" borderId="0" xfId="0"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3" xfId="0"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0" fillId="0" borderId="1" xfId="0" applyFill="1" applyBorder="1" applyAlignment="1">
      <alignment wrapText="1"/>
    </xf>
    <xf numFmtId="0" fontId="0" fillId="0" borderId="0" xfId="0" applyFont="1" applyAlignment="1">
      <alignment wrapText="1"/>
    </xf>
    <xf numFmtId="0" fontId="1" fillId="2" borderId="1" xfId="0" applyFont="1"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wrapText="1"/>
    </xf>
    <xf numFmtId="0" fontId="0" fillId="0" borderId="0" xfId="0"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0" xfId="0" applyFont="1" applyAlignment="1">
      <alignment horizontal="right"/>
    </xf>
    <xf numFmtId="0" fontId="0" fillId="0" borderId="1" xfId="0" applyBorder="1" applyAlignment="1">
      <alignment horizontal="center" vertical="center"/>
    </xf>
    <xf numFmtId="0" fontId="0" fillId="0" borderId="1" xfId="0" applyBorder="1" applyAlignment="1">
      <alignment horizontal="left"/>
    </xf>
    <xf numFmtId="0" fontId="2" fillId="0" borderId="0" xfId="0" applyFont="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wrapText="1"/>
    </xf>
    <xf numFmtId="0" fontId="8" fillId="0" borderId="0" xfId="1"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left" vertical="top"/>
    </xf>
    <xf numFmtId="0" fontId="0" fillId="0" borderId="1" xfId="0" applyBorder="1" applyAlignment="1">
      <alignment horizontal="center" vertical="center"/>
    </xf>
    <xf numFmtId="0" fontId="1" fillId="2" borderId="1" xfId="0" applyFont="1" applyFill="1"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8452-B2E3-4E8B-9B34-DAB88FDC94CF}">
  <dimension ref="A1:K111"/>
  <sheetViews>
    <sheetView tabSelected="1" zoomScaleNormal="100" workbookViewId="0">
      <selection activeCell="C2" sqref="C2"/>
    </sheetView>
  </sheetViews>
  <sheetFormatPr defaultRowHeight="14.5" x14ac:dyDescent="0.35"/>
  <cols>
    <col min="1" max="1" width="8.81640625" style="1"/>
    <col min="2" max="2" width="79.26953125" customWidth="1"/>
    <col min="3" max="3" width="49.26953125" style="1" customWidth="1"/>
    <col min="4" max="4" width="46.1796875" style="1" customWidth="1"/>
    <col min="5" max="6" width="17.54296875" style="1" customWidth="1"/>
    <col min="8" max="8" width="38" bestFit="1" customWidth="1"/>
    <col min="9" max="9" width="17.26953125" style="23" customWidth="1"/>
    <col min="10" max="10" width="22.1796875" style="1" customWidth="1"/>
    <col min="11" max="11" width="20.81640625" style="1" customWidth="1"/>
  </cols>
  <sheetData>
    <row r="1" spans="1:11" x14ac:dyDescent="0.35">
      <c r="B1" s="36" t="s">
        <v>152</v>
      </c>
      <c r="C1" s="38"/>
      <c r="D1" s="38"/>
    </row>
    <row r="2" spans="1:11" ht="58" x14ac:dyDescent="0.35">
      <c r="A2" s="7"/>
      <c r="B2" s="37" t="s">
        <v>153</v>
      </c>
      <c r="C2" s="39"/>
      <c r="D2" s="39"/>
      <c r="E2" s="25"/>
      <c r="F2" s="25" t="s">
        <v>132</v>
      </c>
      <c r="I2" s="40" t="s">
        <v>130</v>
      </c>
      <c r="J2" s="40" t="s">
        <v>131</v>
      </c>
      <c r="K2" s="41" t="s">
        <v>135</v>
      </c>
    </row>
    <row r="3" spans="1:11" x14ac:dyDescent="0.35">
      <c r="A3" s="46" t="s">
        <v>0</v>
      </c>
      <c r="B3" s="46"/>
      <c r="C3" s="12"/>
      <c r="D3" s="12"/>
      <c r="E3" s="12"/>
      <c r="F3" s="12"/>
      <c r="I3" s="40"/>
      <c r="J3" s="40"/>
      <c r="K3" s="41"/>
    </row>
    <row r="4" spans="1:11" s="3" customFormat="1" x14ac:dyDescent="0.35">
      <c r="A4" s="8">
        <v>1</v>
      </c>
      <c r="B4" s="9" t="s">
        <v>26</v>
      </c>
      <c r="C4" s="8">
        <f>IF(AND(C5="Y",C6="Y",C7="Y"),1,0)</f>
        <v>0</v>
      </c>
      <c r="D4" s="8">
        <f>IF(AND(D5="Y",D6="Y",D7="Y"),1,0)</f>
        <v>0</v>
      </c>
      <c r="E4" s="8">
        <f>IF(AND(E5="Y",E6="Y",E7="Y"),1,0)</f>
        <v>0</v>
      </c>
      <c r="F4" s="8">
        <f>IF(AND(F5="Y",F6="Y",F7="Y"),1,0)</f>
        <v>0</v>
      </c>
      <c r="I4" s="8">
        <f>AVERAGE(C4:F4)</f>
        <v>0</v>
      </c>
      <c r="J4" s="8">
        <f>_xlfn.STDEV.S(C4:F4)</f>
        <v>0</v>
      </c>
      <c r="K4" s="8">
        <f>MEDIAN(C4:F4)</f>
        <v>0</v>
      </c>
    </row>
    <row r="5" spans="1:11" ht="29" x14ac:dyDescent="0.35">
      <c r="A5" s="4" t="s">
        <v>1</v>
      </c>
      <c r="B5" s="5" t="s">
        <v>3</v>
      </c>
      <c r="C5" s="4"/>
      <c r="D5" s="11"/>
      <c r="E5" s="34"/>
      <c r="F5" s="11"/>
      <c r="I5" s="14"/>
      <c r="J5" s="14"/>
      <c r="K5" s="14"/>
    </row>
    <row r="6" spans="1:11" x14ac:dyDescent="0.35">
      <c r="A6" s="4" t="s">
        <v>2</v>
      </c>
      <c r="B6" s="6" t="s">
        <v>4</v>
      </c>
      <c r="C6" s="4"/>
      <c r="D6" s="11"/>
      <c r="E6" s="34"/>
      <c r="F6" s="11"/>
      <c r="I6" s="14"/>
      <c r="J6" s="14"/>
      <c r="K6" s="14"/>
    </row>
    <row r="7" spans="1:11" x14ac:dyDescent="0.35">
      <c r="A7" s="4" t="s">
        <v>5</v>
      </c>
      <c r="B7" s="6" t="s">
        <v>6</v>
      </c>
      <c r="C7" s="4"/>
      <c r="D7" s="11"/>
      <c r="E7" s="34"/>
      <c r="F7" s="11"/>
      <c r="I7" s="14"/>
      <c r="J7" s="14"/>
      <c r="K7" s="14"/>
    </row>
    <row r="8" spans="1:11" x14ac:dyDescent="0.35">
      <c r="A8" s="44" t="s">
        <v>7</v>
      </c>
      <c r="B8" s="44"/>
      <c r="C8" s="12"/>
      <c r="D8" s="12"/>
      <c r="E8" s="12"/>
      <c r="F8" s="12"/>
      <c r="I8" s="14"/>
      <c r="J8" s="14"/>
      <c r="K8" s="14"/>
    </row>
    <row r="9" spans="1:11" ht="43.5" x14ac:dyDescent="0.35">
      <c r="A9" s="8">
        <v>2</v>
      </c>
      <c r="B9" s="10" t="s">
        <v>27</v>
      </c>
      <c r="C9" s="8">
        <f>IF(AND(C10="Y", C11="Y"),1,0)</f>
        <v>0</v>
      </c>
      <c r="D9" s="8">
        <f>IF(AND(D10="Y", D11="Y"),1,0)</f>
        <v>0</v>
      </c>
      <c r="E9" s="8">
        <f>IF(AND(E10="Y", E11="Y"),1,0)</f>
        <v>0</v>
      </c>
      <c r="F9" s="8">
        <f>IF(AND(F10="Y", F11="Y"),1,0)</f>
        <v>0</v>
      </c>
      <c r="I9" s="8">
        <f>AVERAGE(C9:F9)</f>
        <v>0</v>
      </c>
      <c r="J9" s="8">
        <f>_xlfn.STDEV.S(C9:F9)</f>
        <v>0</v>
      </c>
      <c r="K9" s="8">
        <f>MEDIAN(C9:F9)</f>
        <v>0</v>
      </c>
    </row>
    <row r="10" spans="1:11" ht="29" x14ac:dyDescent="0.35">
      <c r="A10" s="4" t="s">
        <v>1</v>
      </c>
      <c r="B10" s="5" t="s">
        <v>9</v>
      </c>
      <c r="C10" s="4"/>
      <c r="D10" s="11"/>
      <c r="E10" s="34"/>
      <c r="F10" s="11"/>
      <c r="I10" s="14"/>
      <c r="J10" s="14"/>
      <c r="K10" s="14"/>
    </row>
    <row r="11" spans="1:11" ht="29" x14ac:dyDescent="0.35">
      <c r="A11" s="4" t="s">
        <v>2</v>
      </c>
      <c r="B11" s="5" t="s">
        <v>8</v>
      </c>
      <c r="C11" s="4"/>
      <c r="D11" s="11"/>
      <c r="E11" s="34"/>
      <c r="F11" s="11"/>
      <c r="I11" s="14"/>
      <c r="J11" s="14"/>
      <c r="K11" s="14"/>
    </row>
    <row r="12" spans="1:11" ht="29" x14ac:dyDescent="0.35">
      <c r="A12" s="8">
        <v>3</v>
      </c>
      <c r="B12" s="10" t="s">
        <v>28</v>
      </c>
      <c r="C12" s="8">
        <f>IF(AND(C13="Y", C14="Y"),1,0)</f>
        <v>0</v>
      </c>
      <c r="D12" s="8">
        <f>IF(AND(D13="Y", D14="Y"),1,0)</f>
        <v>0</v>
      </c>
      <c r="E12" s="8">
        <f>IF(AND(E13="Y", E14="Y"),1,0)</f>
        <v>0</v>
      </c>
      <c r="F12" s="8">
        <f>IF(AND(F13="Y", F14="Y"),1,0)</f>
        <v>0</v>
      </c>
      <c r="I12" s="8">
        <f>AVERAGE(C12:F12)</f>
        <v>0</v>
      </c>
      <c r="J12" s="8">
        <f>_xlfn.STDEV.S(C12:F12)</f>
        <v>0</v>
      </c>
      <c r="K12" s="8">
        <f>MEDIAN(C12:F12)</f>
        <v>0</v>
      </c>
    </row>
    <row r="13" spans="1:11" x14ac:dyDescent="0.35">
      <c r="A13" s="4" t="s">
        <v>1</v>
      </c>
      <c r="B13" s="5" t="s">
        <v>10</v>
      </c>
      <c r="C13" s="4"/>
      <c r="D13" s="11"/>
      <c r="E13" s="34"/>
      <c r="F13" s="11"/>
      <c r="I13" s="14"/>
      <c r="J13" s="14"/>
      <c r="K13" s="14"/>
    </row>
    <row r="14" spans="1:11" x14ac:dyDescent="0.35">
      <c r="A14" s="4" t="s">
        <v>2</v>
      </c>
      <c r="B14" s="5" t="s">
        <v>11</v>
      </c>
      <c r="C14" s="4"/>
      <c r="D14" s="11"/>
      <c r="E14" s="34"/>
      <c r="F14" s="11"/>
      <c r="I14" s="14"/>
      <c r="J14" s="14"/>
      <c r="K14" s="14"/>
    </row>
    <row r="15" spans="1:11" x14ac:dyDescent="0.35">
      <c r="A15" s="44" t="s">
        <v>12</v>
      </c>
      <c r="B15" s="44"/>
      <c r="C15" s="12"/>
      <c r="D15" s="12"/>
      <c r="E15" s="12"/>
      <c r="F15" s="12"/>
      <c r="I15" s="14"/>
      <c r="J15" s="14"/>
      <c r="K15" s="14"/>
    </row>
    <row r="16" spans="1:11" ht="58" x14ac:dyDescent="0.35">
      <c r="A16" s="8">
        <v>4</v>
      </c>
      <c r="B16" s="10" t="s">
        <v>137</v>
      </c>
      <c r="C16" s="8">
        <f>IF(C17="Multiple institutions",2,0)+IF(AND(C18="Y", OR(C19="Y",C19="NA")),1,0)+IF(C21="Y",1,0)+IF(C22="Y",2,0)+IF(C23="Y",2,0)</f>
        <v>0</v>
      </c>
      <c r="D16" s="8">
        <f>IF(D17="Multiple institutions",2,0)+IF(AND(D18="Y", OR(D19="Y",D19="NA")),1,0)+IF(D21="Y",1,0)+IF(D22="Y",2,0)+IF(D23="Y",2,0)</f>
        <v>0</v>
      </c>
      <c r="E16" s="8">
        <f>IF(E17="Multiple institutions",2,0)+IF(AND(E18="Y", OR(E19="Y",E19="NA")),1,0)+IF(E21="Y",1,0)+IF(E22="Y",2,0)+IF(E23="Y",2,0)</f>
        <v>0</v>
      </c>
      <c r="F16" s="8">
        <f>IF(F17="Multiple institutions",2,0)+IF(AND(F18="Y", OR(F19="Y",F19="NA")),1,0)+IF(F21="Y",1,0)+IF(F22="Y",2,0)+IF(F23="Y",2,0)</f>
        <v>0</v>
      </c>
      <c r="I16" s="8">
        <f>AVERAGE(C16:F16)</f>
        <v>0</v>
      </c>
      <c r="J16" s="8">
        <f>_xlfn.STDEV.S(C16:F16)</f>
        <v>0</v>
      </c>
      <c r="K16" s="8">
        <f>MEDIAN(C16:F16)</f>
        <v>0</v>
      </c>
    </row>
    <row r="17" spans="1:11" x14ac:dyDescent="0.35">
      <c r="A17" s="4" t="s">
        <v>1</v>
      </c>
      <c r="B17" s="6" t="s">
        <v>13</v>
      </c>
      <c r="C17" s="4"/>
      <c r="D17" s="11"/>
      <c r="E17" s="34"/>
      <c r="F17" s="11"/>
      <c r="I17" s="14"/>
      <c r="J17" s="14"/>
      <c r="K17" s="14"/>
    </row>
    <row r="18" spans="1:11" x14ac:dyDescent="0.35">
      <c r="A18" s="4" t="s">
        <v>2</v>
      </c>
      <c r="B18" s="6" t="s">
        <v>24</v>
      </c>
      <c r="C18" s="4"/>
      <c r="D18" s="11"/>
      <c r="E18" s="34"/>
      <c r="F18" s="11"/>
      <c r="I18" s="14"/>
      <c r="J18" s="14"/>
      <c r="K18" s="14"/>
    </row>
    <row r="19" spans="1:11" x14ac:dyDescent="0.35">
      <c r="A19" s="16" t="s">
        <v>5</v>
      </c>
      <c r="B19" s="6" t="s">
        <v>23</v>
      </c>
      <c r="C19" s="4"/>
      <c r="D19" s="11"/>
      <c r="E19" s="34"/>
      <c r="F19" s="11"/>
      <c r="I19" s="14"/>
      <c r="J19" s="14"/>
      <c r="K19" s="14"/>
    </row>
    <row r="20" spans="1:11" ht="43.5" x14ac:dyDescent="0.35">
      <c r="A20" s="47" t="s">
        <v>35</v>
      </c>
      <c r="B20" s="5" t="s">
        <v>150</v>
      </c>
      <c r="C20" s="13"/>
      <c r="D20" s="13"/>
      <c r="E20" s="13"/>
      <c r="F20" s="13"/>
      <c r="I20" s="14"/>
      <c r="J20" s="14"/>
      <c r="K20" s="14"/>
    </row>
    <row r="21" spans="1:11" x14ac:dyDescent="0.35">
      <c r="A21" s="48"/>
      <c r="B21" s="35" t="s">
        <v>18</v>
      </c>
      <c r="C21" s="4"/>
      <c r="D21" s="11"/>
      <c r="E21" s="34"/>
      <c r="F21" s="11"/>
      <c r="I21" s="14"/>
      <c r="J21" s="14"/>
      <c r="K21" s="14"/>
    </row>
    <row r="22" spans="1:11" x14ac:dyDescent="0.35">
      <c r="A22" s="48"/>
      <c r="B22" s="35" t="s">
        <v>19</v>
      </c>
      <c r="C22" s="4"/>
      <c r="D22" s="11"/>
      <c r="E22" s="34"/>
      <c r="F22" s="11"/>
      <c r="I22" s="14"/>
      <c r="J22" s="14"/>
      <c r="K22" s="14"/>
    </row>
    <row r="23" spans="1:11" x14ac:dyDescent="0.35">
      <c r="A23" s="49"/>
      <c r="B23" s="35" t="s">
        <v>20</v>
      </c>
      <c r="C23" s="4"/>
      <c r="D23" s="11"/>
      <c r="E23" s="34"/>
      <c r="F23" s="11"/>
      <c r="I23" s="14"/>
      <c r="J23" s="14"/>
      <c r="K23" s="14"/>
    </row>
    <row r="24" spans="1:11" ht="29" x14ac:dyDescent="0.35">
      <c r="A24" s="8">
        <v>5</v>
      </c>
      <c r="B24" s="15" t="s">
        <v>29</v>
      </c>
      <c r="C24" s="8">
        <f>COUNTIF(C25:C27,"Y")</f>
        <v>0</v>
      </c>
      <c r="D24" s="8">
        <f>COUNTIF(D25:D27,"Y")</f>
        <v>0</v>
      </c>
      <c r="E24" s="8">
        <f>COUNTIF(E25:E27,"Y")</f>
        <v>0</v>
      </c>
      <c r="F24" s="8">
        <f>COUNTIF(F25:F27,"Y")</f>
        <v>0</v>
      </c>
      <c r="I24" s="8">
        <f>AVERAGE(C24:F24)</f>
        <v>0</v>
      </c>
      <c r="J24" s="8">
        <f>_xlfn.STDEV.S(C24:F24)</f>
        <v>0</v>
      </c>
      <c r="K24" s="8">
        <f>MEDIAN(C24:F24)</f>
        <v>0</v>
      </c>
    </row>
    <row r="25" spans="1:11" x14ac:dyDescent="0.35">
      <c r="A25" s="4" t="s">
        <v>1</v>
      </c>
      <c r="B25" s="5" t="s">
        <v>77</v>
      </c>
      <c r="C25" s="4"/>
      <c r="D25" s="11"/>
      <c r="E25" s="34"/>
      <c r="F25" s="11"/>
      <c r="I25" s="14"/>
      <c r="J25" s="14"/>
      <c r="K25" s="14"/>
    </row>
    <row r="26" spans="1:11" x14ac:dyDescent="0.35">
      <c r="A26" s="4" t="s">
        <v>2</v>
      </c>
      <c r="B26" s="5" t="s">
        <v>78</v>
      </c>
      <c r="C26" s="4"/>
      <c r="D26" s="11"/>
      <c r="E26" s="34"/>
      <c r="F26" s="11"/>
      <c r="I26" s="14"/>
      <c r="J26" s="14"/>
      <c r="K26" s="14"/>
    </row>
    <row r="27" spans="1:11" x14ac:dyDescent="0.35">
      <c r="A27" s="4" t="s">
        <v>5</v>
      </c>
      <c r="B27" s="5" t="s">
        <v>76</v>
      </c>
      <c r="C27" s="4"/>
      <c r="D27" s="11"/>
      <c r="E27" s="34"/>
      <c r="F27" s="11"/>
      <c r="I27" s="14"/>
      <c r="J27" s="14"/>
      <c r="K27" s="14"/>
    </row>
    <row r="28" spans="1:11" ht="43.5" x14ac:dyDescent="0.35">
      <c r="A28" s="8">
        <v>6</v>
      </c>
      <c r="B28" s="10" t="s">
        <v>161</v>
      </c>
      <c r="C28" s="8">
        <f>IF(C29="Y",2,0)+IF(ISBLANK(C30),0,VLOOKUP(C30,Options!$A$11:$B$16,2,0))</f>
        <v>0</v>
      </c>
      <c r="D28" s="8">
        <f>IF(D29="Y",2,0)+IF(ISBLANK(D30),0,VLOOKUP(D30,Options!$A$11:$B$16,2,0))</f>
        <v>0</v>
      </c>
      <c r="E28" s="8">
        <f>IF(E29="Y",2,0)+IF(ISBLANK(E30),0,VLOOKUP(E30,Options!$A$11:$B$16,2,0))</f>
        <v>0</v>
      </c>
      <c r="F28" s="8">
        <f>IF(F29="Y",2,0)+IF(ISBLANK(F30),0,VLOOKUP(F30,Options!$A$11:$B$16,2,0))</f>
        <v>0</v>
      </c>
      <c r="I28" s="8">
        <f>AVERAGE(C28:F28)</f>
        <v>0</v>
      </c>
      <c r="J28" s="8">
        <f>_xlfn.STDEV.S(C28:F28)</f>
        <v>0</v>
      </c>
      <c r="K28" s="8">
        <f>MEDIAN(C28:F28)</f>
        <v>0</v>
      </c>
    </row>
    <row r="29" spans="1:11" ht="43.5" x14ac:dyDescent="0.35">
      <c r="A29" s="4" t="s">
        <v>1</v>
      </c>
      <c r="B29" s="5" t="s">
        <v>159</v>
      </c>
      <c r="C29" s="4"/>
      <c r="D29" s="11"/>
      <c r="E29" s="34"/>
      <c r="F29" s="11"/>
      <c r="I29" s="14"/>
      <c r="J29" s="14"/>
      <c r="K29" s="14"/>
    </row>
    <row r="30" spans="1:11" x14ac:dyDescent="0.35">
      <c r="A30" s="4" t="s">
        <v>2</v>
      </c>
      <c r="B30" s="5" t="s">
        <v>160</v>
      </c>
      <c r="C30" s="4"/>
      <c r="D30" s="11"/>
      <c r="E30" s="34"/>
      <c r="F30" s="11"/>
      <c r="I30" s="14"/>
      <c r="J30" s="14"/>
      <c r="K30" s="14"/>
    </row>
    <row r="31" spans="1:11" ht="43.5" x14ac:dyDescent="0.35">
      <c r="A31" s="8">
        <v>7</v>
      </c>
      <c r="B31" s="10" t="s">
        <v>53</v>
      </c>
      <c r="C31" s="8">
        <f>IF(C32="Y",1,0)+IF(C33="Y",1,0)+IF(ISBLANK(C34),0,VLOOKUP(C34,Options!$A$19:$B$23,2,0))+COUNTIF(C35:C37,"Y")+COUNTIF(C35:C37,"NA")</f>
        <v>0</v>
      </c>
      <c r="D31" s="8">
        <f>IF(D32="Y",1,0)+IF(D33="Y",1,0)+IF(ISBLANK(D34),0,VLOOKUP(D34,Options!$A$19:$B$23,2,0))+COUNTIF(D35:D37,"Y")+COUNTIF(D35:D37,"NA")</f>
        <v>0</v>
      </c>
      <c r="E31" s="8">
        <f>IF(E32="Y",1,0)+IF(E33="Y",1,0)+IF(ISBLANK(E34),0,VLOOKUP(E34,Options!$A$19:$B$23,2,0))+COUNTIF(E35:E37,"Y")+COUNTIF(E35:E37,"NA")</f>
        <v>0</v>
      </c>
      <c r="F31" s="8">
        <f>IF(F32="Y",1,0)+IF(F33="Y",1,0)+IF(ISBLANK(F34),0,VLOOKUP(F34,Options!$A$19:$B$23,2,0))+COUNTIF(F35:F37,"Y")+COUNTIF(F35:F37,"NA")</f>
        <v>0</v>
      </c>
      <c r="I31" s="8">
        <f>AVERAGE(C31:F31)</f>
        <v>0</v>
      </c>
      <c r="J31" s="8">
        <f>_xlfn.STDEV.S(C31:F31)</f>
        <v>0</v>
      </c>
      <c r="K31" s="8">
        <f>MEDIAN(C31:F31)</f>
        <v>0</v>
      </c>
    </row>
    <row r="32" spans="1:11" ht="29" x14ac:dyDescent="0.35">
      <c r="A32" s="4" t="s">
        <v>1</v>
      </c>
      <c r="B32" s="5" t="s">
        <v>30</v>
      </c>
      <c r="C32" s="4"/>
      <c r="D32" s="11"/>
      <c r="E32" s="34"/>
      <c r="F32" s="11"/>
      <c r="I32" s="14"/>
      <c r="J32" s="14"/>
      <c r="K32" s="14"/>
    </row>
    <row r="33" spans="1:11" ht="43.5" x14ac:dyDescent="0.35">
      <c r="A33" s="11" t="s">
        <v>2</v>
      </c>
      <c r="B33" s="5" t="s">
        <v>142</v>
      </c>
      <c r="C33" s="11"/>
      <c r="D33" s="11"/>
      <c r="E33" s="34"/>
      <c r="F33" s="11"/>
      <c r="I33" s="14"/>
      <c r="J33" s="14"/>
      <c r="K33" s="14"/>
    </row>
    <row r="34" spans="1:11" ht="58" x14ac:dyDescent="0.35">
      <c r="A34" s="4" t="s">
        <v>5</v>
      </c>
      <c r="B34" s="5" t="s">
        <v>40</v>
      </c>
      <c r="C34" s="4"/>
      <c r="D34" s="11"/>
      <c r="E34" s="34"/>
      <c r="F34" s="11"/>
      <c r="I34" s="14"/>
      <c r="J34" s="14"/>
      <c r="K34" s="14"/>
    </row>
    <row r="35" spans="1:11" s="2" customFormat="1" ht="72.5" x14ac:dyDescent="0.35">
      <c r="A35" s="42" t="s">
        <v>35</v>
      </c>
      <c r="B35" s="5" t="s">
        <v>154</v>
      </c>
      <c r="C35" s="18"/>
      <c r="D35" s="18"/>
      <c r="E35" s="18"/>
      <c r="F35" s="18"/>
      <c r="I35" s="24"/>
      <c r="J35" s="24"/>
      <c r="K35" s="24"/>
    </row>
    <row r="36" spans="1:11" ht="58" x14ac:dyDescent="0.35">
      <c r="A36" s="43"/>
      <c r="B36" s="17" t="s">
        <v>155</v>
      </c>
      <c r="C36" s="4"/>
      <c r="D36" s="11"/>
      <c r="E36" s="34"/>
      <c r="F36" s="11"/>
      <c r="I36" s="14"/>
      <c r="J36" s="14"/>
      <c r="K36" s="14"/>
    </row>
    <row r="37" spans="1:11" ht="62.65" customHeight="1" x14ac:dyDescent="0.35">
      <c r="A37" s="4" t="s">
        <v>36</v>
      </c>
      <c r="B37" s="5" t="s">
        <v>41</v>
      </c>
      <c r="C37" s="4"/>
      <c r="D37" s="11"/>
      <c r="E37" s="34"/>
      <c r="F37" s="11"/>
      <c r="I37" s="14"/>
      <c r="J37" s="14"/>
      <c r="K37" s="14"/>
    </row>
    <row r="38" spans="1:11" ht="29" x14ac:dyDescent="0.35">
      <c r="A38" s="8">
        <v>8</v>
      </c>
      <c r="B38" s="10" t="s">
        <v>54</v>
      </c>
      <c r="C38" s="8">
        <f>IF(C41="Y",0,IF(ISBLANK(C39),0,VLOOKUP(C39,Options!$A$26:$B$28,2,0))+IF(ISBLANK(C40),0,VLOOKUP(C40,Options!$A$31:$B$33,2,0))+IF(C41="N",2,0))</f>
        <v>0</v>
      </c>
      <c r="D38" s="8">
        <f>IF(D41="Y",0,IF(ISBLANK(D39),0,VLOOKUP(D39,Options!$A$26:$B$28,2,0))+IF(ISBLANK(D40),0,VLOOKUP(D40,Options!$A$31:$B$33,2,0))+IF(D41="N",2,0))</f>
        <v>0</v>
      </c>
      <c r="E38" s="8">
        <f>IF(E41="Y",0,IF(ISBLANK(E39),0,VLOOKUP(E39,Options!$A$26:$B$28,2,0))+IF(ISBLANK(E40),0,VLOOKUP(E40,Options!$A$31:$B$33,2,0))+IF(E41="N",2,0))</f>
        <v>0</v>
      </c>
      <c r="F38" s="8">
        <f>IF(F41="Y",0,IF(ISBLANK(F39),0,VLOOKUP(F39,Options!$A$26:$B$28,2,0))+IF(ISBLANK(F40),0,VLOOKUP(F40,Options!$A$31:$B$33,2,0))+IF(F41="N",2,0))</f>
        <v>0</v>
      </c>
      <c r="I38" s="8">
        <f>AVERAGE(C38:F38)</f>
        <v>0</v>
      </c>
      <c r="J38" s="8">
        <f>_xlfn.STDEV.S(C38:F38)</f>
        <v>0</v>
      </c>
      <c r="K38" s="8">
        <f>MEDIAN(C38:F38)</f>
        <v>0</v>
      </c>
    </row>
    <row r="39" spans="1:11" x14ac:dyDescent="0.35">
      <c r="A39" s="4" t="s">
        <v>1</v>
      </c>
      <c r="B39" s="5" t="s">
        <v>42</v>
      </c>
      <c r="C39" s="4"/>
      <c r="D39" s="11"/>
      <c r="E39" s="34"/>
      <c r="F39" s="11"/>
      <c r="I39" s="14"/>
      <c r="J39" s="14"/>
      <c r="K39" s="14"/>
    </row>
    <row r="40" spans="1:11" x14ac:dyDescent="0.35">
      <c r="A40" s="4" t="s">
        <v>2</v>
      </c>
      <c r="B40" s="5" t="s">
        <v>43</v>
      </c>
      <c r="C40" s="4"/>
      <c r="D40" s="11"/>
      <c r="E40" s="34"/>
      <c r="F40" s="11"/>
      <c r="I40" s="14"/>
      <c r="J40" s="14"/>
      <c r="K40" s="14"/>
    </row>
    <row r="41" spans="1:11" ht="29" x14ac:dyDescent="0.35">
      <c r="A41" s="4" t="s">
        <v>5</v>
      </c>
      <c r="B41" s="5" t="s">
        <v>44</v>
      </c>
      <c r="C41" s="4"/>
      <c r="D41" s="11"/>
      <c r="E41" s="34"/>
      <c r="F41" s="11"/>
      <c r="I41" s="14"/>
      <c r="J41" s="14"/>
      <c r="K41" s="14"/>
    </row>
    <row r="42" spans="1:11" ht="29" x14ac:dyDescent="0.35">
      <c r="A42" s="8">
        <v>9</v>
      </c>
      <c r="B42" s="10" t="s">
        <v>55</v>
      </c>
      <c r="C42" s="8">
        <f>IF(C43="N",0,IF(C43="Y",2,0)+IF(C44="Y",2,0)+IF(C45="Y",1,0))</f>
        <v>0</v>
      </c>
      <c r="D42" s="8">
        <f>IF(D43="N",0,IF(D43="Y",2,0)+IF(D44="Y",2,0)+IF(D45="Y",1,0))</f>
        <v>0</v>
      </c>
      <c r="E42" s="8">
        <f>IF(E43="N",0,IF(E43="Y",2,0)+IF(E44="Y",2,0)+IF(E45="Y",1,0))</f>
        <v>0</v>
      </c>
      <c r="F42" s="8">
        <f>IF(F43="N",0,IF(F43="Y",2,0)+IF(F44="Y",2,0)+IF(F45="Y",1,0))</f>
        <v>0</v>
      </c>
      <c r="I42" s="8">
        <f>AVERAGE(C42:F42)</f>
        <v>0</v>
      </c>
      <c r="J42" s="8">
        <f>_xlfn.STDEV.S(C42:F42)</f>
        <v>0</v>
      </c>
      <c r="K42" s="8">
        <f>MEDIAN(C42:F42)</f>
        <v>0</v>
      </c>
    </row>
    <row r="43" spans="1:11" x14ac:dyDescent="0.35">
      <c r="A43" s="4" t="s">
        <v>1</v>
      </c>
      <c r="B43" s="5" t="s">
        <v>56</v>
      </c>
      <c r="C43" s="4"/>
      <c r="D43" s="11"/>
      <c r="E43" s="34"/>
      <c r="F43" s="11"/>
      <c r="I43" s="14"/>
      <c r="J43" s="14"/>
      <c r="K43" s="14"/>
    </row>
    <row r="44" spans="1:11" x14ac:dyDescent="0.35">
      <c r="A44" s="4" t="s">
        <v>2</v>
      </c>
      <c r="B44" s="5" t="s">
        <v>57</v>
      </c>
      <c r="C44" s="4"/>
      <c r="D44" s="11"/>
      <c r="E44" s="34"/>
      <c r="F44" s="11"/>
      <c r="I44" s="14"/>
      <c r="J44" s="14"/>
      <c r="K44" s="14"/>
    </row>
    <row r="45" spans="1:11" ht="29" x14ac:dyDescent="0.35">
      <c r="A45" s="4" t="s">
        <v>5</v>
      </c>
      <c r="B45" s="5" t="s">
        <v>58</v>
      </c>
      <c r="C45" s="4"/>
      <c r="D45" s="11"/>
      <c r="E45" s="34"/>
      <c r="F45" s="11"/>
      <c r="I45" s="14"/>
      <c r="J45" s="14"/>
      <c r="K45" s="14"/>
    </row>
    <row r="46" spans="1:11" ht="29" x14ac:dyDescent="0.35">
      <c r="A46" s="8">
        <v>10</v>
      </c>
      <c r="B46" s="10" t="s">
        <v>62</v>
      </c>
      <c r="C46" s="8">
        <f>IF(C47="Y",2,0)+IF(C48="Y",2,0)+IF(C49="Y",4,0)</f>
        <v>0</v>
      </c>
      <c r="D46" s="8">
        <f>IF(D47="Y",2,0)+IF(D48="Y",2,0)+IF(D49="Y",4,0)</f>
        <v>0</v>
      </c>
      <c r="E46" s="8">
        <f>IF(E47="Y",2,0)+IF(E48="Y",2,0)+IF(E49="Y",4,0)</f>
        <v>0</v>
      </c>
      <c r="F46" s="8">
        <f>IF(F47="Y",2,0)+IF(F48="Y",2,0)+IF(F49="Y",4,0)</f>
        <v>0</v>
      </c>
      <c r="I46" s="8">
        <f>AVERAGE(C46:F46)</f>
        <v>0</v>
      </c>
      <c r="J46" s="8">
        <f>_xlfn.STDEV.S(C46:F46)</f>
        <v>0</v>
      </c>
      <c r="K46" s="8">
        <f>MEDIAN(C46:F46)</f>
        <v>0</v>
      </c>
    </row>
    <row r="47" spans="1:11" x14ac:dyDescent="0.35">
      <c r="A47" s="4" t="s">
        <v>1</v>
      </c>
      <c r="B47" s="5" t="s">
        <v>59</v>
      </c>
      <c r="C47" s="4"/>
      <c r="D47" s="11"/>
      <c r="E47" s="34"/>
      <c r="F47" s="11"/>
      <c r="I47" s="14"/>
      <c r="J47" s="14"/>
      <c r="K47" s="14"/>
    </row>
    <row r="48" spans="1:11" x14ac:dyDescent="0.35">
      <c r="A48" s="4" t="s">
        <v>2</v>
      </c>
      <c r="B48" s="5" t="s">
        <v>60</v>
      </c>
      <c r="C48" s="4"/>
      <c r="D48" s="11"/>
      <c r="E48" s="34"/>
      <c r="F48" s="11"/>
      <c r="I48" s="14"/>
      <c r="J48" s="14"/>
      <c r="K48" s="14"/>
    </row>
    <row r="49" spans="1:11" ht="29" x14ac:dyDescent="0.35">
      <c r="A49" s="4" t="s">
        <v>5</v>
      </c>
      <c r="B49" s="5" t="s">
        <v>61</v>
      </c>
      <c r="C49" s="4"/>
      <c r="D49" s="11"/>
      <c r="E49" s="34"/>
      <c r="F49" s="11"/>
      <c r="I49" s="14"/>
      <c r="J49" s="14"/>
      <c r="K49" s="14"/>
    </row>
    <row r="50" spans="1:11" ht="29" x14ac:dyDescent="0.35">
      <c r="A50" s="8">
        <v>11</v>
      </c>
      <c r="B50" s="10" t="s">
        <v>65</v>
      </c>
      <c r="C50" s="8">
        <f>COUNTIF(C51:C52,"Y")</f>
        <v>0</v>
      </c>
      <c r="D50" s="8">
        <f>COUNTIF(D51:D52,"Y")</f>
        <v>0</v>
      </c>
      <c r="E50" s="8">
        <f>COUNTIF(E51:E52,"Y")</f>
        <v>0</v>
      </c>
      <c r="F50" s="8">
        <f>COUNTIF(F51:F52,"Y")</f>
        <v>0</v>
      </c>
      <c r="I50" s="8">
        <f>AVERAGE(C50:F50)</f>
        <v>0</v>
      </c>
      <c r="J50" s="8">
        <f>_xlfn.STDEV.S(C50:F50)</f>
        <v>0</v>
      </c>
      <c r="K50" s="8">
        <f>MEDIAN(C50:F50)</f>
        <v>0</v>
      </c>
    </row>
    <row r="51" spans="1:11" ht="29" x14ac:dyDescent="0.35">
      <c r="A51" s="4" t="s">
        <v>1</v>
      </c>
      <c r="B51" s="5" t="s">
        <v>63</v>
      </c>
      <c r="C51" s="4"/>
      <c r="D51" s="11"/>
      <c r="E51" s="34"/>
      <c r="F51" s="11"/>
      <c r="I51" s="14"/>
      <c r="J51" s="14"/>
      <c r="K51" s="14"/>
    </row>
    <row r="52" spans="1:11" x14ac:dyDescent="0.35">
      <c r="A52" s="4" t="s">
        <v>2</v>
      </c>
      <c r="B52" s="5" t="s">
        <v>64</v>
      </c>
      <c r="C52" s="4"/>
      <c r="D52" s="11"/>
      <c r="E52" s="34"/>
      <c r="F52" s="11"/>
      <c r="I52" s="14"/>
      <c r="J52" s="14"/>
      <c r="K52" s="14"/>
    </row>
    <row r="53" spans="1:11" ht="43.5" x14ac:dyDescent="0.35">
      <c r="A53" s="8">
        <v>12</v>
      </c>
      <c r="B53" s="10" t="s">
        <v>147</v>
      </c>
      <c r="C53" s="8">
        <f>COUNTIF(C54:C56,"Y")+IF(ISBLANK(C57),0,VLOOKUP(C57,Options!$A$36:$B$38,2,0))</f>
        <v>0</v>
      </c>
      <c r="D53" s="8">
        <f>COUNTIF(D54:D56,"Y")+IF(ISBLANK(D57),0,VLOOKUP(D57,Options!$A$36:$B$38,2,0))</f>
        <v>0</v>
      </c>
      <c r="E53" s="8">
        <f>COUNTIF(E54:E56,"Y")+IF(ISBLANK(E57),0,VLOOKUP(E57,Options!$A$36:$B$38,2,0))</f>
        <v>0</v>
      </c>
      <c r="F53" s="8">
        <f>COUNTIF(F54:F56,"Y")+IF(ISBLANK(F57),0,VLOOKUP(F57,Options!$A$36:$B$38,2,0))</f>
        <v>0</v>
      </c>
      <c r="I53" s="8">
        <f>AVERAGE(C53:F53)</f>
        <v>0</v>
      </c>
      <c r="J53" s="8">
        <f>_xlfn.STDEV.S(C53:F53)</f>
        <v>0</v>
      </c>
      <c r="K53" s="8">
        <f>MEDIAN(C53:F53)</f>
        <v>0</v>
      </c>
    </row>
    <row r="54" spans="1:11" ht="29" x14ac:dyDescent="0.35">
      <c r="A54" s="4" t="s">
        <v>1</v>
      </c>
      <c r="B54" s="5" t="s">
        <v>68</v>
      </c>
      <c r="C54" s="4"/>
      <c r="D54" s="11"/>
      <c r="E54" s="34"/>
      <c r="F54" s="11"/>
      <c r="I54" s="14"/>
      <c r="J54" s="14"/>
      <c r="K54" s="14"/>
    </row>
    <row r="55" spans="1:11" x14ac:dyDescent="0.35">
      <c r="A55" s="4" t="s">
        <v>2</v>
      </c>
      <c r="B55" s="5" t="s">
        <v>67</v>
      </c>
      <c r="C55" s="4"/>
      <c r="D55" s="11"/>
      <c r="E55" s="34"/>
      <c r="F55" s="11"/>
      <c r="I55" s="14"/>
      <c r="J55" s="14"/>
      <c r="K55" s="14"/>
    </row>
    <row r="56" spans="1:11" x14ac:dyDescent="0.35">
      <c r="A56" s="4" t="s">
        <v>5</v>
      </c>
      <c r="B56" s="5" t="s">
        <v>66</v>
      </c>
      <c r="C56" s="4"/>
      <c r="D56" s="11"/>
      <c r="E56" s="34"/>
      <c r="F56" s="11"/>
      <c r="I56" s="14"/>
      <c r="J56" s="14"/>
      <c r="K56" s="14"/>
    </row>
    <row r="57" spans="1:11" x14ac:dyDescent="0.35">
      <c r="A57" s="4" t="s">
        <v>35</v>
      </c>
      <c r="B57" s="5" t="s">
        <v>143</v>
      </c>
      <c r="C57" s="4"/>
      <c r="D57" s="11"/>
      <c r="E57" s="34"/>
      <c r="F57" s="11"/>
      <c r="I57" s="14"/>
      <c r="J57" s="14"/>
      <c r="K57" s="14"/>
    </row>
    <row r="58" spans="1:11" x14ac:dyDescent="0.35">
      <c r="A58" s="44" t="s">
        <v>69</v>
      </c>
      <c r="B58" s="44"/>
      <c r="C58" s="12"/>
      <c r="D58" s="12"/>
      <c r="E58" s="12"/>
      <c r="F58" s="12"/>
      <c r="I58" s="14"/>
      <c r="J58" s="14"/>
      <c r="K58" s="14"/>
    </row>
    <row r="59" spans="1:11" ht="43.5" x14ac:dyDescent="0.35">
      <c r="A59" s="8">
        <v>13</v>
      </c>
      <c r="B59" s="10" t="s">
        <v>162</v>
      </c>
      <c r="C59" s="8">
        <f>IF(C60="Y",1,0)+IF(C61="Y",2,0)+IF(C62="Y",1,0)</f>
        <v>0</v>
      </c>
      <c r="D59" s="8">
        <f>IF(D60="Y",1,0)+IF(D61="Y",2,0)+IF(D62="Y",1,0)</f>
        <v>0</v>
      </c>
      <c r="E59" s="8">
        <f>IF(E60="Y",1,0)+IF(E61="Y",2,0)+IF(E62="Y",1,0)</f>
        <v>0</v>
      </c>
      <c r="F59" s="8">
        <f>IF(F60="Y",1,0)+IF(F61="Y",2,0)+IF(F62="Y",1,0)</f>
        <v>0</v>
      </c>
      <c r="I59" s="8">
        <f>AVERAGE(C59:F59)</f>
        <v>0</v>
      </c>
      <c r="J59" s="8">
        <f>_xlfn.STDEV.S(C59:F59)</f>
        <v>0</v>
      </c>
      <c r="K59" s="8">
        <f>MEDIAN(C59:F59)</f>
        <v>0</v>
      </c>
    </row>
    <row r="60" spans="1:11" ht="29" x14ac:dyDescent="0.35">
      <c r="A60" s="4" t="s">
        <v>1</v>
      </c>
      <c r="B60" s="20" t="s">
        <v>75</v>
      </c>
      <c r="C60" s="4"/>
      <c r="D60" s="11"/>
      <c r="E60" s="34"/>
      <c r="F60" s="11"/>
      <c r="I60" s="14"/>
      <c r="J60" s="14"/>
      <c r="K60" s="14"/>
    </row>
    <row r="61" spans="1:11" ht="29" x14ac:dyDescent="0.35">
      <c r="A61" s="4" t="s">
        <v>2</v>
      </c>
      <c r="B61" s="20" t="s">
        <v>70</v>
      </c>
      <c r="C61" s="4"/>
      <c r="D61" s="11"/>
      <c r="E61" s="34"/>
      <c r="F61" s="11"/>
      <c r="I61" s="14"/>
      <c r="J61" s="14"/>
      <c r="K61" s="14"/>
    </row>
    <row r="62" spans="1:11" x14ac:dyDescent="0.35">
      <c r="A62" s="4" t="s">
        <v>5</v>
      </c>
      <c r="B62" s="20" t="s">
        <v>163</v>
      </c>
      <c r="C62" s="4"/>
      <c r="D62" s="11"/>
      <c r="E62" s="34"/>
      <c r="F62" s="11"/>
      <c r="I62" s="14"/>
      <c r="J62" s="14"/>
      <c r="K62" s="14"/>
    </row>
    <row r="63" spans="1:11" ht="43.5" x14ac:dyDescent="0.35">
      <c r="A63" s="8">
        <v>14</v>
      </c>
      <c r="B63" s="10" t="s">
        <v>71</v>
      </c>
      <c r="C63" s="8">
        <f>COUNTIF(C64:C66,"Y")</f>
        <v>0</v>
      </c>
      <c r="D63" s="8">
        <f>COUNTIF(D64:D66,"Y")</f>
        <v>0</v>
      </c>
      <c r="E63" s="8">
        <f>COUNTIF(E64:E66,"Y")</f>
        <v>0</v>
      </c>
      <c r="F63" s="8">
        <f>COUNTIF(F64:F66,"Y")</f>
        <v>0</v>
      </c>
      <c r="I63" s="8">
        <f>AVERAGE(C63:F63)</f>
        <v>0</v>
      </c>
      <c r="J63" s="8">
        <f>_xlfn.STDEV.S(C63:F63)</f>
        <v>0</v>
      </c>
      <c r="K63" s="8">
        <f>MEDIAN(C63:F63)</f>
        <v>0</v>
      </c>
    </row>
    <row r="64" spans="1:11" x14ac:dyDescent="0.35">
      <c r="A64" s="4" t="s">
        <v>1</v>
      </c>
      <c r="B64" s="20" t="s">
        <v>72</v>
      </c>
      <c r="C64" s="4"/>
      <c r="D64" s="11"/>
      <c r="E64" s="34"/>
      <c r="F64" s="11"/>
      <c r="I64" s="14"/>
      <c r="J64" s="14"/>
      <c r="K64" s="14"/>
    </row>
    <row r="65" spans="1:11" x14ac:dyDescent="0.35">
      <c r="A65" s="4" t="s">
        <v>2</v>
      </c>
      <c r="B65" s="20" t="s">
        <v>73</v>
      </c>
      <c r="C65" s="4"/>
      <c r="D65" s="11"/>
      <c r="E65" s="34"/>
      <c r="F65" s="11"/>
      <c r="I65" s="14"/>
      <c r="J65" s="14"/>
      <c r="K65" s="14"/>
    </row>
    <row r="66" spans="1:11" x14ac:dyDescent="0.35">
      <c r="A66" s="4" t="s">
        <v>5</v>
      </c>
      <c r="B66" s="20" t="s">
        <v>74</v>
      </c>
      <c r="C66" s="4"/>
      <c r="D66" s="11"/>
      <c r="E66" s="34"/>
      <c r="F66" s="11"/>
      <c r="I66" s="14"/>
      <c r="J66" s="14"/>
      <c r="K66" s="14"/>
    </row>
    <row r="67" spans="1:11" ht="29" x14ac:dyDescent="0.35">
      <c r="A67" s="8">
        <v>15</v>
      </c>
      <c r="B67" s="10" t="s">
        <v>90</v>
      </c>
      <c r="C67" s="8">
        <f>IF(ISBLANK(C68),0,VLOOKUP(C68,Options!$A$41:$B$43,2,0))+IF(C69="Y",1,0)+IF(ISBLANK(C70),0,VLOOKUP(C70,Options!$A$46:$B$48,2,0))</f>
        <v>0</v>
      </c>
      <c r="D67" s="8">
        <f>IF(ISBLANK(D68),0,VLOOKUP(D68,Options!$A$41:$B$43,2,0))+IF(D69="Y",1,0)+IF(ISBLANK(D70),0,VLOOKUP(D70,Options!$A$46:$B$48,2,0))</f>
        <v>0</v>
      </c>
      <c r="E67" s="8">
        <f>IF(ISBLANK(E68),0,VLOOKUP(E68,Options!$A$41:$B$43,2,0))+IF(E69="Y",1,0)+IF(ISBLANK(E70),0,VLOOKUP(E70,Options!$A$46:$B$48,2,0))</f>
        <v>0</v>
      </c>
      <c r="F67" s="8">
        <f>IF(ISBLANK(F68),0,VLOOKUP(F68,Options!$A$41:$B$43,2,0))+IF(F69="Y",1,0)+IF(ISBLANK(F70),0,VLOOKUP(F70,Options!$A$46:$B$48,2,0))</f>
        <v>0</v>
      </c>
      <c r="I67" s="8">
        <f>AVERAGE(C67:F67)</f>
        <v>0</v>
      </c>
      <c r="J67" s="8">
        <f>_xlfn.STDEV.S(C67:F67)</f>
        <v>0</v>
      </c>
      <c r="K67" s="8">
        <f>MEDIAN(C67:F67)</f>
        <v>0</v>
      </c>
    </row>
    <row r="68" spans="1:11" ht="43.5" x14ac:dyDescent="0.35">
      <c r="A68" s="4" t="s">
        <v>1</v>
      </c>
      <c r="B68" s="20" t="s">
        <v>86</v>
      </c>
      <c r="C68" s="4"/>
      <c r="D68" s="11"/>
      <c r="E68" s="34"/>
      <c r="F68" s="11"/>
      <c r="I68" s="14"/>
      <c r="J68" s="14"/>
      <c r="K68" s="14"/>
    </row>
    <row r="69" spans="1:11" x14ac:dyDescent="0.35">
      <c r="A69" s="4" t="s">
        <v>2</v>
      </c>
      <c r="B69" s="20" t="s">
        <v>80</v>
      </c>
      <c r="C69" s="4"/>
      <c r="D69" s="11"/>
      <c r="E69" s="34"/>
      <c r="F69" s="11"/>
      <c r="I69" s="14"/>
      <c r="J69" s="14"/>
      <c r="K69" s="14"/>
    </row>
    <row r="70" spans="1:11" ht="58" x14ac:dyDescent="0.35">
      <c r="A70" s="4" t="s">
        <v>5</v>
      </c>
      <c r="B70" s="20" t="s">
        <v>87</v>
      </c>
      <c r="C70" s="4"/>
      <c r="D70" s="11"/>
      <c r="E70" s="34"/>
      <c r="F70" s="11"/>
      <c r="I70" s="14"/>
      <c r="J70" s="14"/>
      <c r="K70" s="14"/>
    </row>
    <row r="71" spans="1:11" ht="43.5" x14ac:dyDescent="0.35">
      <c r="A71" s="8">
        <v>16</v>
      </c>
      <c r="B71" s="10" t="s">
        <v>91</v>
      </c>
      <c r="C71" s="8">
        <f>IF(ISBLANK(C72),0,VLOOKUP(C72,Options!$A$51:$B$53,2,0))</f>
        <v>0</v>
      </c>
      <c r="D71" s="8">
        <f>IF(ISBLANK(D72),0,VLOOKUP(D72,Options!$A$51:$B$53,2,0))</f>
        <v>0</v>
      </c>
      <c r="E71" s="8">
        <f>IF(ISBLANK(E72),0,VLOOKUP(E72,Options!$A$51:$B$53,2,0))</f>
        <v>0</v>
      </c>
      <c r="F71" s="8">
        <f>IF(ISBLANK(F72),0,VLOOKUP(F72,Options!$A$51:$B$53,2,0))</f>
        <v>0</v>
      </c>
      <c r="I71" s="8">
        <f>AVERAGE(C71:F71)</f>
        <v>0</v>
      </c>
      <c r="J71" s="8">
        <f>_xlfn.STDEV.S(C71:F71)</f>
        <v>0</v>
      </c>
      <c r="K71" s="8">
        <f>MEDIAN(C71:F71)</f>
        <v>0</v>
      </c>
    </row>
    <row r="72" spans="1:11" ht="43.5" x14ac:dyDescent="0.35">
      <c r="A72" s="4" t="s">
        <v>1</v>
      </c>
      <c r="B72" s="20" t="s">
        <v>94</v>
      </c>
      <c r="C72" s="4"/>
      <c r="D72" s="11"/>
      <c r="E72" s="34"/>
      <c r="F72" s="11"/>
      <c r="I72" s="14"/>
      <c r="J72" s="14"/>
      <c r="K72" s="14"/>
    </row>
    <row r="73" spans="1:11" ht="116" x14ac:dyDescent="0.35">
      <c r="A73" s="8">
        <v>17</v>
      </c>
      <c r="B73" s="10" t="s">
        <v>95</v>
      </c>
      <c r="C73" s="8">
        <f>COUNTIF(C74:C79,"Y")</f>
        <v>0</v>
      </c>
      <c r="D73" s="8">
        <f>COUNTIF(D74:D79,"Y")</f>
        <v>0</v>
      </c>
      <c r="E73" s="8">
        <f>COUNTIF(E74:E79,"Y")</f>
        <v>0</v>
      </c>
      <c r="F73" s="8">
        <f>COUNTIF(F74:F79,"Y")</f>
        <v>0</v>
      </c>
      <c r="I73" s="8">
        <f>AVERAGE(C73:F73)</f>
        <v>0</v>
      </c>
      <c r="J73" s="8">
        <f>_xlfn.STDEV.S(C73:F73)</f>
        <v>0</v>
      </c>
      <c r="K73" s="8">
        <f>MEDIAN(C73:F73)</f>
        <v>0</v>
      </c>
    </row>
    <row r="74" spans="1:11" x14ac:dyDescent="0.35">
      <c r="A74" s="4" t="s">
        <v>1</v>
      </c>
      <c r="B74" s="20" t="s">
        <v>100</v>
      </c>
      <c r="C74" s="4"/>
      <c r="D74" s="11"/>
      <c r="E74" s="34"/>
      <c r="F74" s="11"/>
      <c r="I74" s="14"/>
      <c r="J74" s="14"/>
      <c r="K74" s="14"/>
    </row>
    <row r="75" spans="1:11" ht="29" x14ac:dyDescent="0.35">
      <c r="A75" s="4" t="s">
        <v>2</v>
      </c>
      <c r="B75" s="20" t="s">
        <v>101</v>
      </c>
      <c r="C75" s="4"/>
      <c r="D75" s="11"/>
      <c r="E75" s="34"/>
      <c r="F75" s="11"/>
      <c r="I75" s="14"/>
      <c r="J75" s="14"/>
      <c r="K75" s="14"/>
    </row>
    <row r="76" spans="1:11" ht="30" customHeight="1" x14ac:dyDescent="0.35">
      <c r="A76" s="4" t="s">
        <v>5</v>
      </c>
      <c r="B76" s="20" t="s">
        <v>103</v>
      </c>
      <c r="C76" s="4"/>
      <c r="D76" s="11"/>
      <c r="E76" s="34"/>
      <c r="F76" s="11"/>
      <c r="I76" s="14"/>
      <c r="J76" s="14"/>
      <c r="K76" s="14"/>
    </row>
    <row r="77" spans="1:11" x14ac:dyDescent="0.35">
      <c r="A77" s="4" t="s">
        <v>35</v>
      </c>
      <c r="B77" s="20" t="s">
        <v>104</v>
      </c>
      <c r="C77" s="4"/>
      <c r="D77" s="11"/>
      <c r="E77" s="34"/>
      <c r="F77" s="11"/>
      <c r="I77" s="14"/>
      <c r="J77" s="14"/>
      <c r="K77" s="14"/>
    </row>
    <row r="78" spans="1:11" ht="29" x14ac:dyDescent="0.35">
      <c r="A78" s="4" t="s">
        <v>36</v>
      </c>
      <c r="B78" s="20" t="s">
        <v>105</v>
      </c>
      <c r="C78" s="4"/>
      <c r="D78" s="11"/>
      <c r="E78" s="34"/>
      <c r="F78" s="11"/>
      <c r="I78" s="14"/>
      <c r="J78" s="14"/>
      <c r="K78" s="14"/>
    </row>
    <row r="79" spans="1:11" ht="29" x14ac:dyDescent="0.35">
      <c r="A79" s="4" t="s">
        <v>92</v>
      </c>
      <c r="B79" s="20" t="s">
        <v>106</v>
      </c>
      <c r="C79" s="4"/>
      <c r="D79" s="11"/>
      <c r="E79" s="34"/>
      <c r="F79" s="11"/>
      <c r="I79" s="14"/>
      <c r="J79" s="14"/>
      <c r="K79" s="14"/>
    </row>
    <row r="80" spans="1:11" ht="43.5" x14ac:dyDescent="0.35">
      <c r="A80" s="8">
        <v>18</v>
      </c>
      <c r="B80" s="10" t="s">
        <v>97</v>
      </c>
      <c r="C80" s="8">
        <f>COUNTIF(C81:C82,"Y")*2</f>
        <v>0</v>
      </c>
      <c r="D80" s="8">
        <f>COUNTIF(D81:D82,"Y")*2</f>
        <v>0</v>
      </c>
      <c r="E80" s="8">
        <f>COUNTIF(E81:E82,"Y")*2</f>
        <v>0</v>
      </c>
      <c r="F80" s="8">
        <f>COUNTIF(F81:F82,"Y")*2</f>
        <v>0</v>
      </c>
      <c r="I80" s="8">
        <f>AVERAGE(C80:F80)</f>
        <v>0</v>
      </c>
      <c r="J80" s="8">
        <f>_xlfn.STDEV.S(C80:F80)</f>
        <v>0</v>
      </c>
      <c r="K80" s="8">
        <f>MEDIAN(C80:F80)</f>
        <v>0</v>
      </c>
    </row>
    <row r="81" spans="1:11" x14ac:dyDescent="0.35">
      <c r="A81" s="4" t="s">
        <v>1</v>
      </c>
      <c r="B81" s="20" t="s">
        <v>102</v>
      </c>
      <c r="C81" s="4"/>
      <c r="D81" s="11"/>
      <c r="E81" s="34"/>
      <c r="F81" s="11"/>
      <c r="I81" s="14"/>
      <c r="J81" s="14"/>
      <c r="K81" s="14"/>
    </row>
    <row r="82" spans="1:11" x14ac:dyDescent="0.35">
      <c r="A82" s="4" t="s">
        <v>2</v>
      </c>
      <c r="B82" s="20" t="s">
        <v>107</v>
      </c>
      <c r="C82" s="4"/>
      <c r="D82" s="11"/>
      <c r="E82" s="34"/>
      <c r="F82" s="11"/>
      <c r="I82" s="14"/>
      <c r="J82" s="14"/>
      <c r="K82" s="14"/>
    </row>
    <row r="83" spans="1:11" ht="29" x14ac:dyDescent="0.35">
      <c r="A83" s="8">
        <v>19</v>
      </c>
      <c r="B83" s="10" t="s">
        <v>98</v>
      </c>
      <c r="C83" s="8">
        <v>0</v>
      </c>
      <c r="D83" s="8">
        <v>0</v>
      </c>
      <c r="E83" s="8">
        <v>0</v>
      </c>
      <c r="F83" s="8">
        <v>0</v>
      </c>
      <c r="I83" s="8">
        <f>AVERAGE(C83:F83)</f>
        <v>0</v>
      </c>
      <c r="J83" s="8">
        <f>_xlfn.STDEV.S(C83:F83)</f>
        <v>0</v>
      </c>
      <c r="K83" s="8">
        <f>MEDIAN(C83:F83)</f>
        <v>0</v>
      </c>
    </row>
    <row r="84" spans="1:11" x14ac:dyDescent="0.35">
      <c r="A84" s="4" t="s">
        <v>1</v>
      </c>
      <c r="B84" s="20" t="s">
        <v>99</v>
      </c>
      <c r="C84" s="4"/>
      <c r="D84" s="11"/>
      <c r="E84" s="34"/>
      <c r="F84" s="11"/>
      <c r="I84" s="14"/>
      <c r="J84" s="14"/>
      <c r="K84" s="14"/>
    </row>
    <row r="85" spans="1:11" x14ac:dyDescent="0.35">
      <c r="A85" s="44" t="s">
        <v>96</v>
      </c>
      <c r="B85" s="44"/>
      <c r="C85" s="12"/>
      <c r="D85" s="12"/>
      <c r="E85" s="12"/>
      <c r="F85" s="12"/>
      <c r="I85" s="14"/>
      <c r="J85" s="14"/>
      <c r="K85" s="14"/>
    </row>
    <row r="86" spans="1:11" x14ac:dyDescent="0.35">
      <c r="A86" s="8">
        <v>20</v>
      </c>
      <c r="B86" s="9" t="s">
        <v>109</v>
      </c>
      <c r="C86" s="8">
        <f>IF(C87="Y", 5, 0)</f>
        <v>0</v>
      </c>
      <c r="D86" s="8">
        <f>IF(D87="Y", 5, 0)</f>
        <v>0</v>
      </c>
      <c r="E86" s="8">
        <f>IF(E87="Y", 5, 0)</f>
        <v>0</v>
      </c>
      <c r="F86" s="8">
        <f>IF(F87="Y", 5, 0)</f>
        <v>0</v>
      </c>
      <c r="I86" s="8">
        <f>AVERAGE(C86:F86)</f>
        <v>0</v>
      </c>
      <c r="J86" s="8">
        <f>_xlfn.STDEV.S(C86:F86)</f>
        <v>0</v>
      </c>
      <c r="K86" s="8">
        <f>MEDIAN(C86:F86)</f>
        <v>0</v>
      </c>
    </row>
    <row r="87" spans="1:11" ht="87" x14ac:dyDescent="0.35">
      <c r="A87" s="4" t="s">
        <v>1</v>
      </c>
      <c r="B87" s="5" t="s">
        <v>164</v>
      </c>
      <c r="C87" s="4"/>
      <c r="D87" s="11"/>
      <c r="E87" s="34"/>
      <c r="F87" s="11"/>
      <c r="I87" s="14"/>
      <c r="J87" s="14"/>
      <c r="K87" s="14"/>
    </row>
    <row r="88" spans="1:11" ht="43.5" x14ac:dyDescent="0.35">
      <c r="A88" s="8">
        <v>21</v>
      </c>
      <c r="B88" s="10" t="s">
        <v>110</v>
      </c>
      <c r="C88" s="8">
        <f>COUNTIF(C89,"Y")</f>
        <v>0</v>
      </c>
      <c r="D88" s="8">
        <f>COUNTIF(D89,"Y")</f>
        <v>0</v>
      </c>
      <c r="E88" s="8">
        <f>COUNTIF(E89,"Y")</f>
        <v>0</v>
      </c>
      <c r="F88" s="8">
        <f>COUNTIF(F89,"Y")</f>
        <v>0</v>
      </c>
      <c r="I88" s="8">
        <f>AVERAGE(C88:F88)</f>
        <v>0</v>
      </c>
      <c r="J88" s="8">
        <f>_xlfn.STDEV.S(C88:F88)</f>
        <v>0</v>
      </c>
      <c r="K88" s="8">
        <f>MEDIAN(C88:F88)</f>
        <v>0</v>
      </c>
    </row>
    <row r="89" spans="1:11" x14ac:dyDescent="0.35">
      <c r="A89" s="4" t="s">
        <v>1</v>
      </c>
      <c r="B89" s="5" t="s">
        <v>108</v>
      </c>
      <c r="C89" s="4"/>
      <c r="D89" s="11"/>
      <c r="E89" s="34"/>
      <c r="F89" s="11"/>
      <c r="I89" s="14"/>
      <c r="J89" s="14"/>
      <c r="K89" s="14"/>
    </row>
    <row r="90" spans="1:11" ht="29" x14ac:dyDescent="0.35">
      <c r="A90" s="8">
        <v>22</v>
      </c>
      <c r="B90" s="10" t="s">
        <v>113</v>
      </c>
      <c r="C90" s="8">
        <f>COUNTIF(C91,"Y")*2</f>
        <v>0</v>
      </c>
      <c r="D90" s="8">
        <f>COUNTIF(D91,"Y")*2</f>
        <v>0</v>
      </c>
      <c r="E90" s="8">
        <f>COUNTIF(E91,"Y")*2</f>
        <v>0</v>
      </c>
      <c r="F90" s="8">
        <f>COUNTIF(F91,"Y")*2</f>
        <v>0</v>
      </c>
      <c r="I90" s="8">
        <f>AVERAGE(C90:F90)</f>
        <v>0</v>
      </c>
      <c r="J90" s="8">
        <f>_xlfn.STDEV.S(C90:F90)</f>
        <v>0</v>
      </c>
      <c r="K90" s="8">
        <f>MEDIAN(C90:F90)</f>
        <v>0</v>
      </c>
    </row>
    <row r="91" spans="1:11" x14ac:dyDescent="0.35">
      <c r="A91" s="4" t="s">
        <v>1</v>
      </c>
      <c r="B91" s="5" t="s">
        <v>111</v>
      </c>
      <c r="C91" s="4"/>
      <c r="D91" s="11"/>
      <c r="E91" s="34"/>
      <c r="F91" s="11"/>
      <c r="I91" s="14"/>
      <c r="J91" s="14"/>
      <c r="K91" s="14"/>
    </row>
    <row r="92" spans="1:11" x14ac:dyDescent="0.35">
      <c r="A92" s="44" t="s">
        <v>112</v>
      </c>
      <c r="B92" s="44"/>
      <c r="C92" s="12"/>
      <c r="D92" s="12"/>
      <c r="E92" s="12"/>
      <c r="F92" s="12"/>
      <c r="I92" s="14"/>
      <c r="J92" s="14"/>
      <c r="K92" s="14"/>
    </row>
    <row r="93" spans="1:11" ht="29" x14ac:dyDescent="0.35">
      <c r="A93" s="8">
        <v>23</v>
      </c>
      <c r="B93" s="10" t="s">
        <v>115</v>
      </c>
      <c r="C93" s="8">
        <f>COUNTIF(C94,"Y")</f>
        <v>0</v>
      </c>
      <c r="D93" s="8">
        <f>COUNTIF(D94,"Y")</f>
        <v>0</v>
      </c>
      <c r="E93" s="8">
        <f>COUNTIF(E94,"Y")</f>
        <v>0</v>
      </c>
      <c r="F93" s="8">
        <f>COUNTIF(F94,"Y")</f>
        <v>0</v>
      </c>
      <c r="I93" s="8">
        <f>AVERAGE(C93:F93)</f>
        <v>0</v>
      </c>
      <c r="J93" s="8">
        <f>_xlfn.STDEV.S(C93:F93)</f>
        <v>0</v>
      </c>
      <c r="K93" s="8">
        <f>MEDIAN(C93:F93)</f>
        <v>0</v>
      </c>
    </row>
    <row r="94" spans="1:11" x14ac:dyDescent="0.35">
      <c r="A94" s="4" t="s">
        <v>1</v>
      </c>
      <c r="B94" s="5" t="s">
        <v>114</v>
      </c>
      <c r="C94" s="4"/>
      <c r="D94" s="11"/>
      <c r="E94" s="34"/>
      <c r="F94" s="11"/>
      <c r="I94" s="14"/>
      <c r="J94" s="14"/>
      <c r="K94" s="14"/>
    </row>
    <row r="95" spans="1:11" ht="29" x14ac:dyDescent="0.35">
      <c r="A95" s="8">
        <v>24</v>
      </c>
      <c r="B95" s="10" t="s">
        <v>158</v>
      </c>
      <c r="C95" s="8">
        <f>COUNTIF(C96,"Y")+IF(ISBLANK(C97),0,VLOOKUP(C97,Options!$A$56:$B$58,2,0))+COUNTIF(C98:C100,"Y")+IF(C101="Y",2,0)</f>
        <v>0</v>
      </c>
      <c r="D95" s="8">
        <f>COUNTIF(D96,"Y")+IF(ISBLANK(D97),0,VLOOKUP(D97,Options!$A$56:$B$58,2,0))+COUNTIF(D98:D100,"Y")+IF(D101="Y",2,0)</f>
        <v>0</v>
      </c>
      <c r="E95" s="8">
        <f>COUNTIF(E96,"Y")+IF(ISBLANK(E97),0,VLOOKUP(E97,Options!$A$56:$B$58,2,0))+COUNTIF(E98:E100,"Y")+IF(E101="Y",2,0)</f>
        <v>0</v>
      </c>
      <c r="F95" s="8">
        <f>COUNTIF(F96,"Y")+IF(ISBLANK(F97),0,VLOOKUP(F97,Options!$A$56:$B$58,2,0))+COUNTIF(F98:F100,"Y")+IF(F101="Y",2,0)</f>
        <v>0</v>
      </c>
      <c r="I95" s="8">
        <f>AVERAGE(C95:F95)</f>
        <v>0</v>
      </c>
      <c r="J95" s="8">
        <f>_xlfn.STDEV.S(C95:F95)</f>
        <v>0</v>
      </c>
      <c r="K95" s="8">
        <f>MEDIAN(C95:F95)</f>
        <v>0</v>
      </c>
    </row>
    <row r="96" spans="1:11" ht="72.5" x14ac:dyDescent="0.35">
      <c r="A96" s="4" t="s">
        <v>1</v>
      </c>
      <c r="B96" s="5" t="s">
        <v>165</v>
      </c>
      <c r="C96" s="4"/>
      <c r="D96" s="11"/>
      <c r="E96" s="34"/>
      <c r="F96" s="11"/>
    </row>
    <row r="97" spans="1:11" ht="29" x14ac:dyDescent="0.35">
      <c r="A97" s="4" t="s">
        <v>2</v>
      </c>
      <c r="B97" s="5" t="s">
        <v>118</v>
      </c>
      <c r="C97" s="4"/>
      <c r="D97" s="11"/>
      <c r="E97" s="34"/>
      <c r="F97" s="11"/>
    </row>
    <row r="98" spans="1:11" ht="29" x14ac:dyDescent="0.35">
      <c r="A98" s="45" t="s">
        <v>5</v>
      </c>
      <c r="B98" s="20" t="s">
        <v>151</v>
      </c>
      <c r="C98" s="4"/>
      <c r="D98" s="11"/>
      <c r="E98" s="34"/>
      <c r="F98" s="11"/>
    </row>
    <row r="99" spans="1:11" x14ac:dyDescent="0.35">
      <c r="A99" s="45"/>
      <c r="B99" s="35" t="s">
        <v>121</v>
      </c>
      <c r="C99" s="4"/>
      <c r="D99" s="11"/>
      <c r="E99" s="34"/>
      <c r="F99" s="11"/>
    </row>
    <row r="100" spans="1:11" x14ac:dyDescent="0.35">
      <c r="A100" s="45"/>
      <c r="B100" s="35" t="s">
        <v>122</v>
      </c>
      <c r="C100" s="4"/>
      <c r="D100" s="11"/>
      <c r="E100" s="34"/>
      <c r="F100" s="11"/>
    </row>
    <row r="101" spans="1:11" ht="28.15" customHeight="1" x14ac:dyDescent="0.35">
      <c r="A101" s="45"/>
      <c r="B101" s="17" t="s">
        <v>123</v>
      </c>
      <c r="C101" s="4"/>
      <c r="D101" s="11"/>
      <c r="E101" s="34"/>
      <c r="F101" s="11"/>
    </row>
    <row r="103" spans="1:11" x14ac:dyDescent="0.35">
      <c r="I103" s="22" t="s">
        <v>133</v>
      </c>
      <c r="J103" s="22" t="s">
        <v>134</v>
      </c>
      <c r="K103" s="22" t="s">
        <v>136</v>
      </c>
    </row>
    <row r="104" spans="1:11" x14ac:dyDescent="0.35">
      <c r="B104" s="26" t="s">
        <v>156</v>
      </c>
      <c r="C104" s="27">
        <f>SUM(C4,C9,C12,C16,C24,C28,C31,C38,C42,C46,C50,C53,C59,C63,C67,C71,C73,C80,C83,C86,C88,C90,C93,C95)</f>
        <v>0</v>
      </c>
      <c r="D104" s="27">
        <f>SUM(D4,D9,D12,D16,D24,D28,D31,D38,D42,D46,D50,D53,D59,D63,D67,D71,D73,D80,D83,D86,D88,D90,D93,D95)</f>
        <v>0</v>
      </c>
      <c r="E104" s="27">
        <f>SUM(E4,E9,E12,E16,E24,E28,E31,E38,E42,E46,E50,E53,E59,E63,E67,E71,E73,E80,E83,E86,E88,E90,E93,E95)</f>
        <v>0</v>
      </c>
      <c r="F104" s="27">
        <f>SUM(F4,F9,F12,F16,F24,F28,F31,F38,F42,F46,F50,F53,F59,F63,F67,F71,F73,F80,F83,F86,F88,F90,F93,F95)</f>
        <v>0</v>
      </c>
      <c r="H104" s="26" t="s">
        <v>156</v>
      </c>
      <c r="I104" s="14">
        <f>AVERAGE(C104:F104)</f>
        <v>0</v>
      </c>
      <c r="J104" s="14">
        <f>_xlfn.STDEV.S(C104:F104)</f>
        <v>0</v>
      </c>
      <c r="K104" s="14">
        <f>MEDIAN(C104:F104)</f>
        <v>0</v>
      </c>
    </row>
    <row r="105" spans="1:11" x14ac:dyDescent="0.35">
      <c r="B105" s="26" t="s">
        <v>157</v>
      </c>
      <c r="C105" s="27" t="str">
        <f>IF(C104&gt;=80,"Very high",IF(C104&gt;=60,"High",IF(C104&gt;=40,"Moderate",IF(C104&gt;=20,"Low","Very low"))))</f>
        <v>Very low</v>
      </c>
      <c r="D105" s="27" t="str">
        <f>IF(D104&gt;=80,"Very high",IF(D104&gt;=60,"High",IF(D104&gt;=40,"Moderate",IF(D104&gt;=20,"Low","Very low"))))</f>
        <v>Very low</v>
      </c>
      <c r="E105" s="27" t="str">
        <f>IF(E104&gt;=80,"Very high",IF(E104&gt;=60,"High",IF(E104&gt;=40,"Moderate",IF(E104&gt;=20,"Low","Very low"))))</f>
        <v>Very low</v>
      </c>
      <c r="F105" s="27" t="str">
        <f>IF(F104&gt;=80,"Very high",IF(F104&gt;=60,"High",IF(F104&gt;=40,"Moderate",IF(F104&gt;=20,"Low","Very low"))))</f>
        <v>Very low</v>
      </c>
      <c r="H105" s="26" t="s">
        <v>157</v>
      </c>
      <c r="I105" s="28" t="str">
        <f>IF(I104&gt;=80,"Very high",IF(I104&gt;=60,"High",IF(I104&gt;=40,"Moderate",IF(I104&gt;=20,"Low","Very low"))))</f>
        <v>Very low</v>
      </c>
      <c r="J105" s="29"/>
      <c r="K105" s="28" t="str">
        <f>IF(K104&gt;=80,"Very high",IF(K104&gt;=60,"High",IF(K104&gt;=40,"Moderate",IF(K104&gt;=20,"Low","Very low"))))</f>
        <v>Very low</v>
      </c>
    </row>
    <row r="106" spans="1:11" x14ac:dyDescent="0.35">
      <c r="B106" s="26" t="s">
        <v>126</v>
      </c>
      <c r="C106" s="8">
        <f>SUM(C4,C9,C12,C88)</f>
        <v>0</v>
      </c>
      <c r="D106" s="8">
        <f>SUM(D4,D9,D12,D88)</f>
        <v>0</v>
      </c>
      <c r="E106" s="8">
        <f>SUM(E4,E9,E12,E88)</f>
        <v>0</v>
      </c>
      <c r="F106" s="8">
        <f>SUM(F4,F9,F12,F88)</f>
        <v>0</v>
      </c>
      <c r="H106" s="26" t="s">
        <v>126</v>
      </c>
      <c r="I106" s="14">
        <f t="shared" ref="I106:I111" si="0">AVERAGE(C106:F106)</f>
        <v>0</v>
      </c>
      <c r="J106" s="14">
        <f t="shared" ref="J106:J111" si="1">_xlfn.STDEV.S(C106:F106)</f>
        <v>0</v>
      </c>
      <c r="K106" s="14">
        <f t="shared" ref="K106:K111" si="2">MEDIAN(C106:F106)</f>
        <v>0</v>
      </c>
    </row>
    <row r="107" spans="1:11" x14ac:dyDescent="0.35">
      <c r="B107" s="26" t="s">
        <v>148</v>
      </c>
      <c r="C107" s="8">
        <f>SUM(C16,C24,C28,C31)</f>
        <v>0</v>
      </c>
      <c r="D107" s="8">
        <f>SUM(D16,D24,D28,D31)</f>
        <v>0</v>
      </c>
      <c r="E107" s="8">
        <f>SUM(E16,E24,E28,E31)</f>
        <v>0</v>
      </c>
      <c r="F107" s="8">
        <f>SUM(F16,F24,F28,F31)</f>
        <v>0</v>
      </c>
      <c r="H107" s="26" t="s">
        <v>127</v>
      </c>
      <c r="I107" s="14">
        <f t="shared" si="0"/>
        <v>0</v>
      </c>
      <c r="J107" s="14">
        <f t="shared" si="1"/>
        <v>0</v>
      </c>
      <c r="K107" s="14">
        <f t="shared" si="2"/>
        <v>0</v>
      </c>
    </row>
    <row r="108" spans="1:11" x14ac:dyDescent="0.35">
      <c r="B108" s="26" t="s">
        <v>128</v>
      </c>
      <c r="C108" s="8">
        <f>SUM(C38,C42,C46)</f>
        <v>0</v>
      </c>
      <c r="D108" s="8">
        <f>SUM(D38,D42,D46)</f>
        <v>0</v>
      </c>
      <c r="E108" s="8">
        <f>SUM(E38,E42,E46)</f>
        <v>0</v>
      </c>
      <c r="F108" s="8">
        <f>SUM(F38,F42,F46)</f>
        <v>0</v>
      </c>
      <c r="H108" s="26" t="s">
        <v>128</v>
      </c>
      <c r="I108" s="14">
        <f t="shared" si="0"/>
        <v>0</v>
      </c>
      <c r="J108" s="14">
        <f t="shared" si="1"/>
        <v>0</v>
      </c>
      <c r="K108" s="14">
        <f t="shared" si="2"/>
        <v>0</v>
      </c>
    </row>
    <row r="109" spans="1:11" x14ac:dyDescent="0.35">
      <c r="B109" s="26" t="s">
        <v>129</v>
      </c>
      <c r="C109" s="8">
        <f>SUM(C67,C71,C73,C80,C83)</f>
        <v>0</v>
      </c>
      <c r="D109" s="8">
        <f>SUM(D67,D71,D73,D80,D83)</f>
        <v>0</v>
      </c>
      <c r="E109" s="8">
        <f>SUM(E67,E71,E73,E80,E83)</f>
        <v>0</v>
      </c>
      <c r="F109" s="8">
        <f>SUM(F67,F71,F73,F80,F83)</f>
        <v>0</v>
      </c>
      <c r="H109" s="26" t="s">
        <v>129</v>
      </c>
      <c r="I109" s="14">
        <f t="shared" si="0"/>
        <v>0</v>
      </c>
      <c r="J109" s="14">
        <f t="shared" si="1"/>
        <v>0</v>
      </c>
      <c r="K109" s="14">
        <f t="shared" si="2"/>
        <v>0</v>
      </c>
    </row>
    <row r="110" spans="1:11" x14ac:dyDescent="0.35">
      <c r="B110" s="26" t="s">
        <v>125</v>
      </c>
      <c r="C110" s="8">
        <f>SUM(C59,C86,C90,C93)</f>
        <v>0</v>
      </c>
      <c r="D110" s="8">
        <f>SUM(D59,D86,D90,D93)</f>
        <v>0</v>
      </c>
      <c r="E110" s="8">
        <f>SUM(E59,E86,E90,E93)</f>
        <v>0</v>
      </c>
      <c r="F110" s="8">
        <f>SUM(F59,F86,F90,F93)</f>
        <v>0</v>
      </c>
      <c r="H110" s="26" t="s">
        <v>125</v>
      </c>
      <c r="I110" s="14">
        <f t="shared" si="0"/>
        <v>0</v>
      </c>
      <c r="J110" s="14">
        <f t="shared" si="1"/>
        <v>0</v>
      </c>
      <c r="K110" s="14">
        <f t="shared" si="2"/>
        <v>0</v>
      </c>
    </row>
    <row r="111" spans="1:11" x14ac:dyDescent="0.35">
      <c r="B111" s="26" t="s">
        <v>149</v>
      </c>
      <c r="C111" s="8">
        <f>SUM(C50,C53,C63,C95)</f>
        <v>0</v>
      </c>
      <c r="D111" s="8">
        <f>SUM(D50,D53,D63,D95)</f>
        <v>0</v>
      </c>
      <c r="E111" s="8">
        <f>SUM(E50,E53,E63,E95)</f>
        <v>0</v>
      </c>
      <c r="F111" s="8">
        <f>SUM(F50,F53,F63,F95)</f>
        <v>0</v>
      </c>
      <c r="H111" s="26" t="s">
        <v>124</v>
      </c>
      <c r="I111" s="14">
        <f t="shared" si="0"/>
        <v>0</v>
      </c>
      <c r="J111" s="14">
        <f t="shared" si="1"/>
        <v>0</v>
      </c>
      <c r="K111" s="14">
        <f t="shared" si="2"/>
        <v>0</v>
      </c>
    </row>
  </sheetData>
  <mergeCells count="12">
    <mergeCell ref="A92:B92"/>
    <mergeCell ref="A98:A101"/>
    <mergeCell ref="I2:I3"/>
    <mergeCell ref="A3:B3"/>
    <mergeCell ref="A8:B8"/>
    <mergeCell ref="A15:B15"/>
    <mergeCell ref="A20:A23"/>
    <mergeCell ref="J2:J3"/>
    <mergeCell ref="K2:K3"/>
    <mergeCell ref="A35:A36"/>
    <mergeCell ref="A58:B58"/>
    <mergeCell ref="A85:B8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9A26452C-3B57-41FE-AF99-385EFC3C0053}">
          <x14:formula1>
            <xm:f>Options!$A$2:$A$3</xm:f>
          </x14:formula1>
          <xm:sqref>C54:F56 C98:F101 C96:F96 C94:F94 C91:F91 C89:F89 C87:F87 C84:F84 C81:F82 C74:F79 C69:F69 C64:F66 C60:F62 C32:F33 C51:F52 C47:F49 C43:F45 C41:F41 C18:F18 C20:F23 C25:F27 C13:F14 C10:F11 C5:F7 C29:F29</xm:sqref>
        </x14:dataValidation>
        <x14:dataValidation type="list" allowBlank="1" showInputMessage="1" showErrorMessage="1" xr:uid="{15AF8F92-00BF-4A73-AB6B-33E1F67E33E1}">
          <x14:formula1>
            <xm:f>Options!$A$7:$A$8</xm:f>
          </x14:formula1>
          <xm:sqref>C17:F17</xm:sqref>
        </x14:dataValidation>
        <x14:dataValidation type="list" allowBlank="1" showInputMessage="1" showErrorMessage="1" xr:uid="{AFC00BDF-25E8-49FD-816F-4F233C1E46A6}">
          <x14:formula1>
            <xm:f>Options!$A$2:$A$4</xm:f>
          </x14:formula1>
          <xm:sqref>C35:F37 C19:F19</xm:sqref>
        </x14:dataValidation>
        <x14:dataValidation type="list" allowBlank="1" showInputMessage="1" showErrorMessage="1" xr:uid="{A6519B1C-6C68-4D7C-AB94-2FFEA1F9CF5E}">
          <x14:formula1>
            <xm:f>Options!$A$26:$A$28</xm:f>
          </x14:formula1>
          <xm:sqref>C39:F39</xm:sqref>
        </x14:dataValidation>
        <x14:dataValidation type="list" allowBlank="1" showInputMessage="1" showErrorMessage="1" xr:uid="{C3CF43F7-5FA0-43A3-9A98-F08DB7D9E710}">
          <x14:formula1>
            <xm:f>Options!$A$31:$A$33</xm:f>
          </x14:formula1>
          <xm:sqref>C40:F40</xm:sqref>
        </x14:dataValidation>
        <x14:dataValidation type="list" allowBlank="1" showInputMessage="1" showErrorMessage="1" xr:uid="{67FBC962-1B85-4D15-8195-1AD5EF9B8402}">
          <x14:formula1>
            <xm:f>Options!$A$41:$A$43</xm:f>
          </x14:formula1>
          <xm:sqref>C68:F68</xm:sqref>
        </x14:dataValidation>
        <x14:dataValidation type="list" allowBlank="1" showInputMessage="1" showErrorMessage="1" xr:uid="{FC147984-7F1D-49DC-B7C9-64A22B1849AD}">
          <x14:formula1>
            <xm:f>Options!$A$46:$A$48</xm:f>
          </x14:formula1>
          <xm:sqref>C70:F70</xm:sqref>
        </x14:dataValidation>
        <x14:dataValidation type="list" allowBlank="1" showInputMessage="1" showErrorMessage="1" xr:uid="{83AB7984-0C6B-455A-B4C5-139CD4727D9A}">
          <x14:formula1>
            <xm:f>Options!$A$51:$A$53</xm:f>
          </x14:formula1>
          <xm:sqref>C72:F72</xm:sqref>
        </x14:dataValidation>
        <x14:dataValidation type="list" allowBlank="1" showInputMessage="1" showErrorMessage="1" xr:uid="{C3668AC5-2079-4A12-AA3C-3FAEA90AD73B}">
          <x14:formula1>
            <xm:f>Options!$A$56:$A$58</xm:f>
          </x14:formula1>
          <xm:sqref>C97:F97</xm:sqref>
        </x14:dataValidation>
        <x14:dataValidation type="list" allowBlank="1" showInputMessage="1" showErrorMessage="1" xr:uid="{1C9691E5-379D-418D-83E4-FCC33BCD1D2C}">
          <x14:formula1>
            <xm:f>Options!$A$11:$A$16</xm:f>
          </x14:formula1>
          <xm:sqref>C30:F30</xm:sqref>
        </x14:dataValidation>
        <x14:dataValidation type="list" allowBlank="1" showInputMessage="1" showErrorMessage="1" xr:uid="{91291839-1237-4912-A39D-60F731D58F13}">
          <x14:formula1>
            <xm:f>Options!$A$19:$A$23</xm:f>
          </x14:formula1>
          <xm:sqref>C34:F34</xm:sqref>
        </x14:dataValidation>
        <x14:dataValidation type="list" allowBlank="1" showInputMessage="1" showErrorMessage="1" xr:uid="{160ADF8C-26AA-4E47-A8EF-4DF53D1DD21D}">
          <x14:formula1>
            <xm:f>Options!$A$36:$A$38</xm:f>
          </x14:formula1>
          <xm:sqref>C57:F57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0"/>
  <sheetViews>
    <sheetView workbookViewId="0">
      <selection activeCell="A17" sqref="A17"/>
    </sheetView>
  </sheetViews>
  <sheetFormatPr defaultRowHeight="14.5" x14ac:dyDescent="0.35"/>
  <cols>
    <col min="1" max="1" width="62" style="2" customWidth="1"/>
    <col min="2" max="2" width="13.7265625" style="30" customWidth="1"/>
  </cols>
  <sheetData>
    <row r="1" spans="1:2" x14ac:dyDescent="0.35">
      <c r="A1" s="19" t="s">
        <v>21</v>
      </c>
    </row>
    <row r="2" spans="1:2" x14ac:dyDescent="0.35">
      <c r="A2" s="2" t="s">
        <v>37</v>
      </c>
    </row>
    <row r="3" spans="1:2" x14ac:dyDescent="0.35">
      <c r="A3" s="2" t="s">
        <v>38</v>
      </c>
    </row>
    <row r="4" spans="1:2" x14ac:dyDescent="0.35">
      <c r="A4" s="2" t="s">
        <v>39</v>
      </c>
    </row>
    <row r="6" spans="1:2" x14ac:dyDescent="0.35">
      <c r="A6" s="19" t="s">
        <v>14</v>
      </c>
      <c r="B6" s="31"/>
    </row>
    <row r="7" spans="1:2" x14ac:dyDescent="0.35">
      <c r="A7" s="2" t="s">
        <v>16</v>
      </c>
    </row>
    <row r="8" spans="1:2" x14ac:dyDescent="0.35">
      <c r="A8" s="2" t="s">
        <v>17</v>
      </c>
    </row>
    <row r="10" spans="1:2" x14ac:dyDescent="0.35">
      <c r="A10" s="19" t="s">
        <v>166</v>
      </c>
      <c r="B10" s="32" t="s">
        <v>15</v>
      </c>
    </row>
    <row r="11" spans="1:2" x14ac:dyDescent="0.35">
      <c r="A11" s="2" t="s">
        <v>25</v>
      </c>
      <c r="B11" s="30">
        <v>0</v>
      </c>
    </row>
    <row r="12" spans="1:2" x14ac:dyDescent="0.35">
      <c r="A12" s="21" t="s">
        <v>138</v>
      </c>
      <c r="B12" s="33">
        <v>1</v>
      </c>
    </row>
    <row r="13" spans="1:2" x14ac:dyDescent="0.35">
      <c r="A13" s="2" t="s">
        <v>139</v>
      </c>
      <c r="B13" s="30">
        <v>2</v>
      </c>
    </row>
    <row r="14" spans="1:2" x14ac:dyDescent="0.35">
      <c r="A14" s="2" t="s">
        <v>140</v>
      </c>
      <c r="B14" s="30">
        <v>2</v>
      </c>
    </row>
    <row r="15" spans="1:2" x14ac:dyDescent="0.35">
      <c r="A15" s="2" t="s">
        <v>141</v>
      </c>
      <c r="B15" s="30">
        <v>4</v>
      </c>
    </row>
    <row r="16" spans="1:2" ht="16.899999999999999" customHeight="1" x14ac:dyDescent="0.35">
      <c r="A16" s="2" t="s">
        <v>167</v>
      </c>
      <c r="B16" s="30">
        <v>4</v>
      </c>
    </row>
    <row r="18" spans="1:2" x14ac:dyDescent="0.35">
      <c r="A18" s="19" t="s">
        <v>31</v>
      </c>
      <c r="B18" s="32" t="s">
        <v>15</v>
      </c>
    </row>
    <row r="19" spans="1:2" x14ac:dyDescent="0.35">
      <c r="A19" s="2" t="s">
        <v>25</v>
      </c>
      <c r="B19" s="30">
        <v>0</v>
      </c>
    </row>
    <row r="20" spans="1:2" x14ac:dyDescent="0.35">
      <c r="A20" s="2" t="s">
        <v>32</v>
      </c>
      <c r="B20" s="30">
        <v>0</v>
      </c>
    </row>
    <row r="21" spans="1:2" x14ac:dyDescent="0.35">
      <c r="A21" s="2" t="s">
        <v>33</v>
      </c>
      <c r="B21" s="30">
        <v>1</v>
      </c>
    </row>
    <row r="22" spans="1:2" ht="43.5" x14ac:dyDescent="0.35">
      <c r="A22" s="2" t="s">
        <v>34</v>
      </c>
      <c r="B22" s="30">
        <v>2</v>
      </c>
    </row>
    <row r="23" spans="1:2" x14ac:dyDescent="0.35">
      <c r="A23" s="2" t="s">
        <v>22</v>
      </c>
      <c r="B23" s="30">
        <v>2</v>
      </c>
    </row>
    <row r="25" spans="1:2" x14ac:dyDescent="0.35">
      <c r="A25" s="19" t="s">
        <v>45</v>
      </c>
      <c r="B25" s="32" t="s">
        <v>15</v>
      </c>
    </row>
    <row r="26" spans="1:2" x14ac:dyDescent="0.35">
      <c r="A26" s="2" t="s">
        <v>46</v>
      </c>
      <c r="B26" s="30">
        <v>1</v>
      </c>
    </row>
    <row r="27" spans="1:2" ht="29" x14ac:dyDescent="0.35">
      <c r="A27" s="2" t="s">
        <v>47</v>
      </c>
      <c r="B27" s="30">
        <v>2</v>
      </c>
    </row>
    <row r="28" spans="1:2" ht="29" x14ac:dyDescent="0.35">
      <c r="A28" s="2" t="s">
        <v>48</v>
      </c>
      <c r="B28" s="30">
        <v>2</v>
      </c>
    </row>
    <row r="30" spans="1:2" x14ac:dyDescent="0.35">
      <c r="A30" s="19" t="s">
        <v>49</v>
      </c>
      <c r="B30" s="32" t="s">
        <v>15</v>
      </c>
    </row>
    <row r="31" spans="1:2" ht="29" x14ac:dyDescent="0.35">
      <c r="A31" s="2" t="s">
        <v>50</v>
      </c>
      <c r="B31" s="30">
        <v>1</v>
      </c>
    </row>
    <row r="32" spans="1:2" x14ac:dyDescent="0.35">
      <c r="A32" s="2" t="s">
        <v>51</v>
      </c>
      <c r="B32" s="30">
        <v>2</v>
      </c>
    </row>
    <row r="33" spans="1:2" ht="29" x14ac:dyDescent="0.35">
      <c r="A33" s="2" t="s">
        <v>52</v>
      </c>
      <c r="B33" s="30">
        <v>3</v>
      </c>
    </row>
    <row r="35" spans="1:2" x14ac:dyDescent="0.35">
      <c r="A35" s="19" t="s">
        <v>144</v>
      </c>
      <c r="B35" s="32" t="s">
        <v>15</v>
      </c>
    </row>
    <row r="36" spans="1:2" x14ac:dyDescent="0.35">
      <c r="A36" s="21" t="s">
        <v>25</v>
      </c>
      <c r="B36" s="33">
        <v>0</v>
      </c>
    </row>
    <row r="37" spans="1:2" ht="29" x14ac:dyDescent="0.35">
      <c r="A37" s="21" t="s">
        <v>145</v>
      </c>
      <c r="B37" s="33">
        <v>1</v>
      </c>
    </row>
    <row r="38" spans="1:2" ht="29" x14ac:dyDescent="0.35">
      <c r="A38" s="21" t="s">
        <v>146</v>
      </c>
      <c r="B38" s="33">
        <v>2</v>
      </c>
    </row>
    <row r="40" spans="1:2" x14ac:dyDescent="0.35">
      <c r="A40" s="19" t="s">
        <v>79</v>
      </c>
      <c r="B40" s="32" t="s">
        <v>15</v>
      </c>
    </row>
    <row r="41" spans="1:2" x14ac:dyDescent="0.35">
      <c r="A41" s="2" t="s">
        <v>25</v>
      </c>
      <c r="B41" s="30">
        <v>0</v>
      </c>
    </row>
    <row r="42" spans="1:2" x14ac:dyDescent="0.35">
      <c r="A42" s="2" t="s">
        <v>84</v>
      </c>
      <c r="B42" s="30">
        <v>1</v>
      </c>
    </row>
    <row r="43" spans="1:2" ht="29" x14ac:dyDescent="0.35">
      <c r="A43" s="2" t="s">
        <v>85</v>
      </c>
      <c r="B43" s="30">
        <v>2</v>
      </c>
    </row>
    <row r="45" spans="1:2" x14ac:dyDescent="0.35">
      <c r="A45" s="19" t="s">
        <v>81</v>
      </c>
      <c r="B45" s="32" t="s">
        <v>15</v>
      </c>
    </row>
    <row r="46" spans="1:2" x14ac:dyDescent="0.35">
      <c r="A46" s="2" t="s">
        <v>25</v>
      </c>
      <c r="B46" s="30">
        <v>0</v>
      </c>
    </row>
    <row r="47" spans="1:2" ht="29" x14ac:dyDescent="0.35">
      <c r="A47" s="2" t="s">
        <v>83</v>
      </c>
      <c r="B47" s="30">
        <v>1</v>
      </c>
    </row>
    <row r="48" spans="1:2" x14ac:dyDescent="0.35">
      <c r="A48" s="2" t="s">
        <v>82</v>
      </c>
      <c r="B48" s="30">
        <v>2</v>
      </c>
    </row>
    <row r="50" spans="1:2" x14ac:dyDescent="0.35">
      <c r="A50" s="19" t="s">
        <v>88</v>
      </c>
      <c r="B50" s="32" t="s">
        <v>15</v>
      </c>
    </row>
    <row r="51" spans="1:2" x14ac:dyDescent="0.35">
      <c r="A51" s="2" t="s">
        <v>25</v>
      </c>
      <c r="B51" s="30">
        <v>0</v>
      </c>
    </row>
    <row r="52" spans="1:2" x14ac:dyDescent="0.35">
      <c r="A52" s="2" t="s">
        <v>93</v>
      </c>
      <c r="B52" s="30">
        <v>2</v>
      </c>
    </row>
    <row r="53" spans="1:2" x14ac:dyDescent="0.35">
      <c r="A53" s="2" t="s">
        <v>89</v>
      </c>
      <c r="B53" s="30">
        <v>5</v>
      </c>
    </row>
    <row r="55" spans="1:2" x14ac:dyDescent="0.35">
      <c r="A55" s="19" t="s">
        <v>116</v>
      </c>
      <c r="B55" s="32" t="s">
        <v>15</v>
      </c>
    </row>
    <row r="56" spans="1:2" x14ac:dyDescent="0.35">
      <c r="A56" s="21" t="s">
        <v>120</v>
      </c>
      <c r="B56" s="33">
        <v>0</v>
      </c>
    </row>
    <row r="57" spans="1:2" x14ac:dyDescent="0.35">
      <c r="A57" s="2" t="s">
        <v>117</v>
      </c>
      <c r="B57" s="30">
        <v>1</v>
      </c>
    </row>
    <row r="58" spans="1:2" x14ac:dyDescent="0.35">
      <c r="A58" s="2" t="s">
        <v>119</v>
      </c>
      <c r="B58" s="30">
        <v>4</v>
      </c>
    </row>
    <row r="60" spans="1:2" x14ac:dyDescent="0.35">
      <c r="A60" s="19"/>
      <c r="B60"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dc:creator>
  <cp:lastModifiedBy>Jethro</cp:lastModifiedBy>
  <dcterms:created xsi:type="dcterms:W3CDTF">2022-10-06T16:55:22Z</dcterms:created>
  <dcterms:modified xsi:type="dcterms:W3CDTF">2023-08-07T16:28:11Z</dcterms:modified>
</cp:coreProperties>
</file>