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ethro\Residency\Projects\STREAM-URO SCORE\To submit\JAMA Network Open\Proofs\"/>
    </mc:Choice>
  </mc:AlternateContent>
  <xr:revisionPtr revIDLastSave="0" documentId="13_ncr:1_{7EEC3CED-6E41-46CB-9831-B7FE669D43D3}" xr6:coauthVersionLast="47" xr6:coauthVersionMax="47" xr10:uidLastSave="{00000000-0000-0000-0000-000000000000}"/>
  <bookViews>
    <workbookView xWindow="0" yWindow="460" windowWidth="19200" windowHeight="21140" xr2:uid="{1210327F-29F4-40F0-A2FF-6D2506A46126}"/>
  </bookViews>
  <sheets>
    <sheet name="APPRAISE-AI" sheetId="3"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 i="3" l="1"/>
  <c r="F95" i="3"/>
  <c r="E95" i="3"/>
  <c r="D95" i="3"/>
  <c r="C95" i="3"/>
  <c r="G93" i="3"/>
  <c r="F93" i="3"/>
  <c r="E93" i="3"/>
  <c r="D93" i="3"/>
  <c r="C93" i="3"/>
  <c r="G90" i="3"/>
  <c r="F90" i="3"/>
  <c r="E90" i="3"/>
  <c r="D90" i="3"/>
  <c r="C90" i="3"/>
  <c r="G88" i="3"/>
  <c r="F88" i="3"/>
  <c r="E88" i="3"/>
  <c r="D88" i="3"/>
  <c r="C88" i="3"/>
  <c r="G86" i="3"/>
  <c r="F86" i="3"/>
  <c r="E86" i="3"/>
  <c r="D86" i="3"/>
  <c r="C86" i="3"/>
  <c r="L83" i="3"/>
  <c r="K83" i="3"/>
  <c r="J83" i="3"/>
  <c r="G80" i="3"/>
  <c r="F80" i="3"/>
  <c r="E80" i="3"/>
  <c r="D80" i="3"/>
  <c r="C80" i="3"/>
  <c r="G73" i="3"/>
  <c r="F73" i="3"/>
  <c r="E73" i="3"/>
  <c r="D73" i="3"/>
  <c r="C73" i="3"/>
  <c r="G71" i="3"/>
  <c r="F71" i="3"/>
  <c r="E71" i="3"/>
  <c r="D71" i="3"/>
  <c r="C71" i="3"/>
  <c r="G67" i="3"/>
  <c r="F67" i="3"/>
  <c r="E67" i="3"/>
  <c r="D67" i="3"/>
  <c r="C67" i="3"/>
  <c r="G63" i="3"/>
  <c r="F63" i="3"/>
  <c r="E63" i="3"/>
  <c r="D63" i="3"/>
  <c r="C63" i="3"/>
  <c r="G59" i="3"/>
  <c r="F59" i="3"/>
  <c r="E59" i="3"/>
  <c r="D59" i="3"/>
  <c r="C59" i="3"/>
  <c r="G53" i="3"/>
  <c r="F53" i="3"/>
  <c r="E53" i="3"/>
  <c r="D53" i="3"/>
  <c r="C53" i="3"/>
  <c r="G50" i="3"/>
  <c r="F50" i="3"/>
  <c r="E50" i="3"/>
  <c r="D50" i="3"/>
  <c r="C50" i="3"/>
  <c r="G46" i="3"/>
  <c r="F46" i="3"/>
  <c r="E46" i="3"/>
  <c r="D46" i="3"/>
  <c r="C46" i="3"/>
  <c r="G42" i="3"/>
  <c r="F42" i="3"/>
  <c r="E42" i="3"/>
  <c r="D42" i="3"/>
  <c r="C42" i="3"/>
  <c r="G38" i="3"/>
  <c r="F38" i="3"/>
  <c r="E38" i="3"/>
  <c r="D38" i="3"/>
  <c r="C38" i="3"/>
  <c r="G31" i="3"/>
  <c r="F31" i="3"/>
  <c r="E31" i="3"/>
  <c r="D31" i="3"/>
  <c r="C31" i="3"/>
  <c r="G28" i="3"/>
  <c r="F28" i="3"/>
  <c r="E28" i="3"/>
  <c r="D28" i="3"/>
  <c r="C28" i="3"/>
  <c r="G24" i="3"/>
  <c r="F24" i="3"/>
  <c r="E24" i="3"/>
  <c r="D24" i="3"/>
  <c r="C24" i="3"/>
  <c r="G16" i="3"/>
  <c r="F16" i="3"/>
  <c r="E16" i="3"/>
  <c r="D16" i="3"/>
  <c r="C16" i="3"/>
  <c r="G12" i="3"/>
  <c r="F12" i="3"/>
  <c r="E12" i="3"/>
  <c r="D12" i="3"/>
  <c r="C12" i="3"/>
  <c r="G9" i="3"/>
  <c r="F9" i="3"/>
  <c r="E9" i="3"/>
  <c r="D9" i="3"/>
  <c r="C9" i="3"/>
  <c r="G4" i="3"/>
  <c r="F4" i="3"/>
  <c r="E4" i="3"/>
  <c r="D4" i="3"/>
  <c r="C4" i="3"/>
  <c r="L12" i="3" l="1"/>
  <c r="K46" i="3"/>
  <c r="G111" i="3"/>
  <c r="F111" i="3"/>
  <c r="K95" i="3"/>
  <c r="J93" i="3"/>
  <c r="K93" i="3"/>
  <c r="K90" i="3"/>
  <c r="J88" i="3"/>
  <c r="K88" i="3"/>
  <c r="E110" i="3"/>
  <c r="F110" i="3"/>
  <c r="G110" i="3"/>
  <c r="K86" i="3"/>
  <c r="E109" i="3"/>
  <c r="L80" i="3"/>
  <c r="K80" i="3"/>
  <c r="D109" i="3"/>
  <c r="L73" i="3"/>
  <c r="F109" i="3"/>
  <c r="L71" i="3"/>
  <c r="G109" i="3"/>
  <c r="K71" i="3"/>
  <c r="L67" i="3"/>
  <c r="L63" i="3"/>
  <c r="K63" i="3"/>
  <c r="L59" i="3"/>
  <c r="J59" i="3"/>
  <c r="D111" i="3"/>
  <c r="E111" i="3"/>
  <c r="L53" i="3"/>
  <c r="K53" i="3"/>
  <c r="L50" i="3"/>
  <c r="F108" i="3"/>
  <c r="D108" i="3"/>
  <c r="E108" i="3"/>
  <c r="L46" i="3"/>
  <c r="K42" i="3"/>
  <c r="G108" i="3"/>
  <c r="L42" i="3"/>
  <c r="L38" i="3"/>
  <c r="J31" i="3"/>
  <c r="L31" i="3"/>
  <c r="G107" i="3"/>
  <c r="C107" i="3"/>
  <c r="E107" i="3"/>
  <c r="F107" i="3"/>
  <c r="E104" i="3"/>
  <c r="E105" i="3" s="1"/>
  <c r="L28" i="3"/>
  <c r="L24" i="3"/>
  <c r="D107" i="3"/>
  <c r="J12" i="3"/>
  <c r="D104" i="3"/>
  <c r="D105" i="3" s="1"/>
  <c r="F104" i="3"/>
  <c r="F105" i="3" s="1"/>
  <c r="L9" i="3"/>
  <c r="G106" i="3"/>
  <c r="L4" i="3"/>
  <c r="J4" i="3"/>
  <c r="J24" i="3"/>
  <c r="L86" i="3"/>
  <c r="L90" i="3"/>
  <c r="L95" i="3"/>
  <c r="C106" i="3"/>
  <c r="C108" i="3"/>
  <c r="C110" i="3"/>
  <c r="J9" i="3"/>
  <c r="J16" i="3"/>
  <c r="J28" i="3"/>
  <c r="J38" i="3"/>
  <c r="J46" i="3"/>
  <c r="J53" i="3"/>
  <c r="J63" i="3"/>
  <c r="J71" i="3"/>
  <c r="J80" i="3"/>
  <c r="C104" i="3"/>
  <c r="D106" i="3"/>
  <c r="D110" i="3"/>
  <c r="J50" i="3"/>
  <c r="K9" i="3"/>
  <c r="K16" i="3"/>
  <c r="K28" i="3"/>
  <c r="K38" i="3"/>
  <c r="E106" i="3"/>
  <c r="J67" i="3"/>
  <c r="L16" i="3"/>
  <c r="F106" i="3"/>
  <c r="J42" i="3"/>
  <c r="L88" i="3"/>
  <c r="L93" i="3"/>
  <c r="C109" i="3"/>
  <c r="C111" i="3"/>
  <c r="K4" i="3"/>
  <c r="K12" i="3"/>
  <c r="K24" i="3"/>
  <c r="K31" i="3"/>
  <c r="K50" i="3"/>
  <c r="K59" i="3"/>
  <c r="K67" i="3"/>
  <c r="K73" i="3"/>
  <c r="G104" i="3"/>
  <c r="G105" i="3" s="1"/>
  <c r="J73" i="3"/>
  <c r="J86" i="3"/>
  <c r="J90" i="3"/>
  <c r="J95" i="3"/>
  <c r="K107" i="3" l="1"/>
  <c r="J107" i="3"/>
  <c r="L107" i="3"/>
  <c r="C105" i="3"/>
  <c r="L104" i="3"/>
  <c r="L105" i="3" s="1"/>
  <c r="J104" i="3"/>
  <c r="J105" i="3" s="1"/>
  <c r="K104" i="3"/>
  <c r="K106" i="3"/>
  <c r="J106" i="3"/>
  <c r="L106" i="3"/>
  <c r="L108" i="3"/>
  <c r="K108" i="3"/>
  <c r="J108" i="3"/>
  <c r="L111" i="3"/>
  <c r="K111" i="3"/>
  <c r="J111" i="3"/>
  <c r="L109" i="3"/>
  <c r="K109" i="3"/>
  <c r="J109" i="3"/>
  <c r="K110" i="3"/>
  <c r="J110" i="3"/>
  <c r="L110" i="3"/>
</calcChain>
</file>

<file path=xl/sharedStrings.xml><?xml version="1.0" encoding="utf-8"?>
<sst xmlns="http://schemas.openxmlformats.org/spreadsheetml/2006/main" count="244" uniqueCount="168">
  <si>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</si>
  <si>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</si>
  <si>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</si>
  <si>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</si>
  <si>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</si>
  <si>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</si>
  <si>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</si>
  <si>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</si>
  <si>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</si>
  <si>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</si>
  <si>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</si>
  <si>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</si>
  <si>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</si>
  <si>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</si>
  <si>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</si>
  <si>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</si>
  <si>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</si>
  <si>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</si>
  <si>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</si>
  <si>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</si>
  <si>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</si>
  <si>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</si>
  <si>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</si>
  <si>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</si>
  <si>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</si>
  <si>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</si>
  <si>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</si>
  <si>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</si>
  <si>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</si>
  <si>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</si>
  <si>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</si>
  <si>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</si>
  <si>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</si>
  <si>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</si>
  <si>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</si>
  <si>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</si>
  <si>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</si>
  <si>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</si>
  <si>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</si>
  <si>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</si>
  <si>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</si>
  <si>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</si>
  <si>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</si>
  <si>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</si>
  <si>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</si>
  <si>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</si>
  <si>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</si>
  <si>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</si>
  <si>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</si>
  <si>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</si>
  <si>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</si>
  <si>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</si>
  <si>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</si>
  <si>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</si>
  <si>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</si>
  <si>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</si>
  <si>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</si>
  <si>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</si>
  <si>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</si>
  <si>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</si>
  <si>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</si>
  <si>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</si>
  <si>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</si>
  <si>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</si>
  <si>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</si>
  <si>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</si>
  <si>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</si>
  <si>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</si>
  <si>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</si>
  <si>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</si>
  <si>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</si>
  <si>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</si>
  <si>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</si>
  <si>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</si>
  <si>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</si>
  <si>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</si>
  <si>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</si>
  <si>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</si>
  <si>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</si>
  <si>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</si>
  <si>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</si>
  <si>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</si>
  <si>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</si>
  <si>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</si>
  <si>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</si>
  <si>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</si>
  <si>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</si>
  <si>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</si>
  <si>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</si>
  <si>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</si>
  <si>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</si>
  <si>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</si>
  <si>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</si>
  <si>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</si>
  <si>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</si>
  <si>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</si>
  <si>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</si>
  <si>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</si>
  <si>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</si>
  <si>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</si>
  <si>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</si>
  <si>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</si>
  <si>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</si>
  <si>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</si>
  <si>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</si>
  <si>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</si>
  <si>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</si>
  <si>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</si>
  <si>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</si>
  <si>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</si>
  <si>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</si>
  <si>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</si>
  <si>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</si>
  <si>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</si>
  <si>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</si>
  <si>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</si>
  <si>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</si>
  <si>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</si>
  <si>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</si>
  <si>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</si>
  <si>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</si>
  <si>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</si>
  <si>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</si>
  <si>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</si>
  <si>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</si>
  <si>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</si>
  <si>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</si>
  <si>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</si>
  <si>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</si>
  <si>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</si>
  <si>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</si>
  <si>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</si>
  <si>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t>Mean</t>
  </si>
  <si>
    <t>Standard Deviation</t>
  </si>
  <si>
    <t>Median score per APPRAISE-AI item</t>
  </si>
  <si>
    <t>Median</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</si>
  <si>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</si>
  <si>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</si>
  <si>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</si>
  <si>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</si>
  <si>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</si>
  <si>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</si>
  <si>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</si>
  <si>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</si>
  <si>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</si>
  <si>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</si>
  <si>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</si>
  <si>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</si>
  <si>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</si>
  <si>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</si>
  <si>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</si>
  <si>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DOI link</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</si>
  <si>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</si>
  <si>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</si>
  <si>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Overall APPRAISE-AI score (out of 100)</t>
  </si>
  <si>
    <t>Quality based on overall APPRAISE-AI score</t>
  </si>
  <si>
    <r>
      <rPr>
        <b/>
        <u/>
        <sz val="11"/>
        <color theme="1"/>
        <rFont val="Calibri"/>
        <family val="2"/>
        <scheme val="minor"/>
      </rPr>
      <t>Transparency</t>
    </r>
    <r>
      <rPr>
        <b/>
        <sz val="11"/>
        <color theme="1"/>
        <rFont val="Calibri"/>
        <family val="2"/>
        <scheme val="minor"/>
      </rPr>
      <t>: Share the data, data dictionary, source code, or release an application that runs the code. [Max score 10]</t>
    </r>
  </si>
  <si>
    <r>
      <t xml:space="preserve">Ground truth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</si>
  <si>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How was the ground truth determined?</t>
  </si>
  <si>
    <r>
      <rPr>
        <b/>
        <u/>
        <sz val="11"/>
        <color theme="1"/>
        <rFont val="Calibri"/>
        <family val="2"/>
        <scheme val="minor"/>
      </rPr>
      <t>Ground truth</t>
    </r>
    <r>
      <rPr>
        <b/>
        <sz val="11"/>
        <color theme="1"/>
        <rFont val="Calibri"/>
        <family val="2"/>
        <scheme val="minor"/>
      </rPr>
      <t>: Define the ground truth of interest. Describe how it was collected (e.g., manual annotation by experts) and encoded (e.g., binary, categorical, dichotomized continuous, continuous variable, etc.). [Max score 6]</t>
    </r>
  </si>
  <si>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ground truth of interest. [Max score 4]</t>
    </r>
  </si>
  <si>
    <t>Incidence of ground truth(s) of interest is reported</t>
  </si>
  <si>
    <t>An overall interpretation of the results is presented, which may include:
- New predictors of the ground truth of interest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</si>
  <si>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Data dictionary: A description is provided for all features and ground truth, with consideration of the following:
- Data type (i.e., categorical or numerical)
- Method of collection or measurement (e.g., serum hemoglobin in g/dL)
- Range of values (e.g., yes or no, 0.5-250 g/dL)</t>
  </si>
  <si>
    <t>Quality of ground truth</t>
  </si>
  <si>
    <t>Objective, well-captured ground truth (e.g., in-hospital mortality)</t>
  </si>
  <si>
    <t>Article</t>
  </si>
  <si>
    <r>
      <t xml:space="preserve">[Last Study ID, additional columns should be added to the </t>
    </r>
    <r>
      <rPr>
        <b/>
        <u/>
        <sz val="11"/>
        <color theme="1"/>
        <rFont val="Calibri"/>
        <family val="2"/>
        <scheme val="minor"/>
      </rPr>
      <t>LEFT</t>
    </r>
    <r>
      <rPr>
        <sz val="11"/>
        <color theme="1"/>
        <rFont val="Calibri"/>
        <family val="2"/>
        <scheme val="minor"/>
      </rPr>
      <t xml:space="preserve"> of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</si>
</sst>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sz val="11"/>
      <color theme="1"/>
      <name val="Calibri"/>
      <family val="2"/>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wrapText="1"/>
    </xf>
    <xf numFmtId="0" fontId="0" fillId="0" borderId="1" xfId="0" applyBorder="1"/>
    <xf numFmtId="0" fontId="0" fillId="0" borderId="0" xfId="0"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0" fillId="0" borderId="1" xfId="0" applyFill="1" applyBorder="1" applyAlignment="1">
      <alignment wrapText="1"/>
    </xf>
    <xf numFmtId="0" fontId="0" fillId="0" borderId="0" xfId="0" applyFont="1" applyAlignment="1">
      <alignment wrapText="1"/>
    </xf>
    <xf numFmtId="0" fontId="1" fillId="2" borderId="1" xfId="0" applyFont="1"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0" xfId="0" applyFont="1" applyAlignment="1">
      <alignment horizontal="right"/>
    </xf>
    <xf numFmtId="0" fontId="0" fillId="0" borderId="1" xfId="0" applyBorder="1" applyAlignment="1">
      <alignment horizontal="left"/>
    </xf>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2" fontId="2" fillId="3" borderId="1" xfId="0" applyNumberFormat="1" applyFont="1" applyFill="1" applyBorder="1" applyAlignment="1">
      <alignment horizontal="center" vertical="center"/>
    </xf>
    <xf numFmtId="2"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wrapText="1"/>
    </xf>
    <xf numFmtId="0" fontId="8" fillId="0" borderId="0" xfId="1" applyBorder="1" applyAlignment="1">
      <alignment horizontal="center" vertical="center" wrapText="1"/>
    </xf>
    <xf numFmtId="0" fontId="2" fillId="0" borderId="0" xfId="0" applyFont="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0" fillId="0" borderId="1" xfId="0"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left"/>
    </xf>
    <xf numFmtId="0" fontId="1" fillId="2" borderId="1" xfId="0" applyFont="1" applyFill="1" applyBorder="1" applyAlignment="1">
      <alignment horizontal="left" vertical="top"/>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cellXfs>
  <cellStyles count="2">
    <cellStyle name="Hyperlink" xfId="1" builtinId="8"/>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7FFA-67AE-4A42-89E9-1201C9DDB59B}">
  <dimension ref="A1:L111"/>
  <sheetViews>
    <sheetView tabSelected="1" zoomScale="70" zoomScaleNormal="70" workbookViewId="0">
      <pane xSplit="2" ySplit="3" topLeftCell="C4" activePane="bottomRight" state="frozen"/>
      <selection pane="topRight" activeCell="C1" sqref="C1"/>
      <selection pane="bottomLeft" activeCell="A4" sqref="A4"/>
      <selection pane="bottomRight" activeCell="C96" activeCellId="6" sqref="C81:G82 C84:G84 C87:G87 C89:G89 C91:G91 C94:G94 C96:G101"/>
    </sheetView>
  </sheetViews>
  <sheetFormatPr defaultRowHeight="14.5" x14ac:dyDescent="0.35"/>
  <cols>
    <col min="1" max="1" width="9.1796875" style="1" customWidth="1"/>
    <col min="2" max="2" width="79.26953125" customWidth="1"/>
    <col min="3" max="7" width="29" style="1" customWidth="1"/>
    <col min="9" max="9" width="55.1796875" customWidth="1"/>
    <col min="10" max="10" width="23.453125" style="20" customWidth="1"/>
    <col min="11" max="11" width="28.7265625" style="1" customWidth="1"/>
    <col min="12" max="12" width="26.54296875" style="1" customWidth="1"/>
  </cols>
  <sheetData>
    <row r="1" spans="1:12" x14ac:dyDescent="0.35">
      <c r="B1" s="31" t="s">
        <v>166</v>
      </c>
      <c r="C1" s="39"/>
      <c r="D1" s="39"/>
      <c r="E1" s="31"/>
      <c r="F1" s="39"/>
      <c r="G1" s="31"/>
    </row>
    <row r="2" spans="1:12" ht="43.5" x14ac:dyDescent="0.35">
      <c r="A2" s="6"/>
      <c r="B2" s="32" t="s">
        <v>151</v>
      </c>
      <c r="C2" s="38"/>
      <c r="D2" s="38"/>
      <c r="E2" s="38"/>
      <c r="F2" s="38"/>
      <c r="G2" s="52" t="s">
        <v>167</v>
      </c>
      <c r="J2" s="43" t="s">
        <v>130</v>
      </c>
      <c r="K2" s="43" t="s">
        <v>131</v>
      </c>
      <c r="L2" s="44" t="s">
        <v>134</v>
      </c>
    </row>
    <row r="3" spans="1:12" x14ac:dyDescent="0.35">
      <c r="A3" s="45" t="s">
        <v>0</v>
      </c>
      <c r="B3" s="45"/>
      <c r="C3" s="10"/>
      <c r="D3" s="10"/>
      <c r="E3" s="10"/>
      <c r="F3" s="10"/>
      <c r="G3" s="10"/>
      <c r="J3" s="43"/>
      <c r="K3" s="43"/>
      <c r="L3" s="44"/>
    </row>
    <row r="4" spans="1:12" s="3" customFormat="1" ht="30.75" customHeight="1" x14ac:dyDescent="0.35">
      <c r="A4" s="7">
        <v>1</v>
      </c>
      <c r="B4" s="9" t="s">
        <v>26</v>
      </c>
      <c r="C4" s="7">
        <f t="shared" ref="C4:G4" si="0">IF(AND(C5="Y",C6="Y",C7="Y"),1,0)</f>
        <v>0</v>
      </c>
      <c r="D4" s="7">
        <f t="shared" si="0"/>
        <v>0</v>
      </c>
      <c r="E4" s="7">
        <f t="shared" si="0"/>
        <v>0</v>
      </c>
      <c r="F4" s="7">
        <f t="shared" si="0"/>
        <v>0</v>
      </c>
      <c r="G4" s="7">
        <f t="shared" si="0"/>
        <v>0</v>
      </c>
      <c r="J4" s="35">
        <f>AVERAGE(C4:G4)</f>
        <v>0</v>
      </c>
      <c r="K4" s="35">
        <f>_xlfn.STDEV.S(C4:G4)</f>
        <v>0</v>
      </c>
      <c r="L4" s="7">
        <f>MEDIAN(C4:G4)</f>
        <v>0</v>
      </c>
    </row>
    <row r="5" spans="1:12" ht="29" x14ac:dyDescent="0.35">
      <c r="A5" s="33" t="s">
        <v>1</v>
      </c>
      <c r="B5" s="4" t="s">
        <v>3</v>
      </c>
      <c r="C5" s="40"/>
      <c r="D5" s="41"/>
      <c r="E5" s="41"/>
      <c r="F5" s="41"/>
      <c r="G5" s="41"/>
      <c r="J5" s="36"/>
      <c r="K5" s="36"/>
      <c r="L5" s="12"/>
    </row>
    <row r="6" spans="1:12" x14ac:dyDescent="0.35">
      <c r="A6" s="33" t="s">
        <v>2</v>
      </c>
      <c r="B6" s="5" t="s">
        <v>4</v>
      </c>
      <c r="C6" s="40"/>
      <c r="D6" s="41"/>
      <c r="E6" s="41"/>
      <c r="F6" s="41"/>
      <c r="G6" s="41"/>
      <c r="J6" s="36"/>
      <c r="K6" s="36"/>
      <c r="L6" s="12"/>
    </row>
    <row r="7" spans="1:12" x14ac:dyDescent="0.35">
      <c r="A7" s="33" t="s">
        <v>5</v>
      </c>
      <c r="B7" s="5" t="s">
        <v>6</v>
      </c>
      <c r="C7" s="40"/>
      <c r="D7" s="41"/>
      <c r="E7" s="41"/>
      <c r="F7" s="41"/>
      <c r="G7" s="41"/>
      <c r="J7" s="36"/>
      <c r="K7" s="36"/>
      <c r="L7" s="12"/>
    </row>
    <row r="8" spans="1:12" x14ac:dyDescent="0.35">
      <c r="A8" s="46" t="s">
        <v>7</v>
      </c>
      <c r="B8" s="46"/>
      <c r="C8" s="10"/>
      <c r="D8" s="10"/>
      <c r="E8" s="10"/>
      <c r="F8" s="10"/>
      <c r="G8" s="10"/>
      <c r="J8" s="36"/>
      <c r="K8" s="36"/>
      <c r="L8" s="12"/>
    </row>
    <row r="9" spans="1:12" ht="43.5" x14ac:dyDescent="0.35">
      <c r="A9" s="7">
        <v>2</v>
      </c>
      <c r="B9" s="9" t="s">
        <v>27</v>
      </c>
      <c r="C9" s="7">
        <f t="shared" ref="C9:G9" si="1">IF(AND(C10="Y", C11="Y"),1,0)</f>
        <v>0</v>
      </c>
      <c r="D9" s="7">
        <f t="shared" si="1"/>
        <v>0</v>
      </c>
      <c r="E9" s="7">
        <f t="shared" si="1"/>
        <v>0</v>
      </c>
      <c r="F9" s="7">
        <f t="shared" si="1"/>
        <v>0</v>
      </c>
      <c r="G9" s="7">
        <f t="shared" si="1"/>
        <v>0</v>
      </c>
      <c r="J9" s="35">
        <f>AVERAGE(C9:G9)</f>
        <v>0</v>
      </c>
      <c r="K9" s="35">
        <f>_xlfn.STDEV.S(C9:G9)</f>
        <v>0</v>
      </c>
      <c r="L9" s="7">
        <f>MEDIAN(C9:G9)</f>
        <v>0</v>
      </c>
    </row>
    <row r="10" spans="1:12" ht="29" x14ac:dyDescent="0.35">
      <c r="A10" s="33" t="s">
        <v>1</v>
      </c>
      <c r="B10" s="4" t="s">
        <v>9</v>
      </c>
      <c r="C10" s="33"/>
      <c r="D10" s="33"/>
      <c r="E10" s="33"/>
      <c r="F10" s="33"/>
      <c r="G10" s="33"/>
      <c r="J10" s="36"/>
      <c r="K10" s="36"/>
      <c r="L10" s="12"/>
    </row>
    <row r="11" spans="1:12" ht="29" x14ac:dyDescent="0.35">
      <c r="A11" s="33" t="s">
        <v>2</v>
      </c>
      <c r="B11" s="4" t="s">
        <v>8</v>
      </c>
      <c r="C11" s="33"/>
      <c r="D11" s="33"/>
      <c r="E11" s="33"/>
      <c r="F11" s="33"/>
      <c r="G11" s="33"/>
      <c r="J11" s="36"/>
      <c r="K11" s="36"/>
      <c r="L11" s="12"/>
    </row>
    <row r="12" spans="1:12" ht="29" x14ac:dyDescent="0.35">
      <c r="A12" s="7">
        <v>3</v>
      </c>
      <c r="B12" s="9" t="s">
        <v>28</v>
      </c>
      <c r="C12" s="7">
        <f t="shared" ref="C12:G12" si="2">IF(AND(C13="Y", C14="Y"),1,0)</f>
        <v>0</v>
      </c>
      <c r="D12" s="7">
        <f t="shared" si="2"/>
        <v>0</v>
      </c>
      <c r="E12" s="7">
        <f t="shared" si="2"/>
        <v>0</v>
      </c>
      <c r="F12" s="7">
        <f t="shared" si="2"/>
        <v>0</v>
      </c>
      <c r="G12" s="7">
        <f t="shared" si="2"/>
        <v>0</v>
      </c>
      <c r="J12" s="35">
        <f>AVERAGE(C12:G12)</f>
        <v>0</v>
      </c>
      <c r="K12" s="35">
        <f>_xlfn.STDEV.S(C12:G12)</f>
        <v>0</v>
      </c>
      <c r="L12" s="7">
        <f>MEDIAN(C12:G12)</f>
        <v>0</v>
      </c>
    </row>
    <row r="13" spans="1:12" x14ac:dyDescent="0.35">
      <c r="A13" s="33" t="s">
        <v>1</v>
      </c>
      <c r="B13" s="4" t="s">
        <v>10</v>
      </c>
      <c r="C13" s="33"/>
      <c r="D13" s="33"/>
      <c r="E13" s="33"/>
      <c r="F13" s="33"/>
      <c r="G13" s="33"/>
      <c r="J13" s="36"/>
      <c r="K13" s="36"/>
      <c r="L13" s="12"/>
    </row>
    <row r="14" spans="1:12" x14ac:dyDescent="0.35">
      <c r="A14" s="33" t="s">
        <v>2</v>
      </c>
      <c r="B14" s="4" t="s">
        <v>11</v>
      </c>
      <c r="C14" s="33"/>
      <c r="D14" s="33"/>
      <c r="E14" s="33"/>
      <c r="F14" s="33"/>
      <c r="G14" s="33"/>
      <c r="J14" s="36"/>
      <c r="K14" s="36"/>
      <c r="L14" s="12"/>
    </row>
    <row r="15" spans="1:12" x14ac:dyDescent="0.35">
      <c r="A15" s="46" t="s">
        <v>12</v>
      </c>
      <c r="B15" s="46"/>
      <c r="C15" s="10"/>
      <c r="D15" s="10"/>
      <c r="E15" s="10"/>
      <c r="F15" s="10"/>
      <c r="G15" s="10"/>
      <c r="J15" s="36"/>
      <c r="K15" s="36"/>
      <c r="L15" s="12"/>
    </row>
    <row r="16" spans="1:12" ht="58" x14ac:dyDescent="0.35">
      <c r="A16" s="7">
        <v>4</v>
      </c>
      <c r="B16" s="9" t="s">
        <v>136</v>
      </c>
      <c r="C16" s="7">
        <f t="shared" ref="C16:G16" si="3">IF(C17="Multiple institutions",2,0)+IF(AND(C18="Y", OR(C19="Y",C19="NA")),1,0)+IF(C21="Y",1,0)+IF(C22="Y",2,0)+IF(C23="Y",2,0)</f>
        <v>0</v>
      </c>
      <c r="D16" s="7">
        <f t="shared" si="3"/>
        <v>0</v>
      </c>
      <c r="E16" s="7">
        <f t="shared" si="3"/>
        <v>0</v>
      </c>
      <c r="F16" s="7">
        <f t="shared" si="3"/>
        <v>0</v>
      </c>
      <c r="G16" s="7">
        <f t="shared" si="3"/>
        <v>0</v>
      </c>
      <c r="J16" s="35">
        <f>AVERAGE(C16:G16)</f>
        <v>0</v>
      </c>
      <c r="K16" s="35">
        <f>_xlfn.STDEV.S(C16:G16)</f>
        <v>0</v>
      </c>
      <c r="L16" s="7">
        <f>MEDIAN(C16:G16)</f>
        <v>0</v>
      </c>
    </row>
    <row r="17" spans="1:12" x14ac:dyDescent="0.35">
      <c r="A17" s="33" t="s">
        <v>1</v>
      </c>
      <c r="B17" s="5" t="s">
        <v>13</v>
      </c>
      <c r="C17" s="33"/>
      <c r="D17" s="33"/>
      <c r="E17" s="33"/>
      <c r="F17" s="33"/>
      <c r="G17" s="33"/>
      <c r="J17" s="36"/>
      <c r="K17" s="36"/>
      <c r="L17" s="12"/>
    </row>
    <row r="18" spans="1:12" x14ac:dyDescent="0.35">
      <c r="A18" s="33" t="s">
        <v>2</v>
      </c>
      <c r="B18" s="5" t="s">
        <v>24</v>
      </c>
      <c r="C18" s="33"/>
      <c r="D18" s="33"/>
      <c r="E18" s="33"/>
      <c r="F18" s="33"/>
      <c r="G18" s="33"/>
      <c r="J18" s="36"/>
      <c r="K18" s="36"/>
      <c r="L18" s="12"/>
    </row>
    <row r="19" spans="1:12" x14ac:dyDescent="0.35">
      <c r="A19" s="34" t="s">
        <v>5</v>
      </c>
      <c r="B19" s="5" t="s">
        <v>23</v>
      </c>
      <c r="C19" s="33"/>
      <c r="D19" s="33"/>
      <c r="E19" s="33"/>
      <c r="F19" s="33"/>
      <c r="G19" s="33"/>
      <c r="J19" s="36"/>
      <c r="K19" s="36"/>
      <c r="L19" s="12"/>
    </row>
    <row r="20" spans="1:12" ht="43.5" x14ac:dyDescent="0.35">
      <c r="A20" s="47" t="s">
        <v>35</v>
      </c>
      <c r="B20" s="4" t="s">
        <v>149</v>
      </c>
      <c r="C20" s="11"/>
      <c r="D20" s="11"/>
      <c r="E20" s="11"/>
      <c r="F20" s="11"/>
      <c r="G20" s="11"/>
      <c r="J20" s="36"/>
      <c r="K20" s="36"/>
      <c r="L20" s="12"/>
    </row>
    <row r="21" spans="1:12" x14ac:dyDescent="0.35">
      <c r="A21" s="48"/>
      <c r="B21" s="30" t="s">
        <v>18</v>
      </c>
      <c r="C21" s="33"/>
      <c r="D21" s="33"/>
      <c r="E21" s="33"/>
      <c r="F21" s="33"/>
      <c r="G21" s="33"/>
      <c r="J21" s="36"/>
      <c r="K21" s="36"/>
      <c r="L21" s="12"/>
    </row>
    <row r="22" spans="1:12" x14ac:dyDescent="0.35">
      <c r="A22" s="48"/>
      <c r="B22" s="30" t="s">
        <v>19</v>
      </c>
      <c r="C22" s="33"/>
      <c r="D22" s="33"/>
      <c r="E22" s="33"/>
      <c r="F22" s="33"/>
      <c r="G22" s="33"/>
      <c r="J22" s="36"/>
      <c r="K22" s="36"/>
      <c r="L22" s="12"/>
    </row>
    <row r="23" spans="1:12" x14ac:dyDescent="0.35">
      <c r="A23" s="49"/>
      <c r="B23" s="30" t="s">
        <v>20</v>
      </c>
      <c r="C23" s="33"/>
      <c r="D23" s="33"/>
      <c r="E23" s="33"/>
      <c r="F23" s="33"/>
      <c r="G23" s="33"/>
      <c r="J23" s="36"/>
      <c r="K23" s="36"/>
      <c r="L23" s="12"/>
    </row>
    <row r="24" spans="1:12" ht="29" x14ac:dyDescent="0.35">
      <c r="A24" s="7">
        <v>5</v>
      </c>
      <c r="B24" s="13" t="s">
        <v>29</v>
      </c>
      <c r="C24" s="7">
        <f t="shared" ref="C24:G24" si="4">COUNTIF(C25:C27,"Y")</f>
        <v>0</v>
      </c>
      <c r="D24" s="7">
        <f t="shared" si="4"/>
        <v>0</v>
      </c>
      <c r="E24" s="7">
        <f t="shared" si="4"/>
        <v>0</v>
      </c>
      <c r="F24" s="7">
        <f t="shared" si="4"/>
        <v>0</v>
      </c>
      <c r="G24" s="7">
        <f t="shared" si="4"/>
        <v>0</v>
      </c>
      <c r="J24" s="35">
        <f>AVERAGE(C24:G24)</f>
        <v>0</v>
      </c>
      <c r="K24" s="35">
        <f>_xlfn.STDEV.S(C24:G24)</f>
        <v>0</v>
      </c>
      <c r="L24" s="7">
        <f>MEDIAN(C24:G24)</f>
        <v>0</v>
      </c>
    </row>
    <row r="25" spans="1:12" x14ac:dyDescent="0.35">
      <c r="A25" s="33" t="s">
        <v>1</v>
      </c>
      <c r="B25" s="4" t="s">
        <v>77</v>
      </c>
      <c r="C25" s="33"/>
      <c r="D25" s="33"/>
      <c r="E25" s="33"/>
      <c r="F25" s="33"/>
      <c r="G25" s="33"/>
      <c r="J25" s="36"/>
      <c r="K25" s="36"/>
      <c r="L25" s="12"/>
    </row>
    <row r="26" spans="1:12" x14ac:dyDescent="0.35">
      <c r="A26" s="33" t="s">
        <v>2</v>
      </c>
      <c r="B26" s="4" t="s">
        <v>78</v>
      </c>
      <c r="C26" s="33"/>
      <c r="D26" s="33"/>
      <c r="E26" s="33"/>
      <c r="F26" s="33"/>
      <c r="G26" s="33"/>
      <c r="J26" s="36"/>
      <c r="K26" s="36"/>
      <c r="L26" s="12"/>
    </row>
    <row r="27" spans="1:12" x14ac:dyDescent="0.35">
      <c r="A27" s="33" t="s">
        <v>5</v>
      </c>
      <c r="B27" s="4" t="s">
        <v>76</v>
      </c>
      <c r="C27" s="33"/>
      <c r="D27" s="33"/>
      <c r="E27" s="33"/>
      <c r="F27" s="33"/>
      <c r="G27" s="33"/>
      <c r="J27" s="36"/>
      <c r="K27" s="36"/>
      <c r="L27" s="12"/>
    </row>
    <row r="28" spans="1:12" ht="43.5" x14ac:dyDescent="0.35">
      <c r="A28" s="7">
        <v>6</v>
      </c>
      <c r="B28" s="9" t="s">
        <v>159</v>
      </c>
      <c r="C28" s="7">
        <f>IF(C29="Y",2,0)+IF(ISBLANK(C30),0,VLOOKUP(C30,Options!$A$11:$B$16,2,0))</f>
        <v>0</v>
      </c>
      <c r="D28" s="7">
        <f>IF(D29="Y",2,0)+IF(ISBLANK(D30),0,VLOOKUP(D30,Options!$A$11:$B$16,2,0))</f>
        <v>0</v>
      </c>
      <c r="E28" s="7">
        <f>IF(E29="Y",2,0)+IF(ISBLANK(E30),0,VLOOKUP(E30,Options!$A$11:$B$16,2,0))</f>
        <v>0</v>
      </c>
      <c r="F28" s="7">
        <f>IF(F29="Y",2,0)+IF(ISBLANK(F30),0,VLOOKUP(F30,Options!$A$11:$B$16,2,0))</f>
        <v>0</v>
      </c>
      <c r="G28" s="7">
        <f>IF(G29="Y",2,0)+IF(ISBLANK(G30),0,VLOOKUP(G30,Options!$A$11:$B$16,2,0))</f>
        <v>0</v>
      </c>
      <c r="J28" s="35">
        <f>AVERAGE(C28:G28)</f>
        <v>0</v>
      </c>
      <c r="K28" s="35">
        <f>_xlfn.STDEV.S(C28:G28)</f>
        <v>0</v>
      </c>
      <c r="L28" s="7">
        <f>MEDIAN(C28:G28)</f>
        <v>0</v>
      </c>
    </row>
    <row r="29" spans="1:12" ht="43.5" x14ac:dyDescent="0.35">
      <c r="A29" s="33" t="s">
        <v>1</v>
      </c>
      <c r="B29" s="4" t="s">
        <v>157</v>
      </c>
      <c r="C29" s="33"/>
      <c r="D29" s="33"/>
      <c r="E29" s="33"/>
      <c r="F29" s="33"/>
      <c r="G29" s="33"/>
      <c r="J29" s="36"/>
      <c r="K29" s="36"/>
      <c r="L29" s="12"/>
    </row>
    <row r="30" spans="1:12" x14ac:dyDescent="0.35">
      <c r="A30" s="33" t="s">
        <v>2</v>
      </c>
      <c r="B30" s="4" t="s">
        <v>158</v>
      </c>
      <c r="C30" s="15"/>
      <c r="D30" s="15"/>
      <c r="E30" s="15"/>
      <c r="F30" s="15"/>
      <c r="G30" s="15"/>
      <c r="J30" s="36"/>
      <c r="K30" s="36"/>
      <c r="L30" s="12"/>
    </row>
    <row r="31" spans="1:12" ht="43.5" x14ac:dyDescent="0.35">
      <c r="A31" s="7">
        <v>7</v>
      </c>
      <c r="B31" s="9" t="s">
        <v>53</v>
      </c>
      <c r="C31" s="7">
        <f>IF(C32="Y",1,0)+IF(C33="Y",1,0)+IF(ISBLANK(C34),0,VLOOKUP(C34,Options!$A$19:$B$23,2,0))+COUNTIF(C35:C37,"Y")+COUNTIF(C35:C37,"NA")</f>
        <v>0</v>
      </c>
      <c r="D31" s="7">
        <f>IF(D32="Y",1,0)+IF(D33="Y",1,0)+IF(ISBLANK(D34),0,VLOOKUP(D34,Options!$A$19:$B$23,2,0))+COUNTIF(D35:D37,"Y")+COUNTIF(D35:D37,"NA")</f>
        <v>0</v>
      </c>
      <c r="E31" s="7">
        <f>IF(E32="Y",1,0)+IF(E33="Y",1,0)+IF(ISBLANK(E34),0,VLOOKUP(E34,Options!$A$19:$B$23,2,0))+COUNTIF(E35:E37,"Y")+COUNTIF(E35:E37,"NA")</f>
        <v>0</v>
      </c>
      <c r="F31" s="7">
        <f>IF(F32="Y",1,0)+IF(F33="Y",1,0)+IF(ISBLANK(F34),0,VLOOKUP(F34,Options!$A$19:$B$23,2,0))+COUNTIF(F35:F37,"Y")+COUNTIF(F35:F37,"NA")</f>
        <v>0</v>
      </c>
      <c r="G31" s="7">
        <f>IF(G32="Y",1,0)+IF(G33="Y",1,0)+IF(ISBLANK(G34),0,VLOOKUP(G34,Options!$A$19:$B$23,2,0))+COUNTIF(G35:G37,"Y")+COUNTIF(G35:G37,"NA")</f>
        <v>0</v>
      </c>
      <c r="J31" s="35">
        <f>AVERAGE(C31:G31)</f>
        <v>0</v>
      </c>
      <c r="K31" s="35">
        <f>_xlfn.STDEV.S(C31:G31)</f>
        <v>0</v>
      </c>
      <c r="L31" s="7">
        <f>MEDIAN(C31:G31)</f>
        <v>0</v>
      </c>
    </row>
    <row r="32" spans="1:12" ht="29" x14ac:dyDescent="0.35">
      <c r="A32" s="33" t="s">
        <v>1</v>
      </c>
      <c r="B32" s="4" t="s">
        <v>30</v>
      </c>
      <c r="C32" s="33"/>
      <c r="D32" s="33"/>
      <c r="E32" s="33"/>
      <c r="F32" s="33"/>
      <c r="G32" s="33"/>
      <c r="J32" s="36"/>
      <c r="K32" s="36"/>
      <c r="L32" s="12"/>
    </row>
    <row r="33" spans="1:12" ht="43.5" x14ac:dyDescent="0.35">
      <c r="A33" s="33" t="s">
        <v>2</v>
      </c>
      <c r="B33" s="4" t="s">
        <v>141</v>
      </c>
      <c r="C33" s="33"/>
      <c r="D33" s="33"/>
      <c r="E33" s="33"/>
      <c r="F33" s="33"/>
      <c r="G33" s="33"/>
      <c r="J33" s="36"/>
      <c r="K33" s="36"/>
      <c r="L33" s="12"/>
    </row>
    <row r="34" spans="1:12" ht="58" x14ac:dyDescent="0.35">
      <c r="A34" s="33" t="s">
        <v>5</v>
      </c>
      <c r="B34" s="4" t="s">
        <v>40</v>
      </c>
      <c r="C34" s="15"/>
      <c r="D34" s="15"/>
      <c r="E34" s="15"/>
      <c r="F34" s="15"/>
      <c r="G34" s="15"/>
      <c r="J34" s="36"/>
      <c r="K34" s="36"/>
      <c r="L34" s="12"/>
    </row>
    <row r="35" spans="1:12" s="2" customFormat="1" ht="72.5" x14ac:dyDescent="0.35">
      <c r="A35" s="50" t="s">
        <v>35</v>
      </c>
      <c r="B35" s="4" t="s">
        <v>152</v>
      </c>
      <c r="C35" s="15"/>
      <c r="D35" s="15"/>
      <c r="E35" s="15"/>
      <c r="F35" s="15"/>
      <c r="G35" s="15"/>
      <c r="J35" s="37"/>
      <c r="K35" s="37"/>
      <c r="L35" s="21"/>
    </row>
    <row r="36" spans="1:12" ht="58" x14ac:dyDescent="0.35">
      <c r="A36" s="51"/>
      <c r="B36" s="14" t="s">
        <v>153</v>
      </c>
      <c r="C36" s="33"/>
      <c r="D36" s="33"/>
      <c r="E36" s="33"/>
      <c r="F36" s="33"/>
      <c r="G36" s="33"/>
      <c r="J36" s="36"/>
      <c r="K36" s="36"/>
      <c r="L36" s="12"/>
    </row>
    <row r="37" spans="1:12" ht="62.65" customHeight="1" x14ac:dyDescent="0.35">
      <c r="A37" s="33" t="s">
        <v>36</v>
      </c>
      <c r="B37" s="4" t="s">
        <v>41</v>
      </c>
      <c r="C37" s="33"/>
      <c r="D37" s="33"/>
      <c r="E37" s="33"/>
      <c r="F37" s="33"/>
      <c r="G37" s="33"/>
      <c r="J37" s="36"/>
      <c r="K37" s="36"/>
      <c r="L37" s="12"/>
    </row>
    <row r="38" spans="1:12" ht="29" x14ac:dyDescent="0.35">
      <c r="A38" s="7">
        <v>8</v>
      </c>
      <c r="B38" s="9" t="s">
        <v>54</v>
      </c>
      <c r="C38" s="7">
        <f>IF(C41="Y",0,IF(ISBLANK(C39),0,VLOOKUP(C39,Options!$A$26:$B$29,2,0))+IF(ISBLANK(C40),0,VLOOKUP(C40,Options!$A$32:$B$34,2,0))+IF(C41="N",2,0))</f>
        <v>0</v>
      </c>
      <c r="D38" s="7">
        <f>IF(D41="Y",0,IF(ISBLANK(D39),0,VLOOKUP(D39,Options!$A$26:$B$29,2,0))+IF(ISBLANK(D40),0,VLOOKUP(D40,Options!$A$32:$B$34,2,0))+IF(D41="N",2,0))</f>
        <v>0</v>
      </c>
      <c r="E38" s="7">
        <f>IF(E41="Y",0,IF(ISBLANK(E39),0,VLOOKUP(E39,Options!$A$26:$B$29,2,0))+IF(ISBLANK(E40),0,VLOOKUP(E40,Options!$A$32:$B$34,2,0))+IF(E41="N",2,0))</f>
        <v>0</v>
      </c>
      <c r="F38" s="7">
        <f>IF(F41="Y",0,IF(ISBLANK(F39),0,VLOOKUP(F39,Options!$A$26:$B$29,2,0))+IF(ISBLANK(F40),0,VLOOKUP(F40,Options!$A$32:$B$34,2,0))+IF(F41="N",2,0))</f>
        <v>0</v>
      </c>
      <c r="G38" s="7">
        <f>IF(G41="Y",0,IF(ISBLANK(G39),0,VLOOKUP(G39,Options!$A$26:$B$29,2,0))+IF(ISBLANK(G40),0,VLOOKUP(G40,Options!$A$32:$B$34,2,0))+IF(G41="N",2,0))</f>
        <v>0</v>
      </c>
      <c r="J38" s="35">
        <f>AVERAGE(C38:G38)</f>
        <v>0</v>
      </c>
      <c r="K38" s="35">
        <f>_xlfn.STDEV.S(C38:G38)</f>
        <v>0</v>
      </c>
      <c r="L38" s="7">
        <f>MEDIAN(C38:G38)</f>
        <v>0</v>
      </c>
    </row>
    <row r="39" spans="1:12" x14ac:dyDescent="0.35">
      <c r="A39" s="33" t="s">
        <v>1</v>
      </c>
      <c r="B39" s="4" t="s">
        <v>42</v>
      </c>
      <c r="C39" s="15"/>
      <c r="D39" s="15"/>
      <c r="E39" s="15"/>
      <c r="F39" s="15"/>
      <c r="G39" s="15"/>
      <c r="J39" s="36"/>
      <c r="K39" s="36"/>
      <c r="L39" s="12"/>
    </row>
    <row r="40" spans="1:12" x14ac:dyDescent="0.35">
      <c r="A40" s="33" t="s">
        <v>2</v>
      </c>
      <c r="B40" s="4" t="s">
        <v>43</v>
      </c>
      <c r="C40" s="15"/>
      <c r="D40" s="15"/>
      <c r="E40" s="15"/>
      <c r="F40" s="15"/>
      <c r="G40" s="15"/>
      <c r="J40" s="36"/>
      <c r="K40" s="36"/>
      <c r="L40" s="12"/>
    </row>
    <row r="41" spans="1:12" ht="29" x14ac:dyDescent="0.35">
      <c r="A41" s="33" t="s">
        <v>5</v>
      </c>
      <c r="B41" s="4" t="s">
        <v>44</v>
      </c>
      <c r="C41" s="33"/>
      <c r="D41" s="33"/>
      <c r="E41" s="33"/>
      <c r="F41" s="33"/>
      <c r="G41" s="33"/>
      <c r="J41" s="36"/>
      <c r="K41" s="36"/>
      <c r="L41" s="12"/>
    </row>
    <row r="42" spans="1:12" ht="29" x14ac:dyDescent="0.35">
      <c r="A42" s="7">
        <v>9</v>
      </c>
      <c r="B42" s="9" t="s">
        <v>55</v>
      </c>
      <c r="C42" s="7">
        <f t="shared" ref="C42:G42" si="5">IF(C43="N",0,IF(C43="Y",2,0)+IF(C44="Y",2,0)+IF(C45="Y",1,0))</f>
        <v>0</v>
      </c>
      <c r="D42" s="7">
        <f t="shared" si="5"/>
        <v>0</v>
      </c>
      <c r="E42" s="7">
        <f t="shared" si="5"/>
        <v>0</v>
      </c>
      <c r="F42" s="7">
        <f t="shared" si="5"/>
        <v>0</v>
      </c>
      <c r="G42" s="7">
        <f t="shared" si="5"/>
        <v>0</v>
      </c>
      <c r="J42" s="35">
        <f>AVERAGE(C42:G42)</f>
        <v>0</v>
      </c>
      <c r="K42" s="35">
        <f>_xlfn.STDEV.S(C42:G42)</f>
        <v>0</v>
      </c>
      <c r="L42" s="7">
        <f>MEDIAN(C42:G42)</f>
        <v>0</v>
      </c>
    </row>
    <row r="43" spans="1:12" x14ac:dyDescent="0.35">
      <c r="A43" s="33" t="s">
        <v>1</v>
      </c>
      <c r="B43" s="4" t="s">
        <v>56</v>
      </c>
      <c r="C43" s="33"/>
      <c r="D43" s="33"/>
      <c r="E43" s="33"/>
      <c r="F43" s="33"/>
      <c r="G43" s="33"/>
      <c r="J43" s="36"/>
      <c r="K43" s="36"/>
      <c r="L43" s="12"/>
    </row>
    <row r="44" spans="1:12" x14ac:dyDescent="0.35">
      <c r="A44" s="33" t="s">
        <v>2</v>
      </c>
      <c r="B44" s="4" t="s">
        <v>57</v>
      </c>
      <c r="C44" s="33"/>
      <c r="D44" s="33"/>
      <c r="E44" s="33"/>
      <c r="F44" s="33"/>
      <c r="G44" s="33"/>
      <c r="J44" s="36"/>
      <c r="K44" s="36"/>
      <c r="L44" s="12"/>
    </row>
    <row r="45" spans="1:12" ht="29" x14ac:dyDescent="0.35">
      <c r="A45" s="33" t="s">
        <v>5</v>
      </c>
      <c r="B45" s="4" t="s">
        <v>58</v>
      </c>
      <c r="C45" s="33"/>
      <c r="D45" s="33"/>
      <c r="E45" s="33"/>
      <c r="F45" s="33"/>
      <c r="G45" s="33"/>
      <c r="J45" s="36"/>
      <c r="K45" s="36"/>
      <c r="L45" s="12"/>
    </row>
    <row r="46" spans="1:12" ht="29" x14ac:dyDescent="0.35">
      <c r="A46" s="7">
        <v>10</v>
      </c>
      <c r="B46" s="9" t="s">
        <v>62</v>
      </c>
      <c r="C46" s="7">
        <f t="shared" ref="C46:G46" si="6">IF(C47="Y",2,0)+IF(C48="Y",2,0)+IF(C49="Y",4,0)</f>
        <v>0</v>
      </c>
      <c r="D46" s="7">
        <f t="shared" si="6"/>
        <v>0</v>
      </c>
      <c r="E46" s="7">
        <f t="shared" si="6"/>
        <v>0</v>
      </c>
      <c r="F46" s="7">
        <f t="shared" si="6"/>
        <v>0</v>
      </c>
      <c r="G46" s="7">
        <f t="shared" si="6"/>
        <v>0</v>
      </c>
      <c r="J46" s="35">
        <f>AVERAGE(C46:G46)</f>
        <v>0</v>
      </c>
      <c r="K46" s="35">
        <f>_xlfn.STDEV.S(C46:G46)</f>
        <v>0</v>
      </c>
      <c r="L46" s="7">
        <f>MEDIAN(C46:G46)</f>
        <v>0</v>
      </c>
    </row>
    <row r="47" spans="1:12" x14ac:dyDescent="0.35">
      <c r="A47" s="33" t="s">
        <v>1</v>
      </c>
      <c r="B47" s="4" t="s">
        <v>59</v>
      </c>
      <c r="C47" s="33"/>
      <c r="D47" s="33"/>
      <c r="E47" s="33"/>
      <c r="F47" s="33"/>
      <c r="G47" s="33"/>
      <c r="J47" s="36"/>
      <c r="K47" s="36"/>
      <c r="L47" s="12"/>
    </row>
    <row r="48" spans="1:12" x14ac:dyDescent="0.35">
      <c r="A48" s="33" t="s">
        <v>2</v>
      </c>
      <c r="B48" s="4" t="s">
        <v>60</v>
      </c>
      <c r="C48" s="33"/>
      <c r="D48" s="33"/>
      <c r="E48" s="33"/>
      <c r="F48" s="33"/>
      <c r="G48" s="33"/>
      <c r="J48" s="36"/>
      <c r="K48" s="36"/>
      <c r="L48" s="12"/>
    </row>
    <row r="49" spans="1:12" ht="29" x14ac:dyDescent="0.35">
      <c r="A49" s="33" t="s">
        <v>5</v>
      </c>
      <c r="B49" s="4" t="s">
        <v>61</v>
      </c>
      <c r="C49" s="33"/>
      <c r="D49" s="33"/>
      <c r="E49" s="33"/>
      <c r="F49" s="33"/>
      <c r="G49" s="33"/>
      <c r="J49" s="36"/>
      <c r="K49" s="36"/>
      <c r="L49" s="12"/>
    </row>
    <row r="50" spans="1:12" ht="29" x14ac:dyDescent="0.35">
      <c r="A50" s="7">
        <v>11</v>
      </c>
      <c r="B50" s="9" t="s">
        <v>65</v>
      </c>
      <c r="C50" s="7">
        <f t="shared" ref="C50:G50" si="7">COUNTIF(C51:C52,"Y")</f>
        <v>0</v>
      </c>
      <c r="D50" s="7">
        <f t="shared" si="7"/>
        <v>0</v>
      </c>
      <c r="E50" s="7">
        <f t="shared" si="7"/>
        <v>0</v>
      </c>
      <c r="F50" s="7">
        <f t="shared" si="7"/>
        <v>0</v>
      </c>
      <c r="G50" s="7">
        <f t="shared" si="7"/>
        <v>0</v>
      </c>
      <c r="J50" s="35">
        <f>AVERAGE(C50:G50)</f>
        <v>0</v>
      </c>
      <c r="K50" s="35">
        <f>_xlfn.STDEV.S(C50:G50)</f>
        <v>0</v>
      </c>
      <c r="L50" s="7">
        <f>MEDIAN(C50:G50)</f>
        <v>0</v>
      </c>
    </row>
    <row r="51" spans="1:12" ht="29" x14ac:dyDescent="0.35">
      <c r="A51" s="33" t="s">
        <v>1</v>
      </c>
      <c r="B51" s="4" t="s">
        <v>63</v>
      </c>
      <c r="C51" s="33"/>
      <c r="D51" s="33"/>
      <c r="E51" s="33"/>
      <c r="F51" s="33"/>
      <c r="G51" s="33"/>
      <c r="J51" s="36"/>
      <c r="K51" s="36"/>
      <c r="L51" s="12"/>
    </row>
    <row r="52" spans="1:12" x14ac:dyDescent="0.35">
      <c r="A52" s="33" t="s">
        <v>2</v>
      </c>
      <c r="B52" s="4" t="s">
        <v>64</v>
      </c>
      <c r="C52" s="33"/>
      <c r="D52" s="33"/>
      <c r="E52" s="33"/>
      <c r="F52" s="33"/>
      <c r="G52" s="33"/>
      <c r="J52" s="36"/>
      <c r="K52" s="36"/>
      <c r="L52" s="12"/>
    </row>
    <row r="53" spans="1:12" ht="43.5" x14ac:dyDescent="0.35">
      <c r="A53" s="7">
        <v>12</v>
      </c>
      <c r="B53" s="9" t="s">
        <v>146</v>
      </c>
      <c r="C53" s="7">
        <f>COUNTIF(C54:C56,"Y")+IF(ISBLANK(C57),0,VLOOKUP(C57,Options!$A$37:$B$39,2,0))</f>
        <v>0</v>
      </c>
      <c r="D53" s="7">
        <f>COUNTIF(D54:D56,"Y")+IF(ISBLANK(D57),0,VLOOKUP(D57,Options!$A$37:$B$39,2,0))</f>
        <v>0</v>
      </c>
      <c r="E53" s="7">
        <f>COUNTIF(E54:E56,"Y")+IF(ISBLANK(E57),0,VLOOKUP(E57,Options!$A$37:$B$39,2,0))</f>
        <v>0</v>
      </c>
      <c r="F53" s="7">
        <f>COUNTIF(F54:F56,"Y")+IF(ISBLANK(F57),0,VLOOKUP(F57,Options!$A$37:$B$39,2,0))</f>
        <v>0</v>
      </c>
      <c r="G53" s="7">
        <f>COUNTIF(G54:G56,"Y")+IF(ISBLANK(G57),0,VLOOKUP(G57,Options!$A$37:$B$39,2,0))</f>
        <v>0</v>
      </c>
      <c r="J53" s="35">
        <f>AVERAGE(C53:G53)</f>
        <v>0</v>
      </c>
      <c r="K53" s="35">
        <f>_xlfn.STDEV.S(C53:G53)</f>
        <v>0</v>
      </c>
      <c r="L53" s="7">
        <f>MEDIAN(C53:G53)</f>
        <v>0</v>
      </c>
    </row>
    <row r="54" spans="1:12" ht="29" x14ac:dyDescent="0.35">
      <c r="A54" s="33" t="s">
        <v>1</v>
      </c>
      <c r="B54" s="4" t="s">
        <v>68</v>
      </c>
      <c r="C54" s="33"/>
      <c r="D54" s="33"/>
      <c r="E54" s="33"/>
      <c r="F54" s="33"/>
      <c r="G54" s="33"/>
      <c r="J54" s="36"/>
      <c r="K54" s="36"/>
      <c r="L54" s="12"/>
    </row>
    <row r="55" spans="1:12" x14ac:dyDescent="0.35">
      <c r="A55" s="33" t="s">
        <v>2</v>
      </c>
      <c r="B55" s="4" t="s">
        <v>67</v>
      </c>
      <c r="C55" s="33"/>
      <c r="D55" s="33"/>
      <c r="E55" s="33"/>
      <c r="F55" s="33"/>
      <c r="G55" s="33"/>
      <c r="J55" s="36"/>
      <c r="K55" s="36"/>
      <c r="L55" s="12"/>
    </row>
    <row r="56" spans="1:12" x14ac:dyDescent="0.35">
      <c r="A56" s="33" t="s">
        <v>5</v>
      </c>
      <c r="B56" s="4" t="s">
        <v>66</v>
      </c>
      <c r="C56" s="33"/>
      <c r="D56" s="33"/>
      <c r="E56" s="33"/>
      <c r="F56" s="33"/>
      <c r="G56" s="33"/>
      <c r="J56" s="36"/>
      <c r="K56" s="36"/>
      <c r="L56" s="12"/>
    </row>
    <row r="57" spans="1:12" x14ac:dyDescent="0.35">
      <c r="A57" s="33" t="s">
        <v>35</v>
      </c>
      <c r="B57" s="4" t="s">
        <v>142</v>
      </c>
      <c r="C57" s="33"/>
      <c r="D57" s="33"/>
      <c r="E57" s="33"/>
      <c r="F57" s="33"/>
      <c r="G57" s="33"/>
      <c r="J57" s="36"/>
      <c r="K57" s="36"/>
      <c r="L57" s="12"/>
    </row>
    <row r="58" spans="1:12" x14ac:dyDescent="0.35">
      <c r="A58" s="46" t="s">
        <v>69</v>
      </c>
      <c r="B58" s="46"/>
      <c r="C58" s="10"/>
      <c r="D58" s="10"/>
      <c r="E58" s="10"/>
      <c r="F58" s="10"/>
      <c r="G58" s="10"/>
      <c r="J58" s="36"/>
      <c r="K58" s="36"/>
      <c r="L58" s="12"/>
    </row>
    <row r="59" spans="1:12" ht="43.5" x14ac:dyDescent="0.35">
      <c r="A59" s="7">
        <v>13</v>
      </c>
      <c r="B59" s="9" t="s">
        <v>160</v>
      </c>
      <c r="C59" s="7">
        <f t="shared" ref="C59:G59" si="8">IF(C60="Y",1,0)+IF(C61="Y",2,0)+IF(C62="Y",1,0)</f>
        <v>0</v>
      </c>
      <c r="D59" s="7">
        <f t="shared" si="8"/>
        <v>0</v>
      </c>
      <c r="E59" s="7">
        <f t="shared" si="8"/>
        <v>0</v>
      </c>
      <c r="F59" s="7">
        <f t="shared" si="8"/>
        <v>0</v>
      </c>
      <c r="G59" s="7">
        <f t="shared" si="8"/>
        <v>0</v>
      </c>
      <c r="J59" s="35">
        <f>AVERAGE(C59:G59)</f>
        <v>0</v>
      </c>
      <c r="K59" s="35">
        <f>_xlfn.STDEV.S(C59:G59)</f>
        <v>0</v>
      </c>
      <c r="L59" s="7">
        <f>MEDIAN(C59:G59)</f>
        <v>0</v>
      </c>
    </row>
    <row r="60" spans="1:12" ht="29" x14ac:dyDescent="0.35">
      <c r="A60" s="33" t="s">
        <v>1</v>
      </c>
      <c r="B60" s="17" t="s">
        <v>75</v>
      </c>
      <c r="C60" s="33"/>
      <c r="D60" s="33"/>
      <c r="E60" s="33"/>
      <c r="F60" s="33"/>
      <c r="G60" s="33"/>
      <c r="J60" s="36"/>
      <c r="K60" s="36"/>
      <c r="L60" s="12"/>
    </row>
    <row r="61" spans="1:12" ht="29" x14ac:dyDescent="0.35">
      <c r="A61" s="33" t="s">
        <v>2</v>
      </c>
      <c r="B61" s="17" t="s">
        <v>70</v>
      </c>
      <c r="C61" s="33"/>
      <c r="D61" s="33"/>
      <c r="E61" s="33"/>
      <c r="F61" s="33"/>
      <c r="G61" s="33"/>
      <c r="J61" s="36"/>
      <c r="K61" s="36"/>
      <c r="L61" s="12"/>
    </row>
    <row r="62" spans="1:12" x14ac:dyDescent="0.35">
      <c r="A62" s="33" t="s">
        <v>5</v>
      </c>
      <c r="B62" s="17" t="s">
        <v>161</v>
      </c>
      <c r="C62" s="33"/>
      <c r="D62" s="33"/>
      <c r="E62" s="33"/>
      <c r="F62" s="33"/>
      <c r="G62" s="33"/>
      <c r="J62" s="36"/>
      <c r="K62" s="36"/>
      <c r="L62" s="12"/>
    </row>
    <row r="63" spans="1:12" ht="43.5" x14ac:dyDescent="0.35">
      <c r="A63" s="7">
        <v>14</v>
      </c>
      <c r="B63" s="9" t="s">
        <v>71</v>
      </c>
      <c r="C63" s="7">
        <f t="shared" ref="C63:G63" si="9">COUNTIF(C64:C66,"Y")</f>
        <v>0</v>
      </c>
      <c r="D63" s="7">
        <f t="shared" si="9"/>
        <v>0</v>
      </c>
      <c r="E63" s="7">
        <f t="shared" si="9"/>
        <v>0</v>
      </c>
      <c r="F63" s="7">
        <f t="shared" si="9"/>
        <v>0</v>
      </c>
      <c r="G63" s="7">
        <f t="shared" si="9"/>
        <v>0</v>
      </c>
      <c r="J63" s="35">
        <f>AVERAGE(C63:G63)</f>
        <v>0</v>
      </c>
      <c r="K63" s="35">
        <f>_xlfn.STDEV.S(C63:G63)</f>
        <v>0</v>
      </c>
      <c r="L63" s="7">
        <f>MEDIAN(C63:G63)</f>
        <v>0</v>
      </c>
    </row>
    <row r="64" spans="1:12" x14ac:dyDescent="0.35">
      <c r="A64" s="33" t="s">
        <v>1</v>
      </c>
      <c r="B64" s="17" t="s">
        <v>72</v>
      </c>
      <c r="C64" s="33"/>
      <c r="D64" s="33"/>
      <c r="E64" s="33"/>
      <c r="F64" s="33"/>
      <c r="G64" s="33"/>
      <c r="J64" s="36"/>
      <c r="K64" s="36"/>
      <c r="L64" s="12"/>
    </row>
    <row r="65" spans="1:12" x14ac:dyDescent="0.35">
      <c r="A65" s="33" t="s">
        <v>2</v>
      </c>
      <c r="B65" s="17" t="s">
        <v>73</v>
      </c>
      <c r="C65" s="33"/>
      <c r="D65" s="33"/>
      <c r="E65" s="33"/>
      <c r="F65" s="33"/>
      <c r="G65" s="33"/>
      <c r="J65" s="36"/>
      <c r="K65" s="36"/>
      <c r="L65" s="12"/>
    </row>
    <row r="66" spans="1:12" x14ac:dyDescent="0.35">
      <c r="A66" s="33" t="s">
        <v>5</v>
      </c>
      <c r="B66" s="17" t="s">
        <v>74</v>
      </c>
      <c r="C66" s="33"/>
      <c r="D66" s="33"/>
      <c r="E66" s="33"/>
      <c r="F66" s="33"/>
      <c r="G66" s="33"/>
      <c r="J66" s="36"/>
      <c r="K66" s="36"/>
      <c r="L66" s="12"/>
    </row>
    <row r="67" spans="1:12" ht="29" x14ac:dyDescent="0.35">
      <c r="A67" s="7">
        <v>15</v>
      </c>
      <c r="B67" s="9" t="s">
        <v>90</v>
      </c>
      <c r="C67" s="7">
        <f>IF(ISBLANK(C68),0,VLOOKUP(C68,Options!$A$42:$B$44,2,0))+IF(C69="Y",1,0)+IF(ISBLANK(C70),0,VLOOKUP(C70,Options!$A$47:$B$49,2,0))</f>
        <v>0</v>
      </c>
      <c r="D67" s="7">
        <f>IF(ISBLANK(D68),0,VLOOKUP(D68,Options!$A$42:$B$44,2,0))+IF(D69="Y",1,0)+IF(ISBLANK(D70),0,VLOOKUP(D70,Options!$A$47:$B$49,2,0))</f>
        <v>0</v>
      </c>
      <c r="E67" s="7">
        <f>IF(ISBLANK(E68),0,VLOOKUP(E68,Options!$A$42:$B$44,2,0))+IF(E69="Y",1,0)+IF(ISBLANK(E70),0,VLOOKUP(E70,Options!$A$47:$B$49,2,0))</f>
        <v>0</v>
      </c>
      <c r="F67" s="7">
        <f>IF(ISBLANK(F68),0,VLOOKUP(F68,Options!$A$42:$B$44,2,0))+IF(F69="Y",1,0)+IF(ISBLANK(F70),0,VLOOKUP(F70,Options!$A$47:$B$49,2,0))</f>
        <v>0</v>
      </c>
      <c r="G67" s="7">
        <f>IF(ISBLANK(G68),0,VLOOKUP(G68,Options!$A$42:$B$44,2,0))+IF(G69="Y",1,0)+IF(ISBLANK(G70),0,VLOOKUP(G70,Options!$A$47:$B$49,2,0))</f>
        <v>0</v>
      </c>
      <c r="J67" s="35">
        <f>AVERAGE(C67:G67)</f>
        <v>0</v>
      </c>
      <c r="K67" s="35">
        <f>_xlfn.STDEV.S(C67:G67)</f>
        <v>0</v>
      </c>
      <c r="L67" s="7">
        <f>MEDIAN(C67:G67)</f>
        <v>0</v>
      </c>
    </row>
    <row r="68" spans="1:12" ht="43.5" x14ac:dyDescent="0.35">
      <c r="A68" s="33" t="s">
        <v>1</v>
      </c>
      <c r="B68" s="17" t="s">
        <v>86</v>
      </c>
      <c r="C68" s="15"/>
      <c r="D68" s="15"/>
      <c r="E68" s="15"/>
      <c r="F68" s="15"/>
      <c r="G68" s="15"/>
      <c r="J68" s="36"/>
      <c r="K68" s="36"/>
      <c r="L68" s="12"/>
    </row>
    <row r="69" spans="1:12" x14ac:dyDescent="0.35">
      <c r="A69" s="33" t="s">
        <v>2</v>
      </c>
      <c r="B69" s="17" t="s">
        <v>80</v>
      </c>
      <c r="C69" s="33"/>
      <c r="D69" s="33"/>
      <c r="E69" s="33"/>
      <c r="F69" s="33"/>
      <c r="G69" s="33"/>
      <c r="J69" s="36"/>
      <c r="K69" s="36"/>
      <c r="L69" s="12"/>
    </row>
    <row r="70" spans="1:12" ht="58" x14ac:dyDescent="0.35">
      <c r="A70" s="33" t="s">
        <v>5</v>
      </c>
      <c r="B70" s="17" t="s">
        <v>87</v>
      </c>
      <c r="C70" s="33"/>
      <c r="D70" s="33"/>
      <c r="E70" s="33"/>
      <c r="F70" s="33"/>
      <c r="G70" s="33"/>
      <c r="J70" s="36"/>
      <c r="K70" s="36"/>
      <c r="L70" s="12"/>
    </row>
    <row r="71" spans="1:12" ht="43.5" x14ac:dyDescent="0.35">
      <c r="A71" s="7">
        <v>16</v>
      </c>
      <c r="B71" s="9" t="s">
        <v>91</v>
      </c>
      <c r="C71" s="7">
        <f>IF(ISBLANK(C72),0,VLOOKUP(C72,Options!$A$52:$B$54,2,0))</f>
        <v>0</v>
      </c>
      <c r="D71" s="7">
        <f>IF(ISBLANK(D72),0,VLOOKUP(D72,Options!$A$52:$B$54,2,0))</f>
        <v>0</v>
      </c>
      <c r="E71" s="7">
        <f>IF(ISBLANK(E72),0,VLOOKUP(E72,Options!$A$52:$B$54,2,0))</f>
        <v>0</v>
      </c>
      <c r="F71" s="7">
        <f>IF(ISBLANK(F72),0,VLOOKUP(F72,Options!$A$52:$B$54,2,0))</f>
        <v>0</v>
      </c>
      <c r="G71" s="7">
        <f>IF(ISBLANK(G72),0,VLOOKUP(G72,Options!$A$52:$B$54,2,0))</f>
        <v>0</v>
      </c>
      <c r="J71" s="35">
        <f>AVERAGE(C71:G71)</f>
        <v>0</v>
      </c>
      <c r="K71" s="35">
        <f>_xlfn.STDEV.S(C71:G71)</f>
        <v>0</v>
      </c>
      <c r="L71" s="7">
        <f>MEDIAN(C71:G71)</f>
        <v>0</v>
      </c>
    </row>
    <row r="72" spans="1:12" ht="43.5" x14ac:dyDescent="0.35">
      <c r="A72" s="33" t="s">
        <v>1</v>
      </c>
      <c r="B72" s="17" t="s">
        <v>94</v>
      </c>
      <c r="C72" s="15"/>
      <c r="D72" s="15"/>
      <c r="E72" s="15"/>
      <c r="F72" s="15"/>
      <c r="G72" s="15"/>
      <c r="J72" s="36"/>
      <c r="K72" s="36"/>
      <c r="L72" s="12"/>
    </row>
    <row r="73" spans="1:12" ht="116" x14ac:dyDescent="0.35">
      <c r="A73" s="7">
        <v>17</v>
      </c>
      <c r="B73" s="9" t="s">
        <v>95</v>
      </c>
      <c r="C73" s="7">
        <f t="shared" ref="C73:G73" si="10">COUNTIF(C74:C79,"Y")</f>
        <v>0</v>
      </c>
      <c r="D73" s="7">
        <f t="shared" si="10"/>
        <v>0</v>
      </c>
      <c r="E73" s="7">
        <f t="shared" si="10"/>
        <v>0</v>
      </c>
      <c r="F73" s="7">
        <f t="shared" si="10"/>
        <v>0</v>
      </c>
      <c r="G73" s="7">
        <f t="shared" si="10"/>
        <v>0</v>
      </c>
      <c r="J73" s="35">
        <f>AVERAGE(C73:G73)</f>
        <v>0</v>
      </c>
      <c r="K73" s="35">
        <f>_xlfn.STDEV.S(C73:G73)</f>
        <v>0</v>
      </c>
      <c r="L73" s="7">
        <f>MEDIAN(C73:G73)</f>
        <v>0</v>
      </c>
    </row>
    <row r="74" spans="1:12" x14ac:dyDescent="0.35">
      <c r="A74" s="33" t="s">
        <v>1</v>
      </c>
      <c r="B74" s="17" t="s">
        <v>100</v>
      </c>
      <c r="C74" s="33"/>
      <c r="D74" s="33"/>
      <c r="E74" s="33"/>
      <c r="F74" s="33"/>
      <c r="G74" s="33"/>
      <c r="J74" s="36"/>
      <c r="K74" s="36"/>
      <c r="L74" s="12"/>
    </row>
    <row r="75" spans="1:12" ht="29" x14ac:dyDescent="0.35">
      <c r="A75" s="33" t="s">
        <v>2</v>
      </c>
      <c r="B75" s="17" t="s">
        <v>101</v>
      </c>
      <c r="C75" s="33"/>
      <c r="D75" s="33"/>
      <c r="E75" s="33"/>
      <c r="F75" s="33"/>
      <c r="G75" s="33"/>
      <c r="J75" s="36"/>
      <c r="K75" s="36"/>
      <c r="L75" s="12"/>
    </row>
    <row r="76" spans="1:12" ht="30" customHeight="1" x14ac:dyDescent="0.35">
      <c r="A76" s="33" t="s">
        <v>5</v>
      </c>
      <c r="B76" s="17" t="s">
        <v>103</v>
      </c>
      <c r="C76" s="33"/>
      <c r="D76" s="33"/>
      <c r="E76" s="33"/>
      <c r="F76" s="33"/>
      <c r="G76" s="33"/>
      <c r="J76" s="36"/>
      <c r="K76" s="36"/>
      <c r="L76" s="12"/>
    </row>
    <row r="77" spans="1:12" x14ac:dyDescent="0.35">
      <c r="A77" s="33" t="s">
        <v>35</v>
      </c>
      <c r="B77" s="17" t="s">
        <v>104</v>
      </c>
      <c r="C77" s="33"/>
      <c r="D77" s="33"/>
      <c r="E77" s="33"/>
      <c r="F77" s="33"/>
      <c r="G77" s="33"/>
      <c r="J77" s="36"/>
      <c r="K77" s="36"/>
      <c r="L77" s="12"/>
    </row>
    <row r="78" spans="1:12" ht="29" x14ac:dyDescent="0.35">
      <c r="A78" s="33" t="s">
        <v>36</v>
      </c>
      <c r="B78" s="17" t="s">
        <v>105</v>
      </c>
      <c r="C78" s="33"/>
      <c r="D78" s="33"/>
      <c r="E78" s="33"/>
      <c r="F78" s="33"/>
      <c r="G78" s="33"/>
      <c r="J78" s="36"/>
      <c r="K78" s="36"/>
      <c r="L78" s="12"/>
    </row>
    <row r="79" spans="1:12" ht="29" x14ac:dyDescent="0.35">
      <c r="A79" s="33" t="s">
        <v>92</v>
      </c>
      <c r="B79" s="17" t="s">
        <v>106</v>
      </c>
      <c r="C79" s="33"/>
      <c r="D79" s="33"/>
      <c r="E79" s="33"/>
      <c r="F79" s="33"/>
      <c r="G79" s="33"/>
      <c r="J79" s="36"/>
      <c r="K79" s="36"/>
      <c r="L79" s="12"/>
    </row>
    <row r="80" spans="1:12" ht="43.5" x14ac:dyDescent="0.35">
      <c r="A80" s="7">
        <v>18</v>
      </c>
      <c r="B80" s="9" t="s">
        <v>97</v>
      </c>
      <c r="C80" s="7">
        <f t="shared" ref="C80:G80" si="11">COUNTIF(C81:C82,"Y")*2</f>
        <v>0</v>
      </c>
      <c r="D80" s="7">
        <f t="shared" si="11"/>
        <v>0</v>
      </c>
      <c r="E80" s="7">
        <f t="shared" si="11"/>
        <v>0</v>
      </c>
      <c r="F80" s="7">
        <f t="shared" si="11"/>
        <v>0</v>
      </c>
      <c r="G80" s="7">
        <f t="shared" si="11"/>
        <v>0</v>
      </c>
      <c r="J80" s="35">
        <f>AVERAGE(C80:G80)</f>
        <v>0</v>
      </c>
      <c r="K80" s="35">
        <f>_xlfn.STDEV.S(C80:G80)</f>
        <v>0</v>
      </c>
      <c r="L80" s="7">
        <f>MEDIAN(C80:G80)</f>
        <v>0</v>
      </c>
    </row>
    <row r="81" spans="1:12" x14ac:dyDescent="0.35">
      <c r="A81" s="33" t="s">
        <v>1</v>
      </c>
      <c r="B81" s="17" t="s">
        <v>102</v>
      </c>
      <c r="C81" s="33"/>
      <c r="D81" s="33"/>
      <c r="E81" s="33"/>
      <c r="F81" s="33"/>
      <c r="G81" s="33"/>
      <c r="J81" s="36"/>
      <c r="K81" s="36"/>
      <c r="L81" s="12"/>
    </row>
    <row r="82" spans="1:12" x14ac:dyDescent="0.35">
      <c r="A82" s="33" t="s">
        <v>2</v>
      </c>
      <c r="B82" s="17" t="s">
        <v>107</v>
      </c>
      <c r="C82" s="33"/>
      <c r="D82" s="33"/>
      <c r="E82" s="33"/>
      <c r="F82" s="33"/>
      <c r="G82" s="33"/>
      <c r="J82" s="36"/>
      <c r="K82" s="36"/>
      <c r="L82" s="12"/>
    </row>
    <row r="83" spans="1:12" ht="29" x14ac:dyDescent="0.35">
      <c r="A83" s="7">
        <v>19</v>
      </c>
      <c r="B83" s="9" t="s">
        <v>98</v>
      </c>
      <c r="C83" s="7">
        <v>0</v>
      </c>
      <c r="D83" s="7">
        <v>0</v>
      </c>
      <c r="E83" s="7">
        <v>0</v>
      </c>
      <c r="F83" s="7">
        <v>0</v>
      </c>
      <c r="G83" s="7">
        <v>0</v>
      </c>
      <c r="J83" s="35">
        <f>AVERAGE(C83:G83)</f>
        <v>0</v>
      </c>
      <c r="K83" s="35">
        <f>_xlfn.STDEV.S(C83:G83)</f>
        <v>0</v>
      </c>
      <c r="L83" s="7">
        <f>MEDIAN(C83:G83)</f>
        <v>0</v>
      </c>
    </row>
    <row r="84" spans="1:12" x14ac:dyDescent="0.35">
      <c r="A84" s="33" t="s">
        <v>1</v>
      </c>
      <c r="B84" s="17" t="s">
        <v>99</v>
      </c>
      <c r="C84" s="33"/>
      <c r="D84" s="33"/>
      <c r="E84" s="33"/>
      <c r="F84" s="33"/>
      <c r="G84" s="33"/>
      <c r="J84" s="36"/>
      <c r="K84" s="36"/>
      <c r="L84" s="12"/>
    </row>
    <row r="85" spans="1:12" x14ac:dyDescent="0.35">
      <c r="A85" s="46" t="s">
        <v>96</v>
      </c>
      <c r="B85" s="46"/>
      <c r="C85" s="10"/>
      <c r="D85" s="10"/>
      <c r="E85" s="10"/>
      <c r="F85" s="10"/>
      <c r="G85" s="10"/>
      <c r="J85" s="36"/>
      <c r="K85" s="36"/>
      <c r="L85" s="12"/>
    </row>
    <row r="86" spans="1:12" x14ac:dyDescent="0.35">
      <c r="A86" s="7">
        <v>20</v>
      </c>
      <c r="B86" s="8" t="s">
        <v>109</v>
      </c>
      <c r="C86" s="7">
        <f t="shared" ref="C86:G86" si="12">IF(C87="Y", 5, 0)</f>
        <v>0</v>
      </c>
      <c r="D86" s="7">
        <f t="shared" si="12"/>
        <v>0</v>
      </c>
      <c r="E86" s="7">
        <f t="shared" si="12"/>
        <v>0</v>
      </c>
      <c r="F86" s="7">
        <f t="shared" si="12"/>
        <v>0</v>
      </c>
      <c r="G86" s="7">
        <f t="shared" si="12"/>
        <v>0</v>
      </c>
      <c r="J86" s="35">
        <f>AVERAGE(C86:G86)</f>
        <v>0</v>
      </c>
      <c r="K86" s="35">
        <f>_xlfn.STDEV.S(C86:G86)</f>
        <v>0</v>
      </c>
      <c r="L86" s="7">
        <f>MEDIAN(C86:G86)</f>
        <v>0</v>
      </c>
    </row>
    <row r="87" spans="1:12" ht="87" x14ac:dyDescent="0.35">
      <c r="A87" s="33" t="s">
        <v>1</v>
      </c>
      <c r="B87" s="4" t="s">
        <v>162</v>
      </c>
      <c r="C87" s="33"/>
      <c r="D87" s="33"/>
      <c r="E87" s="33"/>
      <c r="F87" s="33"/>
      <c r="G87" s="33"/>
      <c r="J87" s="36"/>
      <c r="K87" s="36"/>
      <c r="L87" s="12"/>
    </row>
    <row r="88" spans="1:12" ht="43.5" x14ac:dyDescent="0.35">
      <c r="A88" s="7">
        <v>21</v>
      </c>
      <c r="B88" s="9" t="s">
        <v>110</v>
      </c>
      <c r="C88" s="7">
        <f t="shared" ref="C88:G88" si="13">COUNTIF(C89,"Y")</f>
        <v>0</v>
      </c>
      <c r="D88" s="7">
        <f t="shared" si="13"/>
        <v>0</v>
      </c>
      <c r="E88" s="7">
        <f t="shared" si="13"/>
        <v>0</v>
      </c>
      <c r="F88" s="7">
        <f t="shared" si="13"/>
        <v>0</v>
      </c>
      <c r="G88" s="7">
        <f t="shared" si="13"/>
        <v>0</v>
      </c>
      <c r="J88" s="35">
        <f>AVERAGE(C88:G88)</f>
        <v>0</v>
      </c>
      <c r="K88" s="35">
        <f>_xlfn.STDEV.S(C88:G88)</f>
        <v>0</v>
      </c>
      <c r="L88" s="7">
        <f>MEDIAN(C88:G88)</f>
        <v>0</v>
      </c>
    </row>
    <row r="89" spans="1:12" x14ac:dyDescent="0.35">
      <c r="A89" s="33" t="s">
        <v>1</v>
      </c>
      <c r="B89" s="4" t="s">
        <v>108</v>
      </c>
      <c r="C89" s="33"/>
      <c r="D89" s="33"/>
      <c r="E89" s="33"/>
      <c r="F89" s="33"/>
      <c r="G89" s="33"/>
      <c r="J89" s="36"/>
      <c r="K89" s="36"/>
      <c r="L89" s="12"/>
    </row>
    <row r="90" spans="1:12" ht="29" x14ac:dyDescent="0.35">
      <c r="A90" s="7">
        <v>22</v>
      </c>
      <c r="B90" s="9" t="s">
        <v>113</v>
      </c>
      <c r="C90" s="7">
        <f t="shared" ref="C90:G90" si="14">COUNTIF(C91,"Y")*2</f>
        <v>0</v>
      </c>
      <c r="D90" s="7">
        <f t="shared" si="14"/>
        <v>0</v>
      </c>
      <c r="E90" s="7">
        <f t="shared" si="14"/>
        <v>0</v>
      </c>
      <c r="F90" s="7">
        <f t="shared" si="14"/>
        <v>0</v>
      </c>
      <c r="G90" s="7">
        <f t="shared" si="14"/>
        <v>0</v>
      </c>
      <c r="J90" s="35">
        <f>AVERAGE(C90:G90)</f>
        <v>0</v>
      </c>
      <c r="K90" s="35">
        <f>_xlfn.STDEV.S(C90:G90)</f>
        <v>0</v>
      </c>
      <c r="L90" s="7">
        <f>MEDIAN(C90:G90)</f>
        <v>0</v>
      </c>
    </row>
    <row r="91" spans="1:12" x14ac:dyDescent="0.35">
      <c r="A91" s="33" t="s">
        <v>1</v>
      </c>
      <c r="B91" s="4" t="s">
        <v>111</v>
      </c>
      <c r="C91" s="33"/>
      <c r="D91" s="33"/>
      <c r="E91" s="33"/>
      <c r="F91" s="33"/>
      <c r="G91" s="33"/>
      <c r="J91" s="36"/>
      <c r="K91" s="36"/>
      <c r="L91" s="12"/>
    </row>
    <row r="92" spans="1:12" x14ac:dyDescent="0.35">
      <c r="A92" s="46" t="s">
        <v>112</v>
      </c>
      <c r="B92" s="46"/>
      <c r="C92" s="10"/>
      <c r="D92" s="10"/>
      <c r="E92" s="10"/>
      <c r="F92" s="10"/>
      <c r="G92" s="10"/>
      <c r="J92" s="36"/>
      <c r="K92" s="36"/>
      <c r="L92" s="12"/>
    </row>
    <row r="93" spans="1:12" ht="29" x14ac:dyDescent="0.35">
      <c r="A93" s="7">
        <v>23</v>
      </c>
      <c r="B93" s="9" t="s">
        <v>115</v>
      </c>
      <c r="C93" s="7">
        <f t="shared" ref="C93:G93" si="15">COUNTIF(C94,"Y")</f>
        <v>0</v>
      </c>
      <c r="D93" s="7">
        <f t="shared" si="15"/>
        <v>0</v>
      </c>
      <c r="E93" s="7">
        <f t="shared" si="15"/>
        <v>0</v>
      </c>
      <c r="F93" s="7">
        <f t="shared" si="15"/>
        <v>0</v>
      </c>
      <c r="G93" s="7">
        <f t="shared" si="15"/>
        <v>0</v>
      </c>
      <c r="J93" s="35">
        <f>AVERAGE(C93:G93)</f>
        <v>0</v>
      </c>
      <c r="K93" s="35">
        <f>_xlfn.STDEV.S(C93:G93)</f>
        <v>0</v>
      </c>
      <c r="L93" s="7">
        <f>MEDIAN(C93:G93)</f>
        <v>0</v>
      </c>
    </row>
    <row r="94" spans="1:12" x14ac:dyDescent="0.35">
      <c r="A94" s="33" t="s">
        <v>1</v>
      </c>
      <c r="B94" s="4" t="s">
        <v>114</v>
      </c>
      <c r="C94" s="33"/>
      <c r="D94" s="33"/>
      <c r="E94" s="33"/>
      <c r="F94" s="33"/>
      <c r="G94" s="33"/>
      <c r="J94" s="36"/>
      <c r="K94" s="36"/>
      <c r="L94" s="12"/>
    </row>
    <row r="95" spans="1:12" ht="29" x14ac:dyDescent="0.35">
      <c r="A95" s="7">
        <v>24</v>
      </c>
      <c r="B95" s="9" t="s">
        <v>156</v>
      </c>
      <c r="C95" s="7">
        <f>COUNTIF(C96,"Y")+IF(ISBLANK(C97),0,VLOOKUP(C97,Options!$A$57:$B$59,2,0))+COUNTIF(C98:C100,"Y")+IF(C101="Y",2,0)</f>
        <v>0</v>
      </c>
      <c r="D95" s="7">
        <f>COUNTIF(D96,"Y")+IF(ISBLANK(D97),0,VLOOKUP(D97,Options!$A$57:$B$59,2,0))+COUNTIF(D98:D100,"Y")+IF(D101="Y",2,0)</f>
        <v>0</v>
      </c>
      <c r="E95" s="7">
        <f>COUNTIF(E96,"Y")+IF(ISBLANK(E97),0,VLOOKUP(E97,Options!$A$57:$B$59,2,0))+COUNTIF(E98:E100,"Y")+IF(E101="Y",2,0)</f>
        <v>0</v>
      </c>
      <c r="F95" s="7">
        <f>COUNTIF(F96,"Y")+IF(ISBLANK(F97),0,VLOOKUP(F97,Options!$A$57:$B$59,2,0))+COUNTIF(F98:F100,"Y")+IF(F101="Y",2,0)</f>
        <v>0</v>
      </c>
      <c r="G95" s="7">
        <f>COUNTIF(G96,"Y")+IF(ISBLANK(G97),0,VLOOKUP(G97,Options!$A$57:$B$59,2,0))+COUNTIF(G98:G100,"Y")+IF(G101="Y",2,0)</f>
        <v>0</v>
      </c>
      <c r="J95" s="35">
        <f>AVERAGE(C95:G95)</f>
        <v>0</v>
      </c>
      <c r="K95" s="35">
        <f>_xlfn.STDEV.S(C95:G95)</f>
        <v>0</v>
      </c>
      <c r="L95" s="7">
        <f>MEDIAN(C95:G95)</f>
        <v>0</v>
      </c>
    </row>
    <row r="96" spans="1:12" ht="72.5" x14ac:dyDescent="0.35">
      <c r="A96" s="33" t="s">
        <v>1</v>
      </c>
      <c r="B96" s="4" t="s">
        <v>163</v>
      </c>
      <c r="C96" s="33"/>
      <c r="D96" s="33"/>
      <c r="E96" s="33"/>
      <c r="F96" s="33"/>
      <c r="G96" s="33"/>
    </row>
    <row r="97" spans="1:12" ht="29" x14ac:dyDescent="0.35">
      <c r="A97" s="33" t="s">
        <v>2</v>
      </c>
      <c r="B97" s="4" t="s">
        <v>118</v>
      </c>
      <c r="C97" s="15"/>
      <c r="D97" s="15"/>
      <c r="E97" s="15"/>
      <c r="F97" s="15"/>
      <c r="G97" s="15"/>
    </row>
    <row r="98" spans="1:12" ht="29" x14ac:dyDescent="0.35">
      <c r="A98" s="42" t="s">
        <v>5</v>
      </c>
      <c r="B98" s="17" t="s">
        <v>150</v>
      </c>
      <c r="C98" s="33"/>
      <c r="D98" s="33"/>
      <c r="E98" s="33"/>
      <c r="F98" s="33"/>
      <c r="G98" s="33"/>
    </row>
    <row r="99" spans="1:12" x14ac:dyDescent="0.35">
      <c r="A99" s="42"/>
      <c r="B99" s="30" t="s">
        <v>121</v>
      </c>
      <c r="C99" s="33"/>
      <c r="D99" s="33"/>
      <c r="E99" s="33"/>
      <c r="F99" s="33"/>
      <c r="G99" s="33"/>
    </row>
    <row r="100" spans="1:12" x14ac:dyDescent="0.35">
      <c r="A100" s="42"/>
      <c r="B100" s="30" t="s">
        <v>122</v>
      </c>
      <c r="C100" s="33"/>
      <c r="D100" s="33"/>
      <c r="E100" s="33"/>
      <c r="F100" s="33"/>
      <c r="G100" s="33"/>
    </row>
    <row r="101" spans="1:12" ht="28.15" customHeight="1" x14ac:dyDescent="0.35">
      <c r="A101" s="42"/>
      <c r="B101" s="14" t="s">
        <v>123</v>
      </c>
      <c r="C101" s="33"/>
      <c r="D101" s="33"/>
      <c r="E101" s="33"/>
      <c r="F101" s="33"/>
      <c r="G101" s="33"/>
    </row>
    <row r="103" spans="1:12" x14ac:dyDescent="0.35">
      <c r="J103" s="19" t="s">
        <v>132</v>
      </c>
      <c r="K103" s="19" t="s">
        <v>133</v>
      </c>
      <c r="L103" s="19" t="s">
        <v>135</v>
      </c>
    </row>
    <row r="104" spans="1:12" x14ac:dyDescent="0.35">
      <c r="B104" s="22" t="s">
        <v>154</v>
      </c>
      <c r="C104" s="23">
        <f t="shared" ref="C104:G104" si="16">SUM(C4,C9,C12,C16,C24,C28,C31,C38,C42,C46,C50,C53,C59,C63,C67,C71,C73,C80,C83,C86,C88,C90,C93,C95)</f>
        <v>0</v>
      </c>
      <c r="D104" s="23">
        <f t="shared" si="16"/>
        <v>0</v>
      </c>
      <c r="E104" s="23">
        <f t="shared" si="16"/>
        <v>0</v>
      </c>
      <c r="F104" s="23">
        <f t="shared" si="16"/>
        <v>0</v>
      </c>
      <c r="G104" s="23">
        <f t="shared" si="16"/>
        <v>0</v>
      </c>
      <c r="I104" s="22" t="s">
        <v>154</v>
      </c>
      <c r="J104" s="36">
        <f>AVERAGE(C104:G104)</f>
        <v>0</v>
      </c>
      <c r="K104" s="36">
        <f>_xlfn.STDEV.S(C104:G104)</f>
        <v>0</v>
      </c>
      <c r="L104" s="12">
        <f>MEDIAN(C104:G104)</f>
        <v>0</v>
      </c>
    </row>
    <row r="105" spans="1:12" x14ac:dyDescent="0.35">
      <c r="B105" s="22" t="s">
        <v>155</v>
      </c>
      <c r="C105" s="23" t="str">
        <f t="shared" ref="C105:G105" si="17">IF(C104&gt;=80,"Very high",IF(C104&gt;=60,"High",IF(C104&gt;=40,"Moderate",IF(C104&gt;=20,"Low","Very low"))))</f>
        <v>Very low</v>
      </c>
      <c r="D105" s="23" t="str">
        <f t="shared" si="17"/>
        <v>Very low</v>
      </c>
      <c r="E105" s="23" t="str">
        <f t="shared" si="17"/>
        <v>Very low</v>
      </c>
      <c r="F105" s="23" t="str">
        <f t="shared" si="17"/>
        <v>Very low</v>
      </c>
      <c r="G105" s="23" t="str">
        <f t="shared" si="17"/>
        <v>Very low</v>
      </c>
      <c r="I105" s="22" t="s">
        <v>155</v>
      </c>
      <c r="J105" s="24" t="str">
        <f>IF(J104&gt;=80,"Very high",IF(J104&gt;=60,"High",IF(J104&gt;=40,"Moderate",IF(J104&gt;=20,"Low","Very low"))))</f>
        <v>Very low</v>
      </c>
      <c r="K105" s="25"/>
      <c r="L105" s="24" t="str">
        <f>IF(L104&gt;=80,"Very high",IF(L104&gt;=60,"High",IF(L104&gt;=40,"Moderate",IF(L104&gt;=20,"Low","Very low"))))</f>
        <v>Very low</v>
      </c>
    </row>
    <row r="106" spans="1:12" x14ac:dyDescent="0.35">
      <c r="B106" s="22" t="s">
        <v>126</v>
      </c>
      <c r="C106" s="7">
        <f t="shared" ref="C106:G106" si="18">SUM(C4,C9,C12,C88)</f>
        <v>0</v>
      </c>
      <c r="D106" s="7">
        <f t="shared" si="18"/>
        <v>0</v>
      </c>
      <c r="E106" s="7">
        <f t="shared" si="18"/>
        <v>0</v>
      </c>
      <c r="F106" s="7">
        <f t="shared" si="18"/>
        <v>0</v>
      </c>
      <c r="G106" s="7">
        <f t="shared" si="18"/>
        <v>0</v>
      </c>
      <c r="I106" s="22" t="s">
        <v>126</v>
      </c>
      <c r="J106" s="36">
        <f t="shared" ref="J106:J111" si="19">AVERAGE(C106:G106)</f>
        <v>0</v>
      </c>
      <c r="K106" s="36">
        <f t="shared" ref="K106:K111" si="20">_xlfn.STDEV.S(C106:G106)</f>
        <v>0</v>
      </c>
      <c r="L106" s="12">
        <f t="shared" ref="L106:L111" si="21">MEDIAN(C106:G106)</f>
        <v>0</v>
      </c>
    </row>
    <row r="107" spans="1:12" x14ac:dyDescent="0.35">
      <c r="B107" s="22" t="s">
        <v>147</v>
      </c>
      <c r="C107" s="7">
        <f t="shared" ref="C107:G107" si="22">SUM(C16,C24,C28,C31)</f>
        <v>0</v>
      </c>
      <c r="D107" s="7">
        <f t="shared" si="22"/>
        <v>0</v>
      </c>
      <c r="E107" s="7">
        <f t="shared" si="22"/>
        <v>0</v>
      </c>
      <c r="F107" s="7">
        <f t="shared" si="22"/>
        <v>0</v>
      </c>
      <c r="G107" s="7">
        <f t="shared" si="22"/>
        <v>0</v>
      </c>
      <c r="I107" s="22" t="s">
        <v>127</v>
      </c>
      <c r="J107" s="36">
        <f t="shared" si="19"/>
        <v>0</v>
      </c>
      <c r="K107" s="36">
        <f t="shared" si="20"/>
        <v>0</v>
      </c>
      <c r="L107" s="12">
        <f t="shared" si="21"/>
        <v>0</v>
      </c>
    </row>
    <row r="108" spans="1:12" x14ac:dyDescent="0.35">
      <c r="B108" s="22" t="s">
        <v>128</v>
      </c>
      <c r="C108" s="7">
        <f t="shared" ref="C108:G108" si="23">SUM(C38,C42,C46)</f>
        <v>0</v>
      </c>
      <c r="D108" s="7">
        <f t="shared" si="23"/>
        <v>0</v>
      </c>
      <c r="E108" s="7">
        <f t="shared" si="23"/>
        <v>0</v>
      </c>
      <c r="F108" s="7">
        <f t="shared" si="23"/>
        <v>0</v>
      </c>
      <c r="G108" s="7">
        <f t="shared" si="23"/>
        <v>0</v>
      </c>
      <c r="I108" s="22" t="s">
        <v>128</v>
      </c>
      <c r="J108" s="36">
        <f t="shared" si="19"/>
        <v>0</v>
      </c>
      <c r="K108" s="36">
        <f t="shared" si="20"/>
        <v>0</v>
      </c>
      <c r="L108" s="12">
        <f t="shared" si="21"/>
        <v>0</v>
      </c>
    </row>
    <row r="109" spans="1:12" x14ac:dyDescent="0.35">
      <c r="B109" s="22" t="s">
        <v>129</v>
      </c>
      <c r="C109" s="7">
        <f t="shared" ref="C109:G109" si="24">SUM(C67,C71,C73,C80,C83)</f>
        <v>0</v>
      </c>
      <c r="D109" s="7">
        <f t="shared" si="24"/>
        <v>0</v>
      </c>
      <c r="E109" s="7">
        <f t="shared" si="24"/>
        <v>0</v>
      </c>
      <c r="F109" s="7">
        <f t="shared" si="24"/>
        <v>0</v>
      </c>
      <c r="G109" s="7">
        <f t="shared" si="24"/>
        <v>0</v>
      </c>
      <c r="I109" s="22" t="s">
        <v>129</v>
      </c>
      <c r="J109" s="36">
        <f t="shared" si="19"/>
        <v>0</v>
      </c>
      <c r="K109" s="36">
        <f t="shared" si="20"/>
        <v>0</v>
      </c>
      <c r="L109" s="12">
        <f t="shared" si="21"/>
        <v>0</v>
      </c>
    </row>
    <row r="110" spans="1:12" x14ac:dyDescent="0.35">
      <c r="B110" s="22" t="s">
        <v>125</v>
      </c>
      <c r="C110" s="7">
        <f t="shared" ref="C110:G110" si="25">SUM(C59,C86,C90,C93)</f>
        <v>0</v>
      </c>
      <c r="D110" s="7">
        <f t="shared" si="25"/>
        <v>0</v>
      </c>
      <c r="E110" s="7">
        <f t="shared" si="25"/>
        <v>0</v>
      </c>
      <c r="F110" s="7">
        <f t="shared" si="25"/>
        <v>0</v>
      </c>
      <c r="G110" s="7">
        <f t="shared" si="25"/>
        <v>0</v>
      </c>
      <c r="I110" s="22" t="s">
        <v>125</v>
      </c>
      <c r="J110" s="36">
        <f t="shared" si="19"/>
        <v>0</v>
      </c>
      <c r="K110" s="36">
        <f t="shared" si="20"/>
        <v>0</v>
      </c>
      <c r="L110" s="12">
        <f t="shared" si="21"/>
        <v>0</v>
      </c>
    </row>
    <row r="111" spans="1:12" x14ac:dyDescent="0.35">
      <c r="B111" s="22" t="s">
        <v>148</v>
      </c>
      <c r="C111" s="7">
        <f t="shared" ref="C111:G111" si="26">SUM(C50,C53,C63,C95)</f>
        <v>0</v>
      </c>
      <c r="D111" s="7">
        <f t="shared" si="26"/>
        <v>0</v>
      </c>
      <c r="E111" s="7">
        <f t="shared" si="26"/>
        <v>0</v>
      </c>
      <c r="F111" s="7">
        <f t="shared" si="26"/>
        <v>0</v>
      </c>
      <c r="G111" s="7">
        <f t="shared" si="26"/>
        <v>0</v>
      </c>
      <c r="I111" s="22" t="s">
        <v>124</v>
      </c>
      <c r="J111" s="36">
        <f t="shared" si="19"/>
        <v>0</v>
      </c>
      <c r="K111" s="36">
        <f t="shared" si="20"/>
        <v>0</v>
      </c>
      <c r="L111" s="12">
        <f t="shared" si="21"/>
        <v>0</v>
      </c>
    </row>
  </sheetData>
  <mergeCells count="12">
    <mergeCell ref="A98:A101"/>
    <mergeCell ref="J2:J3"/>
    <mergeCell ref="K2:K3"/>
    <mergeCell ref="L2:L3"/>
    <mergeCell ref="A3:B3"/>
    <mergeCell ref="A8:B8"/>
    <mergeCell ref="A15:B15"/>
    <mergeCell ref="A20:A23"/>
    <mergeCell ref="A35:A36"/>
    <mergeCell ref="A58:B58"/>
    <mergeCell ref="A85:B85"/>
    <mergeCell ref="A92:B9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5161BD1C-7B62-4843-8513-C563821E8E62}">
          <x14:formula1>
            <xm:f>Options!$A$37:$A$39</xm:f>
          </x14:formula1>
          <xm:sqref>C57:G57</xm:sqref>
        </x14:dataValidation>
        <x14:dataValidation type="list" allowBlank="1" showInputMessage="1" showErrorMessage="1" xr:uid="{41136F0F-A82F-4449-B986-AF9926CCF355}">
          <x14:formula1>
            <xm:f>Options!$A$19:$A$23</xm:f>
          </x14:formula1>
          <xm:sqref>C34:G34</xm:sqref>
        </x14:dataValidation>
        <x14:dataValidation type="list" allowBlank="1" showInputMessage="1" showErrorMessage="1" xr:uid="{7875F992-F796-4C79-98C5-EF710C3D934F}">
          <x14:formula1>
            <xm:f>Options!$A$11:$A$16</xm:f>
          </x14:formula1>
          <xm:sqref>C30:G30</xm:sqref>
        </x14:dataValidation>
        <x14:dataValidation type="list" allowBlank="1" showInputMessage="1" showErrorMessage="1" xr:uid="{7CED3E8B-C575-408E-951E-9D7C13617DD5}">
          <x14:formula1>
            <xm:f>Options!$A$57:$A$59</xm:f>
          </x14:formula1>
          <xm:sqref>C97:G97</xm:sqref>
        </x14:dataValidation>
        <x14:dataValidation type="list" allowBlank="1" showInputMessage="1" showErrorMessage="1" xr:uid="{595C23BF-6794-4EA5-9F94-F27314508900}">
          <x14:formula1>
            <xm:f>Options!$A$52:$A$54</xm:f>
          </x14:formula1>
          <xm:sqref>C72:G72</xm:sqref>
        </x14:dataValidation>
        <x14:dataValidation type="list" allowBlank="1" showInputMessage="1" showErrorMessage="1" xr:uid="{9FA9D6DA-22E9-4165-9DE7-3C1C8E5D5437}">
          <x14:formula1>
            <xm:f>Options!$A$47:$A$49</xm:f>
          </x14:formula1>
          <xm:sqref>C70:G70</xm:sqref>
        </x14:dataValidation>
        <x14:dataValidation type="list" allowBlank="1" showInputMessage="1" showErrorMessage="1" xr:uid="{623A0A22-8735-46E4-A367-E79EF2F2E5C3}">
          <x14:formula1>
            <xm:f>Options!$A$42:$A$44</xm:f>
          </x14:formula1>
          <xm:sqref>C68:G68</xm:sqref>
        </x14:dataValidation>
        <x14:dataValidation type="list" allowBlank="1" showInputMessage="1" showErrorMessage="1" xr:uid="{6F3A7587-C13C-449E-85BE-C6F936F807D1}">
          <x14:formula1>
            <xm:f>Options!$A$32:$A$34</xm:f>
          </x14:formula1>
          <xm:sqref>C40:G40</xm:sqref>
        </x14:dataValidation>
        <x14:dataValidation type="list" allowBlank="1" showInputMessage="1" showErrorMessage="1" xr:uid="{23229B60-233C-4DE4-A473-C853B214FABA}">
          <x14:formula1>
            <xm:f>Options!$A$26:$A$29</xm:f>
          </x14:formula1>
          <xm:sqref>C39:G39</xm:sqref>
        </x14:dataValidation>
        <x14:dataValidation type="list" allowBlank="1" showInputMessage="1" showErrorMessage="1" xr:uid="{66DB6D14-9C9C-419F-AC2F-66DF8ED6DE4C}">
          <x14:formula1>
            <xm:f>Options!$A$2:$A$4</xm:f>
          </x14:formula1>
          <xm:sqref>C35:G37 C19:G19</xm:sqref>
        </x14:dataValidation>
        <x14:dataValidation type="list" allowBlank="1" showInputMessage="1" showErrorMessage="1" xr:uid="{4BBE30E0-329D-4F70-898E-CFBC98BB921E}">
          <x14:formula1>
            <xm:f>Options!$A$7:$A$8</xm:f>
          </x14:formula1>
          <xm:sqref>C17:G17</xm:sqref>
        </x14:dataValidation>
        <x14:dataValidation type="list" allowBlank="1" showInputMessage="1" showErrorMessage="1" xr:uid="{0CAEF3A3-2F01-4A65-8275-929E8CFACC05}">
          <x14:formula1>
            <xm:f>Options!$A$2:$A$3</xm:f>
          </x14:formula1>
          <xm:sqref>C54:G56 C98:G101 C96:G96 C94:G94 C91:G91 C89:G89 C87:G87 C84:G84 C81:G82 C74:G79 C69:G69 C64:G66 C60:G62 C32:G33 C51:G52 C47:G49 C43:G45 C41:G41 C18:G18 C20:G23 C25:G27 C13:G14 C10:G11 C29:G29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1"/>
  <sheetViews>
    <sheetView topLeftCell="A13" workbookViewId="0">
      <selection activeCell="C26" sqref="C26"/>
    </sheetView>
  </sheetViews>
  <sheetFormatPr defaultRowHeight="14.5" x14ac:dyDescent="0.35"/>
  <cols>
    <col min="1" max="1" width="62" style="2" customWidth="1"/>
    <col min="2" max="2" width="13.7265625" style="26" customWidth="1"/>
  </cols>
  <sheetData>
    <row r="1" spans="1:2" x14ac:dyDescent="0.35">
      <c r="A1" s="16" t="s">
        <v>21</v>
      </c>
    </row>
    <row r="2" spans="1:2" x14ac:dyDescent="0.35">
      <c r="A2" s="2" t="s">
        <v>37</v>
      </c>
    </row>
    <row r="3" spans="1:2" x14ac:dyDescent="0.35">
      <c r="A3" s="2" t="s">
        <v>38</v>
      </c>
    </row>
    <row r="4" spans="1:2" x14ac:dyDescent="0.35">
      <c r="A4" s="2" t="s">
        <v>39</v>
      </c>
    </row>
    <row r="6" spans="1:2" x14ac:dyDescent="0.35">
      <c r="A6" s="16" t="s">
        <v>14</v>
      </c>
      <c r="B6" s="27"/>
    </row>
    <row r="7" spans="1:2" x14ac:dyDescent="0.35">
      <c r="A7" s="2" t="s">
        <v>16</v>
      </c>
    </row>
    <row r="8" spans="1:2" x14ac:dyDescent="0.35">
      <c r="A8" s="2" t="s">
        <v>17</v>
      </c>
    </row>
    <row r="10" spans="1:2" x14ac:dyDescent="0.35">
      <c r="A10" s="16" t="s">
        <v>164</v>
      </c>
      <c r="B10" s="28" t="s">
        <v>15</v>
      </c>
    </row>
    <row r="11" spans="1:2" x14ac:dyDescent="0.35">
      <c r="A11" s="2" t="s">
        <v>25</v>
      </c>
      <c r="B11" s="26">
        <v>0</v>
      </c>
    </row>
    <row r="12" spans="1:2" x14ac:dyDescent="0.35">
      <c r="A12" s="18" t="s">
        <v>137</v>
      </c>
      <c r="B12" s="29">
        <v>1</v>
      </c>
    </row>
    <row r="13" spans="1:2" x14ac:dyDescent="0.35">
      <c r="A13" s="2" t="s">
        <v>138</v>
      </c>
      <c r="B13" s="26">
        <v>2</v>
      </c>
    </row>
    <row r="14" spans="1:2" x14ac:dyDescent="0.35">
      <c r="A14" s="2" t="s">
        <v>139</v>
      </c>
      <c r="B14" s="26">
        <v>2</v>
      </c>
    </row>
    <row r="15" spans="1:2" x14ac:dyDescent="0.35">
      <c r="A15" s="2" t="s">
        <v>140</v>
      </c>
      <c r="B15" s="26">
        <v>4</v>
      </c>
    </row>
    <row r="16" spans="1:2" ht="16.899999999999999" customHeight="1" x14ac:dyDescent="0.35">
      <c r="A16" s="2" t="s">
        <v>165</v>
      </c>
      <c r="B16" s="26">
        <v>4</v>
      </c>
    </row>
    <row r="18" spans="1:2" x14ac:dyDescent="0.35">
      <c r="A18" s="16" t="s">
        <v>31</v>
      </c>
      <c r="B18" s="28" t="s">
        <v>15</v>
      </c>
    </row>
    <row r="19" spans="1:2" x14ac:dyDescent="0.35">
      <c r="A19" s="2" t="s">
        <v>25</v>
      </c>
      <c r="B19" s="26">
        <v>0</v>
      </c>
    </row>
    <row r="20" spans="1:2" x14ac:dyDescent="0.35">
      <c r="A20" s="2" t="s">
        <v>32</v>
      </c>
      <c r="B20" s="26">
        <v>0</v>
      </c>
    </row>
    <row r="21" spans="1:2" x14ac:dyDescent="0.35">
      <c r="A21" s="2" t="s">
        <v>33</v>
      </c>
      <c r="B21" s="26">
        <v>1</v>
      </c>
    </row>
    <row r="22" spans="1:2" ht="43.5" x14ac:dyDescent="0.35">
      <c r="A22" s="2" t="s">
        <v>34</v>
      </c>
      <c r="B22" s="26">
        <v>2</v>
      </c>
    </row>
    <row r="23" spans="1:2" x14ac:dyDescent="0.35">
      <c r="A23" s="2" t="s">
        <v>22</v>
      </c>
      <c r="B23" s="26">
        <v>2</v>
      </c>
    </row>
    <row r="25" spans="1:2" x14ac:dyDescent="0.35">
      <c r="A25" s="16" t="s">
        <v>45</v>
      </c>
      <c r="B25" s="28" t="s">
        <v>15</v>
      </c>
    </row>
    <row r="26" spans="1:2" x14ac:dyDescent="0.35">
      <c r="A26" s="18" t="s">
        <v>25</v>
      </c>
      <c r="B26" s="29">
        <v>0</v>
      </c>
    </row>
    <row r="27" spans="1:2" x14ac:dyDescent="0.35">
      <c r="A27" s="2" t="s">
        <v>46</v>
      </c>
      <c r="B27" s="26">
        <v>1</v>
      </c>
    </row>
    <row r="28" spans="1:2" ht="29" x14ac:dyDescent="0.35">
      <c r="A28" s="2" t="s">
        <v>47</v>
      </c>
      <c r="B28" s="26">
        <v>2</v>
      </c>
    </row>
    <row r="29" spans="1:2" ht="29" x14ac:dyDescent="0.35">
      <c r="A29" s="2" t="s">
        <v>48</v>
      </c>
      <c r="B29" s="26">
        <v>2</v>
      </c>
    </row>
    <row r="31" spans="1:2" x14ac:dyDescent="0.35">
      <c r="A31" s="16" t="s">
        <v>49</v>
      </c>
      <c r="B31" s="28" t="s">
        <v>15</v>
      </c>
    </row>
    <row r="32" spans="1:2" ht="29" x14ac:dyDescent="0.35">
      <c r="A32" s="2" t="s">
        <v>50</v>
      </c>
      <c r="B32" s="26">
        <v>1</v>
      </c>
    </row>
    <row r="33" spans="1:2" x14ac:dyDescent="0.35">
      <c r="A33" s="2" t="s">
        <v>51</v>
      </c>
      <c r="B33" s="26">
        <v>2</v>
      </c>
    </row>
    <row r="34" spans="1:2" ht="29" x14ac:dyDescent="0.35">
      <c r="A34" s="2" t="s">
        <v>52</v>
      </c>
      <c r="B34" s="26">
        <v>3</v>
      </c>
    </row>
    <row r="36" spans="1:2" x14ac:dyDescent="0.35">
      <c r="A36" s="16" t="s">
        <v>143</v>
      </c>
      <c r="B36" s="28" t="s">
        <v>15</v>
      </c>
    </row>
    <row r="37" spans="1:2" x14ac:dyDescent="0.35">
      <c r="A37" s="18" t="s">
        <v>25</v>
      </c>
      <c r="B37" s="29">
        <v>0</v>
      </c>
    </row>
    <row r="38" spans="1:2" ht="29" x14ac:dyDescent="0.35">
      <c r="A38" s="18" t="s">
        <v>144</v>
      </c>
      <c r="B38" s="29">
        <v>1</v>
      </c>
    </row>
    <row r="39" spans="1:2" ht="29" x14ac:dyDescent="0.35">
      <c r="A39" s="18" t="s">
        <v>145</v>
      </c>
      <c r="B39" s="29">
        <v>2</v>
      </c>
    </row>
    <row r="41" spans="1:2" x14ac:dyDescent="0.35">
      <c r="A41" s="16" t="s">
        <v>79</v>
      </c>
      <c r="B41" s="28" t="s">
        <v>15</v>
      </c>
    </row>
    <row r="42" spans="1:2" x14ac:dyDescent="0.35">
      <c r="A42" s="2" t="s">
        <v>25</v>
      </c>
      <c r="B42" s="26">
        <v>0</v>
      </c>
    </row>
    <row r="43" spans="1:2" x14ac:dyDescent="0.35">
      <c r="A43" s="2" t="s">
        <v>84</v>
      </c>
      <c r="B43" s="26">
        <v>1</v>
      </c>
    </row>
    <row r="44" spans="1:2" ht="29" x14ac:dyDescent="0.35">
      <c r="A44" s="2" t="s">
        <v>85</v>
      </c>
      <c r="B44" s="26">
        <v>2</v>
      </c>
    </row>
    <row r="46" spans="1:2" x14ac:dyDescent="0.35">
      <c r="A46" s="16" t="s">
        <v>81</v>
      </c>
      <c r="B46" s="28" t="s">
        <v>15</v>
      </c>
    </row>
    <row r="47" spans="1:2" x14ac:dyDescent="0.35">
      <c r="A47" s="2" t="s">
        <v>25</v>
      </c>
      <c r="B47" s="26">
        <v>0</v>
      </c>
    </row>
    <row r="48" spans="1:2" ht="29" x14ac:dyDescent="0.35">
      <c r="A48" s="2" t="s">
        <v>83</v>
      </c>
      <c r="B48" s="26">
        <v>1</v>
      </c>
    </row>
    <row r="49" spans="1:2" x14ac:dyDescent="0.35">
      <c r="A49" s="2" t="s">
        <v>82</v>
      </c>
      <c r="B49" s="26">
        <v>2</v>
      </c>
    </row>
    <row r="51" spans="1:2" x14ac:dyDescent="0.35">
      <c r="A51" s="16" t="s">
        <v>88</v>
      </c>
      <c r="B51" s="28" t="s">
        <v>15</v>
      </c>
    </row>
    <row r="52" spans="1:2" x14ac:dyDescent="0.35">
      <c r="A52" s="2" t="s">
        <v>25</v>
      </c>
      <c r="B52" s="26">
        <v>0</v>
      </c>
    </row>
    <row r="53" spans="1:2" x14ac:dyDescent="0.35">
      <c r="A53" s="2" t="s">
        <v>93</v>
      </c>
      <c r="B53" s="26">
        <v>2</v>
      </c>
    </row>
    <row r="54" spans="1:2" x14ac:dyDescent="0.35">
      <c r="A54" s="2" t="s">
        <v>89</v>
      </c>
      <c r="B54" s="26">
        <v>5</v>
      </c>
    </row>
    <row r="56" spans="1:2" x14ac:dyDescent="0.35">
      <c r="A56" s="16" t="s">
        <v>116</v>
      </c>
      <c r="B56" s="28" t="s">
        <v>15</v>
      </c>
    </row>
    <row r="57" spans="1:2" x14ac:dyDescent="0.35">
      <c r="A57" s="18" t="s">
        <v>120</v>
      </c>
      <c r="B57" s="29">
        <v>0</v>
      </c>
    </row>
    <row r="58" spans="1:2" x14ac:dyDescent="0.35">
      <c r="A58" s="2" t="s">
        <v>117</v>
      </c>
      <c r="B58" s="26">
        <v>1</v>
      </c>
    </row>
    <row r="59" spans="1:2" x14ac:dyDescent="0.35">
      <c r="A59" s="2" t="s">
        <v>119</v>
      </c>
      <c r="B59" s="26">
        <v>4</v>
      </c>
    </row>
    <row r="61" spans="1:2" x14ac:dyDescent="0.35">
      <c r="A61" s="16"/>
      <c r="B61"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cp:lastModifiedBy>
  <dcterms:created xsi:type="dcterms:W3CDTF">2022-10-06T16:55:22Z</dcterms:created>
  <dcterms:modified xsi:type="dcterms:W3CDTF">2023-08-25T03:12:51Z</dcterms:modified>
</cp:coreProperties>
</file>