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ethro\Residency\Projects\STREAM-URO SCORE\"/>
    </mc:Choice>
  </mc:AlternateContent>
  <xr:revisionPtr revIDLastSave="0" documentId="13_ncr:1_{33346835-A0FB-43FD-8E37-36199DE11A49}" xr6:coauthVersionLast="47" xr6:coauthVersionMax="47" xr10:uidLastSave="{00000000-0000-0000-0000-000000000000}"/>
  <bookViews>
    <workbookView xWindow="-110" yWindow="350" windowWidth="38620" windowHeight="21360" xr2:uid="{1210327F-29F4-40F0-A2FF-6D2506A46126}"/>
  </bookViews>
  <sheets>
    <sheet name="APPRAISE-AI" sheetId="1" r:id="rId1"/>
    <sheet name="Op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 l="1"/>
  <c r="E10" i="1"/>
  <c r="E13" i="1"/>
  <c r="E17" i="1"/>
  <c r="E25" i="1"/>
  <c r="E29" i="1"/>
  <c r="E32" i="1"/>
  <c r="E39" i="1"/>
  <c r="E43" i="1"/>
  <c r="E47" i="1"/>
  <c r="E51" i="1"/>
  <c r="E54" i="1"/>
  <c r="E60" i="1"/>
  <c r="E64" i="1"/>
  <c r="E68" i="1"/>
  <c r="E72" i="1"/>
  <c r="E74" i="1"/>
  <c r="E81" i="1"/>
  <c r="E87" i="1"/>
  <c r="E89" i="1"/>
  <c r="E91" i="1"/>
  <c r="E94" i="1"/>
  <c r="E96" i="1"/>
  <c r="D96" i="1"/>
  <c r="D94" i="1"/>
  <c r="D91" i="1"/>
  <c r="D89" i="1"/>
  <c r="D87" i="1"/>
  <c r="D81" i="1"/>
  <c r="D74" i="1"/>
  <c r="D72" i="1"/>
  <c r="D68" i="1"/>
  <c r="D64" i="1"/>
  <c r="D60" i="1"/>
  <c r="D54" i="1"/>
  <c r="D51" i="1"/>
  <c r="D47" i="1"/>
  <c r="D43" i="1"/>
  <c r="D39" i="1"/>
  <c r="D32" i="1"/>
  <c r="D29" i="1"/>
  <c r="D25" i="1"/>
  <c r="D17" i="1"/>
  <c r="D13" i="1"/>
  <c r="D10" i="1"/>
  <c r="D5" i="1"/>
  <c r="C54" i="1"/>
  <c r="C32" i="1"/>
  <c r="C29" i="1"/>
  <c r="C17" i="1"/>
  <c r="E110" i="1" l="1"/>
  <c r="E111" i="1"/>
  <c r="E112" i="1"/>
  <c r="E109" i="1"/>
  <c r="E107" i="1"/>
  <c r="E108" i="1"/>
  <c r="E105" i="1"/>
  <c r="E106" i="1" s="1"/>
  <c r="D109" i="1"/>
  <c r="D111" i="1"/>
  <c r="D107" i="1"/>
  <c r="D110" i="1"/>
  <c r="D108" i="1"/>
  <c r="D105" i="1"/>
  <c r="D106" i="1" s="1"/>
  <c r="D112" i="1"/>
  <c r="J84" i="1"/>
  <c r="I84" i="1"/>
  <c r="H84" i="1"/>
  <c r="H54" i="1"/>
  <c r="C96" i="1"/>
  <c r="C72" i="1"/>
  <c r="C68" i="1"/>
  <c r="C39" i="1"/>
  <c r="C94" i="1"/>
  <c r="C91" i="1"/>
  <c r="J91" i="1" s="1"/>
  <c r="C89" i="1"/>
  <c r="C87" i="1"/>
  <c r="J87" i="1" s="1"/>
  <c r="C81" i="1"/>
  <c r="C74" i="1"/>
  <c r="J74" i="1" s="1"/>
  <c r="C64" i="1"/>
  <c r="C60" i="1"/>
  <c r="J60" i="1" s="1"/>
  <c r="C51" i="1"/>
  <c r="J51" i="1" s="1"/>
  <c r="C47" i="1"/>
  <c r="C43" i="1"/>
  <c r="C25" i="1"/>
  <c r="C13" i="1"/>
  <c r="C10" i="1"/>
  <c r="C5" i="1"/>
  <c r="J89" i="1" l="1"/>
  <c r="H47" i="1"/>
  <c r="J25" i="1"/>
  <c r="J81" i="1"/>
  <c r="J5" i="1"/>
  <c r="J94" i="1"/>
  <c r="J43" i="1"/>
  <c r="J13" i="1"/>
  <c r="J10" i="1"/>
  <c r="J64" i="1"/>
  <c r="J17" i="1"/>
  <c r="J39" i="1"/>
  <c r="J47" i="1"/>
  <c r="I25" i="1"/>
  <c r="H94" i="1"/>
  <c r="J54" i="1"/>
  <c r="J68" i="1"/>
  <c r="J72" i="1"/>
  <c r="J32" i="1"/>
  <c r="J29" i="1"/>
  <c r="J96" i="1"/>
  <c r="H5" i="1"/>
  <c r="H32" i="1"/>
  <c r="H60" i="1"/>
  <c r="H64" i="1"/>
  <c r="H51" i="1"/>
  <c r="I10" i="1"/>
  <c r="H87" i="1"/>
  <c r="H89" i="1"/>
  <c r="H91" i="1"/>
  <c r="H43" i="1"/>
  <c r="I13" i="1"/>
  <c r="I17" i="1"/>
  <c r="H39" i="1"/>
  <c r="I68" i="1"/>
  <c r="I72" i="1"/>
  <c r="H10" i="1"/>
  <c r="H68" i="1"/>
  <c r="I74" i="1"/>
  <c r="H13" i="1"/>
  <c r="H72" i="1"/>
  <c r="I32" i="1"/>
  <c r="I87" i="1"/>
  <c r="H17" i="1"/>
  <c r="H74" i="1"/>
  <c r="I39" i="1"/>
  <c r="I89" i="1"/>
  <c r="H25" i="1"/>
  <c r="I43" i="1"/>
  <c r="I91" i="1"/>
  <c r="I47" i="1"/>
  <c r="I94" i="1"/>
  <c r="I51" i="1"/>
  <c r="I54" i="1"/>
  <c r="I60" i="1"/>
  <c r="I5" i="1"/>
  <c r="I64" i="1"/>
  <c r="C111" i="1"/>
  <c r="H29" i="1"/>
  <c r="I29" i="1"/>
  <c r="I81" i="1"/>
  <c r="H81" i="1"/>
  <c r="I96" i="1"/>
  <c r="H96" i="1"/>
  <c r="C109" i="1"/>
  <c r="C110" i="1"/>
  <c r="C112" i="1"/>
  <c r="C108" i="1"/>
  <c r="C105" i="1"/>
  <c r="C107" i="1"/>
  <c r="H111" i="1" l="1"/>
  <c r="I111" i="1"/>
  <c r="J111" i="1"/>
  <c r="H107" i="1"/>
  <c r="I107" i="1"/>
  <c r="J107" i="1"/>
  <c r="H109" i="1"/>
  <c r="I109" i="1"/>
  <c r="J109" i="1"/>
  <c r="H110" i="1"/>
  <c r="I110" i="1"/>
  <c r="J110" i="1"/>
  <c r="J108" i="1"/>
  <c r="I108" i="1"/>
  <c r="H108" i="1"/>
  <c r="C106" i="1"/>
  <c r="J105" i="1"/>
  <c r="J106" i="1" s="1"/>
  <c r="I105" i="1"/>
  <c r="H105" i="1"/>
  <c r="H106" i="1" s="1"/>
  <c r="H112" i="1"/>
  <c r="I112" i="1"/>
  <c r="J112" i="1"/>
</calcChain>
</file>

<file path=xl/sharedStrings.xml><?xml version="1.0" encoding="utf-8"?>
<sst xmlns="http://schemas.openxmlformats.org/spreadsheetml/2006/main" count="459" uniqueCount="177">
  <si>
    <t>Title</t>
  </si>
  <si>
    <t>i</t>
  </si>
  <si>
    <t>ii</t>
  </si>
  <si>
    <t>The words artificial intelligence, AI, machine learning, deep learning, or other terminology related to artificial intelligence are reported in the title</t>
  </si>
  <si>
    <t>The outcome of interest predicted by the AI model is reported in the title</t>
  </si>
  <si>
    <t>iii</t>
  </si>
  <si>
    <t>The target population in which the AI model will be used is reported in the title</t>
  </si>
  <si>
    <t>Introduction</t>
  </si>
  <si>
    <t>A synthesis of existing AI models that predict the same outcome is provided. If there are no existing models, this should be stated</t>
  </si>
  <si>
    <t>The clinical context and rationale for developing/updating an AI model(s) to address the clinical problem are presented</t>
  </si>
  <si>
    <t>The objectives are presented</t>
  </si>
  <si>
    <t>The target population and outcome of interest are stated</t>
  </si>
  <si>
    <t>Methods</t>
  </si>
  <si>
    <t>How many institutions were included in the dataset?</t>
  </si>
  <si>
    <t>Number of institutions</t>
  </si>
  <si>
    <t>Points</t>
  </si>
  <si>
    <t>Single institution</t>
  </si>
  <si>
    <t>Multiple institutions</t>
  </si>
  <si>
    <t>Institutions from multiple (&gt; 1) countries</t>
  </si>
  <si>
    <t>Community-based or rural hospital(s)</t>
  </si>
  <si>
    <t>Low/middle income patient populations</t>
  </si>
  <si>
    <t>General</t>
  </si>
  <si>
    <t>Not applicable</t>
  </si>
  <si>
    <t>Was the length of follow-up reported, if applicable?</t>
  </si>
  <si>
    <r>
      <t xml:space="preserve">Was the study period (start </t>
    </r>
    <r>
      <rPr>
        <u/>
        <sz val="11"/>
        <color theme="1"/>
        <rFont val="Calibri"/>
        <family val="2"/>
        <scheme val="minor"/>
      </rPr>
      <t>and</t>
    </r>
    <r>
      <rPr>
        <sz val="11"/>
        <color theme="1"/>
        <rFont val="Calibri"/>
        <family val="2"/>
        <scheme val="minor"/>
      </rPr>
      <t xml:space="preserve"> end dates) reported?</t>
    </r>
  </si>
  <si>
    <t>Quality of label</t>
  </si>
  <si>
    <t>Objective, well-captured label (e.g., in-hospital mortality)</t>
  </si>
  <si>
    <t>Not reported</t>
  </si>
  <si>
    <t>Identify the report as an AI application to a specific clinical question. [Max score 1]</t>
  </si>
  <si>
    <r>
      <rPr>
        <b/>
        <u/>
        <sz val="11"/>
        <color theme="1"/>
        <rFont val="Calibri"/>
        <family val="2"/>
        <scheme val="minor"/>
      </rPr>
      <t>Background</t>
    </r>
    <r>
      <rPr>
        <b/>
        <sz val="11"/>
        <color theme="1"/>
        <rFont val="Calibri"/>
        <family val="2"/>
        <scheme val="minor"/>
      </rPr>
      <t>: Describe the clinical problem and rationale for developing AI models. Review existing relevant literature exploring AI models for the problem being addressed. [Max score 1]</t>
    </r>
  </si>
  <si>
    <r>
      <rPr>
        <b/>
        <u/>
        <sz val="11"/>
        <color theme="1"/>
        <rFont val="Calibri"/>
        <family val="2"/>
        <scheme val="minor"/>
      </rPr>
      <t>Objective and Problem</t>
    </r>
    <r>
      <rPr>
        <b/>
        <sz val="11"/>
        <color theme="1"/>
        <rFont val="Calibri"/>
        <family val="2"/>
        <scheme val="minor"/>
      </rPr>
      <t>: Clearly state what the proposed AI model(s) aims to address with respect to the study population and outcome. [Max score 1]</t>
    </r>
  </si>
  <si>
    <r>
      <rPr>
        <b/>
        <u/>
        <sz val="11"/>
        <color theme="1"/>
        <rFont val="Calibri"/>
        <family val="2"/>
        <scheme val="minor"/>
      </rPr>
      <t>Eligibility criteria</t>
    </r>
    <r>
      <rPr>
        <b/>
        <sz val="11"/>
        <color theme="1"/>
        <rFont val="Calibri"/>
        <family val="2"/>
        <scheme val="minor"/>
      </rPr>
      <t>: Specify all criteria for inclusion/exclusion of patients and features. Provide appropriate details (e.g., adults, age &gt; 18) and rationale. [Max score 3]</t>
    </r>
  </si>
  <si>
    <t>Rationale provided for choice of candidate features (e.g., based on prior research, clinical relevance, available data, etc.)</t>
  </si>
  <si>
    <t>Handling of missing data</t>
  </si>
  <si>
    <t>Removal of samples with missing data (i.e., complete case analysis)</t>
  </si>
  <si>
    <t>Explicit modeling of missing data without justification</t>
  </si>
  <si>
    <t>Explicit modeling of missing data with appropriate justification (e.g., directly through AI model, multiple imputation, or other statistical approaches)</t>
  </si>
  <si>
    <t>iv</t>
  </si>
  <si>
    <t>v</t>
  </si>
  <si>
    <t>Y</t>
  </si>
  <si>
    <t>N</t>
  </si>
  <si>
    <t>NA</t>
  </si>
  <si>
    <r>
      <t xml:space="preserve">How was missing data handled?
</t>
    </r>
    <r>
      <rPr>
        <i/>
        <sz val="11"/>
        <color theme="1"/>
        <rFont val="Calibri"/>
        <family val="2"/>
        <scheme val="minor"/>
      </rPr>
      <t>If there is no missing data, it should be clearly stated that there is no missing data, select Not applicable. If it is unclear whether there is missing data or how it was handled, select Not reported</t>
    </r>
  </si>
  <si>
    <r>
      <t xml:space="preserve">Outline any methods used to remove features (e.g., clinical judgement, principal component analysis, recursive feature elimination, correlation, or ablation analysis), if applicable
</t>
    </r>
    <r>
      <rPr>
        <i/>
        <sz val="11"/>
        <color theme="1"/>
        <rFont val="Calibri"/>
        <family val="2"/>
        <scheme val="minor"/>
      </rPr>
      <t>If not performed, it should be clearly stated that it was not performed, select Not applicable. If it is unclear whether it was performed or not explicitly stated, select No.</t>
    </r>
  </si>
  <si>
    <t>What was the method of data splitting used?</t>
  </si>
  <si>
    <t>What was the method used to evaluate model generalizability</t>
  </si>
  <si>
    <t>Were there any concerns of data leakage (i.e., data preprocessing performed prior to data splitting, training and testing on the same data)?</t>
  </si>
  <si>
    <t>Data splitting</t>
  </si>
  <si>
    <t>Random split (i.e., random 80:20 train-test split)</t>
  </si>
  <si>
    <t>Temporal split (i.e., for a dataset from 2010-2020, train model with data from 2010-2018, and test on data from 2019-2020)</t>
  </si>
  <si>
    <t>Held-out validation cohort (e.g., cross-validation, leave-one-out cross validation, external validation)</t>
  </si>
  <si>
    <t>Model generalizability</t>
  </si>
  <si>
    <t>Internal validation (i.e., separate cohort not used for model training from the same institution)</t>
  </si>
  <si>
    <t>Prospective validation</t>
  </si>
  <si>
    <t>External validation (i.e, separate cohort not used for model training from a different institution)</t>
  </si>
  <si>
    <r>
      <rPr>
        <b/>
        <u/>
        <sz val="11"/>
        <color theme="1"/>
        <rFont val="Calibri"/>
        <family val="2"/>
        <scheme val="minor"/>
      </rPr>
      <t>Data abstraction, cleaning, preparation</t>
    </r>
    <r>
      <rPr>
        <b/>
        <sz val="11"/>
        <color theme="1"/>
        <rFont val="Calibri"/>
        <family val="2"/>
        <scheme val="minor"/>
      </rPr>
      <t>: Describe the methods used to develop the final dataset, with consideration of feature abstraction, handling of missing data, feature engineering, and removal of features. [Max score 7]</t>
    </r>
  </si>
  <si>
    <r>
      <rPr>
        <b/>
        <u/>
        <sz val="11"/>
        <color theme="1"/>
        <rFont val="Calibri"/>
        <family val="2"/>
        <scheme val="minor"/>
      </rPr>
      <t>Data splitting</t>
    </r>
    <r>
      <rPr>
        <b/>
        <sz val="11"/>
        <color theme="1"/>
        <rFont val="Calibri"/>
        <family val="2"/>
        <scheme val="minor"/>
      </rPr>
      <t>: Specify how the data was divided into the training, validation, and testing cohorts. [Max score 7]</t>
    </r>
  </si>
  <si>
    <r>
      <rPr>
        <b/>
        <u/>
        <sz val="11"/>
        <color theme="1"/>
        <rFont val="Calibri"/>
        <family val="2"/>
        <scheme val="minor"/>
      </rPr>
      <t>Sample size calculation</t>
    </r>
    <r>
      <rPr>
        <b/>
        <sz val="11"/>
        <color theme="1"/>
        <rFont val="Calibri"/>
        <family val="2"/>
        <scheme val="minor"/>
      </rPr>
      <t>: Provide rationale for sample size required for model development (e.g., based on power calculation). [Max score 5]</t>
    </r>
  </si>
  <si>
    <t>Minimum sample size required reported</t>
  </si>
  <si>
    <t>Minimum number of events required reported</t>
  </si>
  <si>
    <t>Details provided for sample size calculation (e.g. assumptions for event rates, target performance, power, significance level). Can be provided in supplementary material</t>
  </si>
  <si>
    <t>Existing model from prior literature used for comparison</t>
  </si>
  <si>
    <t>Regression model using same features in AI model used for comparison</t>
  </si>
  <si>
    <t>Domain expert (e.g., clinician judgement) or current standard of care (gold standard) used for comparison</t>
  </si>
  <si>
    <r>
      <rPr>
        <b/>
        <u/>
        <sz val="11"/>
        <color theme="1"/>
        <rFont val="Calibri"/>
        <family val="2"/>
        <scheme val="minor"/>
      </rPr>
      <t>Baseline</t>
    </r>
    <r>
      <rPr>
        <b/>
        <sz val="11"/>
        <color theme="1"/>
        <rFont val="Calibri"/>
        <family val="2"/>
        <scheme val="minor"/>
      </rPr>
      <t>: Describe the baseline model that will serve as a comparison for the AI model(s). [Max score 8]</t>
    </r>
  </si>
  <si>
    <t>Type of AI model(s) reported (e.g., random forest, support vector machine, convolutional neural network)</t>
  </si>
  <si>
    <t>Software version(s) reported (e.g., scikit-learn 1.1.2)</t>
  </si>
  <si>
    <r>
      <rPr>
        <b/>
        <u/>
        <sz val="11"/>
        <color theme="1"/>
        <rFont val="Calibri"/>
        <family val="2"/>
        <scheme val="minor"/>
      </rPr>
      <t>Model description</t>
    </r>
    <r>
      <rPr>
        <b/>
        <sz val="11"/>
        <color theme="1"/>
        <rFont val="Calibri"/>
        <family val="2"/>
        <scheme val="minor"/>
      </rPr>
      <t>: Describe the AI model(s) and software version(s) investigated. [Max score 2]</t>
    </r>
  </si>
  <si>
    <t>Hyperparameter search strategy is described (e.g., random-, grid-search, etc.)</t>
  </si>
  <si>
    <t>Optimization metric is specified (e.g., accuracy, AUROC, etc.)</t>
  </si>
  <si>
    <t>Hyperparameters that are tuned are listed (e.g., number of trees, max depth, number of neurons)</t>
  </si>
  <si>
    <t>Results</t>
  </si>
  <si>
    <t>Summary statistics of each cohort provided to show similarities and differences among cohorts</t>
  </si>
  <si>
    <r>
      <rPr>
        <b/>
        <u/>
        <sz val="11"/>
        <color theme="1"/>
        <rFont val="Calibri"/>
        <family val="2"/>
        <scheme val="minor"/>
      </rPr>
      <t>Cohort characteristics</t>
    </r>
    <r>
      <rPr>
        <b/>
        <sz val="11"/>
        <color theme="1"/>
        <rFont val="Calibri"/>
        <family val="2"/>
        <scheme val="minor"/>
      </rPr>
      <t>: Provide the total cohort size and summary statistics of the training, validation (if used), and testing cohorts, including incidence of the label of interest. [Max score 4]</t>
    </r>
  </si>
  <si>
    <r>
      <rPr>
        <b/>
        <u/>
        <sz val="11"/>
        <color theme="1"/>
        <rFont val="Calibri"/>
        <family val="2"/>
        <scheme val="minor"/>
      </rPr>
      <t>Model specification</t>
    </r>
    <r>
      <rPr>
        <b/>
        <sz val="11"/>
        <color theme="1"/>
        <rFont val="Calibri"/>
        <family val="2"/>
        <scheme val="minor"/>
      </rPr>
      <t>: Present the final AI model(s) and specify the final panel of features included and hyperparameters tuned. Final hyperparameters can be listed in Supplementary Material. [Max score 3]</t>
    </r>
  </si>
  <si>
    <t>Type of AI model(s) is reported</t>
  </si>
  <si>
    <t>Final set of features are reported</t>
  </si>
  <si>
    <t>Final set of hyperparameters are reported</t>
  </si>
  <si>
    <t>Total cohort size, number of samples with missing data, and follow-up time (if applicable) are reported</t>
  </si>
  <si>
    <t>Incidence of label(s) of interest is reported</t>
  </si>
  <si>
    <t>Details and rationale for criteria are provided</t>
  </si>
  <si>
    <t>Inclusion criteria are provided</t>
  </si>
  <si>
    <t>Exclusion criteria are provided</t>
  </si>
  <si>
    <t>Discrimination</t>
  </si>
  <si>
    <t>Rationale provided for which metric is most clinically relevant for the problem at hand</t>
  </si>
  <si>
    <t>Calibration</t>
  </si>
  <si>
    <t>Calibration plot</t>
  </si>
  <si>
    <t>Statistical summary of calibration only (e.g., calibration slope, O/E ration, Hosmer-Lemeshow test)</t>
  </si>
  <si>
    <t>Measure(s) without statistical significance</t>
  </si>
  <si>
    <t>Measure(s) with statistical significance (e.g., confidence interval, standard error, p-value)</t>
  </si>
  <si>
    <r>
      <t xml:space="preserve">Measure(s) for model discrimination is reported (e.g., AUROC, AUPRC, c-index, etc.)
</t>
    </r>
    <r>
      <rPr>
        <i/>
        <sz val="11"/>
        <color theme="1"/>
        <rFont val="Calibri"/>
        <family val="2"/>
        <scheme val="minor"/>
      </rPr>
      <t>If multiple measures of discrimination are provided and at least one includes a measure of statistical significance, select Measure(s) with statistical significance</t>
    </r>
  </si>
  <si>
    <r>
      <t xml:space="preserve">Measure(s) for model calibration is reported (e.g., calibration plots, calibration slope and intercept)
</t>
    </r>
    <r>
      <rPr>
        <i/>
        <sz val="11"/>
        <color theme="1"/>
        <rFont val="Calibri"/>
        <family val="2"/>
        <scheme val="minor"/>
      </rPr>
      <t>If both calibration plot and statistical summary of calibration are provided, select Calibration plot</t>
    </r>
  </si>
  <si>
    <t>Clinical utility</t>
  </si>
  <si>
    <t>Decision curve analysis</t>
  </si>
  <si>
    <r>
      <rPr>
        <b/>
        <u/>
        <sz val="11"/>
        <color theme="1"/>
        <rFont val="Calibri"/>
        <family val="2"/>
        <scheme val="minor"/>
      </rPr>
      <t>Model evaluation</t>
    </r>
    <r>
      <rPr>
        <b/>
        <sz val="11"/>
        <color theme="1"/>
        <rFont val="Calibri"/>
        <family val="2"/>
        <scheme val="minor"/>
      </rPr>
      <t>: List the evaluation metrics used to assess performance and calibration, including the justification for selection. [Max score 5]</t>
    </r>
  </si>
  <si>
    <r>
      <rPr>
        <b/>
        <u/>
        <sz val="11"/>
        <color theme="1"/>
        <rFont val="Calibri"/>
        <family val="2"/>
        <scheme val="minor"/>
      </rPr>
      <t>Clinical utility assessment</t>
    </r>
    <r>
      <rPr>
        <b/>
        <sz val="11"/>
        <color theme="1"/>
        <rFont val="Calibri"/>
        <family val="2"/>
        <scheme val="minor"/>
      </rPr>
      <t>: Describe appropriate metrics for readers to understand the risk/benefit trade-offs of using the AI model at the specified decision threshold (e.g., decision curve analysis). [Max score 5]</t>
    </r>
  </si>
  <si>
    <t>vi</t>
  </si>
  <si>
    <t>Sensitivity or specificity reported for a specified threshold</t>
  </si>
  <si>
    <r>
      <t xml:space="preserve">Measure(s) of clinical utility is reported
</t>
    </r>
    <r>
      <rPr>
        <i/>
        <sz val="11"/>
        <color theme="1"/>
        <rFont val="Calibri"/>
        <family val="2"/>
        <scheme val="minor"/>
      </rPr>
      <t>If both sensitivity or specificity for a specified threshold and decision curve analysis are provided, select Decision curve analysis</t>
    </r>
  </si>
  <si>
    <r>
      <rPr>
        <b/>
        <u/>
        <sz val="11"/>
        <color theme="1"/>
        <rFont val="Calibri"/>
        <family val="2"/>
        <scheme val="minor"/>
      </rPr>
      <t>Bias assessment</t>
    </r>
    <r>
      <rPr>
        <b/>
        <sz val="11"/>
        <color theme="1"/>
        <rFont val="Calibri"/>
        <family val="2"/>
        <scheme val="minor"/>
      </rPr>
      <t>: Compare evaluation metrics for the AI model(s) and reference standard when stratified by patient- and task-specific subgroups to identify subgroups that benefit, are not helped at all, or harmed by the models.
Patient-specific subgroups may include age group, gender, ethnicity, or socioeconomic status.
Task-specific subgroups are disease-specific and may include risk stratification (e.g., low-, intermediate-, and high-risk disease in prostate cancer), or subtyping (e.g., different bacteria in positive blood cultures). [Max score 6]</t>
    </r>
  </si>
  <si>
    <t>Discussion</t>
  </si>
  <si>
    <r>
      <rPr>
        <b/>
        <u/>
        <sz val="11"/>
        <color theme="1"/>
        <rFont val="Calibri"/>
        <family val="2"/>
        <scheme val="minor"/>
      </rPr>
      <t>Error analysis</t>
    </r>
    <r>
      <rPr>
        <b/>
        <sz val="11"/>
        <color theme="1"/>
        <rFont val="Calibri"/>
        <family val="2"/>
        <scheme val="minor"/>
      </rPr>
      <t>: Analyze predictive errors to identify characteristics that are more prone to inaccurate predictions. Determine if there are any surprise errors (e.g., clearly inaccurate predictions based on clinical judgement). [Max score 4]</t>
    </r>
  </si>
  <si>
    <r>
      <rPr>
        <b/>
        <u/>
        <sz val="11"/>
        <color theme="1"/>
        <rFont val="Calibri"/>
        <family val="2"/>
        <scheme val="minor"/>
      </rPr>
      <t>Model explanation</t>
    </r>
    <r>
      <rPr>
        <b/>
        <sz val="11"/>
        <color theme="1"/>
        <rFont val="Calibri"/>
        <family val="2"/>
        <scheme val="minor"/>
      </rPr>
      <t>: Describe methods used to explain AI models (e.g., SHAP, LIME, Grad-CAM) [Not scored]</t>
    </r>
  </si>
  <si>
    <t>Model explanations are provided</t>
  </si>
  <si>
    <t>Patient-specific: Performance (e.g., AUROC) is evaluated across at least one subgroup</t>
  </si>
  <si>
    <t>Patient-specific: Clinical utility (e.g., sensitivity or specificity for a specified threshold) is evaluated across at least one subgroup</t>
  </si>
  <si>
    <t>Analysis of predictive errors is reported</t>
  </si>
  <si>
    <t>Patient-specific: More than one subgroup is evaluated in either performance or clinical utility</t>
  </si>
  <si>
    <t>Task-specific: Performance (e.g., AUROC) is evaluated across at least one subgroup</t>
  </si>
  <si>
    <t>Task-specific: Clinical utility (e.g., sensitivity or specificity for a specified threshold) is evaluated across at least one subgroup</t>
  </si>
  <si>
    <t>Task-specific: More than one subgroup is evaluated in either model performance or clinical utility</t>
  </si>
  <si>
    <t>Analysis of surprise errors is reported</t>
  </si>
  <si>
    <t>An overall interpretation of the results is presented, which may include:
- New predictors of the label of interested discovered using AI
- Strengths of the AI model(s) compared to current models in the literature
- Why the AI model(s) performed better/worse than what is currently available?
- (Optional) If feature importance rankings were used, describe whether they were aligned with clinical intuition and known prognostic factors</t>
  </si>
  <si>
    <t>Potential application(s) to clinical practice and future directions are discussed</t>
  </si>
  <si>
    <r>
      <rPr>
        <b/>
        <u/>
        <sz val="11"/>
        <color theme="1"/>
        <rFont val="Calibri"/>
        <family val="2"/>
        <scheme val="minor"/>
      </rPr>
      <t>Critical analysis</t>
    </r>
    <r>
      <rPr>
        <b/>
        <sz val="11"/>
        <color theme="1"/>
        <rFont val="Calibri"/>
        <family val="2"/>
        <scheme val="minor"/>
      </rPr>
      <t>: Describe main findings and limitations of the study. [Max score 5]</t>
    </r>
  </si>
  <si>
    <r>
      <rPr>
        <b/>
        <u/>
        <sz val="11"/>
        <color theme="1"/>
        <rFont val="Calibri"/>
        <family val="2"/>
        <scheme val="minor"/>
      </rPr>
      <t>Implementation into clinical practice</t>
    </r>
    <r>
      <rPr>
        <b/>
        <sz val="11"/>
        <color theme="1"/>
        <rFont val="Calibri"/>
        <family val="2"/>
        <scheme val="minor"/>
      </rPr>
      <t>: Describe how the AI model(s) can be applied to clinical practice, with respect to the potential to improve patient care, clinical decision-making, and/or efficiency. [Max score 1]</t>
    </r>
  </si>
  <si>
    <t>Limitations are discussed</t>
  </si>
  <si>
    <t>Other Information</t>
  </si>
  <si>
    <r>
      <rPr>
        <b/>
        <u/>
        <sz val="11"/>
        <color theme="1"/>
        <rFont val="Calibri"/>
        <family val="2"/>
        <scheme val="minor"/>
      </rPr>
      <t>Limitations</t>
    </r>
    <r>
      <rPr>
        <b/>
        <sz val="11"/>
        <color theme="1"/>
        <rFont val="Calibri"/>
        <family val="2"/>
        <scheme val="minor"/>
      </rPr>
      <t>: Discuss the limitations of the AI model(s), with consideration of the data, features, model(s), and/or biases. [Max score 2]</t>
    </r>
  </si>
  <si>
    <t>All relevant disclosures are reported</t>
  </si>
  <si>
    <r>
      <rPr>
        <b/>
        <u/>
        <sz val="11"/>
        <color theme="1"/>
        <rFont val="Calibri"/>
        <family val="2"/>
        <scheme val="minor"/>
      </rPr>
      <t>Disclosures</t>
    </r>
    <r>
      <rPr>
        <b/>
        <sz val="11"/>
        <color theme="1"/>
        <rFont val="Calibri"/>
        <family val="2"/>
        <scheme val="minor"/>
      </rPr>
      <t>: Disclose all financial relationships, sources of funding, and potential conflicts of interest. [Max score 1]</t>
    </r>
  </si>
  <si>
    <t>Data dictionary: A description is provided for all features and labels, with consideration of the following:
- Data type (i.e., categorical or numerical)
- Method of collection or measurement (e.g., serum hemoglobin in g/dL)
- Range of values (e.g., yes or no, 0.5-250 g/dL)</t>
  </si>
  <si>
    <t>Data availability</t>
  </si>
  <si>
    <t>Available on request</t>
  </si>
  <si>
    <r>
      <t xml:space="preserve">Data availability: How can other researchers access the data used in the study?
</t>
    </r>
    <r>
      <rPr>
        <i/>
        <sz val="11"/>
        <color theme="1"/>
        <rFont val="Calibri"/>
        <family val="2"/>
        <scheme val="minor"/>
      </rPr>
      <t>Data availability needs to be explicitly stated to receive points</t>
    </r>
  </si>
  <si>
    <t>Available on an established data sharing repository (e.g., MIMIC)</t>
  </si>
  <si>
    <t>Not available/not reported</t>
  </si>
  <si>
    <t>Trained model available to generate prediction in bulk (i.e., from a dataset)</t>
  </si>
  <si>
    <t>Complete source code available</t>
  </si>
  <si>
    <t>Executable end-to-end (e.g., dependency file, documentation on how to run the code) available</t>
  </si>
  <si>
    <r>
      <rPr>
        <b/>
        <u/>
        <sz val="11"/>
        <color theme="1"/>
        <rFont val="Calibri"/>
        <family val="2"/>
        <scheme val="minor"/>
      </rPr>
      <t>Reproducibility</t>
    </r>
    <r>
      <rPr>
        <b/>
        <sz val="11"/>
        <color theme="1"/>
        <rFont val="Calibri"/>
        <family val="2"/>
        <scheme val="minor"/>
      </rPr>
      <t>: Share the data, data dictionary, source code, or release an application that runs the code. [Max score 10]</t>
    </r>
  </si>
  <si>
    <t>Reproducibility (out of 23)</t>
  </si>
  <si>
    <t>Reporting Quality (out of 12)</t>
  </si>
  <si>
    <t>Clinical Relevance (out of 4)</t>
  </si>
  <si>
    <t>Data Quality (out of 21)</t>
  </si>
  <si>
    <t>Methodological Conduct (out of 20)</t>
  </si>
  <si>
    <t>Robustness of Results (out of 20)</t>
  </si>
  <si>
    <t>Mean score per APPRAISE-AI item</t>
  </si>
  <si>
    <t>Standard deviation per APPRAISE-AI item</t>
  </si>
  <si>
    <t>Mean</t>
  </si>
  <si>
    <t>Standard Deviation</t>
  </si>
  <si>
    <t>Median score per APPRAISE-AI item</t>
  </si>
  <si>
    <t>Median</t>
  </si>
  <si>
    <t>How was the label determined?</t>
  </si>
  <si>
    <r>
      <rPr>
        <b/>
        <u/>
        <sz val="11"/>
        <color theme="1"/>
        <rFont val="Calibri"/>
        <family val="2"/>
        <scheme val="minor"/>
      </rPr>
      <t>Source of Data</t>
    </r>
    <r>
      <rPr>
        <b/>
        <sz val="11"/>
        <color theme="1"/>
        <rFont val="Calibri"/>
        <family val="2"/>
        <scheme val="minor"/>
      </rPr>
      <t>: Describe how the dataset was obtained (e.g., single/multi-center, local/national database, etc.), and study period. If relevant, the diversity of the dataset is also described (e.g., inclusion of community hospitals, low/middle income populations, and institutions from other countries). [Max score 8]</t>
    </r>
  </si>
  <si>
    <r>
      <rPr>
        <b/>
        <u/>
        <sz val="11"/>
        <color theme="1"/>
        <rFont val="Calibri"/>
        <family val="2"/>
        <scheme val="minor"/>
      </rPr>
      <t>Label</t>
    </r>
    <r>
      <rPr>
        <b/>
        <sz val="11"/>
        <color theme="1"/>
        <rFont val="Calibri"/>
        <family val="2"/>
        <scheme val="minor"/>
      </rPr>
      <t>: Define the label of interest. Describe how it was collected (e.g., manual labeling by experts) and encoded (e.g., binary, categorical, dichotomized continuous, continuous variable, etc.). [Max score 6]</t>
    </r>
  </si>
  <si>
    <r>
      <t xml:space="preserve">Label of interest is clearly defined
</t>
    </r>
    <r>
      <rPr>
        <i/>
        <sz val="11"/>
        <color theme="1"/>
        <rFont val="Calibri"/>
        <family val="2"/>
        <scheme val="minor"/>
      </rPr>
      <t>For unsupervised learning, describe what measure(s) will be used to correlate with the clusters (e.g., correlating disease-specific features with overall survival)</t>
    </r>
  </si>
  <si>
    <t>Single, non-expert</t>
  </si>
  <si>
    <t>Single, expert</t>
  </si>
  <si>
    <t>Multiple (&gt;1), non-experts (e.g., crowd-sourced)</t>
  </si>
  <si>
    <t>Multiple (&gt;1), experts</t>
  </si>
  <si>
    <t>Time-windows for abstracted features are specified (e.g., chest x-rays used to predict hospital-acquired pneumonia must be taken at least 6 hours prior to the diagnosis, vital signs recorded within the past 12 hours will be used to predict sepsis)</t>
  </si>
  <si>
    <t>Search space for hyperparameters are provided</t>
  </si>
  <si>
    <t>Hyperparameter tuning</t>
  </si>
  <si>
    <t>Reported for some of the listed hyperparameters, while others are missing or unclear</t>
  </si>
  <si>
    <t>Reported for all listed hyperparameters, or reported for some and explicitly states that the others were set to their default values</t>
  </si>
  <si>
    <r>
      <rPr>
        <b/>
        <u/>
        <sz val="11"/>
        <color theme="1"/>
        <rFont val="Calibri"/>
        <family val="2"/>
        <scheme val="minor"/>
      </rPr>
      <t>Hyperparameter tuning</t>
    </r>
    <r>
      <rPr>
        <b/>
        <sz val="11"/>
        <color theme="1"/>
        <rFont val="Calibri"/>
        <family val="2"/>
        <scheme val="minor"/>
      </rPr>
      <t>: Specify all model hyperparameters that were optimized, the search space for hyperparameter tuning, and evaluation metric(s) used to optimize parameters. Details can be included in Supplementary Material. [Max score 5]</t>
    </r>
  </si>
  <si>
    <t>Data Quality (out of 24)</t>
  </si>
  <si>
    <t>Reproducibility (out of 20)</t>
  </si>
  <si>
    <r>
      <t xml:space="preserve">What was the setting(s) of the institutions included in the data?
</t>
    </r>
    <r>
      <rPr>
        <i/>
        <sz val="11"/>
        <color theme="1"/>
        <rFont val="Calibri"/>
        <family val="2"/>
        <scheme val="minor"/>
      </rPr>
      <t>If not reported or unknown, select No.</t>
    </r>
    <r>
      <rPr>
        <sz val="11"/>
        <color theme="1"/>
        <rFont val="Calibri"/>
        <family val="2"/>
        <scheme val="minor"/>
      </rPr>
      <t xml:space="preserve">
Academic institutions</t>
    </r>
  </si>
  <si>
    <r>
      <t xml:space="preserve">Model availability: How can other researchers access the model(s) used in the study?
Nomogram/scoring system/website available to use model for </t>
    </r>
    <r>
      <rPr>
        <u/>
        <sz val="11"/>
        <color theme="1"/>
        <rFont val="Calibri"/>
        <family val="2"/>
        <scheme val="minor"/>
      </rPr>
      <t>single</t>
    </r>
    <r>
      <rPr>
        <sz val="11"/>
        <color theme="1"/>
        <rFont val="Calibri"/>
        <family val="2"/>
        <scheme val="minor"/>
      </rPr>
      <t xml:space="preserve"> predictions</t>
    </r>
  </si>
  <si>
    <t>Article title</t>
  </si>
  <si>
    <t>DOI link</t>
  </si>
  <si>
    <t>Validation and algorithmic audit of a deep learning system for the detection of proximal femoral fractures in patients in the emergency department: a diagnostic accuracy study</t>
  </si>
  <si>
    <t>https://doi.org/10.1016/S2589-7500(22)00004-8</t>
  </si>
  <si>
    <t>Type of AI study</t>
  </si>
  <si>
    <t>Image Analysis</t>
  </si>
  <si>
    <r>
      <t xml:space="preserve">Transformation/Augmentation: Details provided for how data was altered in a uniform and easily reversible manner to change representation (e.g., normalization, log-transformation, one-hot encoding, image rotation, image translation, adjusting image contrast)
</t>
    </r>
    <r>
      <rPr>
        <i/>
        <sz val="11"/>
        <color theme="1"/>
        <rFont val="Calibri"/>
        <family val="2"/>
        <scheme val="minor"/>
      </rPr>
      <t>If not performed, it should be clearly stated that it was not performed, select Not applicable. If it is unclear whether it was performed or not explicitly stated, select No</t>
    </r>
  </si>
  <si>
    <r>
      <t xml:space="preserve">Modification/Cleaning: Details provided for how data was altered in a non-uniform manner (e.g., image cropping, outlier removal).
</t>
    </r>
    <r>
      <rPr>
        <i/>
        <sz val="11"/>
        <color theme="1"/>
        <rFont val="Calibri"/>
        <family val="2"/>
        <scheme val="minor"/>
      </rPr>
      <t>If not performed, it should be clearly stated that it was not performed, select Not applicable. If it is unclear whether it was performed or not explicitly stated, select No</t>
    </r>
  </si>
  <si>
    <t>Classification</t>
  </si>
  <si>
    <t>Long-term mortality risk stratification of liver transplant recipients: real-time application of deep learning algorithms on longitudinal data</t>
  </si>
  <si>
    <t>https://doi.org/10.1016/S2589-7500(21)00040-6</t>
  </si>
  <si>
    <t>Overall APPRAISE-AI score (out of 100)</t>
  </si>
  <si>
    <t>Quality based on overall APPRAISE-AI score</t>
  </si>
  <si>
    <t>Application of a novel machine learning framework for predicting non-metastatic prostate cancer-specific mortality in men using the Surveillance, Epidemiology, and End Results (SEER) database</t>
  </si>
  <si>
    <t>https://doi.org/10.1016/s2589-7500(20)30314-9</t>
  </si>
  <si>
    <t>Survival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</si>
</sst>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s>
  <fills count="5">
    <fill>
      <patternFill patternType="none"/>
    </fill>
    <fill>
      <patternFill patternType="gray125"/>
    </fill>
    <fill>
      <patternFill patternType="solid">
        <fgColor rgb="FF002A5C"/>
        <bgColor indexed="64"/>
      </patternFill>
    </fill>
    <fill>
      <patternFill patternType="solid">
        <fgColor rgb="FFB7D8FF"/>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cellStyleXfs>
  <cellXfs count="50">
    <xf numFmtId="0" fontId="0" fillId="0" borderId="0" xfId="0"/>
    <xf numFmtId="0" fontId="0" fillId="0" borderId="0" xfId="0" applyAlignment="1">
      <alignment horizontal="center" vertical="center"/>
    </xf>
    <xf numFmtId="0" fontId="0" fillId="0" borderId="0" xfId="0" applyAlignment="1">
      <alignment wrapText="1"/>
    </xf>
    <xf numFmtId="0" fontId="2" fillId="0" borderId="0" xfId="0" applyFont="1"/>
    <xf numFmtId="0" fontId="0" fillId="0" borderId="1" xfId="0" applyBorder="1" applyAlignment="1">
      <alignment horizontal="center" vertical="center"/>
    </xf>
    <xf numFmtId="0" fontId="0" fillId="0" borderId="1" xfId="0" applyBorder="1" applyAlignment="1">
      <alignment wrapText="1"/>
    </xf>
    <xf numFmtId="0" fontId="0" fillId="0" borderId="1" xfId="0" applyBorder="1"/>
    <xf numFmtId="0" fontId="0" fillId="0" borderId="0" xfId="0"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pplyProtection="1">
      <alignment horizontal="center" vertical="center"/>
      <protection locked="0"/>
    </xf>
    <xf numFmtId="0" fontId="0" fillId="3" borderId="1" xfId="0" applyFill="1" applyBorder="1" applyAlignment="1">
      <alignment horizontal="center" vertical="center"/>
    </xf>
    <xf numFmtId="0" fontId="2" fillId="3" borderId="1" xfId="0" applyFont="1" applyFill="1" applyBorder="1" applyAlignment="1">
      <alignment horizontal="left" wrapText="1"/>
    </xf>
    <xf numFmtId="0" fontId="0" fillId="0" borderId="3" xfId="0" applyBorder="1" applyAlignment="1">
      <alignment horizontal="center" vertical="center"/>
    </xf>
    <xf numFmtId="0" fontId="0" fillId="0" borderId="1" xfId="0" applyBorder="1" applyAlignment="1">
      <alignment horizontal="left" wrapText="1"/>
    </xf>
    <xf numFmtId="0" fontId="0" fillId="0" borderId="1" xfId="0" applyBorder="1" applyAlignment="1">
      <alignment horizontal="center" vertical="center" wrapText="1"/>
    </xf>
    <xf numFmtId="0" fontId="3" fillId="0" borderId="0" xfId="0" applyFont="1" applyAlignment="1">
      <alignment wrapText="1"/>
    </xf>
    <xf numFmtId="0" fontId="0" fillId="0" borderId="1" xfId="0" applyFill="1" applyBorder="1" applyAlignment="1">
      <alignment wrapText="1"/>
    </xf>
    <xf numFmtId="0" fontId="0" fillId="0" borderId="0" xfId="0" applyFont="1" applyAlignment="1">
      <alignment wrapText="1"/>
    </xf>
    <xf numFmtId="0" fontId="1" fillId="2" borderId="1" xfId="0" applyFont="1" applyFill="1" applyBorder="1" applyAlignment="1">
      <alignment horizontal="center" vertical="center"/>
    </xf>
    <xf numFmtId="0" fontId="0" fillId="0" borderId="0" xfId="0" applyFill="1" applyBorder="1" applyAlignment="1">
      <alignment horizontal="center" vertical="center"/>
    </xf>
    <xf numFmtId="0" fontId="0" fillId="3" borderId="1" xfId="0" applyFill="1" applyBorder="1" applyAlignment="1">
      <alignment horizontal="center" vertical="center" wrapText="1"/>
    </xf>
    <xf numFmtId="0" fontId="1" fillId="2" borderId="1" xfId="0" applyFont="1" applyFill="1" applyBorder="1" applyAlignment="1">
      <alignment horizontal="right" vertical="center"/>
    </xf>
    <xf numFmtId="0" fontId="6"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horizontal="right"/>
    </xf>
    <xf numFmtId="0" fontId="2" fillId="0" borderId="0" xfId="0" applyFont="1" applyAlignment="1">
      <alignment horizontal="right"/>
    </xf>
    <xf numFmtId="0" fontId="3" fillId="0" borderId="0" xfId="0" applyFont="1" applyAlignment="1">
      <alignment horizontal="right"/>
    </xf>
    <xf numFmtId="0" fontId="0" fillId="0" borderId="0" xfId="0" applyFont="1" applyAlignment="1">
      <alignment horizontal="right"/>
    </xf>
    <xf numFmtId="0" fontId="0" fillId="0" borderId="1" xfId="0" applyBorder="1" applyAlignment="1">
      <alignment horizontal="left"/>
    </xf>
    <xf numFmtId="0" fontId="2" fillId="0" borderId="0" xfId="0" applyFont="1" applyAlignment="1">
      <alignment horizontal="center" vertical="center"/>
    </xf>
    <xf numFmtId="0" fontId="2" fillId="0" borderId="0" xfId="0" applyFont="1" applyBorder="1" applyAlignment="1">
      <alignment horizontal="center" vertical="center"/>
    </xf>
    <xf numFmtId="0" fontId="0" fillId="0" borderId="0" xfId="0" applyAlignment="1">
      <alignment horizontal="center" vertical="center" wrapText="1"/>
    </xf>
    <xf numFmtId="0" fontId="8" fillId="0" borderId="0" xfId="1" applyBorder="1" applyAlignment="1">
      <alignment horizontal="center" vertical="center"/>
    </xf>
    <xf numFmtId="0" fontId="0" fillId="0" borderId="1" xfId="0" applyBorder="1" applyAlignment="1">
      <alignment horizontal="center" vertical="center"/>
    </xf>
    <xf numFmtId="0" fontId="1" fillId="2" borderId="0" xfId="0"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1" fillId="2" borderId="1" xfId="0" applyFont="1" applyFill="1" applyBorder="1" applyAlignment="1">
      <alignment horizontal="left" vertical="top"/>
    </xf>
    <xf numFmtId="0" fontId="0" fillId="0" borderId="1" xfId="0" applyBorder="1" applyAlignment="1">
      <alignment horizontal="center" vertical="center"/>
    </xf>
    <xf numFmtId="0" fontId="1" fillId="2" borderId="1" xfId="0" applyFont="1" applyFill="1" applyBorder="1" applyAlignment="1">
      <alignment horizontal="left"/>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8" fillId="0" borderId="0" xfId="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B7D8FF"/>
      <color rgb="FF002A5C"/>
      <color rgb="FFABEDFF"/>
      <color rgb="FF008B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16/s2589-7500(20)30314-9" TargetMode="External"/><Relationship Id="rId2" Type="http://schemas.openxmlformats.org/officeDocument/2006/relationships/hyperlink" Target="https://doi.org/10.1016/S2589-7500(21)00040-6" TargetMode="External"/><Relationship Id="rId1" Type="http://schemas.openxmlformats.org/officeDocument/2006/relationships/hyperlink" Target="https://doi.org/10.1016/S2589-7500(22)00004-8"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18452-B2E3-4E8B-9B34-DAB88FDC94CF}">
  <dimension ref="A1:J112"/>
  <sheetViews>
    <sheetView tabSelected="1" topLeftCell="A97" zoomScale="70" zoomScaleNormal="70" workbookViewId="0">
      <selection activeCell="G22" sqref="G22"/>
    </sheetView>
  </sheetViews>
  <sheetFormatPr defaultRowHeight="14.5" x14ac:dyDescent="0.35"/>
  <cols>
    <col min="1" max="1" width="8.81640625" style="1"/>
    <col min="2" max="2" width="79.26953125" customWidth="1"/>
    <col min="3" max="5" width="45.453125" style="1" customWidth="1"/>
    <col min="7" max="7" width="38" bestFit="1" customWidth="1"/>
    <col min="8" max="8" width="17.26953125" style="23" customWidth="1"/>
    <col min="9" max="9" width="22.1796875" style="1" customWidth="1"/>
    <col min="10" max="10" width="20.81640625" style="1" customWidth="1"/>
  </cols>
  <sheetData>
    <row r="1" spans="1:10" x14ac:dyDescent="0.35">
      <c r="B1" s="34" t="s">
        <v>165</v>
      </c>
      <c r="C1" s="1" t="s">
        <v>166</v>
      </c>
      <c r="D1" s="1" t="s">
        <v>169</v>
      </c>
      <c r="E1" s="1" t="s">
        <v>176</v>
      </c>
    </row>
    <row r="2" spans="1:10" ht="58" x14ac:dyDescent="0.35">
      <c r="B2" s="34" t="s">
        <v>161</v>
      </c>
      <c r="C2" s="36" t="s">
        <v>163</v>
      </c>
      <c r="D2" s="36" t="s">
        <v>170</v>
      </c>
      <c r="E2" s="36" t="s">
        <v>174</v>
      </c>
    </row>
    <row r="3" spans="1:10" x14ac:dyDescent="0.35">
      <c r="A3" s="7"/>
      <c r="B3" s="35" t="s">
        <v>162</v>
      </c>
      <c r="C3" s="37" t="s">
        <v>164</v>
      </c>
      <c r="D3" s="37" t="s">
        <v>171</v>
      </c>
      <c r="E3" s="49" t="s">
        <v>175</v>
      </c>
      <c r="H3" s="39" t="s">
        <v>137</v>
      </c>
      <c r="I3" s="39" t="s">
        <v>138</v>
      </c>
      <c r="J3" s="40" t="s">
        <v>141</v>
      </c>
    </row>
    <row r="4" spans="1:10" x14ac:dyDescent="0.35">
      <c r="A4" s="45" t="s">
        <v>0</v>
      </c>
      <c r="B4" s="45"/>
      <c r="C4" s="12"/>
      <c r="D4" s="12"/>
      <c r="E4" s="12"/>
      <c r="H4" s="39"/>
      <c r="I4" s="39"/>
      <c r="J4" s="40"/>
    </row>
    <row r="5" spans="1:10" s="3" customFormat="1" x14ac:dyDescent="0.35">
      <c r="A5" s="8">
        <v>1</v>
      </c>
      <c r="B5" s="9" t="s">
        <v>28</v>
      </c>
      <c r="C5" s="8">
        <f>IF(AND(C6="Y",C7="Y",C8="Y"),1,0)</f>
        <v>1</v>
      </c>
      <c r="D5" s="8">
        <f>IF(AND(D6="Y",D7="Y",D8="Y"),1,0)</f>
        <v>1</v>
      </c>
      <c r="E5" s="8">
        <f>IF(AND(E6="Y",E7="Y",E8="Y"),1,0)</f>
        <v>1</v>
      </c>
      <c r="H5" s="8">
        <f>AVERAGE(C5:E5)</f>
        <v>1</v>
      </c>
      <c r="I5" s="8">
        <f>_xlfn.STDEV.S(C5:E5)</f>
        <v>0</v>
      </c>
      <c r="J5" s="8">
        <f>MEDIAN(C5:E5)</f>
        <v>1</v>
      </c>
    </row>
    <row r="6" spans="1:10" ht="29" x14ac:dyDescent="0.35">
      <c r="A6" s="4" t="s">
        <v>1</v>
      </c>
      <c r="B6" s="5" t="s">
        <v>3</v>
      </c>
      <c r="C6" s="4" t="s">
        <v>39</v>
      </c>
      <c r="D6" s="11" t="s">
        <v>39</v>
      </c>
      <c r="E6" s="38" t="s">
        <v>39</v>
      </c>
      <c r="H6" s="14"/>
      <c r="I6" s="14"/>
      <c r="J6" s="14"/>
    </row>
    <row r="7" spans="1:10" x14ac:dyDescent="0.35">
      <c r="A7" s="4" t="s">
        <v>2</v>
      </c>
      <c r="B7" s="6" t="s">
        <v>4</v>
      </c>
      <c r="C7" s="4" t="s">
        <v>39</v>
      </c>
      <c r="D7" s="11" t="s">
        <v>39</v>
      </c>
      <c r="E7" s="38" t="s">
        <v>39</v>
      </c>
      <c r="H7" s="14"/>
      <c r="I7" s="14"/>
      <c r="J7" s="14"/>
    </row>
    <row r="8" spans="1:10" x14ac:dyDescent="0.35">
      <c r="A8" s="4" t="s">
        <v>5</v>
      </c>
      <c r="B8" s="6" t="s">
        <v>6</v>
      </c>
      <c r="C8" s="4" t="s">
        <v>39</v>
      </c>
      <c r="D8" s="11" t="s">
        <v>39</v>
      </c>
      <c r="E8" s="38" t="s">
        <v>39</v>
      </c>
      <c r="H8" s="14"/>
      <c r="I8" s="14"/>
      <c r="J8" s="14"/>
    </row>
    <row r="9" spans="1:10" x14ac:dyDescent="0.35">
      <c r="A9" s="43" t="s">
        <v>7</v>
      </c>
      <c r="B9" s="43"/>
      <c r="C9" s="12"/>
      <c r="D9" s="12"/>
      <c r="E9" s="12"/>
      <c r="H9" s="14"/>
      <c r="I9" s="14"/>
      <c r="J9" s="14"/>
    </row>
    <row r="10" spans="1:10" ht="43.5" x14ac:dyDescent="0.35">
      <c r="A10" s="8">
        <v>2</v>
      </c>
      <c r="B10" s="10" t="s">
        <v>29</v>
      </c>
      <c r="C10" s="8">
        <f>IF(AND(C11="Y", C12="Y"),1,0)</f>
        <v>1</v>
      </c>
      <c r="D10" s="8">
        <f>IF(AND(D11="Y", D12="Y"),1,0)</f>
        <v>1</v>
      </c>
      <c r="E10" s="8">
        <f>IF(AND(E11="Y", E12="Y"),1,0)</f>
        <v>1</v>
      </c>
      <c r="H10" s="8">
        <f>AVERAGE(C10:E10)</f>
        <v>1</v>
      </c>
      <c r="I10" s="8">
        <f>_xlfn.STDEV.S(C10:E10)</f>
        <v>0</v>
      </c>
      <c r="J10" s="8">
        <f>MEDIAN(C10:E10)</f>
        <v>1</v>
      </c>
    </row>
    <row r="11" spans="1:10" ht="29" x14ac:dyDescent="0.35">
      <c r="A11" s="4" t="s">
        <v>1</v>
      </c>
      <c r="B11" s="5" t="s">
        <v>9</v>
      </c>
      <c r="C11" s="4" t="s">
        <v>39</v>
      </c>
      <c r="D11" s="11" t="s">
        <v>39</v>
      </c>
      <c r="E11" s="38" t="s">
        <v>39</v>
      </c>
      <c r="H11" s="14"/>
      <c r="I11" s="14"/>
      <c r="J11" s="14"/>
    </row>
    <row r="12" spans="1:10" ht="29" x14ac:dyDescent="0.35">
      <c r="A12" s="4" t="s">
        <v>2</v>
      </c>
      <c r="B12" s="5" t="s">
        <v>8</v>
      </c>
      <c r="C12" s="4" t="s">
        <v>39</v>
      </c>
      <c r="D12" s="11" t="s">
        <v>39</v>
      </c>
      <c r="E12" s="38" t="s">
        <v>39</v>
      </c>
      <c r="H12" s="14"/>
      <c r="I12" s="14"/>
      <c r="J12" s="14"/>
    </row>
    <row r="13" spans="1:10" ht="29" x14ac:dyDescent="0.35">
      <c r="A13" s="8">
        <v>3</v>
      </c>
      <c r="B13" s="10" t="s">
        <v>30</v>
      </c>
      <c r="C13" s="8">
        <f>IF(AND(C14="Y", C15="Y"),1,0)</f>
        <v>1</v>
      </c>
      <c r="D13" s="8">
        <f>IF(AND(D14="Y", D15="Y"),1,0)</f>
        <v>1</v>
      </c>
      <c r="E13" s="8">
        <f>IF(AND(E14="Y", E15="Y"),1,0)</f>
        <v>1</v>
      </c>
      <c r="H13" s="8">
        <f>AVERAGE(C13:E13)</f>
        <v>1</v>
      </c>
      <c r="I13" s="8">
        <f>_xlfn.STDEV.S(C13:E13)</f>
        <v>0</v>
      </c>
      <c r="J13" s="8">
        <f>MEDIAN(C13:E13)</f>
        <v>1</v>
      </c>
    </row>
    <row r="14" spans="1:10" x14ac:dyDescent="0.35">
      <c r="A14" s="4" t="s">
        <v>1</v>
      </c>
      <c r="B14" s="5" t="s">
        <v>10</v>
      </c>
      <c r="C14" s="4" t="s">
        <v>39</v>
      </c>
      <c r="D14" s="11" t="s">
        <v>39</v>
      </c>
      <c r="E14" s="38" t="s">
        <v>39</v>
      </c>
      <c r="H14" s="14"/>
      <c r="I14" s="14"/>
      <c r="J14" s="14"/>
    </row>
    <row r="15" spans="1:10" x14ac:dyDescent="0.35">
      <c r="A15" s="4" t="s">
        <v>2</v>
      </c>
      <c r="B15" s="5" t="s">
        <v>11</v>
      </c>
      <c r="C15" s="4" t="s">
        <v>39</v>
      </c>
      <c r="D15" s="11" t="s">
        <v>39</v>
      </c>
      <c r="E15" s="38" t="s">
        <v>39</v>
      </c>
      <c r="H15" s="14"/>
      <c r="I15" s="14"/>
      <c r="J15" s="14"/>
    </row>
    <row r="16" spans="1:10" x14ac:dyDescent="0.35">
      <c r="A16" s="43" t="s">
        <v>12</v>
      </c>
      <c r="B16" s="43"/>
      <c r="C16" s="12"/>
      <c r="D16" s="12"/>
      <c r="E16" s="12"/>
      <c r="H16" s="14"/>
      <c r="I16" s="14"/>
      <c r="J16" s="14"/>
    </row>
    <row r="17" spans="1:10" ht="58" x14ac:dyDescent="0.35">
      <c r="A17" s="8">
        <v>4</v>
      </c>
      <c r="B17" s="10" t="s">
        <v>144</v>
      </c>
      <c r="C17" s="8">
        <f>IF(C18="Multiple institutions",2,0)+IF(AND(C19="Y", OR(C20="Y",C20="NA")),1,0)+IF(C22="Y",1,0)+IF(C23="Y",2,0)+IF(C24="Y",2,0)</f>
        <v>4</v>
      </c>
      <c r="D17" s="8">
        <f>IF(D18="Multiple institutions",2,0)+IF(AND(D19="Y", OR(D20="Y",D20="NA")),1,0)+IF(D22="Y",1,0)+IF(D23="Y",2,0)+IF(D24="Y",2,0)</f>
        <v>4</v>
      </c>
      <c r="E17" s="8">
        <f>IF(E18="Multiple institutions",2,0)+IF(AND(E19="Y", OR(E20="Y",E20="NA")),1,0)+IF(E22="Y",1,0)+IF(E23="Y",2,0)+IF(E24="Y",2,0)</f>
        <v>8</v>
      </c>
      <c r="H17" s="8">
        <f>AVERAGE(C17:E17)</f>
        <v>5.333333333333333</v>
      </c>
      <c r="I17" s="8">
        <f>_xlfn.STDEV.S(C17:E17)</f>
        <v>2.3094010767585034</v>
      </c>
      <c r="J17" s="8">
        <f>MEDIAN(C17:E17)</f>
        <v>4</v>
      </c>
    </row>
    <row r="18" spans="1:10" x14ac:dyDescent="0.35">
      <c r="A18" s="4" t="s">
        <v>1</v>
      </c>
      <c r="B18" s="6" t="s">
        <v>13</v>
      </c>
      <c r="C18" s="4" t="s">
        <v>17</v>
      </c>
      <c r="D18" s="11" t="s">
        <v>17</v>
      </c>
      <c r="E18" s="38" t="s">
        <v>17</v>
      </c>
      <c r="H18" s="14"/>
      <c r="I18" s="14"/>
      <c r="J18" s="14"/>
    </row>
    <row r="19" spans="1:10" x14ac:dyDescent="0.35">
      <c r="A19" s="4" t="s">
        <v>2</v>
      </c>
      <c r="B19" s="6" t="s">
        <v>24</v>
      </c>
      <c r="C19" s="4" t="s">
        <v>39</v>
      </c>
      <c r="D19" s="11" t="s">
        <v>39</v>
      </c>
      <c r="E19" s="38" t="s">
        <v>39</v>
      </c>
      <c r="H19" s="14"/>
      <c r="I19" s="14"/>
      <c r="J19" s="14"/>
    </row>
    <row r="20" spans="1:10" x14ac:dyDescent="0.35">
      <c r="A20" s="16" t="s">
        <v>5</v>
      </c>
      <c r="B20" s="6" t="s">
        <v>23</v>
      </c>
      <c r="C20" s="4" t="s">
        <v>39</v>
      </c>
      <c r="D20" s="11" t="s">
        <v>39</v>
      </c>
      <c r="E20" s="38" t="s">
        <v>39</v>
      </c>
      <c r="H20" s="14"/>
      <c r="I20" s="14"/>
      <c r="J20" s="14"/>
    </row>
    <row r="21" spans="1:10" ht="43.5" x14ac:dyDescent="0.35">
      <c r="A21" s="46" t="s">
        <v>37</v>
      </c>
      <c r="B21" s="5" t="s">
        <v>159</v>
      </c>
      <c r="C21" s="13" t="s">
        <v>39</v>
      </c>
      <c r="D21" s="13" t="s">
        <v>39</v>
      </c>
      <c r="E21" s="13" t="s">
        <v>39</v>
      </c>
      <c r="H21" s="14"/>
      <c r="I21" s="14"/>
      <c r="J21" s="14"/>
    </row>
    <row r="22" spans="1:10" x14ac:dyDescent="0.35">
      <c r="A22" s="47"/>
      <c r="B22" s="33" t="s">
        <v>18</v>
      </c>
      <c r="C22" s="4" t="s">
        <v>39</v>
      </c>
      <c r="D22" s="11" t="s">
        <v>39</v>
      </c>
      <c r="E22" s="38" t="s">
        <v>39</v>
      </c>
      <c r="H22" s="14"/>
      <c r="I22" s="14"/>
      <c r="J22" s="14"/>
    </row>
    <row r="23" spans="1:10" x14ac:dyDescent="0.35">
      <c r="A23" s="47"/>
      <c r="B23" s="33" t="s">
        <v>19</v>
      </c>
      <c r="C23" s="4" t="s">
        <v>40</v>
      </c>
      <c r="D23" s="11" t="s">
        <v>40</v>
      </c>
      <c r="E23" s="38" t="s">
        <v>39</v>
      </c>
      <c r="H23" s="14"/>
      <c r="I23" s="14"/>
      <c r="J23" s="14"/>
    </row>
    <row r="24" spans="1:10" x14ac:dyDescent="0.35">
      <c r="A24" s="48"/>
      <c r="B24" s="33" t="s">
        <v>20</v>
      </c>
      <c r="C24" s="4" t="s">
        <v>40</v>
      </c>
      <c r="D24" s="11" t="s">
        <v>40</v>
      </c>
      <c r="E24" s="38" t="s">
        <v>39</v>
      </c>
      <c r="H24" s="14"/>
      <c r="I24" s="14"/>
      <c r="J24" s="14"/>
    </row>
    <row r="25" spans="1:10" ht="29" x14ac:dyDescent="0.35">
      <c r="A25" s="8">
        <v>5</v>
      </c>
      <c r="B25" s="15" t="s">
        <v>31</v>
      </c>
      <c r="C25" s="8">
        <f>COUNTIF(C26:C28,"Y")</f>
        <v>3</v>
      </c>
      <c r="D25" s="8">
        <f>COUNTIF(D26:D28,"Y")</f>
        <v>3</v>
      </c>
      <c r="E25" s="8">
        <f>COUNTIF(E26:E28,"Y")</f>
        <v>3</v>
      </c>
      <c r="H25" s="8">
        <f>AVERAGE(C25:E25)</f>
        <v>3</v>
      </c>
      <c r="I25" s="8">
        <f>_xlfn.STDEV.S(C25:E25)</f>
        <v>0</v>
      </c>
      <c r="J25" s="8">
        <f>MEDIAN(C25:E25)</f>
        <v>3</v>
      </c>
    </row>
    <row r="26" spans="1:10" x14ac:dyDescent="0.35">
      <c r="A26" s="4" t="s">
        <v>1</v>
      </c>
      <c r="B26" s="5" t="s">
        <v>81</v>
      </c>
      <c r="C26" s="4" t="s">
        <v>39</v>
      </c>
      <c r="D26" s="11" t="s">
        <v>39</v>
      </c>
      <c r="E26" s="38" t="s">
        <v>39</v>
      </c>
      <c r="H26" s="14"/>
      <c r="I26" s="14"/>
      <c r="J26" s="14"/>
    </row>
    <row r="27" spans="1:10" x14ac:dyDescent="0.35">
      <c r="A27" s="4" t="s">
        <v>2</v>
      </c>
      <c r="B27" s="5" t="s">
        <v>82</v>
      </c>
      <c r="C27" s="4" t="s">
        <v>39</v>
      </c>
      <c r="D27" s="11" t="s">
        <v>39</v>
      </c>
      <c r="E27" s="38" t="s">
        <v>39</v>
      </c>
      <c r="H27" s="14"/>
      <c r="I27" s="14"/>
      <c r="J27" s="14"/>
    </row>
    <row r="28" spans="1:10" x14ac:dyDescent="0.35">
      <c r="A28" s="4" t="s">
        <v>5</v>
      </c>
      <c r="B28" s="5" t="s">
        <v>80</v>
      </c>
      <c r="C28" s="4" t="s">
        <v>39</v>
      </c>
      <c r="D28" s="11" t="s">
        <v>39</v>
      </c>
      <c r="E28" s="38" t="s">
        <v>39</v>
      </c>
      <c r="H28" s="14"/>
      <c r="I28" s="14"/>
      <c r="J28" s="14"/>
    </row>
    <row r="29" spans="1:10" ht="43.5" x14ac:dyDescent="0.35">
      <c r="A29" s="8">
        <v>6</v>
      </c>
      <c r="B29" s="10" t="s">
        <v>145</v>
      </c>
      <c r="C29" s="8">
        <f>IF(C30="Y",2,0)+IF(ISBLANK(C31),0,VLOOKUP(C31,Options!$A$11:$B$16,2,0))</f>
        <v>6</v>
      </c>
      <c r="D29" s="8">
        <f>IF(D30="Y",2,0)+IF(ISBLANK(D31),0,VLOOKUP(D31,Options!$A$11:$B$16,2,0))</f>
        <v>6</v>
      </c>
      <c r="E29" s="8">
        <f>IF(E30="Y",2,0)+IF(ISBLANK(E31),0,VLOOKUP(E31,Options!$A$11:$B$16,2,0))</f>
        <v>6</v>
      </c>
      <c r="H29" s="8">
        <f>AVERAGE(C29:E29)</f>
        <v>6</v>
      </c>
      <c r="I29" s="8">
        <f>_xlfn.STDEV.S(C29:E29)</f>
        <v>0</v>
      </c>
      <c r="J29" s="8">
        <f>MEDIAN(C29:E29)</f>
        <v>6</v>
      </c>
    </row>
    <row r="30" spans="1:10" ht="43.5" x14ac:dyDescent="0.35">
      <c r="A30" s="4" t="s">
        <v>1</v>
      </c>
      <c r="B30" s="5" t="s">
        <v>146</v>
      </c>
      <c r="C30" s="4" t="s">
        <v>39</v>
      </c>
      <c r="D30" s="11" t="s">
        <v>39</v>
      </c>
      <c r="E30" s="38" t="s">
        <v>39</v>
      </c>
      <c r="H30" s="14"/>
      <c r="I30" s="14"/>
      <c r="J30" s="14"/>
    </row>
    <row r="31" spans="1:10" ht="29" x14ac:dyDescent="0.35">
      <c r="A31" s="4" t="s">
        <v>2</v>
      </c>
      <c r="B31" s="5" t="s">
        <v>143</v>
      </c>
      <c r="C31" s="4" t="s">
        <v>150</v>
      </c>
      <c r="D31" s="11" t="s">
        <v>150</v>
      </c>
      <c r="E31" s="18" t="s">
        <v>26</v>
      </c>
      <c r="H31" s="14"/>
      <c r="I31" s="14"/>
      <c r="J31" s="14"/>
    </row>
    <row r="32" spans="1:10" ht="43.5" x14ac:dyDescent="0.35">
      <c r="A32" s="8">
        <v>7</v>
      </c>
      <c r="B32" s="10" t="s">
        <v>55</v>
      </c>
      <c r="C32" s="8">
        <f>IF(C33="Y",1,0)+IF(C34="Y",1,0)+IF(ISBLANK(C35),0,VLOOKUP(C35,Options!$A$19:$B$23,2,0))+COUNTIF(C36:C38,"Y")+COUNTIF(C36:C38,"NA")</f>
        <v>7</v>
      </c>
      <c r="D32" s="8">
        <f>IF(D33="Y",1,0)+IF(D34="Y",1,0)+IF(ISBLANK(D35),0,VLOOKUP(D35,Options!$A$19:$B$23,2,0))+COUNTIF(D36:D38,"Y")+COUNTIF(D36:D38,"NA")</f>
        <v>3</v>
      </c>
      <c r="E32" s="8">
        <f>IF(E33="Y",1,0)+IF(E34="Y",1,0)+IF(ISBLANK(E35),0,VLOOKUP(E35,Options!$A$19:$B$23,2,0))+COUNTIF(E36:E38,"Y")+COUNTIF(E36:E38,"NA")</f>
        <v>4</v>
      </c>
      <c r="H32" s="8">
        <f>AVERAGE(C32:E32)</f>
        <v>4.666666666666667</v>
      </c>
      <c r="I32" s="8">
        <f>_xlfn.STDEV.S(C32:E32)</f>
        <v>2.0816659994661335</v>
      </c>
      <c r="J32" s="8">
        <f>MEDIAN(C32:E32)</f>
        <v>4</v>
      </c>
    </row>
    <row r="33" spans="1:10" ht="29" x14ac:dyDescent="0.35">
      <c r="A33" s="4" t="s">
        <v>1</v>
      </c>
      <c r="B33" s="5" t="s">
        <v>32</v>
      </c>
      <c r="C33" s="4" t="s">
        <v>39</v>
      </c>
      <c r="D33" s="11" t="s">
        <v>39</v>
      </c>
      <c r="E33" s="38" t="s">
        <v>39</v>
      </c>
      <c r="H33" s="14"/>
      <c r="I33" s="14"/>
      <c r="J33" s="14"/>
    </row>
    <row r="34" spans="1:10" ht="43.5" x14ac:dyDescent="0.35">
      <c r="A34" s="11" t="s">
        <v>2</v>
      </c>
      <c r="B34" s="5" t="s">
        <v>151</v>
      </c>
      <c r="C34" s="11" t="s">
        <v>39</v>
      </c>
      <c r="D34" s="11" t="s">
        <v>40</v>
      </c>
      <c r="E34" s="38" t="s">
        <v>39</v>
      </c>
      <c r="H34" s="14"/>
      <c r="I34" s="14"/>
      <c r="J34" s="14"/>
    </row>
    <row r="35" spans="1:10" ht="58" x14ac:dyDescent="0.35">
      <c r="A35" s="4" t="s">
        <v>5</v>
      </c>
      <c r="B35" s="5" t="s">
        <v>42</v>
      </c>
      <c r="C35" s="4" t="s">
        <v>22</v>
      </c>
      <c r="D35" s="18" t="s">
        <v>36</v>
      </c>
      <c r="E35" s="38" t="s">
        <v>35</v>
      </c>
      <c r="H35" s="14"/>
      <c r="I35" s="14"/>
      <c r="J35" s="14"/>
    </row>
    <row r="36" spans="1:10" s="2" customFormat="1" ht="72.5" x14ac:dyDescent="0.35">
      <c r="A36" s="41" t="s">
        <v>37</v>
      </c>
      <c r="B36" s="5" t="s">
        <v>167</v>
      </c>
      <c r="C36" s="18" t="s">
        <v>39</v>
      </c>
      <c r="D36" s="18" t="s">
        <v>40</v>
      </c>
      <c r="E36" s="18" t="s">
        <v>40</v>
      </c>
      <c r="H36" s="24"/>
      <c r="I36" s="24"/>
      <c r="J36" s="24"/>
    </row>
    <row r="37" spans="1:10" ht="58" x14ac:dyDescent="0.35">
      <c r="A37" s="42"/>
      <c r="B37" s="17" t="s">
        <v>168</v>
      </c>
      <c r="C37" s="4" t="s">
        <v>39</v>
      </c>
      <c r="D37" s="11" t="s">
        <v>40</v>
      </c>
      <c r="E37" s="38" t="s">
        <v>40</v>
      </c>
      <c r="H37" s="14"/>
      <c r="I37" s="14"/>
      <c r="J37" s="14"/>
    </row>
    <row r="38" spans="1:10" ht="62.65" customHeight="1" x14ac:dyDescent="0.35">
      <c r="A38" s="4" t="s">
        <v>38</v>
      </c>
      <c r="B38" s="5" t="s">
        <v>43</v>
      </c>
      <c r="C38" s="4" t="s">
        <v>41</v>
      </c>
      <c r="D38" s="11" t="s">
        <v>40</v>
      </c>
      <c r="E38" s="38" t="s">
        <v>41</v>
      </c>
      <c r="H38" s="14"/>
      <c r="I38" s="14"/>
      <c r="J38" s="14"/>
    </row>
    <row r="39" spans="1:10" ht="29" customHeight="1" x14ac:dyDescent="0.35">
      <c r="A39" s="8">
        <v>8</v>
      </c>
      <c r="B39" s="10" t="s">
        <v>56</v>
      </c>
      <c r="C39" s="8">
        <f>IF(C42="Y",0,IF(ISBLANK(C40),0,VLOOKUP(C40,Options!$A$26:$B$28,2,0))+IF(ISBLANK(C41),0,VLOOKUP(C41,Options!$A$31:$B$33,2,0))+IF(C42="N",2,0))</f>
        <v>7</v>
      </c>
      <c r="D39" s="8">
        <f>IF(D42="Y",0,IF(ISBLANK(D40),0,VLOOKUP(D40,Options!$A$26:$B$28,2,0))+IF(ISBLANK(D41),0,VLOOKUP(D41,Options!$A$31:$B$33,2,0))+IF(D42="N",2,0))</f>
        <v>5</v>
      </c>
      <c r="E39" s="8">
        <f>IF(E42="Y",0,IF(ISBLANK(E40),0,VLOOKUP(E40,Options!$A$26:$B$28,2,0))+IF(ISBLANK(E41),0,VLOOKUP(E41,Options!$A$31:$B$33,2,0))+IF(E42="N",2,0))</f>
        <v>4</v>
      </c>
      <c r="H39" s="8">
        <f>AVERAGE(C39:E39)</f>
        <v>5.333333333333333</v>
      </c>
      <c r="I39" s="8">
        <f>_xlfn.STDEV.S(C39:E39)</f>
        <v>1.5275252316519474</v>
      </c>
      <c r="J39" s="8">
        <f>MEDIAN(C39:E39)</f>
        <v>5</v>
      </c>
    </row>
    <row r="40" spans="1:10" ht="29" x14ac:dyDescent="0.35">
      <c r="A40" s="4" t="s">
        <v>1</v>
      </c>
      <c r="B40" s="5" t="s">
        <v>44</v>
      </c>
      <c r="C40" s="18" t="s">
        <v>50</v>
      </c>
      <c r="D40" s="18" t="s">
        <v>50</v>
      </c>
      <c r="E40" s="18" t="s">
        <v>48</v>
      </c>
      <c r="H40" s="14"/>
      <c r="I40" s="14"/>
      <c r="J40" s="14"/>
    </row>
    <row r="41" spans="1:10" ht="29" x14ac:dyDescent="0.35">
      <c r="A41" s="4" t="s">
        <v>2</v>
      </c>
      <c r="B41" s="5" t="s">
        <v>45</v>
      </c>
      <c r="C41" s="18" t="s">
        <v>54</v>
      </c>
      <c r="D41" s="18" t="s">
        <v>52</v>
      </c>
      <c r="E41" s="18" t="s">
        <v>52</v>
      </c>
      <c r="H41" s="14"/>
      <c r="I41" s="14"/>
      <c r="J41" s="14"/>
    </row>
    <row r="42" spans="1:10" ht="29" x14ac:dyDescent="0.35">
      <c r="A42" s="4" t="s">
        <v>5</v>
      </c>
      <c r="B42" s="5" t="s">
        <v>46</v>
      </c>
      <c r="C42" s="4" t="s">
        <v>40</v>
      </c>
      <c r="D42" s="11" t="s">
        <v>40</v>
      </c>
      <c r="E42" s="38" t="s">
        <v>40</v>
      </c>
      <c r="H42" s="14"/>
      <c r="I42" s="14"/>
      <c r="J42" s="14"/>
    </row>
    <row r="43" spans="1:10" ht="29" x14ac:dyDescent="0.35">
      <c r="A43" s="8">
        <v>9</v>
      </c>
      <c r="B43" s="10" t="s">
        <v>57</v>
      </c>
      <c r="C43" s="8">
        <f>IF(C44="N",0,IF(C44="Y",2,0)+IF(C45="Y",2,0)+IF(C46="Y",1,0))</f>
        <v>0</v>
      </c>
      <c r="D43" s="8">
        <f>IF(D44="N",0,IF(D44="Y",2,0)+IF(D45="Y",2,0)+IF(D46="Y",1,0))</f>
        <v>0</v>
      </c>
      <c r="E43" s="8">
        <f>IF(E44="N",0,IF(E44="Y",2,0)+IF(E45="Y",2,0)+IF(E46="Y",1,0))</f>
        <v>0</v>
      </c>
      <c r="H43" s="8">
        <f>AVERAGE(C43:E43)</f>
        <v>0</v>
      </c>
      <c r="I43" s="8">
        <f>_xlfn.STDEV.S(C43:E43)</f>
        <v>0</v>
      </c>
      <c r="J43" s="8">
        <f>MEDIAN(C43:E43)</f>
        <v>0</v>
      </c>
    </row>
    <row r="44" spans="1:10" x14ac:dyDescent="0.35">
      <c r="A44" s="4" t="s">
        <v>1</v>
      </c>
      <c r="B44" s="5" t="s">
        <v>58</v>
      </c>
      <c r="C44" s="4" t="s">
        <v>40</v>
      </c>
      <c r="D44" s="11" t="s">
        <v>40</v>
      </c>
      <c r="E44" s="38" t="s">
        <v>40</v>
      </c>
      <c r="H44" s="14"/>
      <c r="I44" s="14"/>
      <c r="J44" s="14"/>
    </row>
    <row r="45" spans="1:10" x14ac:dyDescent="0.35">
      <c r="A45" s="4" t="s">
        <v>2</v>
      </c>
      <c r="B45" s="5" t="s">
        <v>59</v>
      </c>
      <c r="C45" s="4" t="s">
        <v>40</v>
      </c>
      <c r="D45" s="11" t="s">
        <v>40</v>
      </c>
      <c r="E45" s="38" t="s">
        <v>40</v>
      </c>
      <c r="H45" s="14"/>
      <c r="I45" s="14"/>
      <c r="J45" s="14"/>
    </row>
    <row r="46" spans="1:10" ht="29" x14ac:dyDescent="0.35">
      <c r="A46" s="4" t="s">
        <v>5</v>
      </c>
      <c r="B46" s="5" t="s">
        <v>60</v>
      </c>
      <c r="C46" s="4" t="s">
        <v>40</v>
      </c>
      <c r="D46" s="11" t="s">
        <v>40</v>
      </c>
      <c r="E46" s="38" t="s">
        <v>40</v>
      </c>
      <c r="H46" s="14"/>
      <c r="I46" s="14"/>
      <c r="J46" s="14"/>
    </row>
    <row r="47" spans="1:10" ht="29" x14ac:dyDescent="0.35">
      <c r="A47" s="8">
        <v>10</v>
      </c>
      <c r="B47" s="10" t="s">
        <v>64</v>
      </c>
      <c r="C47" s="8">
        <f>IF(C48="Y",2,0)+IF(C49="Y",2,0)+IF(C50="Y",4,0)</f>
        <v>4</v>
      </c>
      <c r="D47" s="8">
        <f>IF(D48="Y",2,0)+IF(D49="Y",2,0)+IF(D50="Y",4,0)</f>
        <v>2</v>
      </c>
      <c r="E47" s="8">
        <f>IF(E48="Y",2,0)+IF(E49="Y",2,0)+IF(E50="Y",4,0)</f>
        <v>6</v>
      </c>
      <c r="H47" s="8">
        <f>AVERAGE(C47:E47)</f>
        <v>4</v>
      </c>
      <c r="I47" s="8">
        <f>_xlfn.STDEV.S(C47:E47)</f>
        <v>2</v>
      </c>
      <c r="J47" s="8">
        <f>MEDIAN(C47:E47)</f>
        <v>4</v>
      </c>
    </row>
    <row r="48" spans="1:10" x14ac:dyDescent="0.35">
      <c r="A48" s="4" t="s">
        <v>1</v>
      </c>
      <c r="B48" s="5" t="s">
        <v>61</v>
      </c>
      <c r="C48" s="4" t="s">
        <v>40</v>
      </c>
      <c r="D48" s="11" t="s">
        <v>40</v>
      </c>
      <c r="E48" s="38" t="s">
        <v>39</v>
      </c>
      <c r="H48" s="14"/>
      <c r="I48" s="14"/>
      <c r="J48" s="14"/>
    </row>
    <row r="49" spans="1:10" x14ac:dyDescent="0.35">
      <c r="A49" s="4" t="s">
        <v>2</v>
      </c>
      <c r="B49" s="5" t="s">
        <v>62</v>
      </c>
      <c r="C49" s="4" t="s">
        <v>40</v>
      </c>
      <c r="D49" s="11" t="s">
        <v>39</v>
      </c>
      <c r="E49" s="38" t="s">
        <v>40</v>
      </c>
      <c r="H49" s="14"/>
      <c r="I49" s="14"/>
      <c r="J49" s="14"/>
    </row>
    <row r="50" spans="1:10" ht="29" x14ac:dyDescent="0.35">
      <c r="A50" s="4" t="s">
        <v>5</v>
      </c>
      <c r="B50" s="5" t="s">
        <v>63</v>
      </c>
      <c r="C50" s="4" t="s">
        <v>39</v>
      </c>
      <c r="D50" s="11" t="s">
        <v>40</v>
      </c>
      <c r="E50" s="38" t="s">
        <v>39</v>
      </c>
      <c r="H50" s="14"/>
      <c r="I50" s="14"/>
      <c r="J50" s="14"/>
    </row>
    <row r="51" spans="1:10" ht="29" x14ac:dyDescent="0.35">
      <c r="A51" s="8">
        <v>11</v>
      </c>
      <c r="B51" s="10" t="s">
        <v>67</v>
      </c>
      <c r="C51" s="8">
        <f>COUNTIF(C52:C53,"Y")</f>
        <v>2</v>
      </c>
      <c r="D51" s="8">
        <f>COUNTIF(D52:D53,"Y")</f>
        <v>2</v>
      </c>
      <c r="E51" s="8">
        <f>COUNTIF(E52:E53,"Y")</f>
        <v>2</v>
      </c>
      <c r="H51" s="8">
        <f>AVERAGE(C51:E51)</f>
        <v>2</v>
      </c>
      <c r="I51" s="8">
        <f>_xlfn.STDEV.S(C51:E51)</f>
        <v>0</v>
      </c>
      <c r="J51" s="8">
        <f>MEDIAN(C51:E51)</f>
        <v>2</v>
      </c>
    </row>
    <row r="52" spans="1:10" ht="29" x14ac:dyDescent="0.35">
      <c r="A52" s="4" t="s">
        <v>1</v>
      </c>
      <c r="B52" s="5" t="s">
        <v>65</v>
      </c>
      <c r="C52" s="4" t="s">
        <v>39</v>
      </c>
      <c r="D52" s="11" t="s">
        <v>39</v>
      </c>
      <c r="E52" s="38" t="s">
        <v>39</v>
      </c>
      <c r="H52" s="14"/>
      <c r="I52" s="14"/>
      <c r="J52" s="14"/>
    </row>
    <row r="53" spans="1:10" x14ac:dyDescent="0.35">
      <c r="A53" s="4" t="s">
        <v>2</v>
      </c>
      <c r="B53" s="5" t="s">
        <v>66</v>
      </c>
      <c r="C53" s="4" t="s">
        <v>39</v>
      </c>
      <c r="D53" s="11" t="s">
        <v>39</v>
      </c>
      <c r="E53" s="38" t="s">
        <v>39</v>
      </c>
      <c r="H53" s="14"/>
      <c r="I53" s="14"/>
      <c r="J53" s="14"/>
    </row>
    <row r="54" spans="1:10" ht="43.5" x14ac:dyDescent="0.35">
      <c r="A54" s="8">
        <v>12</v>
      </c>
      <c r="B54" s="10" t="s">
        <v>156</v>
      </c>
      <c r="C54" s="8">
        <f>COUNTIF(C55:C57,"Y")+IF(ISBLANK(C58),0,VLOOKUP(C58,Options!$A$36:$B$38,2,0))</f>
        <v>3</v>
      </c>
      <c r="D54" s="8">
        <f>COUNTIF(D55:D57,"Y")+IF(ISBLANK(D58),0,VLOOKUP(D58,Options!$A$36:$B$38,2,0))</f>
        <v>5</v>
      </c>
      <c r="E54" s="8">
        <f>COUNTIF(E55:E57,"Y")+IF(ISBLANK(E58),0,VLOOKUP(E58,Options!$A$36:$B$38,2,0))</f>
        <v>2</v>
      </c>
      <c r="H54" s="8">
        <f>AVERAGE(C54:E54)</f>
        <v>3.3333333333333335</v>
      </c>
      <c r="I54" s="8">
        <f>_xlfn.STDEV.S(C54:E54)</f>
        <v>1.5275252316519463</v>
      </c>
      <c r="J54" s="8">
        <f>MEDIAN(C54:E54)</f>
        <v>3</v>
      </c>
    </row>
    <row r="55" spans="1:10" ht="29" x14ac:dyDescent="0.35">
      <c r="A55" s="4" t="s">
        <v>1</v>
      </c>
      <c r="B55" s="5" t="s">
        <v>70</v>
      </c>
      <c r="C55" s="4" t="s">
        <v>39</v>
      </c>
      <c r="D55" s="11" t="s">
        <v>39</v>
      </c>
      <c r="E55" s="38" t="s">
        <v>40</v>
      </c>
      <c r="H55" s="14"/>
      <c r="I55" s="14"/>
      <c r="J55" s="14"/>
    </row>
    <row r="56" spans="1:10" x14ac:dyDescent="0.35">
      <c r="A56" s="4" t="s">
        <v>2</v>
      </c>
      <c r="B56" s="5" t="s">
        <v>69</v>
      </c>
      <c r="C56" s="4" t="s">
        <v>39</v>
      </c>
      <c r="D56" s="11" t="s">
        <v>39</v>
      </c>
      <c r="E56" s="1" t="s">
        <v>39</v>
      </c>
      <c r="H56" s="14"/>
      <c r="I56" s="14"/>
      <c r="J56" s="14"/>
    </row>
    <row r="57" spans="1:10" x14ac:dyDescent="0.35">
      <c r="A57" s="4" t="s">
        <v>5</v>
      </c>
      <c r="B57" s="5" t="s">
        <v>68</v>
      </c>
      <c r="C57" s="4" t="s">
        <v>39</v>
      </c>
      <c r="D57" s="11" t="s">
        <v>39</v>
      </c>
      <c r="E57" s="38" t="s">
        <v>39</v>
      </c>
      <c r="H57" s="14"/>
      <c r="I57" s="14"/>
      <c r="J57" s="14"/>
    </row>
    <row r="58" spans="1:10" ht="43.5" x14ac:dyDescent="0.35">
      <c r="A58" s="4" t="s">
        <v>37</v>
      </c>
      <c r="B58" s="5" t="s">
        <v>152</v>
      </c>
      <c r="C58" s="4" t="s">
        <v>27</v>
      </c>
      <c r="D58" s="18" t="s">
        <v>155</v>
      </c>
      <c r="E58" s="38" t="s">
        <v>27</v>
      </c>
      <c r="H58" s="14"/>
      <c r="I58" s="14"/>
      <c r="J58" s="14"/>
    </row>
    <row r="59" spans="1:10" x14ac:dyDescent="0.35">
      <c r="A59" s="43" t="s">
        <v>71</v>
      </c>
      <c r="B59" s="43"/>
      <c r="C59" s="12"/>
      <c r="D59" s="12"/>
      <c r="E59" s="12"/>
      <c r="H59" s="14"/>
      <c r="I59" s="14"/>
      <c r="J59" s="14"/>
    </row>
    <row r="60" spans="1:10" ht="43.5" x14ac:dyDescent="0.35">
      <c r="A60" s="8">
        <v>13</v>
      </c>
      <c r="B60" s="10" t="s">
        <v>73</v>
      </c>
      <c r="C60" s="8">
        <f>IF(C61="Y",1,0)+IF(C62="Y",2,0)+IF(C63="Y",1,0)</f>
        <v>4</v>
      </c>
      <c r="D60" s="8">
        <f>IF(D61="Y",1,0)+IF(D62="Y",2,0)+IF(D63="Y",1,0)</f>
        <v>4</v>
      </c>
      <c r="E60" s="8">
        <f>IF(E61="Y",1,0)+IF(E62="Y",2,0)+IF(E63="Y",1,0)</f>
        <v>4</v>
      </c>
      <c r="H60" s="8">
        <f>AVERAGE(C60:E60)</f>
        <v>4</v>
      </c>
      <c r="I60" s="8">
        <f>_xlfn.STDEV.S(C60:E60)</f>
        <v>0</v>
      </c>
      <c r="J60" s="8">
        <f>MEDIAN(C60:E60)</f>
        <v>4</v>
      </c>
    </row>
    <row r="61" spans="1:10" ht="29" x14ac:dyDescent="0.35">
      <c r="A61" s="4" t="s">
        <v>1</v>
      </c>
      <c r="B61" s="20" t="s">
        <v>78</v>
      </c>
      <c r="C61" s="4" t="s">
        <v>39</v>
      </c>
      <c r="D61" s="11" t="s">
        <v>39</v>
      </c>
      <c r="E61" s="38" t="s">
        <v>39</v>
      </c>
      <c r="H61" s="14"/>
      <c r="I61" s="14"/>
      <c r="J61" s="14"/>
    </row>
    <row r="62" spans="1:10" ht="29" x14ac:dyDescent="0.35">
      <c r="A62" s="4" t="s">
        <v>2</v>
      </c>
      <c r="B62" s="20" t="s">
        <v>72</v>
      </c>
      <c r="C62" s="4" t="s">
        <v>39</v>
      </c>
      <c r="D62" s="11" t="s">
        <v>39</v>
      </c>
      <c r="E62" s="38" t="s">
        <v>39</v>
      </c>
      <c r="H62" s="14"/>
      <c r="I62" s="14"/>
      <c r="J62" s="14"/>
    </row>
    <row r="63" spans="1:10" ht="14.5" customHeight="1" x14ac:dyDescent="0.35">
      <c r="A63" s="4" t="s">
        <v>5</v>
      </c>
      <c r="B63" s="20" t="s">
        <v>79</v>
      </c>
      <c r="C63" s="4" t="s">
        <v>39</v>
      </c>
      <c r="D63" s="11" t="s">
        <v>39</v>
      </c>
      <c r="E63" s="38" t="s">
        <v>39</v>
      </c>
      <c r="H63" s="14"/>
      <c r="I63" s="14"/>
      <c r="J63" s="14"/>
    </row>
    <row r="64" spans="1:10" ht="43.5" x14ac:dyDescent="0.35">
      <c r="A64" s="8">
        <v>14</v>
      </c>
      <c r="B64" s="10" t="s">
        <v>74</v>
      </c>
      <c r="C64" s="8">
        <f>COUNTIF(C65:C67,"Y")</f>
        <v>3</v>
      </c>
      <c r="D64" s="8">
        <f>COUNTIF(D65:D67,"Y")</f>
        <v>2</v>
      </c>
      <c r="E64" s="8">
        <f>COUNTIF(E65:E67,"Y")</f>
        <v>2</v>
      </c>
      <c r="H64" s="8">
        <f>AVERAGE(C64:E64)</f>
        <v>2.3333333333333335</v>
      </c>
      <c r="I64" s="8">
        <f>_xlfn.STDEV.S(C64:E64)</f>
        <v>0.57735026918962629</v>
      </c>
      <c r="J64" s="8">
        <f>MEDIAN(C64:E64)</f>
        <v>2</v>
      </c>
    </row>
    <row r="65" spans="1:10" x14ac:dyDescent="0.35">
      <c r="A65" s="4" t="s">
        <v>1</v>
      </c>
      <c r="B65" s="20" t="s">
        <v>75</v>
      </c>
      <c r="C65" s="4" t="s">
        <v>39</v>
      </c>
      <c r="D65" s="11" t="s">
        <v>39</v>
      </c>
      <c r="E65" s="38" t="s">
        <v>39</v>
      </c>
      <c r="H65" s="14"/>
      <c r="I65" s="14"/>
      <c r="J65" s="14"/>
    </row>
    <row r="66" spans="1:10" x14ac:dyDescent="0.35">
      <c r="A66" s="4" t="s">
        <v>2</v>
      </c>
      <c r="B66" s="20" t="s">
        <v>76</v>
      </c>
      <c r="C66" s="4" t="s">
        <v>39</v>
      </c>
      <c r="D66" s="11" t="s">
        <v>39</v>
      </c>
      <c r="E66" s="38" t="s">
        <v>39</v>
      </c>
      <c r="H66" s="14"/>
      <c r="I66" s="14"/>
      <c r="J66" s="14"/>
    </row>
    <row r="67" spans="1:10" x14ac:dyDescent="0.35">
      <c r="A67" s="4" t="s">
        <v>5</v>
      </c>
      <c r="B67" s="20" t="s">
        <v>77</v>
      </c>
      <c r="C67" s="4" t="s">
        <v>39</v>
      </c>
      <c r="D67" s="11" t="s">
        <v>40</v>
      </c>
      <c r="E67" s="38" t="s">
        <v>40</v>
      </c>
      <c r="H67" s="14"/>
      <c r="I67" s="14"/>
      <c r="J67" s="14"/>
    </row>
    <row r="68" spans="1:10" ht="29" x14ac:dyDescent="0.35">
      <c r="A68" s="8">
        <v>15</v>
      </c>
      <c r="B68" s="10" t="s">
        <v>94</v>
      </c>
      <c r="C68" s="8">
        <f>IF(ISBLANK(C69),0,VLOOKUP(C69,Options!$A$41:$B$43,2,0))+IF(C70="Y",1,0)+IF(ISBLANK(C71),0,VLOOKUP(C71,Options!$A$46:$B$48,2,0))</f>
        <v>3</v>
      </c>
      <c r="D68" s="8">
        <f>IF(ISBLANK(D69),0,VLOOKUP(D69,Options!$A$41:$B$43,2,0))+IF(D70="Y",1,0)+IF(ISBLANK(D71),0,VLOOKUP(D71,Options!$A$46:$B$48,2,0))</f>
        <v>3</v>
      </c>
      <c r="E68" s="8">
        <f>IF(ISBLANK(E69),0,VLOOKUP(E69,Options!$A$41:$B$43,2,0))+IF(E70="Y",1,0)+IF(ISBLANK(E71),0,VLOOKUP(E71,Options!$A$46:$B$48,2,0))</f>
        <v>5</v>
      </c>
      <c r="H68" s="8">
        <f>AVERAGE(C68:E68)</f>
        <v>3.6666666666666665</v>
      </c>
      <c r="I68" s="8">
        <f>_xlfn.STDEV.S(C68:E68)</f>
        <v>1.154700538379251</v>
      </c>
      <c r="J68" s="8">
        <f>MEDIAN(C68:E68)</f>
        <v>3</v>
      </c>
    </row>
    <row r="69" spans="1:10" ht="43.5" x14ac:dyDescent="0.35">
      <c r="A69" s="4" t="s">
        <v>1</v>
      </c>
      <c r="B69" s="20" t="s">
        <v>90</v>
      </c>
      <c r="C69" s="18" t="s">
        <v>89</v>
      </c>
      <c r="D69" s="18" t="s">
        <v>89</v>
      </c>
      <c r="E69" s="18" t="s">
        <v>89</v>
      </c>
      <c r="H69" s="14"/>
      <c r="I69" s="14"/>
      <c r="J69" s="14"/>
    </row>
    <row r="70" spans="1:10" x14ac:dyDescent="0.35">
      <c r="A70" s="4" t="s">
        <v>2</v>
      </c>
      <c r="B70" s="20" t="s">
        <v>84</v>
      </c>
      <c r="C70" s="4" t="s">
        <v>39</v>
      </c>
      <c r="D70" s="11" t="s">
        <v>39</v>
      </c>
      <c r="E70" s="38" t="s">
        <v>39</v>
      </c>
      <c r="H70" s="14"/>
      <c r="I70" s="14"/>
      <c r="J70" s="14"/>
    </row>
    <row r="71" spans="1:10" ht="58" x14ac:dyDescent="0.35">
      <c r="A71" s="4" t="s">
        <v>5</v>
      </c>
      <c r="B71" s="20" t="s">
        <v>91</v>
      </c>
      <c r="C71" s="4" t="s">
        <v>27</v>
      </c>
      <c r="D71" s="11" t="s">
        <v>27</v>
      </c>
      <c r="E71" s="38" t="s">
        <v>86</v>
      </c>
      <c r="H71" s="14"/>
      <c r="I71" s="14"/>
      <c r="J71" s="14"/>
    </row>
    <row r="72" spans="1:10" ht="43.5" x14ac:dyDescent="0.35">
      <c r="A72" s="8">
        <v>16</v>
      </c>
      <c r="B72" s="10" t="s">
        <v>95</v>
      </c>
      <c r="C72" s="8">
        <f>IF(ISBLANK(C73),0,VLOOKUP(C73,Options!$A$51:$B$53,2,0))</f>
        <v>2</v>
      </c>
      <c r="D72" s="8">
        <f>IF(ISBLANK(D73),0,VLOOKUP(D73,Options!$A$51:$B$53,2,0))</f>
        <v>2</v>
      </c>
      <c r="E72" s="8">
        <f>IF(ISBLANK(E73),0,VLOOKUP(E73,Options!$A$51:$B$53,2,0))</f>
        <v>5</v>
      </c>
      <c r="H72" s="8">
        <f>AVERAGE(C72:E72)</f>
        <v>3</v>
      </c>
      <c r="I72" s="8">
        <f>_xlfn.STDEV.S(C72:E72)</f>
        <v>1.7320508075688772</v>
      </c>
      <c r="J72" s="8">
        <f>MEDIAN(C72:E72)</f>
        <v>2</v>
      </c>
    </row>
    <row r="73" spans="1:10" ht="43.5" x14ac:dyDescent="0.35">
      <c r="A73" s="4" t="s">
        <v>1</v>
      </c>
      <c r="B73" s="20" t="s">
        <v>98</v>
      </c>
      <c r="C73" s="18" t="s">
        <v>97</v>
      </c>
      <c r="D73" s="18" t="s">
        <v>97</v>
      </c>
      <c r="E73" s="38" t="s">
        <v>93</v>
      </c>
      <c r="H73" s="14"/>
      <c r="I73" s="14"/>
      <c r="J73" s="14"/>
    </row>
    <row r="74" spans="1:10" ht="116" x14ac:dyDescent="0.35">
      <c r="A74" s="8">
        <v>17</v>
      </c>
      <c r="B74" s="10" t="s">
        <v>99</v>
      </c>
      <c r="C74" s="8">
        <f>COUNTIF(C75:C80,"Y")</f>
        <v>4</v>
      </c>
      <c r="D74" s="8">
        <f>COUNTIF(D75:D80,"Y")</f>
        <v>2</v>
      </c>
      <c r="E74" s="8">
        <f>COUNTIF(E75:E80,"Y")</f>
        <v>2</v>
      </c>
      <c r="H74" s="8">
        <f>AVERAGE(C74:E74)</f>
        <v>2.6666666666666665</v>
      </c>
      <c r="I74" s="8">
        <f>_xlfn.STDEV.S(C74:E74)</f>
        <v>1.1547005383792517</v>
      </c>
      <c r="J74" s="8">
        <f>MEDIAN(C74:E74)</f>
        <v>2</v>
      </c>
    </row>
    <row r="75" spans="1:10" x14ac:dyDescent="0.35">
      <c r="A75" s="4" t="s">
        <v>1</v>
      </c>
      <c r="B75" s="20" t="s">
        <v>104</v>
      </c>
      <c r="C75" s="4" t="s">
        <v>39</v>
      </c>
      <c r="D75" s="11" t="s">
        <v>39</v>
      </c>
      <c r="E75" s="38" t="s">
        <v>39</v>
      </c>
      <c r="H75" s="14"/>
      <c r="I75" s="14"/>
      <c r="J75" s="14"/>
    </row>
    <row r="76" spans="1:10" ht="29" x14ac:dyDescent="0.35">
      <c r="A76" s="4" t="s">
        <v>2</v>
      </c>
      <c r="B76" s="20" t="s">
        <v>105</v>
      </c>
      <c r="C76" s="4" t="s">
        <v>40</v>
      </c>
      <c r="D76" s="11" t="s">
        <v>40</v>
      </c>
      <c r="E76" s="38" t="s">
        <v>40</v>
      </c>
      <c r="H76" s="14"/>
      <c r="I76" s="14"/>
      <c r="J76" s="14"/>
    </row>
    <row r="77" spans="1:10" ht="30" customHeight="1" x14ac:dyDescent="0.35">
      <c r="A77" s="4" t="s">
        <v>5</v>
      </c>
      <c r="B77" s="20" t="s">
        <v>107</v>
      </c>
      <c r="C77" s="4" t="s">
        <v>39</v>
      </c>
      <c r="D77" s="11" t="s">
        <v>40</v>
      </c>
      <c r="E77" s="38" t="s">
        <v>39</v>
      </c>
      <c r="H77" s="14"/>
      <c r="I77" s="14"/>
      <c r="J77" s="14"/>
    </row>
    <row r="78" spans="1:10" x14ac:dyDescent="0.35">
      <c r="A78" s="4" t="s">
        <v>37</v>
      </c>
      <c r="B78" s="20" t="s">
        <v>108</v>
      </c>
      <c r="C78" s="4" t="s">
        <v>39</v>
      </c>
      <c r="D78" s="11" t="s">
        <v>39</v>
      </c>
      <c r="E78" s="38" t="s">
        <v>40</v>
      </c>
      <c r="H78" s="14"/>
      <c r="I78" s="14"/>
      <c r="J78" s="14"/>
    </row>
    <row r="79" spans="1:10" ht="42" customHeight="1" x14ac:dyDescent="0.35">
      <c r="A79" s="4" t="s">
        <v>38</v>
      </c>
      <c r="B79" s="20" t="s">
        <v>109</v>
      </c>
      <c r="C79" s="4" t="s">
        <v>40</v>
      </c>
      <c r="D79" s="11" t="s">
        <v>40</v>
      </c>
      <c r="E79" s="38" t="s">
        <v>40</v>
      </c>
      <c r="H79" s="14"/>
      <c r="I79" s="14"/>
      <c r="J79" s="14"/>
    </row>
    <row r="80" spans="1:10" ht="29" x14ac:dyDescent="0.35">
      <c r="A80" s="4" t="s">
        <v>96</v>
      </c>
      <c r="B80" s="20" t="s">
        <v>110</v>
      </c>
      <c r="C80" s="4" t="s">
        <v>39</v>
      </c>
      <c r="D80" s="11" t="s">
        <v>40</v>
      </c>
      <c r="E80" s="38" t="s">
        <v>40</v>
      </c>
      <c r="H80" s="14"/>
      <c r="I80" s="14"/>
      <c r="J80" s="14"/>
    </row>
    <row r="81" spans="1:10" ht="43.5" x14ac:dyDescent="0.35">
      <c r="A81" s="8">
        <v>18</v>
      </c>
      <c r="B81" s="10" t="s">
        <v>101</v>
      </c>
      <c r="C81" s="8">
        <f>COUNTIF(C82:C83,"Y")*2</f>
        <v>4</v>
      </c>
      <c r="D81" s="8">
        <f>COUNTIF(D82:D83,"Y")*2</f>
        <v>0</v>
      </c>
      <c r="E81" s="8">
        <f>COUNTIF(E82:E83,"Y")*2</f>
        <v>0</v>
      </c>
      <c r="H81" s="8">
        <f>AVERAGE(C81:E81)</f>
        <v>1.3333333333333333</v>
      </c>
      <c r="I81" s="8">
        <f>_xlfn.STDEV.S(C81:E81)</f>
        <v>2.3094010767585034</v>
      </c>
      <c r="J81" s="8">
        <f>MEDIAN(C81:E81)</f>
        <v>0</v>
      </c>
    </row>
    <row r="82" spans="1:10" x14ac:dyDescent="0.35">
      <c r="A82" s="4" t="s">
        <v>1</v>
      </c>
      <c r="B82" s="20" t="s">
        <v>106</v>
      </c>
      <c r="C82" s="4" t="s">
        <v>39</v>
      </c>
      <c r="D82" s="11" t="s">
        <v>40</v>
      </c>
      <c r="E82" s="38" t="s">
        <v>40</v>
      </c>
      <c r="H82" s="14"/>
      <c r="I82" s="14"/>
      <c r="J82" s="14"/>
    </row>
    <row r="83" spans="1:10" x14ac:dyDescent="0.35">
      <c r="A83" s="4" t="s">
        <v>2</v>
      </c>
      <c r="B83" s="20" t="s">
        <v>111</v>
      </c>
      <c r="C83" s="4" t="s">
        <v>39</v>
      </c>
      <c r="D83" s="11" t="s">
        <v>40</v>
      </c>
      <c r="E83" s="38" t="s">
        <v>40</v>
      </c>
      <c r="H83" s="14"/>
      <c r="I83" s="14"/>
      <c r="J83" s="14"/>
    </row>
    <row r="84" spans="1:10" ht="29" x14ac:dyDescent="0.35">
      <c r="A84" s="8">
        <v>19</v>
      </c>
      <c r="B84" s="10" t="s">
        <v>102</v>
      </c>
      <c r="C84" s="8">
        <v>0</v>
      </c>
      <c r="D84" s="8">
        <v>0</v>
      </c>
      <c r="E84" s="8">
        <v>0</v>
      </c>
      <c r="H84" s="8">
        <f>AVERAGE(C84:E84)</f>
        <v>0</v>
      </c>
      <c r="I84" s="8">
        <f>_xlfn.STDEV.S(C84:E84)</f>
        <v>0</v>
      </c>
      <c r="J84" s="8">
        <f>MEDIAN(C84:E84)</f>
        <v>0</v>
      </c>
    </row>
    <row r="85" spans="1:10" ht="21" customHeight="1" x14ac:dyDescent="0.35">
      <c r="A85" s="4" t="s">
        <v>1</v>
      </c>
      <c r="B85" s="20" t="s">
        <v>103</v>
      </c>
      <c r="C85" s="4" t="s">
        <v>39</v>
      </c>
      <c r="D85" s="11" t="s">
        <v>39</v>
      </c>
      <c r="E85" s="38" t="s">
        <v>40</v>
      </c>
      <c r="H85" s="14"/>
      <c r="I85" s="14"/>
      <c r="J85" s="14"/>
    </row>
    <row r="86" spans="1:10" x14ac:dyDescent="0.35">
      <c r="A86" s="43" t="s">
        <v>100</v>
      </c>
      <c r="B86" s="43"/>
      <c r="C86" s="12"/>
      <c r="D86" s="12"/>
      <c r="E86" s="12"/>
      <c r="H86" s="14"/>
      <c r="I86" s="14"/>
      <c r="J86" s="14"/>
    </row>
    <row r="87" spans="1:10" x14ac:dyDescent="0.35">
      <c r="A87" s="8">
        <v>20</v>
      </c>
      <c r="B87" s="9" t="s">
        <v>114</v>
      </c>
      <c r="C87" s="8">
        <f>IF(C88="Y", 5, 0)</f>
        <v>5</v>
      </c>
      <c r="D87" s="8">
        <f>IF(D88="Y", 5, 0)</f>
        <v>5</v>
      </c>
      <c r="E87" s="8">
        <f>IF(E88="Y", 5, 0)</f>
        <v>5</v>
      </c>
      <c r="H87" s="8">
        <f>AVERAGE(C87:E87)</f>
        <v>5</v>
      </c>
      <c r="I87" s="8">
        <f>_xlfn.STDEV.S(C87:E87)</f>
        <v>0</v>
      </c>
      <c r="J87" s="8">
        <f>MEDIAN(C87:E87)</f>
        <v>5</v>
      </c>
    </row>
    <row r="88" spans="1:10" ht="87" x14ac:dyDescent="0.35">
      <c r="A88" s="4" t="s">
        <v>1</v>
      </c>
      <c r="B88" s="5" t="s">
        <v>112</v>
      </c>
      <c r="C88" s="4" t="s">
        <v>39</v>
      </c>
      <c r="D88" s="11" t="s">
        <v>39</v>
      </c>
      <c r="E88" s="38" t="s">
        <v>39</v>
      </c>
      <c r="H88" s="14"/>
      <c r="I88" s="14"/>
      <c r="J88" s="14"/>
    </row>
    <row r="89" spans="1:10" ht="43.5" x14ac:dyDescent="0.35">
      <c r="A89" s="8">
        <v>21</v>
      </c>
      <c r="B89" s="10" t="s">
        <v>115</v>
      </c>
      <c r="C89" s="8">
        <f>COUNTIF(C90,"Y")</f>
        <v>1</v>
      </c>
      <c r="D89" s="8">
        <f>COUNTIF(D90,"Y")</f>
        <v>1</v>
      </c>
      <c r="E89" s="8">
        <f>COUNTIF(E90,"Y")</f>
        <v>1</v>
      </c>
      <c r="H89" s="8">
        <f>AVERAGE(C89:E89)</f>
        <v>1</v>
      </c>
      <c r="I89" s="8">
        <f>_xlfn.STDEV.S(C89:E89)</f>
        <v>0</v>
      </c>
      <c r="J89" s="8">
        <f>MEDIAN(C89:E89)</f>
        <v>1</v>
      </c>
    </row>
    <row r="90" spans="1:10" x14ac:dyDescent="0.35">
      <c r="A90" s="4" t="s">
        <v>1</v>
      </c>
      <c r="B90" s="5" t="s">
        <v>113</v>
      </c>
      <c r="C90" s="4" t="s">
        <v>39</v>
      </c>
      <c r="D90" s="11" t="s">
        <v>39</v>
      </c>
      <c r="E90" s="38" t="s">
        <v>39</v>
      </c>
      <c r="H90" s="14"/>
      <c r="I90" s="14"/>
      <c r="J90" s="14"/>
    </row>
    <row r="91" spans="1:10" ht="29" x14ac:dyDescent="0.35">
      <c r="A91" s="8">
        <v>22</v>
      </c>
      <c r="B91" s="10" t="s">
        <v>118</v>
      </c>
      <c r="C91" s="8">
        <f>COUNTIF(C92,"Y")*2</f>
        <v>2</v>
      </c>
      <c r="D91" s="8">
        <f>COUNTIF(D92,"Y")*2</f>
        <v>2</v>
      </c>
      <c r="E91" s="8">
        <f>COUNTIF(E92,"Y")*2</f>
        <v>2</v>
      </c>
      <c r="H91" s="8">
        <f>AVERAGE(C91:E91)</f>
        <v>2</v>
      </c>
      <c r="I91" s="8">
        <f>_xlfn.STDEV.S(C91:E91)</f>
        <v>0</v>
      </c>
      <c r="J91" s="8">
        <f>MEDIAN(C91:E91)</f>
        <v>2</v>
      </c>
    </row>
    <row r="92" spans="1:10" x14ac:dyDescent="0.35">
      <c r="A92" s="4" t="s">
        <v>1</v>
      </c>
      <c r="B92" s="5" t="s">
        <v>116</v>
      </c>
      <c r="C92" s="4" t="s">
        <v>39</v>
      </c>
      <c r="D92" s="11" t="s">
        <v>39</v>
      </c>
      <c r="E92" s="38" t="s">
        <v>39</v>
      </c>
      <c r="H92" s="14"/>
      <c r="I92" s="14"/>
      <c r="J92" s="14"/>
    </row>
    <row r="93" spans="1:10" x14ac:dyDescent="0.35">
      <c r="A93" s="43" t="s">
        <v>117</v>
      </c>
      <c r="B93" s="43"/>
      <c r="C93" s="12"/>
      <c r="D93" s="12"/>
      <c r="E93" s="12"/>
      <c r="H93" s="14"/>
      <c r="I93" s="14"/>
      <c r="J93" s="14"/>
    </row>
    <row r="94" spans="1:10" ht="29" x14ac:dyDescent="0.35">
      <c r="A94" s="8">
        <v>23</v>
      </c>
      <c r="B94" s="10" t="s">
        <v>120</v>
      </c>
      <c r="C94" s="8">
        <f>COUNTIF(C95,"Y")</f>
        <v>1</v>
      </c>
      <c r="D94" s="8">
        <f>COUNTIF(D95,"Y")</f>
        <v>1</v>
      </c>
      <c r="E94" s="8">
        <f>COUNTIF(E95,"Y")</f>
        <v>1</v>
      </c>
      <c r="H94" s="8">
        <f>AVERAGE(C94:E94)</f>
        <v>1</v>
      </c>
      <c r="I94" s="8">
        <f>_xlfn.STDEV.S(C94:E94)</f>
        <v>0</v>
      </c>
      <c r="J94" s="8">
        <f>MEDIAN(C94:E94)</f>
        <v>1</v>
      </c>
    </row>
    <row r="95" spans="1:10" x14ac:dyDescent="0.35">
      <c r="A95" s="4" t="s">
        <v>1</v>
      </c>
      <c r="B95" s="5" t="s">
        <v>119</v>
      </c>
      <c r="C95" s="4" t="s">
        <v>39</v>
      </c>
      <c r="D95" s="11" t="s">
        <v>39</v>
      </c>
      <c r="E95" s="38" t="s">
        <v>39</v>
      </c>
      <c r="H95" s="14"/>
      <c r="I95" s="14"/>
      <c r="J95" s="14"/>
    </row>
    <row r="96" spans="1:10" ht="29" x14ac:dyDescent="0.35">
      <c r="A96" s="8">
        <v>24</v>
      </c>
      <c r="B96" s="10" t="s">
        <v>130</v>
      </c>
      <c r="C96" s="8">
        <f>COUNTIF(C97,"Y")+IF(ISBLANK(C98),0,VLOOKUP(C98,Options!$A$56:$B$58,2,0))+COUNTIF(C99:C101,"Y")+IF(C102="Y",2,0)</f>
        <v>1</v>
      </c>
      <c r="D96" s="8">
        <f>COUNTIF(D97,"Y")+IF(ISBLANK(D98),0,VLOOKUP(D98,Options!$A$56:$B$58,2,0))+COUNTIF(D99:D101,"Y")+IF(D102="Y",2,0)</f>
        <v>9</v>
      </c>
      <c r="E96" s="8">
        <f>COUNTIF(E97,"Y")+IF(ISBLANK(E98),0,VLOOKUP(E98,Options!$A$56:$B$58,2,0))+COUNTIF(E99:E101,"Y")+IF(E102="Y",2,0)</f>
        <v>6</v>
      </c>
      <c r="H96" s="8">
        <f>AVERAGE(C96:E96)</f>
        <v>5.333333333333333</v>
      </c>
      <c r="I96" s="8">
        <f>_xlfn.STDEV.S(C96:E96)</f>
        <v>4.0414518843273806</v>
      </c>
      <c r="J96" s="8">
        <f>MEDIAN(C96:E96)</f>
        <v>6</v>
      </c>
    </row>
    <row r="97" spans="1:10" ht="72.5" x14ac:dyDescent="0.35">
      <c r="A97" s="4" t="s">
        <v>1</v>
      </c>
      <c r="B97" s="5" t="s">
        <v>121</v>
      </c>
      <c r="C97" s="4" t="s">
        <v>40</v>
      </c>
      <c r="D97" s="11" t="s">
        <v>39</v>
      </c>
      <c r="E97" s="38" t="s">
        <v>40</v>
      </c>
    </row>
    <row r="98" spans="1:10" ht="29" x14ac:dyDescent="0.35">
      <c r="A98" s="4" t="s">
        <v>2</v>
      </c>
      <c r="B98" s="5" t="s">
        <v>124</v>
      </c>
      <c r="C98" s="4" t="s">
        <v>123</v>
      </c>
      <c r="D98" s="18" t="s">
        <v>125</v>
      </c>
      <c r="E98" s="18" t="s">
        <v>125</v>
      </c>
    </row>
    <row r="99" spans="1:10" ht="29" x14ac:dyDescent="0.35">
      <c r="A99" s="44" t="s">
        <v>5</v>
      </c>
      <c r="B99" s="20" t="s">
        <v>160</v>
      </c>
      <c r="C99" s="4" t="s">
        <v>40</v>
      </c>
      <c r="D99" s="11" t="s">
        <v>40</v>
      </c>
      <c r="E99" s="38" t="s">
        <v>40</v>
      </c>
    </row>
    <row r="100" spans="1:10" x14ac:dyDescent="0.35">
      <c r="A100" s="44"/>
      <c r="B100" s="33" t="s">
        <v>127</v>
      </c>
      <c r="C100" s="4" t="s">
        <v>40</v>
      </c>
      <c r="D100" s="11" t="s">
        <v>39</v>
      </c>
      <c r="E100" s="38" t="s">
        <v>40</v>
      </c>
    </row>
    <row r="101" spans="1:10" x14ac:dyDescent="0.35">
      <c r="A101" s="44"/>
      <c r="B101" s="33" t="s">
        <v>128</v>
      </c>
      <c r="C101" s="4" t="s">
        <v>40</v>
      </c>
      <c r="D101" s="11" t="s">
        <v>39</v>
      </c>
      <c r="E101" s="38" t="s">
        <v>40</v>
      </c>
    </row>
    <row r="102" spans="1:10" ht="28.15" customHeight="1" x14ac:dyDescent="0.35">
      <c r="A102" s="44"/>
      <c r="B102" s="17" t="s">
        <v>129</v>
      </c>
      <c r="C102" s="4" t="s">
        <v>40</v>
      </c>
      <c r="D102" s="11" t="s">
        <v>39</v>
      </c>
      <c r="E102" s="38" t="s">
        <v>39</v>
      </c>
    </row>
    <row r="104" spans="1:10" x14ac:dyDescent="0.35">
      <c r="H104" s="22" t="s">
        <v>139</v>
      </c>
      <c r="I104" s="22" t="s">
        <v>140</v>
      </c>
      <c r="J104" s="22" t="s">
        <v>142</v>
      </c>
    </row>
    <row r="105" spans="1:10" x14ac:dyDescent="0.35">
      <c r="B105" s="25" t="s">
        <v>172</v>
      </c>
      <c r="C105" s="26">
        <f>SUM(C5,C10,C13,C17,C25,C29,C32,C39,C43,C47,C51,C54,C60,C64,C68,C72,C74,C81,C84,C87,C89,C91,C94,C96)</f>
        <v>69</v>
      </c>
      <c r="D105" s="26">
        <f>SUM(D5,D10,D13,D17,D25,D29,D32,D39,D43,D47,D51,D54,D60,D64,D68,D72,D74,D81,D84,D87,D89,D91,D94,D96)</f>
        <v>64</v>
      </c>
      <c r="E105" s="26">
        <f>SUM(E5,E10,E13,E17,E25,E29,E32,E39,E43,E47,E51,E54,E60,E64,E68,E72,E74,E81,E84,E87,E89,E91,E94,E96)</f>
        <v>71</v>
      </c>
      <c r="G105" s="25" t="s">
        <v>172</v>
      </c>
      <c r="H105" s="14">
        <f>AVERAGE(C105:E105)</f>
        <v>68</v>
      </c>
      <c r="I105" s="14">
        <f>_xlfn.STDEV.S(C105:E105)</f>
        <v>3.6055512754639891</v>
      </c>
      <c r="J105" s="14">
        <f>MEDIAN(C105:E105)</f>
        <v>69</v>
      </c>
    </row>
    <row r="106" spans="1:10" x14ac:dyDescent="0.35">
      <c r="B106" s="25" t="s">
        <v>173</v>
      </c>
      <c r="C106" s="26" t="str">
        <f>IF(C105&gt;=80,"Very high",IF(C105&gt;=60,"High",IF(C105&gt;=40,"Moderate",IF(C105&gt;=20,"Low","Very low"))))</f>
        <v>High</v>
      </c>
      <c r="D106" s="26" t="str">
        <f>IF(D105&gt;=80,"Very high",IF(D105&gt;=60,"High",IF(D105&gt;=40,"Moderate",IF(D105&gt;=20,"Low","Very low"))))</f>
        <v>High</v>
      </c>
      <c r="E106" s="26" t="str">
        <f>IF(E105&gt;=80,"Very high",IF(E105&gt;=60,"High",IF(E105&gt;=40,"Moderate",IF(E105&gt;=20,"Low","Very low"))))</f>
        <v>High</v>
      </c>
      <c r="G106" s="25" t="s">
        <v>173</v>
      </c>
      <c r="H106" s="27" t="str">
        <f>IF(H105&gt;=80,"Very high",IF(H105&gt;=60,"High",IF(H105&gt;=40,"Moderate",IF(H105&gt;=20,"Low","Very low"))))</f>
        <v>High</v>
      </c>
      <c r="I106" s="28"/>
      <c r="J106" s="27" t="str">
        <f>IF(J105&gt;=80,"Very high",IF(J105&gt;=60,"High",IF(J105&gt;=40,"Moderate",IF(J105&gt;=20,"Low","Very low"))))</f>
        <v>High</v>
      </c>
    </row>
    <row r="107" spans="1:10" x14ac:dyDescent="0.35">
      <c r="B107" s="25" t="s">
        <v>133</v>
      </c>
      <c r="C107" s="8">
        <f>SUM(C5,C10,C13,C89)</f>
        <v>4</v>
      </c>
      <c r="D107" s="8">
        <f>SUM(D5,D10,D13,D89)</f>
        <v>4</v>
      </c>
      <c r="E107" s="8">
        <f>SUM(E5,E10,E13,E89)</f>
        <v>4</v>
      </c>
      <c r="G107" s="25" t="s">
        <v>133</v>
      </c>
      <c r="H107" s="14">
        <f>AVERAGE(C107:E107)</f>
        <v>4</v>
      </c>
      <c r="I107" s="14">
        <f>_xlfn.STDEV.S(C107:E107)</f>
        <v>0</v>
      </c>
      <c r="J107" s="14">
        <f>MEDIAN(C107:E107)</f>
        <v>4</v>
      </c>
    </row>
    <row r="108" spans="1:10" x14ac:dyDescent="0.35">
      <c r="B108" s="25" t="s">
        <v>157</v>
      </c>
      <c r="C108" s="8">
        <f>SUM(C17,C25,C29,C32)</f>
        <v>20</v>
      </c>
      <c r="D108" s="8">
        <f>SUM(D17,D25,D29,D32)</f>
        <v>16</v>
      </c>
      <c r="E108" s="8">
        <f>SUM(E17,E25,E29,E32)</f>
        <v>21</v>
      </c>
      <c r="G108" s="25" t="s">
        <v>134</v>
      </c>
      <c r="H108" s="14">
        <f>AVERAGE(C108:E108)</f>
        <v>19</v>
      </c>
      <c r="I108" s="14">
        <f>_xlfn.STDEV.S(C108:E108)</f>
        <v>2.6457513110645907</v>
      </c>
      <c r="J108" s="14">
        <f>MEDIAN(C108:E108)</f>
        <v>20</v>
      </c>
    </row>
    <row r="109" spans="1:10" x14ac:dyDescent="0.35">
      <c r="B109" s="25" t="s">
        <v>135</v>
      </c>
      <c r="C109" s="8">
        <f>SUM(C39,C43,C47)</f>
        <v>11</v>
      </c>
      <c r="D109" s="8">
        <f>SUM(D39,D43,D47)</f>
        <v>7</v>
      </c>
      <c r="E109" s="8">
        <f>SUM(E39,E43,E47)</f>
        <v>10</v>
      </c>
      <c r="G109" s="25" t="s">
        <v>135</v>
      </c>
      <c r="H109" s="14">
        <f>AVERAGE(C109:E109)</f>
        <v>9.3333333333333339</v>
      </c>
      <c r="I109" s="14">
        <f>_xlfn.STDEV.S(C109:E109)</f>
        <v>2.0816659994661348</v>
      </c>
      <c r="J109" s="14">
        <f>MEDIAN(C109:E109)</f>
        <v>10</v>
      </c>
    </row>
    <row r="110" spans="1:10" x14ac:dyDescent="0.35">
      <c r="B110" s="25" t="s">
        <v>136</v>
      </c>
      <c r="C110" s="8">
        <f>SUM(C68,C72,C74,C81,C84)</f>
        <v>13</v>
      </c>
      <c r="D110" s="8">
        <f>SUM(D68,D72,D74,D81,D84)</f>
        <v>7</v>
      </c>
      <c r="E110" s="8">
        <f>SUM(E68,E72,E74,E81,E84)</f>
        <v>12</v>
      </c>
      <c r="G110" s="25" t="s">
        <v>136</v>
      </c>
      <c r="H110" s="14">
        <f>AVERAGE(C110:E110)</f>
        <v>10.666666666666666</v>
      </c>
      <c r="I110" s="14">
        <f>_xlfn.STDEV.S(C110:E110)</f>
        <v>3.2145502536643198</v>
      </c>
      <c r="J110" s="14">
        <f>MEDIAN(C110:E110)</f>
        <v>12</v>
      </c>
    </row>
    <row r="111" spans="1:10" x14ac:dyDescent="0.35">
      <c r="B111" s="25" t="s">
        <v>132</v>
      </c>
      <c r="C111" s="8">
        <f>SUM(C60,C87,C91,C94)</f>
        <v>12</v>
      </c>
      <c r="D111" s="8">
        <f>SUM(D60,D87,D91,D94)</f>
        <v>12</v>
      </c>
      <c r="E111" s="8">
        <f>SUM(E60,E87,E91,E94)</f>
        <v>12</v>
      </c>
      <c r="G111" s="25" t="s">
        <v>132</v>
      </c>
      <c r="H111" s="14">
        <f>AVERAGE(C111:E111)</f>
        <v>12</v>
      </c>
      <c r="I111" s="14">
        <f>_xlfn.STDEV.S(C111:E111)</f>
        <v>0</v>
      </c>
      <c r="J111" s="14">
        <f>MEDIAN(C111:E111)</f>
        <v>12</v>
      </c>
    </row>
    <row r="112" spans="1:10" x14ac:dyDescent="0.35">
      <c r="B112" s="25" t="s">
        <v>158</v>
      </c>
      <c r="C112" s="8">
        <f>SUM(C51,C54,C64,C96)</f>
        <v>9</v>
      </c>
      <c r="D112" s="8">
        <f>SUM(D51,D54,D64,D96)</f>
        <v>18</v>
      </c>
      <c r="E112" s="8">
        <f>SUM(E51,E54,E64,E96)</f>
        <v>12</v>
      </c>
      <c r="G112" s="25" t="s">
        <v>131</v>
      </c>
      <c r="H112" s="14">
        <f>AVERAGE(C112:E112)</f>
        <v>13</v>
      </c>
      <c r="I112" s="14">
        <f>_xlfn.STDEV.S(C112:E112)</f>
        <v>4.5825756949558398</v>
      </c>
      <c r="J112" s="14">
        <f>MEDIAN(C112:E112)</f>
        <v>12</v>
      </c>
    </row>
  </sheetData>
  <mergeCells count="12">
    <mergeCell ref="A93:B93"/>
    <mergeCell ref="A99:A102"/>
    <mergeCell ref="H3:H4"/>
    <mergeCell ref="A4:B4"/>
    <mergeCell ref="A9:B9"/>
    <mergeCell ref="A16:B16"/>
    <mergeCell ref="A21:A24"/>
    <mergeCell ref="I3:I4"/>
    <mergeCell ref="J3:J4"/>
    <mergeCell ref="A36:A37"/>
    <mergeCell ref="A59:B59"/>
    <mergeCell ref="A86:B86"/>
  </mergeCells>
  <hyperlinks>
    <hyperlink ref="C3" r:id="rId1" xr:uid="{0D17AC2F-4FF5-49DF-A155-63BDC860553B}"/>
    <hyperlink ref="D3" r:id="rId2" xr:uid="{70177EA7-7B2C-4C6D-AB25-EF0F0FBE25F4}"/>
    <hyperlink ref="E3" r:id="rId3" xr:uid="{5A3ADF15-4030-4A83-BA99-A694CBEC6A3D}"/>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12">
        <x14:dataValidation type="list" allowBlank="1" showInputMessage="1" showErrorMessage="1" xr:uid="{9A26452C-3B57-41FE-AF99-385EFC3C0053}">
          <x14:formula1>
            <xm:f>Options!$A$2:$A$3</xm:f>
          </x14:formula1>
          <xm:sqref>C99:E102 C97:E97 C95:E95 C92:E92 C90:E90 C88:E88 C85:E85 C82:E83 C75:E80 C70:E70 C65:E67 C61:E63 C33:E34 C52:E53 C48:E50 C44:E46 C42:E42 C19:E19 C21:E24 C26:E28 C14:E15 C11:E12 C6:E8 C30:E30 C56:D56 C55:E55 C57:E57</xm:sqref>
        </x14:dataValidation>
        <x14:dataValidation type="list" allowBlank="1" showInputMessage="1" showErrorMessage="1" xr:uid="{15AF8F92-00BF-4A73-AB6B-33E1F67E33E1}">
          <x14:formula1>
            <xm:f>Options!$A$7:$A$8</xm:f>
          </x14:formula1>
          <xm:sqref>C18:E18</xm:sqref>
        </x14:dataValidation>
        <x14:dataValidation type="list" allowBlank="1" showInputMessage="1" showErrorMessage="1" xr:uid="{AFC00BDF-25E8-49FD-816F-4F233C1E46A6}">
          <x14:formula1>
            <xm:f>Options!$A$2:$A$4</xm:f>
          </x14:formula1>
          <xm:sqref>C36:E38 C20:E20</xm:sqref>
        </x14:dataValidation>
        <x14:dataValidation type="list" allowBlank="1" showInputMessage="1" showErrorMessage="1" xr:uid="{A6519B1C-6C68-4D7C-AB94-2FFEA1F9CF5E}">
          <x14:formula1>
            <xm:f>Options!$A$26:$A$28</xm:f>
          </x14:formula1>
          <xm:sqref>C40:E40</xm:sqref>
        </x14:dataValidation>
        <x14:dataValidation type="list" allowBlank="1" showInputMessage="1" showErrorMessage="1" xr:uid="{C3CF43F7-5FA0-43A3-9A98-F08DB7D9E710}">
          <x14:formula1>
            <xm:f>Options!$A$31:$A$33</xm:f>
          </x14:formula1>
          <xm:sqref>C41:E41</xm:sqref>
        </x14:dataValidation>
        <x14:dataValidation type="list" allowBlank="1" showInputMessage="1" showErrorMessage="1" xr:uid="{67FBC962-1B85-4D15-8195-1AD5EF9B8402}">
          <x14:formula1>
            <xm:f>Options!$A$41:$A$43</xm:f>
          </x14:formula1>
          <xm:sqref>C69:E69</xm:sqref>
        </x14:dataValidation>
        <x14:dataValidation type="list" allowBlank="1" showInputMessage="1" showErrorMessage="1" xr:uid="{FC147984-7F1D-49DC-B7C9-64A22B1849AD}">
          <x14:formula1>
            <xm:f>Options!$A$46:$A$48</xm:f>
          </x14:formula1>
          <xm:sqref>C71:E71</xm:sqref>
        </x14:dataValidation>
        <x14:dataValidation type="list" allowBlank="1" showInputMessage="1" showErrorMessage="1" xr:uid="{83AB7984-0C6B-455A-B4C5-139CD4727D9A}">
          <x14:formula1>
            <xm:f>Options!$A$51:$A$53</xm:f>
          </x14:formula1>
          <xm:sqref>C73:E73</xm:sqref>
        </x14:dataValidation>
        <x14:dataValidation type="list" allowBlank="1" showInputMessage="1" showErrorMessage="1" xr:uid="{C3668AC5-2079-4A12-AA3C-3FAEA90AD73B}">
          <x14:formula1>
            <xm:f>Options!$A$56:$A$58</xm:f>
          </x14:formula1>
          <xm:sqref>C98:E98</xm:sqref>
        </x14:dataValidation>
        <x14:dataValidation type="list" allowBlank="1" showInputMessage="1" showErrorMessage="1" xr:uid="{1C9691E5-379D-418D-83E4-FCC33BCD1D2C}">
          <x14:formula1>
            <xm:f>Options!$A$11:$A$16</xm:f>
          </x14:formula1>
          <xm:sqref>C31:E31</xm:sqref>
        </x14:dataValidation>
        <x14:dataValidation type="list" allowBlank="1" showInputMessage="1" showErrorMessage="1" xr:uid="{91291839-1237-4912-A39D-60F731D58F13}">
          <x14:formula1>
            <xm:f>Options!$A$19:$A$23</xm:f>
          </x14:formula1>
          <xm:sqref>C35:E35</xm:sqref>
        </x14:dataValidation>
        <x14:dataValidation type="list" allowBlank="1" showInputMessage="1" showErrorMessage="1" xr:uid="{160ADF8C-26AA-4E47-A8EF-4DF53D1DD21D}">
          <x14:formula1>
            <xm:f>Options!$A$36:$A$38</xm:f>
          </x14:formula1>
          <xm:sqref>C58:E58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04234-3572-45F5-B1AD-5C5EA69FD15A}">
  <dimension ref="A1:B60"/>
  <sheetViews>
    <sheetView topLeftCell="A13" workbookViewId="0">
      <selection activeCell="A33" sqref="A33"/>
    </sheetView>
  </sheetViews>
  <sheetFormatPr defaultRowHeight="14.5" x14ac:dyDescent="0.35"/>
  <cols>
    <col min="1" max="1" width="62" style="2" customWidth="1"/>
    <col min="2" max="2" width="13.7265625" style="29" customWidth="1"/>
  </cols>
  <sheetData>
    <row r="1" spans="1:2" x14ac:dyDescent="0.35">
      <c r="A1" s="19" t="s">
        <v>21</v>
      </c>
    </row>
    <row r="2" spans="1:2" x14ac:dyDescent="0.35">
      <c r="A2" s="2" t="s">
        <v>39</v>
      </c>
    </row>
    <row r="3" spans="1:2" x14ac:dyDescent="0.35">
      <c r="A3" s="2" t="s">
        <v>40</v>
      </c>
    </row>
    <row r="4" spans="1:2" x14ac:dyDescent="0.35">
      <c r="A4" s="2" t="s">
        <v>41</v>
      </c>
    </row>
    <row r="6" spans="1:2" x14ac:dyDescent="0.35">
      <c r="A6" s="19" t="s">
        <v>14</v>
      </c>
      <c r="B6" s="30"/>
    </row>
    <row r="7" spans="1:2" x14ac:dyDescent="0.35">
      <c r="A7" s="2" t="s">
        <v>16</v>
      </c>
    </row>
    <row r="8" spans="1:2" x14ac:dyDescent="0.35">
      <c r="A8" s="2" t="s">
        <v>17</v>
      </c>
    </row>
    <row r="10" spans="1:2" x14ac:dyDescent="0.35">
      <c r="A10" s="19" t="s">
        <v>25</v>
      </c>
      <c r="B10" s="31" t="s">
        <v>15</v>
      </c>
    </row>
    <row r="11" spans="1:2" x14ac:dyDescent="0.35">
      <c r="A11" s="2" t="s">
        <v>27</v>
      </c>
      <c r="B11" s="29">
        <v>0</v>
      </c>
    </row>
    <row r="12" spans="1:2" x14ac:dyDescent="0.35">
      <c r="A12" s="21" t="s">
        <v>147</v>
      </c>
      <c r="B12" s="32">
        <v>1</v>
      </c>
    </row>
    <row r="13" spans="1:2" x14ac:dyDescent="0.35">
      <c r="A13" s="2" t="s">
        <v>148</v>
      </c>
      <c r="B13" s="29">
        <v>2</v>
      </c>
    </row>
    <row r="14" spans="1:2" x14ac:dyDescent="0.35">
      <c r="A14" s="2" t="s">
        <v>149</v>
      </c>
      <c r="B14" s="29">
        <v>2</v>
      </c>
    </row>
    <row r="15" spans="1:2" x14ac:dyDescent="0.35">
      <c r="A15" s="2" t="s">
        <v>150</v>
      </c>
      <c r="B15" s="29">
        <v>4</v>
      </c>
    </row>
    <row r="16" spans="1:2" ht="16.899999999999999" customHeight="1" x14ac:dyDescent="0.35">
      <c r="A16" s="2" t="s">
        <v>26</v>
      </c>
      <c r="B16" s="29">
        <v>4</v>
      </c>
    </row>
    <row r="18" spans="1:2" x14ac:dyDescent="0.35">
      <c r="A18" s="19" t="s">
        <v>33</v>
      </c>
      <c r="B18" s="31" t="s">
        <v>15</v>
      </c>
    </row>
    <row r="19" spans="1:2" x14ac:dyDescent="0.35">
      <c r="A19" s="2" t="s">
        <v>27</v>
      </c>
      <c r="B19" s="29">
        <v>0</v>
      </c>
    </row>
    <row r="20" spans="1:2" x14ac:dyDescent="0.35">
      <c r="A20" s="2" t="s">
        <v>34</v>
      </c>
      <c r="B20" s="29">
        <v>0</v>
      </c>
    </row>
    <row r="21" spans="1:2" x14ac:dyDescent="0.35">
      <c r="A21" s="2" t="s">
        <v>35</v>
      </c>
      <c r="B21" s="29">
        <v>1</v>
      </c>
    </row>
    <row r="22" spans="1:2" ht="43.5" x14ac:dyDescent="0.35">
      <c r="A22" s="2" t="s">
        <v>36</v>
      </c>
      <c r="B22" s="29">
        <v>2</v>
      </c>
    </row>
    <row r="23" spans="1:2" x14ac:dyDescent="0.35">
      <c r="A23" s="2" t="s">
        <v>22</v>
      </c>
      <c r="B23" s="29">
        <v>2</v>
      </c>
    </row>
    <row r="25" spans="1:2" x14ac:dyDescent="0.35">
      <c r="A25" s="19" t="s">
        <v>47</v>
      </c>
      <c r="B25" s="31" t="s">
        <v>15</v>
      </c>
    </row>
    <row r="26" spans="1:2" x14ac:dyDescent="0.35">
      <c r="A26" s="2" t="s">
        <v>48</v>
      </c>
      <c r="B26" s="29">
        <v>1</v>
      </c>
    </row>
    <row r="27" spans="1:2" ht="29" x14ac:dyDescent="0.35">
      <c r="A27" s="2" t="s">
        <v>49</v>
      </c>
      <c r="B27" s="29">
        <v>2</v>
      </c>
    </row>
    <row r="28" spans="1:2" ht="29" x14ac:dyDescent="0.35">
      <c r="A28" s="2" t="s">
        <v>50</v>
      </c>
      <c r="B28" s="29">
        <v>2</v>
      </c>
    </row>
    <row r="30" spans="1:2" x14ac:dyDescent="0.35">
      <c r="A30" s="19" t="s">
        <v>51</v>
      </c>
      <c r="B30" s="31" t="s">
        <v>15</v>
      </c>
    </row>
    <row r="31" spans="1:2" ht="29" x14ac:dyDescent="0.35">
      <c r="A31" s="2" t="s">
        <v>52</v>
      </c>
      <c r="B31" s="29">
        <v>1</v>
      </c>
    </row>
    <row r="32" spans="1:2" x14ac:dyDescent="0.35">
      <c r="A32" s="2" t="s">
        <v>53</v>
      </c>
      <c r="B32" s="29">
        <v>2</v>
      </c>
    </row>
    <row r="33" spans="1:2" ht="29" x14ac:dyDescent="0.35">
      <c r="A33" s="2" t="s">
        <v>54</v>
      </c>
      <c r="B33" s="29">
        <v>3</v>
      </c>
    </row>
    <row r="35" spans="1:2" x14ac:dyDescent="0.35">
      <c r="A35" s="19" t="s">
        <v>153</v>
      </c>
      <c r="B35" s="31" t="s">
        <v>15</v>
      </c>
    </row>
    <row r="36" spans="1:2" x14ac:dyDescent="0.35">
      <c r="A36" s="21" t="s">
        <v>27</v>
      </c>
      <c r="B36" s="32">
        <v>0</v>
      </c>
    </row>
    <row r="37" spans="1:2" ht="29" x14ac:dyDescent="0.35">
      <c r="A37" s="21" t="s">
        <v>154</v>
      </c>
      <c r="B37" s="32">
        <v>1</v>
      </c>
    </row>
    <row r="38" spans="1:2" ht="29" x14ac:dyDescent="0.35">
      <c r="A38" s="21" t="s">
        <v>155</v>
      </c>
      <c r="B38" s="32">
        <v>2</v>
      </c>
    </row>
    <row r="40" spans="1:2" x14ac:dyDescent="0.35">
      <c r="A40" s="19" t="s">
        <v>83</v>
      </c>
      <c r="B40" s="31" t="s">
        <v>15</v>
      </c>
    </row>
    <row r="41" spans="1:2" x14ac:dyDescent="0.35">
      <c r="A41" s="2" t="s">
        <v>27</v>
      </c>
      <c r="B41" s="29">
        <v>0</v>
      </c>
    </row>
    <row r="42" spans="1:2" x14ac:dyDescent="0.35">
      <c r="A42" s="2" t="s">
        <v>88</v>
      </c>
      <c r="B42" s="29">
        <v>1</v>
      </c>
    </row>
    <row r="43" spans="1:2" ht="29" x14ac:dyDescent="0.35">
      <c r="A43" s="2" t="s">
        <v>89</v>
      </c>
      <c r="B43" s="29">
        <v>2</v>
      </c>
    </row>
    <row r="45" spans="1:2" x14ac:dyDescent="0.35">
      <c r="A45" s="19" t="s">
        <v>85</v>
      </c>
      <c r="B45" s="31" t="s">
        <v>15</v>
      </c>
    </row>
    <row r="46" spans="1:2" x14ac:dyDescent="0.35">
      <c r="A46" s="2" t="s">
        <v>27</v>
      </c>
      <c r="B46" s="29">
        <v>0</v>
      </c>
    </row>
    <row r="47" spans="1:2" ht="29" x14ac:dyDescent="0.35">
      <c r="A47" s="2" t="s">
        <v>87</v>
      </c>
      <c r="B47" s="29">
        <v>1</v>
      </c>
    </row>
    <row r="48" spans="1:2" x14ac:dyDescent="0.35">
      <c r="A48" s="2" t="s">
        <v>86</v>
      </c>
      <c r="B48" s="29">
        <v>2</v>
      </c>
    </row>
    <row r="50" spans="1:2" x14ac:dyDescent="0.35">
      <c r="A50" s="19" t="s">
        <v>92</v>
      </c>
      <c r="B50" s="31" t="s">
        <v>15</v>
      </c>
    </row>
    <row r="51" spans="1:2" x14ac:dyDescent="0.35">
      <c r="A51" s="2" t="s">
        <v>27</v>
      </c>
      <c r="B51" s="29">
        <v>0</v>
      </c>
    </row>
    <row r="52" spans="1:2" x14ac:dyDescent="0.35">
      <c r="A52" s="2" t="s">
        <v>97</v>
      </c>
      <c r="B52" s="29">
        <v>2</v>
      </c>
    </row>
    <row r="53" spans="1:2" x14ac:dyDescent="0.35">
      <c r="A53" s="2" t="s">
        <v>93</v>
      </c>
      <c r="B53" s="29">
        <v>5</v>
      </c>
    </row>
    <row r="55" spans="1:2" x14ac:dyDescent="0.35">
      <c r="A55" s="19" t="s">
        <v>122</v>
      </c>
      <c r="B55" s="31" t="s">
        <v>15</v>
      </c>
    </row>
    <row r="56" spans="1:2" x14ac:dyDescent="0.35">
      <c r="A56" s="21" t="s">
        <v>126</v>
      </c>
      <c r="B56" s="32">
        <v>0</v>
      </c>
    </row>
    <row r="57" spans="1:2" x14ac:dyDescent="0.35">
      <c r="A57" s="2" t="s">
        <v>123</v>
      </c>
      <c r="B57" s="29">
        <v>1</v>
      </c>
    </row>
    <row r="58" spans="1:2" x14ac:dyDescent="0.35">
      <c r="A58" s="2" t="s">
        <v>125</v>
      </c>
      <c r="B58" s="29">
        <v>4</v>
      </c>
    </row>
    <row r="60" spans="1:2" x14ac:dyDescent="0.35">
      <c r="A60" s="19"/>
      <c r="B60"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APPRAISE-AI</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Jethro</dc:creator>
  <cp:lastModifiedBy>Jethro</cp:lastModifiedBy>
  <dcterms:created xsi:type="dcterms:W3CDTF">2022-10-06T16:55:22Z</dcterms:created>
  <dcterms:modified xsi:type="dcterms:W3CDTF">2023-03-04T06:23:50Z</dcterms:modified>
</cp:coreProperties>
</file>